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jan.bosik\Desktop\"/>
    </mc:Choice>
  </mc:AlternateContent>
  <xr:revisionPtr revIDLastSave="0" documentId="8_{36B78290-CFC1-4776-84BE-2A11F75162C7}" xr6:coauthVersionLast="40" xr6:coauthVersionMax="40" xr10:uidLastSave="{00000000-0000-0000-0000-000000000000}"/>
  <bookViews>
    <workbookView xWindow="290" yWindow="110" windowWidth="17250" windowHeight="13230" tabRatio="935" xr2:uid="{00000000-000D-0000-FFFF-FFFF00000000}"/>
  </bookViews>
  <sheets>
    <sheet name="Rekapitulácia stavby" sheetId="1" r:id="rId1"/>
    <sheet name="E 01 - Architektonicko st..." sheetId="2" r:id="rId2"/>
    <sheet name="E 02 - Zdravotnícko- tech..." sheetId="3" r:id="rId3"/>
    <sheet name="E 03 - ELEKTROINŠTALÁCIA" sheetId="4" r:id="rId4"/>
    <sheet name="E 04 - DÁTOVÉ A TV ROZVODY" sheetId="5" r:id="rId5"/>
    <sheet name="E 05 - Medicinálne plyny" sheetId="6" r:id="rId6"/>
    <sheet name="E 06 - Vykurovanie" sheetId="7" r:id="rId7"/>
    <sheet name="E 07 - VZT" sheetId="8" r:id="rId8"/>
    <sheet name="E 08 - EPS" sheetId="9" r:id="rId9"/>
    <sheet name="SO 02 - Rampa pre osoby s..." sheetId="10" r:id="rId10"/>
  </sheets>
  <definedNames>
    <definedName name="_xlnm.Print_Titles" localSheetId="1">'E 01 - Architektonicko st...'!$132:$132</definedName>
    <definedName name="_xlnm.Print_Titles" localSheetId="2">'E 02 - Zdravotnícko- tech...'!$123:$123</definedName>
    <definedName name="_xlnm.Print_Titles" localSheetId="3">'E 03 - ELEKTROINŠTALÁCIA'!$115:$115</definedName>
    <definedName name="_xlnm.Print_Titles" localSheetId="4">'E 04 - DÁTOVÉ A TV ROZVODY'!$116:$116</definedName>
    <definedName name="_xlnm.Print_Titles" localSheetId="5">'E 05 - Medicinálne plyny'!$118:$118</definedName>
    <definedName name="_xlnm.Print_Titles" localSheetId="6">'E 06 - Vykurovanie'!$120:$120</definedName>
    <definedName name="_xlnm.Print_Titles" localSheetId="7">'E 07 - VZT'!$113:$113</definedName>
    <definedName name="_xlnm.Print_Titles" localSheetId="8">'E 08 - EPS'!$115:$115</definedName>
    <definedName name="_xlnm.Print_Titles" localSheetId="0">'Rekapitulácia stavby'!$85:$85</definedName>
    <definedName name="_xlnm.Print_Titles" localSheetId="9">'SO 02 - Rampa pre osoby s...'!$118:$118</definedName>
    <definedName name="_xlnm.Print_Area" localSheetId="1">'E 01 - Architektonicko st...'!$C$4:$Q$70,'E 01 - Architektonicko st...'!$C$76:$Q$115,'E 01 - Architektonicko st...'!$C$121:$Q$405</definedName>
    <definedName name="_xlnm.Print_Area" localSheetId="2">'E 02 - Zdravotnícko- tech...'!$C$4:$Q$70,'E 02 - Zdravotnícko- tech...'!$C$76:$Q$106,'E 02 - Zdravotnícko- tech...'!$C$112:$Q$317</definedName>
    <definedName name="_xlnm.Print_Area" localSheetId="3">'E 03 - ELEKTROINŠTALÁCIA'!$C$4:$Q$70,'E 03 - ELEKTROINŠTALÁCIA'!$C$76:$Q$98,'E 03 - ELEKTROINŠTALÁCIA'!$C$104:$Q$295</definedName>
    <definedName name="_xlnm.Print_Area" localSheetId="4">'E 04 - DÁTOVÉ A TV ROZVODY'!$C$4:$Q$70,'E 04 - DÁTOVÉ A TV ROZVODY'!$C$76:$Q$99,'E 04 - DÁTOVÉ A TV ROZVODY'!$C$105:$Q$194</definedName>
    <definedName name="_xlnm.Print_Area" localSheetId="5">'E 05 - Medicinálne plyny'!$C$4:$Q$70,'E 05 - Medicinálne plyny'!$C$76:$Q$101,'E 05 - Medicinálne plyny'!$C$107:$Q$178</definedName>
    <definedName name="_xlnm.Print_Area" localSheetId="6">'E 06 - Vykurovanie'!$C$4:$Q$70,'E 06 - Vykurovanie'!$C$76:$Q$103,'E 06 - Vykurovanie'!$C$109:$Q$200</definedName>
    <definedName name="_xlnm.Print_Area" localSheetId="7">'E 07 - VZT'!$C$4:$Q$70,'E 07 - VZT'!$C$76:$Q$96,'E 07 - VZT'!$C$102:$Q$171</definedName>
    <definedName name="_xlnm.Print_Area" localSheetId="8">'E 08 - EPS'!$C$4:$Q$70,'E 08 - EPS'!$C$76:$Q$98,'E 08 - EPS'!$C$104:$Q$159</definedName>
    <definedName name="_xlnm.Print_Area" localSheetId="0">'Rekapitulácia stavby'!$C$4:$AP$70,'Rekapitulácia stavby'!$C$76:$AP$102</definedName>
    <definedName name="_xlnm.Print_Area" localSheetId="9">'SO 02 - Rampa pre osoby s...'!$C$4:$Q$70,'SO 02 - Rampa pre osoby s...'!$C$76:$Q$102,'SO 02 - Rampa pre osoby s...'!$C$108:$Q$178</definedName>
  </definedNames>
  <calcPr calcId="181029"/>
</workbook>
</file>

<file path=xl/calcChain.xml><?xml version="1.0" encoding="utf-8"?>
<calcChain xmlns="http://schemas.openxmlformats.org/spreadsheetml/2006/main">
  <c r="N122" i="10" l="1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1" i="10"/>
  <c r="N120" i="10"/>
  <c r="N119" i="10"/>
  <c r="N118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6" i="8"/>
  <c r="N115" i="8"/>
  <c r="N114" i="8"/>
  <c r="N199" i="7"/>
  <c r="N200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BF124" i="7"/>
  <c r="W122" i="7"/>
  <c r="W121" i="7" s="1"/>
  <c r="BK122" i="7"/>
  <c r="W123" i="7"/>
  <c r="Y123" i="7"/>
  <c r="Y122" i="7" s="1"/>
  <c r="Y121" i="7" s="1"/>
  <c r="AA123" i="7"/>
  <c r="AA122" i="7" s="1"/>
  <c r="AA121" i="7" s="1"/>
  <c r="BK123" i="7"/>
  <c r="W124" i="7"/>
  <c r="Y124" i="7"/>
  <c r="AA124" i="7"/>
  <c r="BE124" i="7"/>
  <c r="BG124" i="7"/>
  <c r="BH124" i="7"/>
  <c r="BI124" i="7"/>
  <c r="BK124" i="7"/>
  <c r="N122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1" i="6"/>
  <c r="N120" i="6"/>
  <c r="N119" i="6"/>
  <c r="N126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5" i="5"/>
  <c r="N124" i="5"/>
  <c r="N123" i="5"/>
  <c r="N122" i="5"/>
  <c r="N121" i="5"/>
  <c r="N120" i="5"/>
  <c r="N119" i="5"/>
  <c r="N118" i="5"/>
  <c r="N117" i="5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29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8" i="3"/>
  <c r="N127" i="3"/>
  <c r="N126" i="3"/>
  <c r="N125" i="3"/>
  <c r="N124" i="3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BK121" i="7" l="1"/>
  <c r="AY98" i="1" l="1"/>
  <c r="AX98" i="1"/>
  <c r="AS98" i="1"/>
  <c r="AY97" i="1"/>
  <c r="AX97" i="1"/>
  <c r="BI178" i="10"/>
  <c r="BH178" i="10"/>
  <c r="BG178" i="10"/>
  <c r="BE178" i="10"/>
  <c r="AA178" i="10"/>
  <c r="Y178" i="10"/>
  <c r="W178" i="10"/>
  <c r="BK178" i="10"/>
  <c r="BF178" i="10"/>
  <c r="BI177" i="10"/>
  <c r="BH177" i="10"/>
  <c r="BG177" i="10"/>
  <c r="BE177" i="10"/>
  <c r="AA177" i="10"/>
  <c r="Y177" i="10"/>
  <c r="W177" i="10"/>
  <c r="BK177" i="10"/>
  <c r="BF177" i="10"/>
  <c r="BI176" i="10"/>
  <c r="BH176" i="10"/>
  <c r="BG176" i="10"/>
  <c r="BE176" i="10"/>
  <c r="AA176" i="10"/>
  <c r="Y176" i="10"/>
  <c r="W176" i="10"/>
  <c r="BK176" i="10"/>
  <c r="BF176" i="10"/>
  <c r="BI175" i="10"/>
  <c r="BH175" i="10"/>
  <c r="BG175" i="10"/>
  <c r="BE175" i="10"/>
  <c r="AA175" i="10"/>
  <c r="Y175" i="10"/>
  <c r="W175" i="10"/>
  <c r="BK175" i="10"/>
  <c r="BF175" i="10"/>
  <c r="BI174" i="10"/>
  <c r="BH174" i="10"/>
  <c r="BG174" i="10"/>
  <c r="BE174" i="10"/>
  <c r="AA174" i="10"/>
  <c r="Y174" i="10"/>
  <c r="W174" i="10"/>
  <c r="BK174" i="10"/>
  <c r="BF174" i="10"/>
  <c r="BI172" i="10"/>
  <c r="BH172" i="10"/>
  <c r="BG172" i="10"/>
  <c r="BE172" i="10"/>
  <c r="AA172" i="10"/>
  <c r="Y172" i="10"/>
  <c r="W172" i="10"/>
  <c r="BK172" i="10"/>
  <c r="BF172" i="10"/>
  <c r="BI171" i="10"/>
  <c r="BH171" i="10"/>
  <c r="BG171" i="10"/>
  <c r="BE171" i="10"/>
  <c r="AA171" i="10"/>
  <c r="Y171" i="10"/>
  <c r="W171" i="10"/>
  <c r="BK171" i="10"/>
  <c r="BF171" i="10"/>
  <c r="BI170" i="10"/>
  <c r="BH170" i="10"/>
  <c r="BG170" i="10"/>
  <c r="BE170" i="10"/>
  <c r="AA170" i="10"/>
  <c r="Y170" i="10"/>
  <c r="W170" i="10"/>
  <c r="BK170" i="10"/>
  <c r="BF170" i="10"/>
  <c r="BI168" i="10"/>
  <c r="BH168" i="10"/>
  <c r="BG168" i="10"/>
  <c r="BE168" i="10"/>
  <c r="AA168" i="10"/>
  <c r="Y168" i="10"/>
  <c r="W168" i="10"/>
  <c r="BK168" i="10"/>
  <c r="BF168" i="10"/>
  <c r="BI167" i="10"/>
  <c r="BH167" i="10"/>
  <c r="BG167" i="10"/>
  <c r="BE167" i="10"/>
  <c r="AA167" i="10"/>
  <c r="Y167" i="10"/>
  <c r="W167" i="10"/>
  <c r="BK167" i="10"/>
  <c r="BF167" i="10"/>
  <c r="BI166" i="10"/>
  <c r="BH166" i="10"/>
  <c r="BG166" i="10"/>
  <c r="BE166" i="10"/>
  <c r="AA166" i="10"/>
  <c r="Y166" i="10"/>
  <c r="W166" i="10"/>
  <c r="BK166" i="10"/>
  <c r="BF166" i="10"/>
  <c r="BI163" i="10"/>
  <c r="BH163" i="10"/>
  <c r="BG163" i="10"/>
  <c r="BE163" i="10"/>
  <c r="AA163" i="10"/>
  <c r="AA162" i="10" s="1"/>
  <c r="Y163" i="10"/>
  <c r="Y162" i="10" s="1"/>
  <c r="W163" i="10"/>
  <c r="W162" i="10" s="1"/>
  <c r="BK163" i="10"/>
  <c r="BK162" i="10" s="1"/>
  <c r="N94" i="10" s="1"/>
  <c r="BF163" i="10"/>
  <c r="BI161" i="10"/>
  <c r="BH161" i="10"/>
  <c r="BG161" i="10"/>
  <c r="BE161" i="10"/>
  <c r="AA161" i="10"/>
  <c r="Y161" i="10"/>
  <c r="W161" i="10"/>
  <c r="BK161" i="10"/>
  <c r="BF161" i="10"/>
  <c r="BI160" i="10"/>
  <c r="BH160" i="10"/>
  <c r="BG160" i="10"/>
  <c r="BE160" i="10"/>
  <c r="AA160" i="10"/>
  <c r="Y160" i="10"/>
  <c r="W160" i="10"/>
  <c r="BK160" i="10"/>
  <c r="BF160" i="10"/>
  <c r="BI159" i="10"/>
  <c r="BH159" i="10"/>
  <c r="BG159" i="10"/>
  <c r="BE159" i="10"/>
  <c r="AA159" i="10"/>
  <c r="Y159" i="10"/>
  <c r="W159" i="10"/>
  <c r="BK159" i="10"/>
  <c r="BF159" i="10"/>
  <c r="BI158" i="10"/>
  <c r="BH158" i="10"/>
  <c r="BG158" i="10"/>
  <c r="BE158" i="10"/>
  <c r="AA158" i="10"/>
  <c r="Y158" i="10"/>
  <c r="W158" i="10"/>
  <c r="BK158" i="10"/>
  <c r="BF158" i="10"/>
  <c r="BI157" i="10"/>
  <c r="BH157" i="10"/>
  <c r="BG157" i="10"/>
  <c r="BE157" i="10"/>
  <c r="AA157" i="10"/>
  <c r="Y157" i="10"/>
  <c r="W157" i="10"/>
  <c r="BK157" i="10"/>
  <c r="BF157" i="10"/>
  <c r="BI156" i="10"/>
  <c r="BH156" i="10"/>
  <c r="BG156" i="10"/>
  <c r="BE156" i="10"/>
  <c r="AA156" i="10"/>
  <c r="Y156" i="10"/>
  <c r="W156" i="10"/>
  <c r="BK156" i="10"/>
  <c r="BF156" i="10"/>
  <c r="BI155" i="10"/>
  <c r="BH155" i="10"/>
  <c r="BG155" i="10"/>
  <c r="BE155" i="10"/>
  <c r="AA155" i="10"/>
  <c r="Y155" i="10"/>
  <c r="W155" i="10"/>
  <c r="BK155" i="10"/>
  <c r="BF155" i="10"/>
  <c r="BI154" i="10"/>
  <c r="BH154" i="10"/>
  <c r="BG154" i="10"/>
  <c r="BE154" i="10"/>
  <c r="AA154" i="10"/>
  <c r="Y154" i="10"/>
  <c r="W154" i="10"/>
  <c r="BK154" i="10"/>
  <c r="BF154" i="10"/>
  <c r="BI152" i="10"/>
  <c r="BH152" i="10"/>
  <c r="BG152" i="10"/>
  <c r="BE152" i="10"/>
  <c r="AA152" i="10"/>
  <c r="Y152" i="10"/>
  <c r="W152" i="10"/>
  <c r="BK152" i="10"/>
  <c r="BF152" i="10"/>
  <c r="BI151" i="10"/>
  <c r="BH151" i="10"/>
  <c r="BG151" i="10"/>
  <c r="BE151" i="10"/>
  <c r="AA151" i="10"/>
  <c r="Y151" i="10"/>
  <c r="W151" i="10"/>
  <c r="BK151" i="10"/>
  <c r="BF151" i="10"/>
  <c r="BI150" i="10"/>
  <c r="BH150" i="10"/>
  <c r="BG150" i="10"/>
  <c r="BE150" i="10"/>
  <c r="AA150" i="10"/>
  <c r="Y150" i="10"/>
  <c r="W150" i="10"/>
  <c r="BK150" i="10"/>
  <c r="BF150" i="10"/>
  <c r="BI149" i="10"/>
  <c r="BH149" i="10"/>
  <c r="BG149" i="10"/>
  <c r="BE149" i="10"/>
  <c r="AA149" i="10"/>
  <c r="Y149" i="10"/>
  <c r="W149" i="10"/>
  <c r="BK149" i="10"/>
  <c r="BF149" i="10"/>
  <c r="BI148" i="10"/>
  <c r="BH148" i="10"/>
  <c r="BG148" i="10"/>
  <c r="BE148" i="10"/>
  <c r="AA148" i="10"/>
  <c r="Y148" i="10"/>
  <c r="W148" i="10"/>
  <c r="BK148" i="10"/>
  <c r="BF148" i="10"/>
  <c r="BI147" i="10"/>
  <c r="BH147" i="10"/>
  <c r="BG147" i="10"/>
  <c r="BE147" i="10"/>
  <c r="AA147" i="10"/>
  <c r="Y147" i="10"/>
  <c r="W147" i="10"/>
  <c r="BK147" i="10"/>
  <c r="BF147" i="10"/>
  <c r="BI146" i="10"/>
  <c r="BH146" i="10"/>
  <c r="BG146" i="10"/>
  <c r="BE146" i="10"/>
  <c r="AA146" i="10"/>
  <c r="Y146" i="10"/>
  <c r="W146" i="10"/>
  <c r="BK146" i="10"/>
  <c r="BF146" i="10"/>
  <c r="BI145" i="10"/>
  <c r="BH145" i="10"/>
  <c r="BG145" i="10"/>
  <c r="BE145" i="10"/>
  <c r="AA145" i="10"/>
  <c r="Y145" i="10"/>
  <c r="W145" i="10"/>
  <c r="BK145" i="10"/>
  <c r="BF145" i="10"/>
  <c r="BI144" i="10"/>
  <c r="BH144" i="10"/>
  <c r="BG144" i="10"/>
  <c r="BE144" i="10"/>
  <c r="AA144" i="10"/>
  <c r="Y144" i="10"/>
  <c r="W144" i="10"/>
  <c r="BK144" i="10"/>
  <c r="BF144" i="10"/>
  <c r="BI143" i="10"/>
  <c r="BH143" i="10"/>
  <c r="BG143" i="10"/>
  <c r="BE143" i="10"/>
  <c r="AA143" i="10"/>
  <c r="Y143" i="10"/>
  <c r="W143" i="10"/>
  <c r="BK143" i="10"/>
  <c r="BF143" i="10"/>
  <c r="BI142" i="10"/>
  <c r="BH142" i="10"/>
  <c r="BG142" i="10"/>
  <c r="BE142" i="10"/>
  <c r="AA142" i="10"/>
  <c r="Y142" i="10"/>
  <c r="W142" i="10"/>
  <c r="BK142" i="10"/>
  <c r="BF142" i="10"/>
  <c r="BI141" i="10"/>
  <c r="BH141" i="10"/>
  <c r="BG141" i="10"/>
  <c r="BE141" i="10"/>
  <c r="AA141" i="10"/>
  <c r="Y141" i="10"/>
  <c r="W141" i="10"/>
  <c r="BK141" i="10"/>
  <c r="BF141" i="10"/>
  <c r="BI139" i="10"/>
  <c r="BH139" i="10"/>
  <c r="BG139" i="10"/>
  <c r="BE139" i="10"/>
  <c r="AA139" i="10"/>
  <c r="Y139" i="10"/>
  <c r="W139" i="10"/>
  <c r="BK139" i="10"/>
  <c r="BF139" i="10"/>
  <c r="BI138" i="10"/>
  <c r="BH138" i="10"/>
  <c r="BG138" i="10"/>
  <c r="BE138" i="10"/>
  <c r="AA138" i="10"/>
  <c r="Y138" i="10"/>
  <c r="W138" i="10"/>
  <c r="BK138" i="10"/>
  <c r="BF138" i="10"/>
  <c r="BI137" i="10"/>
  <c r="BH137" i="10"/>
  <c r="BG137" i="10"/>
  <c r="BE137" i="10"/>
  <c r="AA137" i="10"/>
  <c r="Y137" i="10"/>
  <c r="W137" i="10"/>
  <c r="BK137" i="10"/>
  <c r="BF137" i="10"/>
  <c r="BI136" i="10"/>
  <c r="BH136" i="10"/>
  <c r="BG136" i="10"/>
  <c r="BE136" i="10"/>
  <c r="AA136" i="10"/>
  <c r="Y136" i="10"/>
  <c r="W136" i="10"/>
  <c r="BK136" i="10"/>
  <c r="BF136" i="10"/>
  <c r="BI135" i="10"/>
  <c r="BH135" i="10"/>
  <c r="BG135" i="10"/>
  <c r="BE135" i="10"/>
  <c r="AA135" i="10"/>
  <c r="Y135" i="10"/>
  <c r="W135" i="10"/>
  <c r="BK135" i="10"/>
  <c r="BF135" i="10"/>
  <c r="BI134" i="10"/>
  <c r="BH134" i="10"/>
  <c r="BG134" i="10"/>
  <c r="BE134" i="10"/>
  <c r="AA134" i="10"/>
  <c r="Y134" i="10"/>
  <c r="W134" i="10"/>
  <c r="BK134" i="10"/>
  <c r="BF134" i="10"/>
  <c r="BI133" i="10"/>
  <c r="BH133" i="10"/>
  <c r="BG133" i="10"/>
  <c r="BE133" i="10"/>
  <c r="AA133" i="10"/>
  <c r="Y133" i="10"/>
  <c r="W133" i="10"/>
  <c r="BK133" i="10"/>
  <c r="BF133" i="10"/>
  <c r="BI132" i="10"/>
  <c r="BH132" i="10"/>
  <c r="BG132" i="10"/>
  <c r="BE132" i="10"/>
  <c r="AA132" i="10"/>
  <c r="Y132" i="10"/>
  <c r="W132" i="10"/>
  <c r="BK132" i="10"/>
  <c r="BF132" i="10"/>
  <c r="BI130" i="10"/>
  <c r="BH130" i="10"/>
  <c r="BG130" i="10"/>
  <c r="BE130" i="10"/>
  <c r="AA130" i="10"/>
  <c r="Y130" i="10"/>
  <c r="W130" i="10"/>
  <c r="BK130" i="10"/>
  <c r="BF130" i="10"/>
  <c r="BI129" i="10"/>
  <c r="BH129" i="10"/>
  <c r="BG129" i="10"/>
  <c r="BE129" i="10"/>
  <c r="AA129" i="10"/>
  <c r="Y129" i="10"/>
  <c r="W129" i="10"/>
  <c r="BK129" i="10"/>
  <c r="BF129" i="10"/>
  <c r="BI128" i="10"/>
  <c r="BH128" i="10"/>
  <c r="BG128" i="10"/>
  <c r="BE128" i="10"/>
  <c r="AA128" i="10"/>
  <c r="Y128" i="10"/>
  <c r="W128" i="10"/>
  <c r="BK128" i="10"/>
  <c r="BF128" i="10"/>
  <c r="BI127" i="10"/>
  <c r="BH127" i="10"/>
  <c r="BG127" i="10"/>
  <c r="BE127" i="10"/>
  <c r="AA127" i="10"/>
  <c r="Y127" i="10"/>
  <c r="W127" i="10"/>
  <c r="BK127" i="10"/>
  <c r="BF127" i="10"/>
  <c r="BI126" i="10"/>
  <c r="BH126" i="10"/>
  <c r="BG126" i="10"/>
  <c r="BE126" i="10"/>
  <c r="AA126" i="10"/>
  <c r="Y126" i="10"/>
  <c r="W126" i="10"/>
  <c r="BK126" i="10"/>
  <c r="BF126" i="10"/>
  <c r="BI125" i="10"/>
  <c r="BH125" i="10"/>
  <c r="BG125" i="10"/>
  <c r="BE125" i="10"/>
  <c r="AA125" i="10"/>
  <c r="Y125" i="10"/>
  <c r="W125" i="10"/>
  <c r="BK125" i="10"/>
  <c r="BF125" i="10"/>
  <c r="BI124" i="10"/>
  <c r="BH124" i="10"/>
  <c r="BG124" i="10"/>
  <c r="BE124" i="10"/>
  <c r="AA124" i="10"/>
  <c r="Y124" i="10"/>
  <c r="W124" i="10"/>
  <c r="BK124" i="10"/>
  <c r="BF124" i="10"/>
  <c r="BI123" i="10"/>
  <c r="BH123" i="10"/>
  <c r="BG123" i="10"/>
  <c r="BE123" i="10"/>
  <c r="AA123" i="10"/>
  <c r="Y123" i="10"/>
  <c r="W123" i="10"/>
  <c r="BK123" i="10"/>
  <c r="BF123" i="10"/>
  <c r="BI122" i="10"/>
  <c r="BH122" i="10"/>
  <c r="BG122" i="10"/>
  <c r="BE122" i="10"/>
  <c r="AA122" i="10"/>
  <c r="Y122" i="10"/>
  <c r="W122" i="10"/>
  <c r="BK122" i="10"/>
  <c r="BF122" i="10"/>
  <c r="F116" i="10"/>
  <c r="F113" i="10"/>
  <c r="F111" i="10"/>
  <c r="M28" i="10"/>
  <c r="AS97" i="1" s="1"/>
  <c r="F84" i="10"/>
  <c r="F81" i="10"/>
  <c r="F79" i="10"/>
  <c r="O21" i="10"/>
  <c r="E21" i="10"/>
  <c r="M84" i="10" s="1"/>
  <c r="O20" i="10"/>
  <c r="O18" i="10"/>
  <c r="E18" i="10"/>
  <c r="M83" i="10" s="1"/>
  <c r="O17" i="10"/>
  <c r="O12" i="10"/>
  <c r="E12" i="10"/>
  <c r="F115" i="10" s="1"/>
  <c r="O11" i="10"/>
  <c r="O9" i="10"/>
  <c r="M81" i="10" s="1"/>
  <c r="F6" i="10"/>
  <c r="F78" i="10" s="1"/>
  <c r="AY96" i="1"/>
  <c r="AX96" i="1"/>
  <c r="BI159" i="9"/>
  <c r="BH159" i="9"/>
  <c r="BG159" i="9"/>
  <c r="BE159" i="9"/>
  <c r="AA159" i="9"/>
  <c r="Y159" i="9"/>
  <c r="W159" i="9"/>
  <c r="BK159" i="9"/>
  <c r="BF159" i="9"/>
  <c r="BI158" i="9"/>
  <c r="BH158" i="9"/>
  <c r="BG158" i="9"/>
  <c r="BE158" i="9"/>
  <c r="AA158" i="9"/>
  <c r="Y158" i="9"/>
  <c r="W158" i="9"/>
  <c r="BK158" i="9"/>
  <c r="BF158" i="9"/>
  <c r="BI156" i="9"/>
  <c r="BH156" i="9"/>
  <c r="BG156" i="9"/>
  <c r="BE156" i="9"/>
  <c r="AA156" i="9"/>
  <c r="Y156" i="9"/>
  <c r="W156" i="9"/>
  <c r="BK156" i="9"/>
  <c r="BF156" i="9"/>
  <c r="BI155" i="9"/>
  <c r="BH155" i="9"/>
  <c r="BG155" i="9"/>
  <c r="BE155" i="9"/>
  <c r="AA155" i="9"/>
  <c r="Y155" i="9"/>
  <c r="W155" i="9"/>
  <c r="BK155" i="9"/>
  <c r="BF155" i="9"/>
  <c r="BI154" i="9"/>
  <c r="BH154" i="9"/>
  <c r="BG154" i="9"/>
  <c r="BE154" i="9"/>
  <c r="AA154" i="9"/>
  <c r="Y154" i="9"/>
  <c r="W154" i="9"/>
  <c r="BK154" i="9"/>
  <c r="BF154" i="9"/>
  <c r="BI153" i="9"/>
  <c r="BH153" i="9"/>
  <c r="BG153" i="9"/>
  <c r="BE153" i="9"/>
  <c r="AA153" i="9"/>
  <c r="Y153" i="9"/>
  <c r="W153" i="9"/>
  <c r="BK153" i="9"/>
  <c r="BF153" i="9"/>
  <c r="BI152" i="9"/>
  <c r="BH152" i="9"/>
  <c r="BG152" i="9"/>
  <c r="BE152" i="9"/>
  <c r="AA152" i="9"/>
  <c r="Y152" i="9"/>
  <c r="W152" i="9"/>
  <c r="BK152" i="9"/>
  <c r="BF152" i="9"/>
  <c r="BI151" i="9"/>
  <c r="BH151" i="9"/>
  <c r="BG151" i="9"/>
  <c r="BE151" i="9"/>
  <c r="AA151" i="9"/>
  <c r="Y151" i="9"/>
  <c r="W151" i="9"/>
  <c r="BK151" i="9"/>
  <c r="BF151" i="9"/>
  <c r="BI150" i="9"/>
  <c r="BH150" i="9"/>
  <c r="BG150" i="9"/>
  <c r="BE150" i="9"/>
  <c r="AA150" i="9"/>
  <c r="Y150" i="9"/>
  <c r="W150" i="9"/>
  <c r="BK150" i="9"/>
  <c r="BF150" i="9"/>
  <c r="BI148" i="9"/>
  <c r="BH148" i="9"/>
  <c r="BG148" i="9"/>
  <c r="BE148" i="9"/>
  <c r="AA148" i="9"/>
  <c r="Y148" i="9"/>
  <c r="W148" i="9"/>
  <c r="BK148" i="9"/>
  <c r="BF148" i="9"/>
  <c r="BI147" i="9"/>
  <c r="BH147" i="9"/>
  <c r="BG147" i="9"/>
  <c r="BE147" i="9"/>
  <c r="AA147" i="9"/>
  <c r="Y147" i="9"/>
  <c r="W147" i="9"/>
  <c r="BK147" i="9"/>
  <c r="BF147" i="9"/>
  <c r="BI146" i="9"/>
  <c r="BH146" i="9"/>
  <c r="BG146" i="9"/>
  <c r="BE146" i="9"/>
  <c r="AA146" i="9"/>
  <c r="Y146" i="9"/>
  <c r="W146" i="9"/>
  <c r="BK146" i="9"/>
  <c r="BF146" i="9"/>
  <c r="BI145" i="9"/>
  <c r="BH145" i="9"/>
  <c r="BG145" i="9"/>
  <c r="BE145" i="9"/>
  <c r="AA145" i="9"/>
  <c r="Y145" i="9"/>
  <c r="W145" i="9"/>
  <c r="BK145" i="9"/>
  <c r="BF145" i="9"/>
  <c r="BI144" i="9"/>
  <c r="BH144" i="9"/>
  <c r="BG144" i="9"/>
  <c r="BE144" i="9"/>
  <c r="AA144" i="9"/>
  <c r="Y144" i="9"/>
  <c r="W144" i="9"/>
  <c r="BK144" i="9"/>
  <c r="BF144" i="9"/>
  <c r="BI142" i="9"/>
  <c r="BH142" i="9"/>
  <c r="BG142" i="9"/>
  <c r="BE142" i="9"/>
  <c r="AA142" i="9"/>
  <c r="Y142" i="9"/>
  <c r="W142" i="9"/>
  <c r="BK142" i="9"/>
  <c r="BF142" i="9"/>
  <c r="BI141" i="9"/>
  <c r="BH141" i="9"/>
  <c r="BG141" i="9"/>
  <c r="BE141" i="9"/>
  <c r="AA141" i="9"/>
  <c r="Y141" i="9"/>
  <c r="W141" i="9"/>
  <c r="BK141" i="9"/>
  <c r="BF141" i="9"/>
  <c r="BI140" i="9"/>
  <c r="BH140" i="9"/>
  <c r="BG140" i="9"/>
  <c r="BE140" i="9"/>
  <c r="AA140" i="9"/>
  <c r="Y140" i="9"/>
  <c r="W140" i="9"/>
  <c r="BK140" i="9"/>
  <c r="BF140" i="9"/>
  <c r="BI139" i="9"/>
  <c r="BH139" i="9"/>
  <c r="BG139" i="9"/>
  <c r="BE139" i="9"/>
  <c r="AA139" i="9"/>
  <c r="Y139" i="9"/>
  <c r="W139" i="9"/>
  <c r="BK139" i="9"/>
  <c r="BF139" i="9"/>
  <c r="BI138" i="9"/>
  <c r="BH138" i="9"/>
  <c r="BG138" i="9"/>
  <c r="BE138" i="9"/>
  <c r="AA138" i="9"/>
  <c r="Y138" i="9"/>
  <c r="W138" i="9"/>
  <c r="BK138" i="9"/>
  <c r="BF138" i="9"/>
  <c r="BI137" i="9"/>
  <c r="BH137" i="9"/>
  <c r="BG137" i="9"/>
  <c r="BE137" i="9"/>
  <c r="AA137" i="9"/>
  <c r="Y137" i="9"/>
  <c r="W137" i="9"/>
  <c r="BK137" i="9"/>
  <c r="BF137" i="9"/>
  <c r="BI136" i="9"/>
  <c r="BH136" i="9"/>
  <c r="BG136" i="9"/>
  <c r="BE136" i="9"/>
  <c r="AA136" i="9"/>
  <c r="Y136" i="9"/>
  <c r="W136" i="9"/>
  <c r="BK136" i="9"/>
  <c r="BF136" i="9"/>
  <c r="BI135" i="9"/>
  <c r="BH135" i="9"/>
  <c r="BG135" i="9"/>
  <c r="BE135" i="9"/>
  <c r="AA135" i="9"/>
  <c r="Y135" i="9"/>
  <c r="W135" i="9"/>
  <c r="BK135" i="9"/>
  <c r="BF135" i="9"/>
  <c r="BI134" i="9"/>
  <c r="BH134" i="9"/>
  <c r="BG134" i="9"/>
  <c r="BE134" i="9"/>
  <c r="AA134" i="9"/>
  <c r="Y134" i="9"/>
  <c r="W134" i="9"/>
  <c r="BK134" i="9"/>
  <c r="BF134" i="9"/>
  <c r="BI133" i="9"/>
  <c r="BH133" i="9"/>
  <c r="BG133" i="9"/>
  <c r="BE133" i="9"/>
  <c r="AA133" i="9"/>
  <c r="Y133" i="9"/>
  <c r="W133" i="9"/>
  <c r="BK133" i="9"/>
  <c r="BF133" i="9"/>
  <c r="BI131" i="9"/>
  <c r="BH131" i="9"/>
  <c r="BG131" i="9"/>
  <c r="BE131" i="9"/>
  <c r="AA131" i="9"/>
  <c r="Y131" i="9"/>
  <c r="W131" i="9"/>
  <c r="BK131" i="9"/>
  <c r="BF131" i="9"/>
  <c r="BI130" i="9"/>
  <c r="BH130" i="9"/>
  <c r="BG130" i="9"/>
  <c r="BE130" i="9"/>
  <c r="AA130" i="9"/>
  <c r="Y130" i="9"/>
  <c r="W130" i="9"/>
  <c r="BK130" i="9"/>
  <c r="BF130" i="9"/>
  <c r="BI129" i="9"/>
  <c r="BH129" i="9"/>
  <c r="BG129" i="9"/>
  <c r="BE129" i="9"/>
  <c r="AA129" i="9"/>
  <c r="Y129" i="9"/>
  <c r="W129" i="9"/>
  <c r="BK129" i="9"/>
  <c r="BF129" i="9"/>
  <c r="BI128" i="9"/>
  <c r="BH128" i="9"/>
  <c r="BG128" i="9"/>
  <c r="BE128" i="9"/>
  <c r="AA128" i="9"/>
  <c r="Y128" i="9"/>
  <c r="W128" i="9"/>
  <c r="BK128" i="9"/>
  <c r="BF128" i="9"/>
  <c r="BI127" i="9"/>
  <c r="BH127" i="9"/>
  <c r="BG127" i="9"/>
  <c r="BE127" i="9"/>
  <c r="AA127" i="9"/>
  <c r="Y127" i="9"/>
  <c r="W127" i="9"/>
  <c r="BK127" i="9"/>
  <c r="BF127" i="9"/>
  <c r="BI126" i="9"/>
  <c r="BH126" i="9"/>
  <c r="BG126" i="9"/>
  <c r="BE126" i="9"/>
  <c r="AA126" i="9"/>
  <c r="Y126" i="9"/>
  <c r="W126" i="9"/>
  <c r="BK126" i="9"/>
  <c r="BF126" i="9"/>
  <c r="BI125" i="9"/>
  <c r="BH125" i="9"/>
  <c r="BG125" i="9"/>
  <c r="BE125" i="9"/>
  <c r="AA125" i="9"/>
  <c r="Y125" i="9"/>
  <c r="W125" i="9"/>
  <c r="BK125" i="9"/>
  <c r="BF125" i="9"/>
  <c r="BI124" i="9"/>
  <c r="BH124" i="9"/>
  <c r="BG124" i="9"/>
  <c r="BE124" i="9"/>
  <c r="AA124" i="9"/>
  <c r="Y124" i="9"/>
  <c r="W124" i="9"/>
  <c r="BK124" i="9"/>
  <c r="BF124" i="9"/>
  <c r="BI123" i="9"/>
  <c r="BH123" i="9"/>
  <c r="BG123" i="9"/>
  <c r="BE123" i="9"/>
  <c r="AA123" i="9"/>
  <c r="Y123" i="9"/>
  <c r="W123" i="9"/>
  <c r="BK123" i="9"/>
  <c r="BF123" i="9"/>
  <c r="BI122" i="9"/>
  <c r="BH122" i="9"/>
  <c r="BG122" i="9"/>
  <c r="BE122" i="9"/>
  <c r="AA122" i="9"/>
  <c r="Y122" i="9"/>
  <c r="W122" i="9"/>
  <c r="BK122" i="9"/>
  <c r="BF122" i="9"/>
  <c r="BI121" i="9"/>
  <c r="BH121" i="9"/>
  <c r="BG121" i="9"/>
  <c r="BE121" i="9"/>
  <c r="AA121" i="9"/>
  <c r="Y121" i="9"/>
  <c r="W121" i="9"/>
  <c r="BK121" i="9"/>
  <c r="BF121" i="9"/>
  <c r="BI120" i="9"/>
  <c r="BH120" i="9"/>
  <c r="BG120" i="9"/>
  <c r="BE120" i="9"/>
  <c r="AA120" i="9"/>
  <c r="Y120" i="9"/>
  <c r="W120" i="9"/>
  <c r="BK120" i="9"/>
  <c r="BF120" i="9"/>
  <c r="BI119" i="9"/>
  <c r="BH119" i="9"/>
  <c r="BG119" i="9"/>
  <c r="BE119" i="9"/>
  <c r="AA119" i="9"/>
  <c r="Y119" i="9"/>
  <c r="W119" i="9"/>
  <c r="BK119" i="9"/>
  <c r="BF119" i="9"/>
  <c r="BI118" i="9"/>
  <c r="BH118" i="9"/>
  <c r="BG118" i="9"/>
  <c r="BE118" i="9"/>
  <c r="AA118" i="9"/>
  <c r="Y118" i="9"/>
  <c r="W118" i="9"/>
  <c r="BK118" i="9"/>
  <c r="BF118" i="9"/>
  <c r="M113" i="9"/>
  <c r="F110" i="9"/>
  <c r="F108" i="9"/>
  <c r="M29" i="9"/>
  <c r="AS96" i="1" s="1"/>
  <c r="M85" i="9"/>
  <c r="F82" i="9"/>
  <c r="F80" i="9"/>
  <c r="O19" i="9"/>
  <c r="E19" i="9"/>
  <c r="M112" i="9" s="1"/>
  <c r="O18" i="9"/>
  <c r="O16" i="9"/>
  <c r="E16" i="9"/>
  <c r="F85" i="9" s="1"/>
  <c r="O15" i="9"/>
  <c r="O13" i="9"/>
  <c r="E13" i="9"/>
  <c r="F84" i="9" s="1"/>
  <c r="O12" i="9"/>
  <c r="O10" i="9"/>
  <c r="M82" i="9" s="1"/>
  <c r="F6" i="9"/>
  <c r="AY95" i="1"/>
  <c r="AX95" i="1"/>
  <c r="BI171" i="8"/>
  <c r="BH171" i="8"/>
  <c r="BG171" i="8"/>
  <c r="BE171" i="8"/>
  <c r="AA171" i="8"/>
  <c r="Y171" i="8"/>
  <c r="W171" i="8"/>
  <c r="BK171" i="8"/>
  <c r="BF171" i="8"/>
  <c r="BI170" i="8"/>
  <c r="BH170" i="8"/>
  <c r="BG170" i="8"/>
  <c r="BE170" i="8"/>
  <c r="AA170" i="8"/>
  <c r="Y170" i="8"/>
  <c r="W170" i="8"/>
  <c r="BK170" i="8"/>
  <c r="BF170" i="8"/>
  <c r="BI169" i="8"/>
  <c r="BH169" i="8"/>
  <c r="BG169" i="8"/>
  <c r="BE169" i="8"/>
  <c r="AA169" i="8"/>
  <c r="Y169" i="8"/>
  <c r="W169" i="8"/>
  <c r="BK169" i="8"/>
  <c r="BF169" i="8"/>
  <c r="BI168" i="8"/>
  <c r="BH168" i="8"/>
  <c r="BG168" i="8"/>
  <c r="BE168" i="8"/>
  <c r="AA168" i="8"/>
  <c r="Y168" i="8"/>
  <c r="W168" i="8"/>
  <c r="BK168" i="8"/>
  <c r="BF168" i="8"/>
  <c r="BI167" i="8"/>
  <c r="BH167" i="8"/>
  <c r="BG167" i="8"/>
  <c r="BE167" i="8"/>
  <c r="AA167" i="8"/>
  <c r="Y167" i="8"/>
  <c r="W167" i="8"/>
  <c r="BK167" i="8"/>
  <c r="BF167" i="8"/>
  <c r="BI166" i="8"/>
  <c r="BH166" i="8"/>
  <c r="BG166" i="8"/>
  <c r="BE166" i="8"/>
  <c r="AA166" i="8"/>
  <c r="Y166" i="8"/>
  <c r="W166" i="8"/>
  <c r="BK166" i="8"/>
  <c r="BF166" i="8"/>
  <c r="BI165" i="8"/>
  <c r="BH165" i="8"/>
  <c r="BG165" i="8"/>
  <c r="BE165" i="8"/>
  <c r="AA165" i="8"/>
  <c r="Y165" i="8"/>
  <c r="W165" i="8"/>
  <c r="BK165" i="8"/>
  <c r="BF165" i="8"/>
  <c r="BI164" i="8"/>
  <c r="BH164" i="8"/>
  <c r="BG164" i="8"/>
  <c r="BE164" i="8"/>
  <c r="AA164" i="8"/>
  <c r="Y164" i="8"/>
  <c r="W164" i="8"/>
  <c r="BK164" i="8"/>
  <c r="BF164" i="8"/>
  <c r="BI162" i="8"/>
  <c r="BH162" i="8"/>
  <c r="BG162" i="8"/>
  <c r="BE162" i="8"/>
  <c r="AA162" i="8"/>
  <c r="Y162" i="8"/>
  <c r="W162" i="8"/>
  <c r="BK162" i="8"/>
  <c r="BF162" i="8"/>
  <c r="BI161" i="8"/>
  <c r="BH161" i="8"/>
  <c r="BG161" i="8"/>
  <c r="BE161" i="8"/>
  <c r="AA161" i="8"/>
  <c r="Y161" i="8"/>
  <c r="W161" i="8"/>
  <c r="BK161" i="8"/>
  <c r="BF161" i="8"/>
  <c r="BI160" i="8"/>
  <c r="BH160" i="8"/>
  <c r="BG160" i="8"/>
  <c r="BE160" i="8"/>
  <c r="AA160" i="8"/>
  <c r="Y160" i="8"/>
  <c r="W160" i="8"/>
  <c r="BK160" i="8"/>
  <c r="BF160" i="8"/>
  <c r="BI158" i="8"/>
  <c r="BH158" i="8"/>
  <c r="BG158" i="8"/>
  <c r="BE158" i="8"/>
  <c r="AA158" i="8"/>
  <c r="Y158" i="8"/>
  <c r="W158" i="8"/>
  <c r="BK158" i="8"/>
  <c r="BF158" i="8"/>
  <c r="BI157" i="8"/>
  <c r="BH157" i="8"/>
  <c r="BG157" i="8"/>
  <c r="BE157" i="8"/>
  <c r="AA157" i="8"/>
  <c r="Y157" i="8"/>
  <c r="W157" i="8"/>
  <c r="BK157" i="8"/>
  <c r="BF157" i="8"/>
  <c r="BI156" i="8"/>
  <c r="BH156" i="8"/>
  <c r="BG156" i="8"/>
  <c r="BE156" i="8"/>
  <c r="AA156" i="8"/>
  <c r="Y156" i="8"/>
  <c r="W156" i="8"/>
  <c r="BK156" i="8"/>
  <c r="BF156" i="8"/>
  <c r="BI155" i="8"/>
  <c r="BH155" i="8"/>
  <c r="BG155" i="8"/>
  <c r="BE155" i="8"/>
  <c r="AA155" i="8"/>
  <c r="Y155" i="8"/>
  <c r="W155" i="8"/>
  <c r="BK155" i="8"/>
  <c r="BF155" i="8"/>
  <c r="BI154" i="8"/>
  <c r="BH154" i="8"/>
  <c r="BG154" i="8"/>
  <c r="BE154" i="8"/>
  <c r="AA154" i="8"/>
  <c r="Y154" i="8"/>
  <c r="W154" i="8"/>
  <c r="BK154" i="8"/>
  <c r="BF154" i="8"/>
  <c r="BI153" i="8"/>
  <c r="BH153" i="8"/>
  <c r="BG153" i="8"/>
  <c r="BE153" i="8"/>
  <c r="AA153" i="8"/>
  <c r="Y153" i="8"/>
  <c r="W153" i="8"/>
  <c r="BK153" i="8"/>
  <c r="BF153" i="8"/>
  <c r="BI152" i="8"/>
  <c r="BH152" i="8"/>
  <c r="BG152" i="8"/>
  <c r="BE152" i="8"/>
  <c r="AA152" i="8"/>
  <c r="Y152" i="8"/>
  <c r="W152" i="8"/>
  <c r="BK152" i="8"/>
  <c r="BF152" i="8"/>
  <c r="BI151" i="8"/>
  <c r="BH151" i="8"/>
  <c r="BG151" i="8"/>
  <c r="BE151" i="8"/>
  <c r="AA151" i="8"/>
  <c r="Y151" i="8"/>
  <c r="W151" i="8"/>
  <c r="BK151" i="8"/>
  <c r="BF151" i="8"/>
  <c r="BI150" i="8"/>
  <c r="BH150" i="8"/>
  <c r="BG150" i="8"/>
  <c r="BE150" i="8"/>
  <c r="AA150" i="8"/>
  <c r="Y150" i="8"/>
  <c r="W150" i="8"/>
  <c r="BK150" i="8"/>
  <c r="BF150" i="8"/>
  <c r="BI149" i="8"/>
  <c r="BH149" i="8"/>
  <c r="BG149" i="8"/>
  <c r="BE149" i="8"/>
  <c r="AA149" i="8"/>
  <c r="Y149" i="8"/>
  <c r="W149" i="8"/>
  <c r="BK149" i="8"/>
  <c r="BF149" i="8"/>
  <c r="BI148" i="8"/>
  <c r="BH148" i="8"/>
  <c r="BG148" i="8"/>
  <c r="BE148" i="8"/>
  <c r="AA148" i="8"/>
  <c r="Y148" i="8"/>
  <c r="W148" i="8"/>
  <c r="BK148" i="8"/>
  <c r="BF148" i="8"/>
  <c r="BI147" i="8"/>
  <c r="BH147" i="8"/>
  <c r="BG147" i="8"/>
  <c r="BE147" i="8"/>
  <c r="AA147" i="8"/>
  <c r="Y147" i="8"/>
  <c r="W147" i="8"/>
  <c r="BK147" i="8"/>
  <c r="BF147" i="8"/>
  <c r="BI146" i="8"/>
  <c r="BH146" i="8"/>
  <c r="BG146" i="8"/>
  <c r="BE146" i="8"/>
  <c r="AA146" i="8"/>
  <c r="Y146" i="8"/>
  <c r="W146" i="8"/>
  <c r="BK146" i="8"/>
  <c r="BF146" i="8"/>
  <c r="BI145" i="8"/>
  <c r="BH145" i="8"/>
  <c r="BG145" i="8"/>
  <c r="BE145" i="8"/>
  <c r="AA145" i="8"/>
  <c r="Y145" i="8"/>
  <c r="W145" i="8"/>
  <c r="BK145" i="8"/>
  <c r="BF145" i="8"/>
  <c r="BI144" i="8"/>
  <c r="BH144" i="8"/>
  <c r="BG144" i="8"/>
  <c r="BE144" i="8"/>
  <c r="AA144" i="8"/>
  <c r="Y144" i="8"/>
  <c r="W144" i="8"/>
  <c r="BK144" i="8"/>
  <c r="BF144" i="8"/>
  <c r="BI143" i="8"/>
  <c r="BH143" i="8"/>
  <c r="BG143" i="8"/>
  <c r="BE143" i="8"/>
  <c r="AA143" i="8"/>
  <c r="Y143" i="8"/>
  <c r="W143" i="8"/>
  <c r="BK143" i="8"/>
  <c r="BF143" i="8"/>
  <c r="BI142" i="8"/>
  <c r="BH142" i="8"/>
  <c r="BG142" i="8"/>
  <c r="BE142" i="8"/>
  <c r="AA142" i="8"/>
  <c r="Y142" i="8"/>
  <c r="W142" i="8"/>
  <c r="BK142" i="8"/>
  <c r="BF142" i="8"/>
  <c r="BI141" i="8"/>
  <c r="BH141" i="8"/>
  <c r="BG141" i="8"/>
  <c r="BE141" i="8"/>
  <c r="AA141" i="8"/>
  <c r="Y141" i="8"/>
  <c r="W141" i="8"/>
  <c r="BK141" i="8"/>
  <c r="BF141" i="8"/>
  <c r="BI140" i="8"/>
  <c r="BH140" i="8"/>
  <c r="BG140" i="8"/>
  <c r="BE140" i="8"/>
  <c r="AA140" i="8"/>
  <c r="Y140" i="8"/>
  <c r="W140" i="8"/>
  <c r="BK140" i="8"/>
  <c r="BF140" i="8"/>
  <c r="BI139" i="8"/>
  <c r="BH139" i="8"/>
  <c r="BG139" i="8"/>
  <c r="BE139" i="8"/>
  <c r="AA139" i="8"/>
  <c r="Y139" i="8"/>
  <c r="W139" i="8"/>
  <c r="BK139" i="8"/>
  <c r="BF139" i="8"/>
  <c r="BI138" i="8"/>
  <c r="BH138" i="8"/>
  <c r="BG138" i="8"/>
  <c r="BE138" i="8"/>
  <c r="AA138" i="8"/>
  <c r="Y138" i="8"/>
  <c r="W138" i="8"/>
  <c r="BK138" i="8"/>
  <c r="BF138" i="8"/>
  <c r="BI137" i="8"/>
  <c r="BH137" i="8"/>
  <c r="BG137" i="8"/>
  <c r="BE137" i="8"/>
  <c r="AA137" i="8"/>
  <c r="Y137" i="8"/>
  <c r="W137" i="8"/>
  <c r="BK137" i="8"/>
  <c r="BF137" i="8"/>
  <c r="BI136" i="8"/>
  <c r="BH136" i="8"/>
  <c r="BG136" i="8"/>
  <c r="BE136" i="8"/>
  <c r="AA136" i="8"/>
  <c r="Y136" i="8"/>
  <c r="W136" i="8"/>
  <c r="BK136" i="8"/>
  <c r="BF136" i="8"/>
  <c r="BI135" i="8"/>
  <c r="BH135" i="8"/>
  <c r="BG135" i="8"/>
  <c r="BE135" i="8"/>
  <c r="AA135" i="8"/>
  <c r="Y135" i="8"/>
  <c r="W135" i="8"/>
  <c r="BK135" i="8"/>
  <c r="BF135" i="8"/>
  <c r="BI134" i="8"/>
  <c r="BH134" i="8"/>
  <c r="BG134" i="8"/>
  <c r="BE134" i="8"/>
  <c r="AA134" i="8"/>
  <c r="Y134" i="8"/>
  <c r="W134" i="8"/>
  <c r="BK134" i="8"/>
  <c r="BF134" i="8"/>
  <c r="BI133" i="8"/>
  <c r="BH133" i="8"/>
  <c r="BG133" i="8"/>
  <c r="BE133" i="8"/>
  <c r="AA133" i="8"/>
  <c r="Y133" i="8"/>
  <c r="W133" i="8"/>
  <c r="BK133" i="8"/>
  <c r="BF133" i="8"/>
  <c r="BI132" i="8"/>
  <c r="BH132" i="8"/>
  <c r="BG132" i="8"/>
  <c r="BE132" i="8"/>
  <c r="AA132" i="8"/>
  <c r="Y132" i="8"/>
  <c r="W132" i="8"/>
  <c r="BK132" i="8"/>
  <c r="BF132" i="8"/>
  <c r="BI131" i="8"/>
  <c r="BH131" i="8"/>
  <c r="BG131" i="8"/>
  <c r="BE131" i="8"/>
  <c r="AA131" i="8"/>
  <c r="Y131" i="8"/>
  <c r="W131" i="8"/>
  <c r="BK131" i="8"/>
  <c r="BF131" i="8"/>
  <c r="BI130" i="8"/>
  <c r="BH130" i="8"/>
  <c r="BG130" i="8"/>
  <c r="BE130" i="8"/>
  <c r="AA130" i="8"/>
  <c r="Y130" i="8"/>
  <c r="W130" i="8"/>
  <c r="BK130" i="8"/>
  <c r="BF130" i="8"/>
  <c r="BI129" i="8"/>
  <c r="BH129" i="8"/>
  <c r="BG129" i="8"/>
  <c r="BE129" i="8"/>
  <c r="AA129" i="8"/>
  <c r="Y129" i="8"/>
  <c r="W129" i="8"/>
  <c r="BK129" i="8"/>
  <c r="BF129" i="8"/>
  <c r="BI128" i="8"/>
  <c r="BH128" i="8"/>
  <c r="BG128" i="8"/>
  <c r="BE128" i="8"/>
  <c r="AA128" i="8"/>
  <c r="Y128" i="8"/>
  <c r="W128" i="8"/>
  <c r="BK128" i="8"/>
  <c r="BF128" i="8"/>
  <c r="BI127" i="8"/>
  <c r="BH127" i="8"/>
  <c r="BG127" i="8"/>
  <c r="BE127" i="8"/>
  <c r="AA127" i="8"/>
  <c r="Y127" i="8"/>
  <c r="W127" i="8"/>
  <c r="BK127" i="8"/>
  <c r="BF127" i="8"/>
  <c r="BI126" i="8"/>
  <c r="BH126" i="8"/>
  <c r="BG126" i="8"/>
  <c r="BE126" i="8"/>
  <c r="AA126" i="8"/>
  <c r="Y126" i="8"/>
  <c r="W126" i="8"/>
  <c r="BK126" i="8"/>
  <c r="BF126" i="8"/>
  <c r="BI125" i="8"/>
  <c r="BH125" i="8"/>
  <c r="BG125" i="8"/>
  <c r="BE125" i="8"/>
  <c r="AA125" i="8"/>
  <c r="Y125" i="8"/>
  <c r="W125" i="8"/>
  <c r="BK125" i="8"/>
  <c r="BF125" i="8"/>
  <c r="BI124" i="8"/>
  <c r="BH124" i="8"/>
  <c r="BG124" i="8"/>
  <c r="BE124" i="8"/>
  <c r="AA124" i="8"/>
  <c r="Y124" i="8"/>
  <c r="W124" i="8"/>
  <c r="BK124" i="8"/>
  <c r="BF124" i="8"/>
  <c r="BI123" i="8"/>
  <c r="BH123" i="8"/>
  <c r="BG123" i="8"/>
  <c r="BE123" i="8"/>
  <c r="AA123" i="8"/>
  <c r="Y123" i="8"/>
  <c r="W123" i="8"/>
  <c r="BK123" i="8"/>
  <c r="BF123" i="8"/>
  <c r="BI122" i="8"/>
  <c r="BH122" i="8"/>
  <c r="BG122" i="8"/>
  <c r="BE122" i="8"/>
  <c r="AA122" i="8"/>
  <c r="Y122" i="8"/>
  <c r="W122" i="8"/>
  <c r="BK122" i="8"/>
  <c r="BF122" i="8"/>
  <c r="BI121" i="8"/>
  <c r="BH121" i="8"/>
  <c r="BG121" i="8"/>
  <c r="BE121" i="8"/>
  <c r="AA121" i="8"/>
  <c r="Y121" i="8"/>
  <c r="W121" i="8"/>
  <c r="BK121" i="8"/>
  <c r="BF121" i="8"/>
  <c r="BI120" i="8"/>
  <c r="BH120" i="8"/>
  <c r="BG120" i="8"/>
  <c r="BE120" i="8"/>
  <c r="AA120" i="8"/>
  <c r="Y120" i="8"/>
  <c r="W120" i="8"/>
  <c r="BK120" i="8"/>
  <c r="BF120" i="8"/>
  <c r="BI119" i="8"/>
  <c r="BH119" i="8"/>
  <c r="BG119" i="8"/>
  <c r="BE119" i="8"/>
  <c r="AA119" i="8"/>
  <c r="Y119" i="8"/>
  <c r="W119" i="8"/>
  <c r="BK119" i="8"/>
  <c r="BF119" i="8"/>
  <c r="BI118" i="8"/>
  <c r="BH118" i="8"/>
  <c r="BG118" i="8"/>
  <c r="BE118" i="8"/>
  <c r="AA118" i="8"/>
  <c r="Y118" i="8"/>
  <c r="W118" i="8"/>
  <c r="BK118" i="8"/>
  <c r="BF118" i="8"/>
  <c r="BI116" i="8"/>
  <c r="BH116" i="8"/>
  <c r="BG116" i="8"/>
  <c r="BE116" i="8"/>
  <c r="AA116" i="8"/>
  <c r="Y116" i="8"/>
  <c r="W116" i="8"/>
  <c r="BK116" i="8"/>
  <c r="BF116" i="8"/>
  <c r="M111" i="8"/>
  <c r="F108" i="8"/>
  <c r="F106" i="8"/>
  <c r="M29" i="8"/>
  <c r="AS95" i="1" s="1"/>
  <c r="M85" i="8"/>
  <c r="F82" i="8"/>
  <c r="F80" i="8"/>
  <c r="O19" i="8"/>
  <c r="E19" i="8"/>
  <c r="O18" i="8"/>
  <c r="O16" i="8"/>
  <c r="E16" i="8"/>
  <c r="F85" i="8" s="1"/>
  <c r="O15" i="8"/>
  <c r="O13" i="8"/>
  <c r="E13" i="8"/>
  <c r="F110" i="8" s="1"/>
  <c r="O12" i="8"/>
  <c r="O10" i="8"/>
  <c r="M82" i="8" s="1"/>
  <c r="F6" i="8"/>
  <c r="F78" i="8" s="1"/>
  <c r="AY94" i="1"/>
  <c r="AX94" i="1"/>
  <c r="BI200" i="7"/>
  <c r="BH200" i="7"/>
  <c r="BG200" i="7"/>
  <c r="BE200" i="7"/>
  <c r="AA200" i="7"/>
  <c r="Y200" i="7"/>
  <c r="W200" i="7"/>
  <c r="BK200" i="7"/>
  <c r="BF200" i="7"/>
  <c r="BI199" i="7"/>
  <c r="BH199" i="7"/>
  <c r="BG199" i="7"/>
  <c r="BE199" i="7"/>
  <c r="AA199" i="7"/>
  <c r="Y199" i="7"/>
  <c r="W199" i="7"/>
  <c r="BK199" i="7"/>
  <c r="BF199" i="7"/>
  <c r="BI198" i="7"/>
  <c r="BH198" i="7"/>
  <c r="BG198" i="7"/>
  <c r="BE198" i="7"/>
  <c r="AA198" i="7"/>
  <c r="Y198" i="7"/>
  <c r="W198" i="7"/>
  <c r="BK198" i="7"/>
  <c r="BF198" i="7"/>
  <c r="BI197" i="7"/>
  <c r="BH197" i="7"/>
  <c r="BG197" i="7"/>
  <c r="BE197" i="7"/>
  <c r="AA197" i="7"/>
  <c r="Y197" i="7"/>
  <c r="W197" i="7"/>
  <c r="BK197" i="7"/>
  <c r="BF197" i="7"/>
  <c r="BI195" i="7"/>
  <c r="BH195" i="7"/>
  <c r="BG195" i="7"/>
  <c r="BE195" i="7"/>
  <c r="AA195" i="7"/>
  <c r="Y195" i="7"/>
  <c r="W195" i="7"/>
  <c r="BK195" i="7"/>
  <c r="BF195" i="7"/>
  <c r="BI194" i="7"/>
  <c r="BH194" i="7"/>
  <c r="BG194" i="7"/>
  <c r="BE194" i="7"/>
  <c r="AA194" i="7"/>
  <c r="Y194" i="7"/>
  <c r="W194" i="7"/>
  <c r="BK194" i="7"/>
  <c r="BF194" i="7"/>
  <c r="BI193" i="7"/>
  <c r="BH193" i="7"/>
  <c r="BG193" i="7"/>
  <c r="BE193" i="7"/>
  <c r="AA193" i="7"/>
  <c r="Y193" i="7"/>
  <c r="W193" i="7"/>
  <c r="BK193" i="7"/>
  <c r="BF193" i="7"/>
  <c r="BI192" i="7"/>
  <c r="BH192" i="7"/>
  <c r="BG192" i="7"/>
  <c r="BE192" i="7"/>
  <c r="AA192" i="7"/>
  <c r="Y192" i="7"/>
  <c r="W192" i="7"/>
  <c r="BK192" i="7"/>
  <c r="BF192" i="7"/>
  <c r="BI191" i="7"/>
  <c r="BH191" i="7"/>
  <c r="BG191" i="7"/>
  <c r="BE191" i="7"/>
  <c r="AA191" i="7"/>
  <c r="Y191" i="7"/>
  <c r="W191" i="7"/>
  <c r="BK191" i="7"/>
  <c r="BF191" i="7"/>
  <c r="BI190" i="7"/>
  <c r="BH190" i="7"/>
  <c r="BG190" i="7"/>
  <c r="BE190" i="7"/>
  <c r="AA190" i="7"/>
  <c r="Y190" i="7"/>
  <c r="W190" i="7"/>
  <c r="BK190" i="7"/>
  <c r="BF190" i="7"/>
  <c r="BI189" i="7"/>
  <c r="BH189" i="7"/>
  <c r="BG189" i="7"/>
  <c r="BE189" i="7"/>
  <c r="AA189" i="7"/>
  <c r="Y189" i="7"/>
  <c r="W189" i="7"/>
  <c r="BK189" i="7"/>
  <c r="BF189" i="7"/>
  <c r="BI188" i="7"/>
  <c r="BH188" i="7"/>
  <c r="BG188" i="7"/>
  <c r="BE188" i="7"/>
  <c r="AA188" i="7"/>
  <c r="Y188" i="7"/>
  <c r="W188" i="7"/>
  <c r="BK188" i="7"/>
  <c r="BF188" i="7"/>
  <c r="BI187" i="7"/>
  <c r="BH187" i="7"/>
  <c r="BG187" i="7"/>
  <c r="BE187" i="7"/>
  <c r="AA187" i="7"/>
  <c r="Y187" i="7"/>
  <c r="W187" i="7"/>
  <c r="BK187" i="7"/>
  <c r="BF187" i="7"/>
  <c r="BI186" i="7"/>
  <c r="BH186" i="7"/>
  <c r="BG186" i="7"/>
  <c r="BE186" i="7"/>
  <c r="AA186" i="7"/>
  <c r="Y186" i="7"/>
  <c r="W186" i="7"/>
  <c r="BK186" i="7"/>
  <c r="BF186" i="7"/>
  <c r="BI185" i="7"/>
  <c r="BH185" i="7"/>
  <c r="BG185" i="7"/>
  <c r="BE185" i="7"/>
  <c r="AA185" i="7"/>
  <c r="Y185" i="7"/>
  <c r="W185" i="7"/>
  <c r="BK185" i="7"/>
  <c r="BF185" i="7"/>
  <c r="BI184" i="7"/>
  <c r="BH184" i="7"/>
  <c r="BG184" i="7"/>
  <c r="BE184" i="7"/>
  <c r="AA184" i="7"/>
  <c r="Y184" i="7"/>
  <c r="W184" i="7"/>
  <c r="BK184" i="7"/>
  <c r="BF184" i="7"/>
  <c r="BI183" i="7"/>
  <c r="BH183" i="7"/>
  <c r="BG183" i="7"/>
  <c r="BE183" i="7"/>
  <c r="AA183" i="7"/>
  <c r="Y183" i="7"/>
  <c r="W183" i="7"/>
  <c r="BK183" i="7"/>
  <c r="BF183" i="7"/>
  <c r="BI182" i="7"/>
  <c r="BH182" i="7"/>
  <c r="BG182" i="7"/>
  <c r="BE182" i="7"/>
  <c r="AA182" i="7"/>
  <c r="Y182" i="7"/>
  <c r="W182" i="7"/>
  <c r="BK182" i="7"/>
  <c r="BF182" i="7"/>
  <c r="BI181" i="7"/>
  <c r="BH181" i="7"/>
  <c r="BG181" i="7"/>
  <c r="BE181" i="7"/>
  <c r="AA181" i="7"/>
  <c r="Y181" i="7"/>
  <c r="W181" i="7"/>
  <c r="BK181" i="7"/>
  <c r="BF181" i="7"/>
  <c r="BI180" i="7"/>
  <c r="BH180" i="7"/>
  <c r="BG180" i="7"/>
  <c r="BE180" i="7"/>
  <c r="AA180" i="7"/>
  <c r="Y180" i="7"/>
  <c r="W180" i="7"/>
  <c r="BK180" i="7"/>
  <c r="BF180" i="7"/>
  <c r="BI179" i="7"/>
  <c r="BH179" i="7"/>
  <c r="BG179" i="7"/>
  <c r="BE179" i="7"/>
  <c r="AA179" i="7"/>
  <c r="Y179" i="7"/>
  <c r="W179" i="7"/>
  <c r="BK179" i="7"/>
  <c r="BF179" i="7"/>
  <c r="BI178" i="7"/>
  <c r="BH178" i="7"/>
  <c r="BG178" i="7"/>
  <c r="BE178" i="7"/>
  <c r="AA178" i="7"/>
  <c r="Y178" i="7"/>
  <c r="W178" i="7"/>
  <c r="BK178" i="7"/>
  <c r="BF178" i="7"/>
  <c r="BI176" i="7"/>
  <c r="BH176" i="7"/>
  <c r="BG176" i="7"/>
  <c r="BE176" i="7"/>
  <c r="AA176" i="7"/>
  <c r="Y176" i="7"/>
  <c r="W176" i="7"/>
  <c r="BK176" i="7"/>
  <c r="BF176" i="7"/>
  <c r="BI175" i="7"/>
  <c r="BH175" i="7"/>
  <c r="BG175" i="7"/>
  <c r="BE175" i="7"/>
  <c r="AA175" i="7"/>
  <c r="Y175" i="7"/>
  <c r="W175" i="7"/>
  <c r="BK175" i="7"/>
  <c r="BF175" i="7"/>
  <c r="BI174" i="7"/>
  <c r="BH174" i="7"/>
  <c r="BG174" i="7"/>
  <c r="BE174" i="7"/>
  <c r="AA174" i="7"/>
  <c r="Y174" i="7"/>
  <c r="W174" i="7"/>
  <c r="BK174" i="7"/>
  <c r="BF174" i="7"/>
  <c r="BI173" i="7"/>
  <c r="BH173" i="7"/>
  <c r="BG173" i="7"/>
  <c r="BE173" i="7"/>
  <c r="AA173" i="7"/>
  <c r="Y173" i="7"/>
  <c r="W173" i="7"/>
  <c r="BK173" i="7"/>
  <c r="BF173" i="7"/>
  <c r="BI172" i="7"/>
  <c r="BH172" i="7"/>
  <c r="BG172" i="7"/>
  <c r="BE172" i="7"/>
  <c r="AA172" i="7"/>
  <c r="Y172" i="7"/>
  <c r="W172" i="7"/>
  <c r="BK172" i="7"/>
  <c r="BF172" i="7"/>
  <c r="BI171" i="7"/>
  <c r="BH171" i="7"/>
  <c r="BG171" i="7"/>
  <c r="BE171" i="7"/>
  <c r="AA171" i="7"/>
  <c r="Y171" i="7"/>
  <c r="W171" i="7"/>
  <c r="BK171" i="7"/>
  <c r="BF171" i="7"/>
  <c r="BI170" i="7"/>
  <c r="BH170" i="7"/>
  <c r="BG170" i="7"/>
  <c r="BE170" i="7"/>
  <c r="AA170" i="7"/>
  <c r="Y170" i="7"/>
  <c r="W170" i="7"/>
  <c r="BK170" i="7"/>
  <c r="BF170" i="7"/>
  <c r="BI169" i="7"/>
  <c r="BH169" i="7"/>
  <c r="BG169" i="7"/>
  <c r="BE169" i="7"/>
  <c r="AA169" i="7"/>
  <c r="Y169" i="7"/>
  <c r="W169" i="7"/>
  <c r="BK169" i="7"/>
  <c r="BF169" i="7"/>
  <c r="BI168" i="7"/>
  <c r="BH168" i="7"/>
  <c r="BG168" i="7"/>
  <c r="BE168" i="7"/>
  <c r="AA168" i="7"/>
  <c r="Y168" i="7"/>
  <c r="W168" i="7"/>
  <c r="BK168" i="7"/>
  <c r="BF168" i="7"/>
  <c r="BI167" i="7"/>
  <c r="BH167" i="7"/>
  <c r="BG167" i="7"/>
  <c r="BE167" i="7"/>
  <c r="AA167" i="7"/>
  <c r="Y167" i="7"/>
  <c r="W167" i="7"/>
  <c r="BK167" i="7"/>
  <c r="BF167" i="7"/>
  <c r="BI166" i="7"/>
  <c r="BH166" i="7"/>
  <c r="BG166" i="7"/>
  <c r="BE166" i="7"/>
  <c r="AA166" i="7"/>
  <c r="Y166" i="7"/>
  <c r="W166" i="7"/>
  <c r="BK166" i="7"/>
  <c r="BF166" i="7"/>
  <c r="BI165" i="7"/>
  <c r="BH165" i="7"/>
  <c r="BG165" i="7"/>
  <c r="BE165" i="7"/>
  <c r="AA165" i="7"/>
  <c r="Y165" i="7"/>
  <c r="W165" i="7"/>
  <c r="BK165" i="7"/>
  <c r="BF165" i="7"/>
  <c r="BI164" i="7"/>
  <c r="BH164" i="7"/>
  <c r="BG164" i="7"/>
  <c r="BE164" i="7"/>
  <c r="AA164" i="7"/>
  <c r="Y164" i="7"/>
  <c r="W164" i="7"/>
  <c r="BK164" i="7"/>
  <c r="BF164" i="7"/>
  <c r="BI163" i="7"/>
  <c r="BH163" i="7"/>
  <c r="BG163" i="7"/>
  <c r="BE163" i="7"/>
  <c r="AA163" i="7"/>
  <c r="Y163" i="7"/>
  <c r="W163" i="7"/>
  <c r="BK163" i="7"/>
  <c r="BF163" i="7"/>
  <c r="BI162" i="7"/>
  <c r="BH162" i="7"/>
  <c r="BG162" i="7"/>
  <c r="BE162" i="7"/>
  <c r="AA162" i="7"/>
  <c r="Y162" i="7"/>
  <c r="W162" i="7"/>
  <c r="BK162" i="7"/>
  <c r="BF162" i="7"/>
  <c r="BI161" i="7"/>
  <c r="BH161" i="7"/>
  <c r="BG161" i="7"/>
  <c r="BE161" i="7"/>
  <c r="AA161" i="7"/>
  <c r="Y161" i="7"/>
  <c r="W161" i="7"/>
  <c r="BK161" i="7"/>
  <c r="BF161" i="7"/>
  <c r="BI160" i="7"/>
  <c r="BH160" i="7"/>
  <c r="BG160" i="7"/>
  <c r="BE160" i="7"/>
  <c r="AA160" i="7"/>
  <c r="Y160" i="7"/>
  <c r="W160" i="7"/>
  <c r="BK160" i="7"/>
  <c r="BF160" i="7"/>
  <c r="BI159" i="7"/>
  <c r="BH159" i="7"/>
  <c r="BG159" i="7"/>
  <c r="BE159" i="7"/>
  <c r="AA159" i="7"/>
  <c r="Y159" i="7"/>
  <c r="W159" i="7"/>
  <c r="BK159" i="7"/>
  <c r="BF159" i="7"/>
  <c r="BI158" i="7"/>
  <c r="BH158" i="7"/>
  <c r="BG158" i="7"/>
  <c r="BE158" i="7"/>
  <c r="AA158" i="7"/>
  <c r="Y158" i="7"/>
  <c r="W158" i="7"/>
  <c r="BK158" i="7"/>
  <c r="BF158" i="7"/>
  <c r="BI157" i="7"/>
  <c r="BH157" i="7"/>
  <c r="BG157" i="7"/>
  <c r="BE157" i="7"/>
  <c r="AA157" i="7"/>
  <c r="Y157" i="7"/>
  <c r="W157" i="7"/>
  <c r="BK157" i="7"/>
  <c r="BF157" i="7"/>
  <c r="BI156" i="7"/>
  <c r="BH156" i="7"/>
  <c r="BG156" i="7"/>
  <c r="BE156" i="7"/>
  <c r="AA156" i="7"/>
  <c r="Y156" i="7"/>
  <c r="W156" i="7"/>
  <c r="BK156" i="7"/>
  <c r="BF156" i="7"/>
  <c r="BI155" i="7"/>
  <c r="BH155" i="7"/>
  <c r="BG155" i="7"/>
  <c r="BE155" i="7"/>
  <c r="AA155" i="7"/>
  <c r="Y155" i="7"/>
  <c r="W155" i="7"/>
  <c r="BK155" i="7"/>
  <c r="BF155" i="7"/>
  <c r="BI153" i="7"/>
  <c r="BH153" i="7"/>
  <c r="BG153" i="7"/>
  <c r="BE153" i="7"/>
  <c r="AA153" i="7"/>
  <c r="Y153" i="7"/>
  <c r="W153" i="7"/>
  <c r="BK153" i="7"/>
  <c r="BF153" i="7"/>
  <c r="BI152" i="7"/>
  <c r="BH152" i="7"/>
  <c r="BG152" i="7"/>
  <c r="BE152" i="7"/>
  <c r="AA152" i="7"/>
  <c r="Y152" i="7"/>
  <c r="W152" i="7"/>
  <c r="BK152" i="7"/>
  <c r="BF152" i="7"/>
  <c r="BI151" i="7"/>
  <c r="BH151" i="7"/>
  <c r="BG151" i="7"/>
  <c r="BE151" i="7"/>
  <c r="AA151" i="7"/>
  <c r="Y151" i="7"/>
  <c r="W151" i="7"/>
  <c r="BK151" i="7"/>
  <c r="BF151" i="7"/>
  <c r="BI150" i="7"/>
  <c r="BH150" i="7"/>
  <c r="BG150" i="7"/>
  <c r="BE150" i="7"/>
  <c r="AA150" i="7"/>
  <c r="Y150" i="7"/>
  <c r="W150" i="7"/>
  <c r="BK150" i="7"/>
  <c r="BF150" i="7"/>
  <c r="BI149" i="7"/>
  <c r="BH149" i="7"/>
  <c r="BG149" i="7"/>
  <c r="BE149" i="7"/>
  <c r="AA149" i="7"/>
  <c r="Y149" i="7"/>
  <c r="W149" i="7"/>
  <c r="BK149" i="7"/>
  <c r="BF149" i="7"/>
  <c r="BI148" i="7"/>
  <c r="BH148" i="7"/>
  <c r="BG148" i="7"/>
  <c r="BE148" i="7"/>
  <c r="AA148" i="7"/>
  <c r="Y148" i="7"/>
  <c r="W148" i="7"/>
  <c r="BK148" i="7"/>
  <c r="BF148" i="7"/>
  <c r="BI147" i="7"/>
  <c r="BH147" i="7"/>
  <c r="BG147" i="7"/>
  <c r="BE147" i="7"/>
  <c r="AA147" i="7"/>
  <c r="Y147" i="7"/>
  <c r="W147" i="7"/>
  <c r="BK147" i="7"/>
  <c r="BF147" i="7"/>
  <c r="BI146" i="7"/>
  <c r="BH146" i="7"/>
  <c r="BG146" i="7"/>
  <c r="BE146" i="7"/>
  <c r="AA146" i="7"/>
  <c r="Y146" i="7"/>
  <c r="W146" i="7"/>
  <c r="BK146" i="7"/>
  <c r="BF146" i="7"/>
  <c r="BI145" i="7"/>
  <c r="BH145" i="7"/>
  <c r="BG145" i="7"/>
  <c r="BE145" i="7"/>
  <c r="AA145" i="7"/>
  <c r="Y145" i="7"/>
  <c r="W145" i="7"/>
  <c r="BK145" i="7"/>
  <c r="BF145" i="7"/>
  <c r="BI144" i="7"/>
  <c r="BH144" i="7"/>
  <c r="BG144" i="7"/>
  <c r="BE144" i="7"/>
  <c r="AA144" i="7"/>
  <c r="Y144" i="7"/>
  <c r="W144" i="7"/>
  <c r="BK144" i="7"/>
  <c r="BF144" i="7"/>
  <c r="BI143" i="7"/>
  <c r="BH143" i="7"/>
  <c r="BG143" i="7"/>
  <c r="BE143" i="7"/>
  <c r="AA143" i="7"/>
  <c r="Y143" i="7"/>
  <c r="W143" i="7"/>
  <c r="W141" i="7" s="1"/>
  <c r="BK143" i="7"/>
  <c r="BF143" i="7"/>
  <c r="BI142" i="7"/>
  <c r="BH142" i="7"/>
  <c r="BG142" i="7"/>
  <c r="BE142" i="7"/>
  <c r="AA142" i="7"/>
  <c r="Y142" i="7"/>
  <c r="W142" i="7"/>
  <c r="BK142" i="7"/>
  <c r="BF142" i="7"/>
  <c r="BI140" i="7"/>
  <c r="BH140" i="7"/>
  <c r="BG140" i="7"/>
  <c r="BE140" i="7"/>
  <c r="AA140" i="7"/>
  <c r="AA139" i="7" s="1"/>
  <c r="Y140" i="7"/>
  <c r="Y139" i="7" s="1"/>
  <c r="W140" i="7"/>
  <c r="W139" i="7"/>
  <c r="BK140" i="7"/>
  <c r="BK139" i="7" s="1"/>
  <c r="BF140" i="7"/>
  <c r="BI137" i="7"/>
  <c r="BH137" i="7"/>
  <c r="BG137" i="7"/>
  <c r="BE137" i="7"/>
  <c r="AA137" i="7"/>
  <c r="Y137" i="7"/>
  <c r="W137" i="7"/>
  <c r="BK137" i="7"/>
  <c r="BF137" i="7"/>
  <c r="BI136" i="7"/>
  <c r="BH136" i="7"/>
  <c r="BG136" i="7"/>
  <c r="BE136" i="7"/>
  <c r="AA136" i="7"/>
  <c r="AA135" i="7" s="1"/>
  <c r="Y136" i="7"/>
  <c r="W136" i="7"/>
  <c r="BK136" i="7"/>
  <c r="BF136" i="7"/>
  <c r="BI134" i="7"/>
  <c r="BH134" i="7"/>
  <c r="BG134" i="7"/>
  <c r="BE134" i="7"/>
  <c r="AA134" i="7"/>
  <c r="Y134" i="7"/>
  <c r="W134" i="7"/>
  <c r="BK134" i="7"/>
  <c r="BF134" i="7"/>
  <c r="BI133" i="7"/>
  <c r="BH133" i="7"/>
  <c r="BG133" i="7"/>
  <c r="BE133" i="7"/>
  <c r="AA133" i="7"/>
  <c r="Y133" i="7"/>
  <c r="W133" i="7"/>
  <c r="BK133" i="7"/>
  <c r="BF133" i="7"/>
  <c r="BI132" i="7"/>
  <c r="BH132" i="7"/>
  <c r="BG132" i="7"/>
  <c r="BE132" i="7"/>
  <c r="AA132" i="7"/>
  <c r="Y132" i="7"/>
  <c r="W132" i="7"/>
  <c r="BK132" i="7"/>
  <c r="BF132" i="7"/>
  <c r="BI131" i="7"/>
  <c r="BH131" i="7"/>
  <c r="BG131" i="7"/>
  <c r="BE131" i="7"/>
  <c r="AA131" i="7"/>
  <c r="Y131" i="7"/>
  <c r="W131" i="7"/>
  <c r="BK131" i="7"/>
  <c r="BF131" i="7"/>
  <c r="BI130" i="7"/>
  <c r="BH130" i="7"/>
  <c r="BG130" i="7"/>
  <c r="BE130" i="7"/>
  <c r="AA130" i="7"/>
  <c r="Y130" i="7"/>
  <c r="W130" i="7"/>
  <c r="BK130" i="7"/>
  <c r="BF130" i="7"/>
  <c r="BI129" i="7"/>
  <c r="BH129" i="7"/>
  <c r="BG129" i="7"/>
  <c r="BE129" i="7"/>
  <c r="AA129" i="7"/>
  <c r="Y129" i="7"/>
  <c r="W129" i="7"/>
  <c r="BK129" i="7"/>
  <c r="BF129" i="7"/>
  <c r="BI128" i="7"/>
  <c r="BH128" i="7"/>
  <c r="BG128" i="7"/>
  <c r="BE128" i="7"/>
  <c r="AA128" i="7"/>
  <c r="Y128" i="7"/>
  <c r="W128" i="7"/>
  <c r="BK128" i="7"/>
  <c r="BF128" i="7"/>
  <c r="BI127" i="7"/>
  <c r="BH127" i="7"/>
  <c r="BG127" i="7"/>
  <c r="BE127" i="7"/>
  <c r="AA127" i="7"/>
  <c r="Y127" i="7"/>
  <c r="W127" i="7"/>
  <c r="BK127" i="7"/>
  <c r="BF127" i="7"/>
  <c r="BI125" i="7"/>
  <c r="BH125" i="7"/>
  <c r="BG125" i="7"/>
  <c r="BE125" i="7"/>
  <c r="AA125" i="7"/>
  <c r="Y125" i="7"/>
  <c r="W125" i="7"/>
  <c r="BK125" i="7"/>
  <c r="BF125" i="7"/>
  <c r="M118" i="7"/>
  <c r="F118" i="7"/>
  <c r="F115" i="7"/>
  <c r="F113" i="7"/>
  <c r="M29" i="7"/>
  <c r="AS94" i="1"/>
  <c r="M85" i="7"/>
  <c r="F85" i="7"/>
  <c r="F82" i="7"/>
  <c r="F80" i="7"/>
  <c r="O19" i="7"/>
  <c r="E19" i="7"/>
  <c r="M84" i="7" s="1"/>
  <c r="O18" i="7"/>
  <c r="O13" i="7"/>
  <c r="E13" i="7"/>
  <c r="O12" i="7"/>
  <c r="O10" i="7"/>
  <c r="M82" i="7" s="1"/>
  <c r="M115" i="7"/>
  <c r="F6" i="7"/>
  <c r="F78" i="7" s="1"/>
  <c r="AY93" i="1"/>
  <c r="AX93" i="1"/>
  <c r="BI178" i="6"/>
  <c r="BH178" i="6"/>
  <c r="BG178" i="6"/>
  <c r="BE178" i="6"/>
  <c r="AA178" i="6"/>
  <c r="Y178" i="6"/>
  <c r="W178" i="6"/>
  <c r="BK178" i="6"/>
  <c r="BF178" i="6"/>
  <c r="BI177" i="6"/>
  <c r="BH177" i="6"/>
  <c r="BG177" i="6"/>
  <c r="BE177" i="6"/>
  <c r="AA177" i="6"/>
  <c r="Y177" i="6"/>
  <c r="W177" i="6"/>
  <c r="BK177" i="6"/>
  <c r="BF177" i="6"/>
  <c r="BI176" i="6"/>
  <c r="BH176" i="6"/>
  <c r="BG176" i="6"/>
  <c r="BE176" i="6"/>
  <c r="AA176" i="6"/>
  <c r="Y176" i="6"/>
  <c r="W176" i="6"/>
  <c r="BK176" i="6"/>
  <c r="BF176" i="6"/>
  <c r="BI175" i="6"/>
  <c r="BH175" i="6"/>
  <c r="BG175" i="6"/>
  <c r="BE175" i="6"/>
  <c r="AA175" i="6"/>
  <c r="Y175" i="6"/>
  <c r="W175" i="6"/>
  <c r="BK175" i="6"/>
  <c r="BF175" i="6"/>
  <c r="BI173" i="6"/>
  <c r="BH173" i="6"/>
  <c r="BG173" i="6"/>
  <c r="BE173" i="6"/>
  <c r="AA173" i="6"/>
  <c r="AA172" i="6" s="1"/>
  <c r="Y173" i="6"/>
  <c r="Y172" i="6" s="1"/>
  <c r="W173" i="6"/>
  <c r="W172" i="6" s="1"/>
  <c r="BK173" i="6"/>
  <c r="BK172" i="6" s="1"/>
  <c r="N96" i="6" s="1"/>
  <c r="BF173" i="6"/>
  <c r="BI171" i="6"/>
  <c r="BH171" i="6"/>
  <c r="BG171" i="6"/>
  <c r="BE171" i="6"/>
  <c r="AA171" i="6"/>
  <c r="AA170" i="6" s="1"/>
  <c r="Y171" i="6"/>
  <c r="Y170" i="6"/>
  <c r="W171" i="6"/>
  <c r="W170" i="6" s="1"/>
  <c r="BK171" i="6"/>
  <c r="BK170" i="6" s="1"/>
  <c r="N95" i="6" s="1"/>
  <c r="BF171" i="6"/>
  <c r="BI169" i="6"/>
  <c r="BH169" i="6"/>
  <c r="BG169" i="6"/>
  <c r="BE169" i="6"/>
  <c r="AA169" i="6"/>
  <c r="AA168" i="6" s="1"/>
  <c r="Y169" i="6"/>
  <c r="Y168" i="6" s="1"/>
  <c r="W169" i="6"/>
  <c r="W168" i="6" s="1"/>
  <c r="BK169" i="6"/>
  <c r="BK168" i="6" s="1"/>
  <c r="N94" i="6" s="1"/>
  <c r="BF169" i="6"/>
  <c r="BI167" i="6"/>
  <c r="BH167" i="6"/>
  <c r="BG167" i="6"/>
  <c r="BE167" i="6"/>
  <c r="AA167" i="6"/>
  <c r="Y167" i="6"/>
  <c r="W167" i="6"/>
  <c r="BK167" i="6"/>
  <c r="BF167" i="6"/>
  <c r="BI166" i="6"/>
  <c r="BH166" i="6"/>
  <c r="BG166" i="6"/>
  <c r="BE166" i="6"/>
  <c r="AA166" i="6"/>
  <c r="Y166" i="6"/>
  <c r="W166" i="6"/>
  <c r="BK166" i="6"/>
  <c r="BF166" i="6"/>
  <c r="BI165" i="6"/>
  <c r="BH165" i="6"/>
  <c r="BG165" i="6"/>
  <c r="BE165" i="6"/>
  <c r="AA165" i="6"/>
  <c r="Y165" i="6"/>
  <c r="W165" i="6"/>
  <c r="BK165" i="6"/>
  <c r="BF165" i="6"/>
  <c r="BI164" i="6"/>
  <c r="BH164" i="6"/>
  <c r="BG164" i="6"/>
  <c r="BE164" i="6"/>
  <c r="AA164" i="6"/>
  <c r="Y164" i="6"/>
  <c r="W164" i="6"/>
  <c r="BK164" i="6"/>
  <c r="BF164" i="6"/>
  <c r="BI163" i="6"/>
  <c r="BH163" i="6"/>
  <c r="BG163" i="6"/>
  <c r="BE163" i="6"/>
  <c r="AA163" i="6"/>
  <c r="Y163" i="6"/>
  <c r="W163" i="6"/>
  <c r="BK163" i="6"/>
  <c r="BF163" i="6"/>
  <c r="BI162" i="6"/>
  <c r="BH162" i="6"/>
  <c r="BG162" i="6"/>
  <c r="BE162" i="6"/>
  <c r="AA162" i="6"/>
  <c r="Y162" i="6"/>
  <c r="W162" i="6"/>
  <c r="BK162" i="6"/>
  <c r="BF162" i="6"/>
  <c r="BI160" i="6"/>
  <c r="BH160" i="6"/>
  <c r="BG160" i="6"/>
  <c r="BE160" i="6"/>
  <c r="AA160" i="6"/>
  <c r="Y160" i="6"/>
  <c r="W160" i="6"/>
  <c r="BK160" i="6"/>
  <c r="BF160" i="6"/>
  <c r="BI159" i="6"/>
  <c r="BH159" i="6"/>
  <c r="BG159" i="6"/>
  <c r="BE159" i="6"/>
  <c r="AA159" i="6"/>
  <c r="Y159" i="6"/>
  <c r="W159" i="6"/>
  <c r="BK159" i="6"/>
  <c r="BF159" i="6"/>
  <c r="BI158" i="6"/>
  <c r="BH158" i="6"/>
  <c r="BG158" i="6"/>
  <c r="BE158" i="6"/>
  <c r="AA158" i="6"/>
  <c r="Y158" i="6"/>
  <c r="W158" i="6"/>
  <c r="BK158" i="6"/>
  <c r="BF158" i="6"/>
  <c r="BI157" i="6"/>
  <c r="BH157" i="6"/>
  <c r="BG157" i="6"/>
  <c r="BE157" i="6"/>
  <c r="AA157" i="6"/>
  <c r="Y157" i="6"/>
  <c r="W157" i="6"/>
  <c r="BK157" i="6"/>
  <c r="BF157" i="6"/>
  <c r="BI156" i="6"/>
  <c r="BH156" i="6"/>
  <c r="BG156" i="6"/>
  <c r="BE156" i="6"/>
  <c r="AA156" i="6"/>
  <c r="Y156" i="6"/>
  <c r="W156" i="6"/>
  <c r="BK156" i="6"/>
  <c r="BF156" i="6"/>
  <c r="BI155" i="6"/>
  <c r="BH155" i="6"/>
  <c r="BG155" i="6"/>
  <c r="BE155" i="6"/>
  <c r="AA155" i="6"/>
  <c r="Y155" i="6"/>
  <c r="W155" i="6"/>
  <c r="BK155" i="6"/>
  <c r="BF155" i="6"/>
  <c r="BI153" i="6"/>
  <c r="BH153" i="6"/>
  <c r="BG153" i="6"/>
  <c r="BE153" i="6"/>
  <c r="AA153" i="6"/>
  <c r="Y153" i="6"/>
  <c r="W153" i="6"/>
  <c r="BK153" i="6"/>
  <c r="BF153" i="6"/>
  <c r="BI152" i="6"/>
  <c r="BH152" i="6"/>
  <c r="BG152" i="6"/>
  <c r="BE152" i="6"/>
  <c r="AA152" i="6"/>
  <c r="Y152" i="6"/>
  <c r="W152" i="6"/>
  <c r="BK152" i="6"/>
  <c r="BF152" i="6"/>
  <c r="BI151" i="6"/>
  <c r="BH151" i="6"/>
  <c r="BG151" i="6"/>
  <c r="BE151" i="6"/>
  <c r="AA151" i="6"/>
  <c r="Y151" i="6"/>
  <c r="W151" i="6"/>
  <c r="BK151" i="6"/>
  <c r="BF151" i="6"/>
  <c r="BI150" i="6"/>
  <c r="BH150" i="6"/>
  <c r="BG150" i="6"/>
  <c r="BE150" i="6"/>
  <c r="AA150" i="6"/>
  <c r="Y150" i="6"/>
  <c r="W150" i="6"/>
  <c r="BK150" i="6"/>
  <c r="BF150" i="6"/>
  <c r="BI149" i="6"/>
  <c r="BH149" i="6"/>
  <c r="BG149" i="6"/>
  <c r="BE149" i="6"/>
  <c r="AA149" i="6"/>
  <c r="Y149" i="6"/>
  <c r="W149" i="6"/>
  <c r="BK149" i="6"/>
  <c r="BF149" i="6"/>
  <c r="BI148" i="6"/>
  <c r="BH148" i="6"/>
  <c r="BG148" i="6"/>
  <c r="BE148" i="6"/>
  <c r="AA148" i="6"/>
  <c r="Y148" i="6"/>
  <c r="W148" i="6"/>
  <c r="BK148" i="6"/>
  <c r="BF148" i="6"/>
  <c r="BI147" i="6"/>
  <c r="BH147" i="6"/>
  <c r="BG147" i="6"/>
  <c r="BE147" i="6"/>
  <c r="AA147" i="6"/>
  <c r="Y147" i="6"/>
  <c r="W147" i="6"/>
  <c r="BK147" i="6"/>
  <c r="BF147" i="6"/>
  <c r="BI146" i="6"/>
  <c r="BH146" i="6"/>
  <c r="BG146" i="6"/>
  <c r="BE146" i="6"/>
  <c r="AA146" i="6"/>
  <c r="Y146" i="6"/>
  <c r="W146" i="6"/>
  <c r="BK146" i="6"/>
  <c r="BF146" i="6"/>
  <c r="BI145" i="6"/>
  <c r="BH145" i="6"/>
  <c r="BG145" i="6"/>
  <c r="BE145" i="6"/>
  <c r="AA145" i="6"/>
  <c r="Y145" i="6"/>
  <c r="W145" i="6"/>
  <c r="BK145" i="6"/>
  <c r="BF145" i="6"/>
  <c r="BI144" i="6"/>
  <c r="BH144" i="6"/>
  <c r="BG144" i="6"/>
  <c r="BE144" i="6"/>
  <c r="AA144" i="6"/>
  <c r="Y144" i="6"/>
  <c r="W144" i="6"/>
  <c r="BK144" i="6"/>
  <c r="BF144" i="6"/>
  <c r="BI143" i="6"/>
  <c r="BH143" i="6"/>
  <c r="BG143" i="6"/>
  <c r="BE143" i="6"/>
  <c r="AA143" i="6"/>
  <c r="Y143" i="6"/>
  <c r="W143" i="6"/>
  <c r="BK143" i="6"/>
  <c r="BF143" i="6"/>
  <c r="BI142" i="6"/>
  <c r="BH142" i="6"/>
  <c r="BG142" i="6"/>
  <c r="BE142" i="6"/>
  <c r="AA142" i="6"/>
  <c r="Y142" i="6"/>
  <c r="W142" i="6"/>
  <c r="BK142" i="6"/>
  <c r="BF142" i="6"/>
  <c r="BI141" i="6"/>
  <c r="BH141" i="6"/>
  <c r="BG141" i="6"/>
  <c r="BE141" i="6"/>
  <c r="AA141" i="6"/>
  <c r="Y141" i="6"/>
  <c r="W141" i="6"/>
  <c r="BK141" i="6"/>
  <c r="BF141" i="6"/>
  <c r="BI140" i="6"/>
  <c r="BH140" i="6"/>
  <c r="BG140" i="6"/>
  <c r="BE140" i="6"/>
  <c r="AA140" i="6"/>
  <c r="Y140" i="6"/>
  <c r="W140" i="6"/>
  <c r="BK140" i="6"/>
  <c r="BF140" i="6"/>
  <c r="BI139" i="6"/>
  <c r="BH139" i="6"/>
  <c r="BG139" i="6"/>
  <c r="BE139" i="6"/>
  <c r="AA139" i="6"/>
  <c r="Y139" i="6"/>
  <c r="W139" i="6"/>
  <c r="BK139" i="6"/>
  <c r="BF139" i="6"/>
  <c r="BI138" i="6"/>
  <c r="BH138" i="6"/>
  <c r="BG138" i="6"/>
  <c r="BE138" i="6"/>
  <c r="AA138" i="6"/>
  <c r="Y138" i="6"/>
  <c r="W138" i="6"/>
  <c r="BK138" i="6"/>
  <c r="BF138" i="6"/>
  <c r="BI136" i="6"/>
  <c r="BH136" i="6"/>
  <c r="BG136" i="6"/>
  <c r="BE136" i="6"/>
  <c r="AA136" i="6"/>
  <c r="Y136" i="6"/>
  <c r="W136" i="6"/>
  <c r="BK136" i="6"/>
  <c r="BF136" i="6"/>
  <c r="BI135" i="6"/>
  <c r="BH135" i="6"/>
  <c r="BG135" i="6"/>
  <c r="BE135" i="6"/>
  <c r="AA135" i="6"/>
  <c r="Y135" i="6"/>
  <c r="W135" i="6"/>
  <c r="BK135" i="6"/>
  <c r="BF135" i="6"/>
  <c r="BI134" i="6"/>
  <c r="BH134" i="6"/>
  <c r="BG134" i="6"/>
  <c r="BE134" i="6"/>
  <c r="AA134" i="6"/>
  <c r="Y134" i="6"/>
  <c r="W134" i="6"/>
  <c r="BK134" i="6"/>
  <c r="BF134" i="6"/>
  <c r="BI133" i="6"/>
  <c r="BH133" i="6"/>
  <c r="BG133" i="6"/>
  <c r="BE133" i="6"/>
  <c r="AA133" i="6"/>
  <c r="Y133" i="6"/>
  <c r="W133" i="6"/>
  <c r="BK133" i="6"/>
  <c r="BF133" i="6"/>
  <c r="BI132" i="6"/>
  <c r="BH132" i="6"/>
  <c r="BG132" i="6"/>
  <c r="BE132" i="6"/>
  <c r="AA132" i="6"/>
  <c r="Y132" i="6"/>
  <c r="W132" i="6"/>
  <c r="BK132" i="6"/>
  <c r="BF132" i="6"/>
  <c r="BI131" i="6"/>
  <c r="BH131" i="6"/>
  <c r="BG131" i="6"/>
  <c r="BE131" i="6"/>
  <c r="AA131" i="6"/>
  <c r="Y131" i="6"/>
  <c r="W131" i="6"/>
  <c r="BK131" i="6"/>
  <c r="BF131" i="6"/>
  <c r="BI130" i="6"/>
  <c r="BH130" i="6"/>
  <c r="BG130" i="6"/>
  <c r="BE130" i="6"/>
  <c r="AA130" i="6"/>
  <c r="Y130" i="6"/>
  <c r="W130" i="6"/>
  <c r="BK130" i="6"/>
  <c r="BF130" i="6"/>
  <c r="BI129" i="6"/>
  <c r="BH129" i="6"/>
  <c r="BG129" i="6"/>
  <c r="BE129" i="6"/>
  <c r="AA129" i="6"/>
  <c r="Y129" i="6"/>
  <c r="W129" i="6"/>
  <c r="BK129" i="6"/>
  <c r="BF129" i="6"/>
  <c r="BI128" i="6"/>
  <c r="BH128" i="6"/>
  <c r="BG128" i="6"/>
  <c r="BE128" i="6"/>
  <c r="AA128" i="6"/>
  <c r="Y128" i="6"/>
  <c r="W128" i="6"/>
  <c r="BK128" i="6"/>
  <c r="BF128" i="6"/>
  <c r="BI127" i="6"/>
  <c r="BH127" i="6"/>
  <c r="BG127" i="6"/>
  <c r="BE127" i="6"/>
  <c r="AA127" i="6"/>
  <c r="Y127" i="6"/>
  <c r="W127" i="6"/>
  <c r="BK127" i="6"/>
  <c r="BF127" i="6"/>
  <c r="BI126" i="6"/>
  <c r="BH126" i="6"/>
  <c r="BG126" i="6"/>
  <c r="BE126" i="6"/>
  <c r="AA126" i="6"/>
  <c r="Y126" i="6"/>
  <c r="W126" i="6"/>
  <c r="BK126" i="6"/>
  <c r="BF126" i="6"/>
  <c r="BI125" i="6"/>
  <c r="BH125" i="6"/>
  <c r="BG125" i="6"/>
  <c r="BE125" i="6"/>
  <c r="AA125" i="6"/>
  <c r="Y125" i="6"/>
  <c r="W125" i="6"/>
  <c r="BK125" i="6"/>
  <c r="BF125" i="6"/>
  <c r="BI124" i="6"/>
  <c r="BH124" i="6"/>
  <c r="BG124" i="6"/>
  <c r="BE124" i="6"/>
  <c r="AA124" i="6"/>
  <c r="Y124" i="6"/>
  <c r="W124" i="6"/>
  <c r="BK124" i="6"/>
  <c r="BF124" i="6"/>
  <c r="BI123" i="6"/>
  <c r="BH123" i="6"/>
  <c r="BG123" i="6"/>
  <c r="BE123" i="6"/>
  <c r="AA123" i="6"/>
  <c r="Y123" i="6"/>
  <c r="W123" i="6"/>
  <c r="BK123" i="6"/>
  <c r="BF123" i="6"/>
  <c r="BI122" i="6"/>
  <c r="BH122" i="6"/>
  <c r="BG122" i="6"/>
  <c r="BE122" i="6"/>
  <c r="AA122" i="6"/>
  <c r="Y122" i="6"/>
  <c r="W122" i="6"/>
  <c r="BK122" i="6"/>
  <c r="BF122" i="6"/>
  <c r="BI121" i="6"/>
  <c r="BH121" i="6"/>
  <c r="BG121" i="6"/>
  <c r="BE121" i="6"/>
  <c r="AA121" i="6"/>
  <c r="Y121" i="6"/>
  <c r="W121" i="6"/>
  <c r="BK121" i="6"/>
  <c r="BF121" i="6"/>
  <c r="M116" i="6"/>
  <c r="F113" i="6"/>
  <c r="F111" i="6"/>
  <c r="M29" i="6"/>
  <c r="AS93" i="1" s="1"/>
  <c r="M85" i="6"/>
  <c r="F82" i="6"/>
  <c r="F80" i="6"/>
  <c r="O19" i="6"/>
  <c r="E19" i="6"/>
  <c r="M115" i="6" s="1"/>
  <c r="O18" i="6"/>
  <c r="O16" i="6"/>
  <c r="E16" i="6"/>
  <c r="O15" i="6"/>
  <c r="O13" i="6"/>
  <c r="E13" i="6"/>
  <c r="F84" i="6" s="1"/>
  <c r="O12" i="6"/>
  <c r="O10" i="6"/>
  <c r="M82" i="6" s="1"/>
  <c r="F6" i="6"/>
  <c r="F78" i="6" s="1"/>
  <c r="AY92" i="1"/>
  <c r="AX92" i="1"/>
  <c r="BI194" i="5"/>
  <c r="BH194" i="5"/>
  <c r="BG194" i="5"/>
  <c r="BE194" i="5"/>
  <c r="AA194" i="5"/>
  <c r="Y194" i="5"/>
  <c r="W194" i="5"/>
  <c r="BK194" i="5"/>
  <c r="BF194" i="5"/>
  <c r="BI193" i="5"/>
  <c r="BH193" i="5"/>
  <c r="BG193" i="5"/>
  <c r="BE193" i="5"/>
  <c r="AA193" i="5"/>
  <c r="Y193" i="5"/>
  <c r="W193" i="5"/>
  <c r="BK193" i="5"/>
  <c r="BF193" i="5"/>
  <c r="BI192" i="5"/>
  <c r="BH192" i="5"/>
  <c r="BG192" i="5"/>
  <c r="BE192" i="5"/>
  <c r="AA192" i="5"/>
  <c r="Y192" i="5"/>
  <c r="W192" i="5"/>
  <c r="BK192" i="5"/>
  <c r="BF192" i="5"/>
  <c r="BI191" i="5"/>
  <c r="BH191" i="5"/>
  <c r="BG191" i="5"/>
  <c r="BE191" i="5"/>
  <c r="AA191" i="5"/>
  <c r="Y191" i="5"/>
  <c r="W191" i="5"/>
  <c r="BK191" i="5"/>
  <c r="BF191" i="5"/>
  <c r="BI189" i="5"/>
  <c r="BH189" i="5"/>
  <c r="BG189" i="5"/>
  <c r="BE189" i="5"/>
  <c r="AA189" i="5"/>
  <c r="Y189" i="5"/>
  <c r="W189" i="5"/>
  <c r="BK189" i="5"/>
  <c r="BF189" i="5"/>
  <c r="BI188" i="5"/>
  <c r="BH188" i="5"/>
  <c r="BG188" i="5"/>
  <c r="BE188" i="5"/>
  <c r="AA188" i="5"/>
  <c r="Y188" i="5"/>
  <c r="W188" i="5"/>
  <c r="BK188" i="5"/>
  <c r="BF188" i="5"/>
  <c r="BI187" i="5"/>
  <c r="BH187" i="5"/>
  <c r="BG187" i="5"/>
  <c r="BE187" i="5"/>
  <c r="AA187" i="5"/>
  <c r="Y187" i="5"/>
  <c r="W187" i="5"/>
  <c r="BK187" i="5"/>
  <c r="BF187" i="5"/>
  <c r="BI186" i="5"/>
  <c r="BH186" i="5"/>
  <c r="BG186" i="5"/>
  <c r="BE186" i="5"/>
  <c r="AA186" i="5"/>
  <c r="Y186" i="5"/>
  <c r="W186" i="5"/>
  <c r="BK186" i="5"/>
  <c r="BF186" i="5"/>
  <c r="BI185" i="5"/>
  <c r="BH185" i="5"/>
  <c r="BG185" i="5"/>
  <c r="BE185" i="5"/>
  <c r="AA185" i="5"/>
  <c r="Y185" i="5"/>
  <c r="W185" i="5"/>
  <c r="BK185" i="5"/>
  <c r="BF185" i="5"/>
  <c r="BI184" i="5"/>
  <c r="BH184" i="5"/>
  <c r="BG184" i="5"/>
  <c r="BE184" i="5"/>
  <c r="AA184" i="5"/>
  <c r="Y184" i="5"/>
  <c r="W184" i="5"/>
  <c r="BK184" i="5"/>
  <c r="BF184" i="5"/>
  <c r="BI183" i="5"/>
  <c r="BH183" i="5"/>
  <c r="BG183" i="5"/>
  <c r="BE183" i="5"/>
  <c r="AA183" i="5"/>
  <c r="Y183" i="5"/>
  <c r="W183" i="5"/>
  <c r="BK183" i="5"/>
  <c r="BF183" i="5"/>
  <c r="BI182" i="5"/>
  <c r="BH182" i="5"/>
  <c r="BG182" i="5"/>
  <c r="BE182" i="5"/>
  <c r="AA182" i="5"/>
  <c r="Y182" i="5"/>
  <c r="W182" i="5"/>
  <c r="BK182" i="5"/>
  <c r="BF182" i="5"/>
  <c r="BI181" i="5"/>
  <c r="BH181" i="5"/>
  <c r="BG181" i="5"/>
  <c r="BE181" i="5"/>
  <c r="AA181" i="5"/>
  <c r="Y181" i="5"/>
  <c r="W181" i="5"/>
  <c r="BK181" i="5"/>
  <c r="BF181" i="5"/>
  <c r="BI180" i="5"/>
  <c r="BH180" i="5"/>
  <c r="BG180" i="5"/>
  <c r="BE180" i="5"/>
  <c r="AA180" i="5"/>
  <c r="Y180" i="5"/>
  <c r="W180" i="5"/>
  <c r="BK180" i="5"/>
  <c r="BF180" i="5"/>
  <c r="BI179" i="5"/>
  <c r="BH179" i="5"/>
  <c r="BG179" i="5"/>
  <c r="BE179" i="5"/>
  <c r="AA179" i="5"/>
  <c r="Y179" i="5"/>
  <c r="W179" i="5"/>
  <c r="BK179" i="5"/>
  <c r="BF179" i="5"/>
  <c r="BI178" i="5"/>
  <c r="BH178" i="5"/>
  <c r="BG178" i="5"/>
  <c r="BE178" i="5"/>
  <c r="AA178" i="5"/>
  <c r="Y178" i="5"/>
  <c r="W178" i="5"/>
  <c r="BK178" i="5"/>
  <c r="BF178" i="5"/>
  <c r="BI177" i="5"/>
  <c r="BH177" i="5"/>
  <c r="BG177" i="5"/>
  <c r="BE177" i="5"/>
  <c r="AA177" i="5"/>
  <c r="Y177" i="5"/>
  <c r="W177" i="5"/>
  <c r="BK177" i="5"/>
  <c r="BF177" i="5"/>
  <c r="BI176" i="5"/>
  <c r="BH176" i="5"/>
  <c r="BG176" i="5"/>
  <c r="BE176" i="5"/>
  <c r="AA176" i="5"/>
  <c r="Y176" i="5"/>
  <c r="W176" i="5"/>
  <c r="BK176" i="5"/>
  <c r="BF176" i="5"/>
  <c r="BI175" i="5"/>
  <c r="BH175" i="5"/>
  <c r="BG175" i="5"/>
  <c r="BE175" i="5"/>
  <c r="AA175" i="5"/>
  <c r="Y175" i="5"/>
  <c r="W175" i="5"/>
  <c r="BK175" i="5"/>
  <c r="BF175" i="5"/>
  <c r="BI174" i="5"/>
  <c r="BH174" i="5"/>
  <c r="BG174" i="5"/>
  <c r="BE174" i="5"/>
  <c r="AA174" i="5"/>
  <c r="Y174" i="5"/>
  <c r="W174" i="5"/>
  <c r="BK174" i="5"/>
  <c r="BF174" i="5"/>
  <c r="BI173" i="5"/>
  <c r="BH173" i="5"/>
  <c r="BG173" i="5"/>
  <c r="BE173" i="5"/>
  <c r="AA173" i="5"/>
  <c r="Y173" i="5"/>
  <c r="W173" i="5"/>
  <c r="BK173" i="5"/>
  <c r="BF173" i="5"/>
  <c r="BI172" i="5"/>
  <c r="BH172" i="5"/>
  <c r="BG172" i="5"/>
  <c r="BE172" i="5"/>
  <c r="AA172" i="5"/>
  <c r="Y172" i="5"/>
  <c r="W172" i="5"/>
  <c r="BK172" i="5"/>
  <c r="BF172" i="5"/>
  <c r="BI171" i="5"/>
  <c r="BH171" i="5"/>
  <c r="BG171" i="5"/>
  <c r="BE171" i="5"/>
  <c r="AA171" i="5"/>
  <c r="Y171" i="5"/>
  <c r="W171" i="5"/>
  <c r="BK171" i="5"/>
  <c r="BF171" i="5"/>
  <c r="BI170" i="5"/>
  <c r="BH170" i="5"/>
  <c r="BG170" i="5"/>
  <c r="BE170" i="5"/>
  <c r="AA170" i="5"/>
  <c r="Y170" i="5"/>
  <c r="W170" i="5"/>
  <c r="BK170" i="5"/>
  <c r="BF170" i="5"/>
  <c r="BI169" i="5"/>
  <c r="BH169" i="5"/>
  <c r="BG169" i="5"/>
  <c r="BE169" i="5"/>
  <c r="AA169" i="5"/>
  <c r="Y169" i="5"/>
  <c r="W169" i="5"/>
  <c r="BK169" i="5"/>
  <c r="BF169" i="5"/>
  <c r="BI168" i="5"/>
  <c r="BH168" i="5"/>
  <c r="BG168" i="5"/>
  <c r="BE168" i="5"/>
  <c r="AA168" i="5"/>
  <c r="Y168" i="5"/>
  <c r="W168" i="5"/>
  <c r="BK168" i="5"/>
  <c r="BF168" i="5"/>
  <c r="BI167" i="5"/>
  <c r="BH167" i="5"/>
  <c r="BG167" i="5"/>
  <c r="BE167" i="5"/>
  <c r="AA167" i="5"/>
  <c r="Y167" i="5"/>
  <c r="W167" i="5"/>
  <c r="BK167" i="5"/>
  <c r="BF167" i="5"/>
  <c r="BI166" i="5"/>
  <c r="BH166" i="5"/>
  <c r="BG166" i="5"/>
  <c r="BE166" i="5"/>
  <c r="AA166" i="5"/>
  <c r="Y166" i="5"/>
  <c r="W166" i="5"/>
  <c r="BK166" i="5"/>
  <c r="BF166" i="5"/>
  <c r="BI165" i="5"/>
  <c r="BH165" i="5"/>
  <c r="BG165" i="5"/>
  <c r="BE165" i="5"/>
  <c r="AA165" i="5"/>
  <c r="Y165" i="5"/>
  <c r="W165" i="5"/>
  <c r="BK165" i="5"/>
  <c r="BF165" i="5"/>
  <c r="BI164" i="5"/>
  <c r="BH164" i="5"/>
  <c r="BG164" i="5"/>
  <c r="BE164" i="5"/>
  <c r="AA164" i="5"/>
  <c r="Y164" i="5"/>
  <c r="W164" i="5"/>
  <c r="BK164" i="5"/>
  <c r="BF164" i="5"/>
  <c r="BI163" i="5"/>
  <c r="BH163" i="5"/>
  <c r="BG163" i="5"/>
  <c r="BE163" i="5"/>
  <c r="AA163" i="5"/>
  <c r="Y163" i="5"/>
  <c r="W163" i="5"/>
  <c r="BK163" i="5"/>
  <c r="BF163" i="5"/>
  <c r="BI162" i="5"/>
  <c r="BH162" i="5"/>
  <c r="BG162" i="5"/>
  <c r="BE162" i="5"/>
  <c r="AA162" i="5"/>
  <c r="Y162" i="5"/>
  <c r="W162" i="5"/>
  <c r="BK162" i="5"/>
  <c r="BF162" i="5"/>
  <c r="BI161" i="5"/>
  <c r="BH161" i="5"/>
  <c r="BG161" i="5"/>
  <c r="BE161" i="5"/>
  <c r="AA161" i="5"/>
  <c r="Y161" i="5"/>
  <c r="W161" i="5"/>
  <c r="BK161" i="5"/>
  <c r="BF161" i="5"/>
  <c r="BI160" i="5"/>
  <c r="BH160" i="5"/>
  <c r="BG160" i="5"/>
  <c r="BE160" i="5"/>
  <c r="AA160" i="5"/>
  <c r="Y160" i="5"/>
  <c r="W160" i="5"/>
  <c r="BK160" i="5"/>
  <c r="BF160" i="5"/>
  <c r="BI159" i="5"/>
  <c r="BH159" i="5"/>
  <c r="BG159" i="5"/>
  <c r="BE159" i="5"/>
  <c r="AA159" i="5"/>
  <c r="Y159" i="5"/>
  <c r="W159" i="5"/>
  <c r="BK159" i="5"/>
  <c r="BF159" i="5"/>
  <c r="BI158" i="5"/>
  <c r="BH158" i="5"/>
  <c r="BG158" i="5"/>
  <c r="BE158" i="5"/>
  <c r="AA158" i="5"/>
  <c r="Y158" i="5"/>
  <c r="W158" i="5"/>
  <c r="BK158" i="5"/>
  <c r="BF158" i="5"/>
  <c r="BI157" i="5"/>
  <c r="BH157" i="5"/>
  <c r="BG157" i="5"/>
  <c r="BE157" i="5"/>
  <c r="AA157" i="5"/>
  <c r="Y157" i="5"/>
  <c r="W157" i="5"/>
  <c r="BK157" i="5"/>
  <c r="BF157" i="5"/>
  <c r="BI156" i="5"/>
  <c r="BH156" i="5"/>
  <c r="BG156" i="5"/>
  <c r="BE156" i="5"/>
  <c r="AA156" i="5"/>
  <c r="Y156" i="5"/>
  <c r="W156" i="5"/>
  <c r="BK156" i="5"/>
  <c r="BF156" i="5"/>
  <c r="BI155" i="5"/>
  <c r="BH155" i="5"/>
  <c r="BG155" i="5"/>
  <c r="BE155" i="5"/>
  <c r="AA155" i="5"/>
  <c r="Y155" i="5"/>
  <c r="W155" i="5"/>
  <c r="BK155" i="5"/>
  <c r="BF155" i="5"/>
  <c r="BI154" i="5"/>
  <c r="BH154" i="5"/>
  <c r="BG154" i="5"/>
  <c r="BE154" i="5"/>
  <c r="AA154" i="5"/>
  <c r="Y154" i="5"/>
  <c r="W154" i="5"/>
  <c r="BK154" i="5"/>
  <c r="BF154" i="5"/>
  <c r="BI153" i="5"/>
  <c r="BH153" i="5"/>
  <c r="BG153" i="5"/>
  <c r="BE153" i="5"/>
  <c r="AA153" i="5"/>
  <c r="AA152" i="5" s="1"/>
  <c r="Y153" i="5"/>
  <c r="W153" i="5"/>
  <c r="BK153" i="5"/>
  <c r="BF153" i="5"/>
  <c r="BI151" i="5"/>
  <c r="BH151" i="5"/>
  <c r="BG151" i="5"/>
  <c r="BE151" i="5"/>
  <c r="AA151" i="5"/>
  <c r="Y151" i="5"/>
  <c r="W151" i="5"/>
  <c r="BK151" i="5"/>
  <c r="BF151" i="5"/>
  <c r="BI150" i="5"/>
  <c r="BH150" i="5"/>
  <c r="BG150" i="5"/>
  <c r="BE150" i="5"/>
  <c r="AA150" i="5"/>
  <c r="Y150" i="5"/>
  <c r="W150" i="5"/>
  <c r="BK150" i="5"/>
  <c r="BF150" i="5"/>
  <c r="BI149" i="5"/>
  <c r="BH149" i="5"/>
  <c r="BG149" i="5"/>
  <c r="BE149" i="5"/>
  <c r="AA149" i="5"/>
  <c r="Y149" i="5"/>
  <c r="W149" i="5"/>
  <c r="BK149" i="5"/>
  <c r="BF149" i="5"/>
  <c r="BI148" i="5"/>
  <c r="BH148" i="5"/>
  <c r="BG148" i="5"/>
  <c r="BE148" i="5"/>
  <c r="AA148" i="5"/>
  <c r="Y148" i="5"/>
  <c r="W148" i="5"/>
  <c r="BK148" i="5"/>
  <c r="BF148" i="5"/>
  <c r="BI147" i="5"/>
  <c r="BH147" i="5"/>
  <c r="BG147" i="5"/>
  <c r="BE147" i="5"/>
  <c r="AA147" i="5"/>
  <c r="Y147" i="5"/>
  <c r="W147" i="5"/>
  <c r="BK147" i="5"/>
  <c r="BF147" i="5"/>
  <c r="BI146" i="5"/>
  <c r="BH146" i="5"/>
  <c r="BG146" i="5"/>
  <c r="BE146" i="5"/>
  <c r="AA146" i="5"/>
  <c r="Y146" i="5"/>
  <c r="W146" i="5"/>
  <c r="BK146" i="5"/>
  <c r="BF146" i="5"/>
  <c r="BI145" i="5"/>
  <c r="BH145" i="5"/>
  <c r="BG145" i="5"/>
  <c r="BE145" i="5"/>
  <c r="AA145" i="5"/>
  <c r="Y145" i="5"/>
  <c r="W145" i="5"/>
  <c r="BK145" i="5"/>
  <c r="BF145" i="5"/>
  <c r="BI144" i="5"/>
  <c r="BH144" i="5"/>
  <c r="BG144" i="5"/>
  <c r="BE144" i="5"/>
  <c r="AA144" i="5"/>
  <c r="Y144" i="5"/>
  <c r="W144" i="5"/>
  <c r="BK144" i="5"/>
  <c r="BF144" i="5"/>
  <c r="BI143" i="5"/>
  <c r="BH143" i="5"/>
  <c r="BG143" i="5"/>
  <c r="BE143" i="5"/>
  <c r="AA143" i="5"/>
  <c r="Y143" i="5"/>
  <c r="W143" i="5"/>
  <c r="BK143" i="5"/>
  <c r="BF143" i="5"/>
  <c r="BI142" i="5"/>
  <c r="BH142" i="5"/>
  <c r="BG142" i="5"/>
  <c r="BE142" i="5"/>
  <c r="AA142" i="5"/>
  <c r="Y142" i="5"/>
  <c r="W142" i="5"/>
  <c r="BK142" i="5"/>
  <c r="BF142" i="5"/>
  <c r="BI141" i="5"/>
  <c r="BH141" i="5"/>
  <c r="BG141" i="5"/>
  <c r="BE141" i="5"/>
  <c r="AA141" i="5"/>
  <c r="Y141" i="5"/>
  <c r="W141" i="5"/>
  <c r="BK141" i="5"/>
  <c r="BF141" i="5"/>
  <c r="BI140" i="5"/>
  <c r="BH140" i="5"/>
  <c r="BG140" i="5"/>
  <c r="BE140" i="5"/>
  <c r="AA140" i="5"/>
  <c r="Y140" i="5"/>
  <c r="W140" i="5"/>
  <c r="BK140" i="5"/>
  <c r="BF140" i="5"/>
  <c r="BI139" i="5"/>
  <c r="BH139" i="5"/>
  <c r="BG139" i="5"/>
  <c r="BE139" i="5"/>
  <c r="AA139" i="5"/>
  <c r="Y139" i="5"/>
  <c r="W139" i="5"/>
  <c r="BK139" i="5"/>
  <c r="BF139" i="5"/>
  <c r="BI138" i="5"/>
  <c r="BH138" i="5"/>
  <c r="BG138" i="5"/>
  <c r="BE138" i="5"/>
  <c r="AA138" i="5"/>
  <c r="Y138" i="5"/>
  <c r="W138" i="5"/>
  <c r="BK138" i="5"/>
  <c r="BF138" i="5"/>
  <c r="BI137" i="5"/>
  <c r="BH137" i="5"/>
  <c r="BG137" i="5"/>
  <c r="BE137" i="5"/>
  <c r="AA137" i="5"/>
  <c r="Y137" i="5"/>
  <c r="W137" i="5"/>
  <c r="BK137" i="5"/>
  <c r="BF137" i="5"/>
  <c r="BI136" i="5"/>
  <c r="BH136" i="5"/>
  <c r="BG136" i="5"/>
  <c r="BE136" i="5"/>
  <c r="AA136" i="5"/>
  <c r="Y136" i="5"/>
  <c r="W136" i="5"/>
  <c r="BK136" i="5"/>
  <c r="BF136" i="5"/>
  <c r="BI135" i="5"/>
  <c r="BH135" i="5"/>
  <c r="BG135" i="5"/>
  <c r="BE135" i="5"/>
  <c r="AA135" i="5"/>
  <c r="Y135" i="5"/>
  <c r="W135" i="5"/>
  <c r="BK135" i="5"/>
  <c r="BF135" i="5"/>
  <c r="BI134" i="5"/>
  <c r="BH134" i="5"/>
  <c r="BG134" i="5"/>
  <c r="BE134" i="5"/>
  <c r="AA134" i="5"/>
  <c r="Y134" i="5"/>
  <c r="W134" i="5"/>
  <c r="BK134" i="5"/>
  <c r="BF134" i="5"/>
  <c r="BI133" i="5"/>
  <c r="BH133" i="5"/>
  <c r="BG133" i="5"/>
  <c r="BE133" i="5"/>
  <c r="AA133" i="5"/>
  <c r="Y133" i="5"/>
  <c r="W133" i="5"/>
  <c r="BK133" i="5"/>
  <c r="BF133" i="5"/>
  <c r="BI132" i="5"/>
  <c r="BH132" i="5"/>
  <c r="BG132" i="5"/>
  <c r="BE132" i="5"/>
  <c r="AA132" i="5"/>
  <c r="Y132" i="5"/>
  <c r="W132" i="5"/>
  <c r="BK132" i="5"/>
  <c r="BF132" i="5"/>
  <c r="BI131" i="5"/>
  <c r="BH131" i="5"/>
  <c r="BG131" i="5"/>
  <c r="BE131" i="5"/>
  <c r="AA131" i="5"/>
  <c r="Y131" i="5"/>
  <c r="W131" i="5"/>
  <c r="BK131" i="5"/>
  <c r="BF131" i="5"/>
  <c r="BI128" i="5"/>
  <c r="BH128" i="5"/>
  <c r="BG128" i="5"/>
  <c r="BE128" i="5"/>
  <c r="AA128" i="5"/>
  <c r="Y128" i="5"/>
  <c r="W128" i="5"/>
  <c r="BK128" i="5"/>
  <c r="BF128" i="5"/>
  <c r="BI127" i="5"/>
  <c r="BH127" i="5"/>
  <c r="BG127" i="5"/>
  <c r="BE127" i="5"/>
  <c r="AA127" i="5"/>
  <c r="Y127" i="5"/>
  <c r="W127" i="5"/>
  <c r="BK127" i="5"/>
  <c r="BF127" i="5"/>
  <c r="BI126" i="5"/>
  <c r="BH126" i="5"/>
  <c r="BG126" i="5"/>
  <c r="BE126" i="5"/>
  <c r="AA126" i="5"/>
  <c r="Y126" i="5"/>
  <c r="W126" i="5"/>
  <c r="BK126" i="5"/>
  <c r="BF126" i="5"/>
  <c r="BI125" i="5"/>
  <c r="BH125" i="5"/>
  <c r="BG125" i="5"/>
  <c r="BE125" i="5"/>
  <c r="AA125" i="5"/>
  <c r="Y125" i="5"/>
  <c r="W125" i="5"/>
  <c r="BK125" i="5"/>
  <c r="BF125" i="5"/>
  <c r="BI124" i="5"/>
  <c r="BH124" i="5"/>
  <c r="BG124" i="5"/>
  <c r="BE124" i="5"/>
  <c r="AA124" i="5"/>
  <c r="Y124" i="5"/>
  <c r="W124" i="5"/>
  <c r="BK124" i="5"/>
  <c r="BF124" i="5"/>
  <c r="BI123" i="5"/>
  <c r="BH123" i="5"/>
  <c r="BG123" i="5"/>
  <c r="BE123" i="5"/>
  <c r="AA123" i="5"/>
  <c r="Y123" i="5"/>
  <c r="W123" i="5"/>
  <c r="BK123" i="5"/>
  <c r="BF123" i="5"/>
  <c r="BI122" i="5"/>
  <c r="BH122" i="5"/>
  <c r="BG122" i="5"/>
  <c r="BE122" i="5"/>
  <c r="AA122" i="5"/>
  <c r="Y122" i="5"/>
  <c r="W122" i="5"/>
  <c r="BK122" i="5"/>
  <c r="BF122" i="5"/>
  <c r="BI121" i="5"/>
  <c r="BH121" i="5"/>
  <c r="BG121" i="5"/>
  <c r="BE121" i="5"/>
  <c r="AA121" i="5"/>
  <c r="Y121" i="5"/>
  <c r="W121" i="5"/>
  <c r="BK121" i="5"/>
  <c r="BF121" i="5"/>
  <c r="BI120" i="5"/>
  <c r="BH120" i="5"/>
  <c r="BG120" i="5"/>
  <c r="BE120" i="5"/>
  <c r="AA120" i="5"/>
  <c r="Y120" i="5"/>
  <c r="W120" i="5"/>
  <c r="BK120" i="5"/>
  <c r="BF120" i="5"/>
  <c r="M114" i="5"/>
  <c r="F111" i="5"/>
  <c r="F109" i="5"/>
  <c r="M29" i="5"/>
  <c r="AS92" i="1" s="1"/>
  <c r="M85" i="5"/>
  <c r="F82" i="5"/>
  <c r="F80" i="5"/>
  <c r="O19" i="5"/>
  <c r="E19" i="5"/>
  <c r="M113" i="5" s="1"/>
  <c r="O18" i="5"/>
  <c r="O16" i="5"/>
  <c r="E16" i="5"/>
  <c r="F114" i="5" s="1"/>
  <c r="O15" i="5"/>
  <c r="O13" i="5"/>
  <c r="E13" i="5"/>
  <c r="O12" i="5"/>
  <c r="O10" i="5"/>
  <c r="M82" i="5" s="1"/>
  <c r="F6" i="5"/>
  <c r="F78" i="5" s="1"/>
  <c r="AY91" i="1"/>
  <c r="AX91" i="1"/>
  <c r="BI295" i="4"/>
  <c r="BH295" i="4"/>
  <c r="BG295" i="4"/>
  <c r="BE295" i="4"/>
  <c r="AA295" i="4"/>
  <c r="Y295" i="4"/>
  <c r="W295" i="4"/>
  <c r="BK295" i="4"/>
  <c r="BF295" i="4"/>
  <c r="BI294" i="4"/>
  <c r="BH294" i="4"/>
  <c r="BG294" i="4"/>
  <c r="BE294" i="4"/>
  <c r="AA294" i="4"/>
  <c r="Y294" i="4"/>
  <c r="W294" i="4"/>
  <c r="BK294" i="4"/>
  <c r="BF294" i="4"/>
  <c r="BI293" i="4"/>
  <c r="BH293" i="4"/>
  <c r="BG293" i="4"/>
  <c r="BE293" i="4"/>
  <c r="AA293" i="4"/>
  <c r="Y293" i="4"/>
  <c r="W293" i="4"/>
  <c r="BK293" i="4"/>
  <c r="BF293" i="4"/>
  <c r="BI292" i="4"/>
  <c r="BH292" i="4"/>
  <c r="BG292" i="4"/>
  <c r="BE292" i="4"/>
  <c r="AA292" i="4"/>
  <c r="Y292" i="4"/>
  <c r="W292" i="4"/>
  <c r="BK292" i="4"/>
  <c r="BF292" i="4"/>
  <c r="BI290" i="4"/>
  <c r="BH290" i="4"/>
  <c r="BG290" i="4"/>
  <c r="BE290" i="4"/>
  <c r="AA290" i="4"/>
  <c r="Y290" i="4"/>
  <c r="W290" i="4"/>
  <c r="BK290" i="4"/>
  <c r="BF290" i="4"/>
  <c r="BI289" i="4"/>
  <c r="BH289" i="4"/>
  <c r="BG289" i="4"/>
  <c r="BE289" i="4"/>
  <c r="AA289" i="4"/>
  <c r="Y289" i="4"/>
  <c r="W289" i="4"/>
  <c r="BK289" i="4"/>
  <c r="BF289" i="4"/>
  <c r="BI288" i="4"/>
  <c r="BH288" i="4"/>
  <c r="BG288" i="4"/>
  <c r="BE288" i="4"/>
  <c r="AA288" i="4"/>
  <c r="Y288" i="4"/>
  <c r="W288" i="4"/>
  <c r="BK288" i="4"/>
  <c r="BF288" i="4"/>
  <c r="BI287" i="4"/>
  <c r="BH287" i="4"/>
  <c r="BG287" i="4"/>
  <c r="BE287" i="4"/>
  <c r="AA287" i="4"/>
  <c r="Y287" i="4"/>
  <c r="W287" i="4"/>
  <c r="BK287" i="4"/>
  <c r="BF287" i="4"/>
  <c r="BI286" i="4"/>
  <c r="BH286" i="4"/>
  <c r="BG286" i="4"/>
  <c r="BE286" i="4"/>
  <c r="AA286" i="4"/>
  <c r="Y286" i="4"/>
  <c r="W286" i="4"/>
  <c r="BK286" i="4"/>
  <c r="BF286" i="4"/>
  <c r="BI285" i="4"/>
  <c r="BH285" i="4"/>
  <c r="BG285" i="4"/>
  <c r="BE285" i="4"/>
  <c r="AA285" i="4"/>
  <c r="Y285" i="4"/>
  <c r="W285" i="4"/>
  <c r="BK285" i="4"/>
  <c r="BF285" i="4"/>
  <c r="BI284" i="4"/>
  <c r="BH284" i="4"/>
  <c r="BG284" i="4"/>
  <c r="BE284" i="4"/>
  <c r="AA284" i="4"/>
  <c r="Y284" i="4"/>
  <c r="W284" i="4"/>
  <c r="BK284" i="4"/>
  <c r="BF284" i="4"/>
  <c r="BI283" i="4"/>
  <c r="BH283" i="4"/>
  <c r="BG283" i="4"/>
  <c r="BE283" i="4"/>
  <c r="AA283" i="4"/>
  <c r="Y283" i="4"/>
  <c r="W283" i="4"/>
  <c r="BK283" i="4"/>
  <c r="BF283" i="4"/>
  <c r="BI282" i="4"/>
  <c r="BH282" i="4"/>
  <c r="BG282" i="4"/>
  <c r="BE282" i="4"/>
  <c r="AA282" i="4"/>
  <c r="Y282" i="4"/>
  <c r="W282" i="4"/>
  <c r="BK282" i="4"/>
  <c r="BF282" i="4"/>
  <c r="BI280" i="4"/>
  <c r="BH280" i="4"/>
  <c r="BG280" i="4"/>
  <c r="BE280" i="4"/>
  <c r="AA280" i="4"/>
  <c r="Y280" i="4"/>
  <c r="W280" i="4"/>
  <c r="BK280" i="4"/>
  <c r="BF280" i="4"/>
  <c r="BI279" i="4"/>
  <c r="BH279" i="4"/>
  <c r="BG279" i="4"/>
  <c r="BE279" i="4"/>
  <c r="AA279" i="4"/>
  <c r="Y279" i="4"/>
  <c r="W279" i="4"/>
  <c r="BK279" i="4"/>
  <c r="BF279" i="4"/>
  <c r="BI278" i="4"/>
  <c r="BH278" i="4"/>
  <c r="BG278" i="4"/>
  <c r="BE278" i="4"/>
  <c r="AA278" i="4"/>
  <c r="Y278" i="4"/>
  <c r="W278" i="4"/>
  <c r="BK278" i="4"/>
  <c r="BF278" i="4"/>
  <c r="BI277" i="4"/>
  <c r="BH277" i="4"/>
  <c r="BG277" i="4"/>
  <c r="BE277" i="4"/>
  <c r="AA277" i="4"/>
  <c r="Y277" i="4"/>
  <c r="W277" i="4"/>
  <c r="BK277" i="4"/>
  <c r="BF277" i="4"/>
  <c r="BI276" i="4"/>
  <c r="BH276" i="4"/>
  <c r="BG276" i="4"/>
  <c r="BE276" i="4"/>
  <c r="AA276" i="4"/>
  <c r="Y276" i="4"/>
  <c r="W276" i="4"/>
  <c r="BK276" i="4"/>
  <c r="BF276" i="4"/>
  <c r="BI275" i="4"/>
  <c r="BH275" i="4"/>
  <c r="BG275" i="4"/>
  <c r="BE275" i="4"/>
  <c r="AA275" i="4"/>
  <c r="Y275" i="4"/>
  <c r="W275" i="4"/>
  <c r="BK275" i="4"/>
  <c r="BF275" i="4"/>
  <c r="BI274" i="4"/>
  <c r="BH274" i="4"/>
  <c r="BG274" i="4"/>
  <c r="BE274" i="4"/>
  <c r="AA274" i="4"/>
  <c r="Y274" i="4"/>
  <c r="W274" i="4"/>
  <c r="BK274" i="4"/>
  <c r="BF274" i="4"/>
  <c r="BI273" i="4"/>
  <c r="BH273" i="4"/>
  <c r="BG273" i="4"/>
  <c r="BE273" i="4"/>
  <c r="AA273" i="4"/>
  <c r="Y273" i="4"/>
  <c r="W273" i="4"/>
  <c r="BK273" i="4"/>
  <c r="BF273" i="4"/>
  <c r="BI272" i="4"/>
  <c r="BH272" i="4"/>
  <c r="BG272" i="4"/>
  <c r="BE272" i="4"/>
  <c r="AA272" i="4"/>
  <c r="Y272" i="4"/>
  <c r="W272" i="4"/>
  <c r="BK272" i="4"/>
  <c r="BF272" i="4"/>
  <c r="BI271" i="4"/>
  <c r="BH271" i="4"/>
  <c r="BG271" i="4"/>
  <c r="BE271" i="4"/>
  <c r="AA271" i="4"/>
  <c r="Y271" i="4"/>
  <c r="W271" i="4"/>
  <c r="BK271" i="4"/>
  <c r="BF271" i="4"/>
  <c r="BI270" i="4"/>
  <c r="BH270" i="4"/>
  <c r="BG270" i="4"/>
  <c r="BE270" i="4"/>
  <c r="AA270" i="4"/>
  <c r="Y270" i="4"/>
  <c r="W270" i="4"/>
  <c r="BK270" i="4"/>
  <c r="BF270" i="4"/>
  <c r="BI269" i="4"/>
  <c r="BH269" i="4"/>
  <c r="BG269" i="4"/>
  <c r="BE269" i="4"/>
  <c r="AA269" i="4"/>
  <c r="Y269" i="4"/>
  <c r="W269" i="4"/>
  <c r="BK269" i="4"/>
  <c r="BF269" i="4"/>
  <c r="BI268" i="4"/>
  <c r="BH268" i="4"/>
  <c r="BG268" i="4"/>
  <c r="BE268" i="4"/>
  <c r="AA268" i="4"/>
  <c r="Y268" i="4"/>
  <c r="W268" i="4"/>
  <c r="BK268" i="4"/>
  <c r="BF268" i="4"/>
  <c r="BI267" i="4"/>
  <c r="BH267" i="4"/>
  <c r="BG267" i="4"/>
  <c r="BE267" i="4"/>
  <c r="AA267" i="4"/>
  <c r="Y267" i="4"/>
  <c r="W267" i="4"/>
  <c r="BK267" i="4"/>
  <c r="BF267" i="4"/>
  <c r="BI266" i="4"/>
  <c r="BH266" i="4"/>
  <c r="BG266" i="4"/>
  <c r="BE266" i="4"/>
  <c r="AA266" i="4"/>
  <c r="Y266" i="4"/>
  <c r="W266" i="4"/>
  <c r="BK266" i="4"/>
  <c r="BF266" i="4"/>
  <c r="BI265" i="4"/>
  <c r="BH265" i="4"/>
  <c r="BG265" i="4"/>
  <c r="BE265" i="4"/>
  <c r="AA265" i="4"/>
  <c r="Y265" i="4"/>
  <c r="W265" i="4"/>
  <c r="BK265" i="4"/>
  <c r="BF265" i="4"/>
  <c r="BI264" i="4"/>
  <c r="BH264" i="4"/>
  <c r="BG264" i="4"/>
  <c r="BE264" i="4"/>
  <c r="AA264" i="4"/>
  <c r="Y264" i="4"/>
  <c r="W264" i="4"/>
  <c r="BK264" i="4"/>
  <c r="BF264" i="4"/>
  <c r="BI263" i="4"/>
  <c r="BH263" i="4"/>
  <c r="BG263" i="4"/>
  <c r="BE263" i="4"/>
  <c r="AA263" i="4"/>
  <c r="Y263" i="4"/>
  <c r="W263" i="4"/>
  <c r="BK263" i="4"/>
  <c r="BF263" i="4"/>
  <c r="BI262" i="4"/>
  <c r="BH262" i="4"/>
  <c r="BG262" i="4"/>
  <c r="BE262" i="4"/>
  <c r="AA262" i="4"/>
  <c r="Y262" i="4"/>
  <c r="W262" i="4"/>
  <c r="BK262" i="4"/>
  <c r="BF262" i="4"/>
  <c r="BI261" i="4"/>
  <c r="BH261" i="4"/>
  <c r="BG261" i="4"/>
  <c r="BE261" i="4"/>
  <c r="AA261" i="4"/>
  <c r="Y261" i="4"/>
  <c r="W261" i="4"/>
  <c r="BK261" i="4"/>
  <c r="BF261" i="4"/>
  <c r="BI260" i="4"/>
  <c r="BH260" i="4"/>
  <c r="BG260" i="4"/>
  <c r="BE260" i="4"/>
  <c r="AA260" i="4"/>
  <c r="Y260" i="4"/>
  <c r="W260" i="4"/>
  <c r="BK260" i="4"/>
  <c r="BF260" i="4"/>
  <c r="BI259" i="4"/>
  <c r="BH259" i="4"/>
  <c r="BG259" i="4"/>
  <c r="BE259" i="4"/>
  <c r="AA259" i="4"/>
  <c r="Y259" i="4"/>
  <c r="W259" i="4"/>
  <c r="BK259" i="4"/>
  <c r="BF259" i="4"/>
  <c r="BI258" i="4"/>
  <c r="BH258" i="4"/>
  <c r="BG258" i="4"/>
  <c r="BE258" i="4"/>
  <c r="AA258" i="4"/>
  <c r="Y258" i="4"/>
  <c r="W258" i="4"/>
  <c r="BK258" i="4"/>
  <c r="BF258" i="4"/>
  <c r="BI257" i="4"/>
  <c r="BH257" i="4"/>
  <c r="BG257" i="4"/>
  <c r="BE257" i="4"/>
  <c r="AA257" i="4"/>
  <c r="Y257" i="4"/>
  <c r="W257" i="4"/>
  <c r="BK257" i="4"/>
  <c r="BF257" i="4"/>
  <c r="BI256" i="4"/>
  <c r="BH256" i="4"/>
  <c r="BG256" i="4"/>
  <c r="BE256" i="4"/>
  <c r="AA256" i="4"/>
  <c r="Y256" i="4"/>
  <c r="W256" i="4"/>
  <c r="BK256" i="4"/>
  <c r="BF256" i="4"/>
  <c r="BI255" i="4"/>
  <c r="BH255" i="4"/>
  <c r="BG255" i="4"/>
  <c r="BE255" i="4"/>
  <c r="AA255" i="4"/>
  <c r="Y255" i="4"/>
  <c r="W255" i="4"/>
  <c r="BK255" i="4"/>
  <c r="BF255" i="4"/>
  <c r="BI254" i="4"/>
  <c r="BH254" i="4"/>
  <c r="BG254" i="4"/>
  <c r="BE254" i="4"/>
  <c r="AA254" i="4"/>
  <c r="Y254" i="4"/>
  <c r="W254" i="4"/>
  <c r="BK254" i="4"/>
  <c r="BF254" i="4"/>
  <c r="BI253" i="4"/>
  <c r="BH253" i="4"/>
  <c r="BG253" i="4"/>
  <c r="BE253" i="4"/>
  <c r="AA253" i="4"/>
  <c r="Y253" i="4"/>
  <c r="W253" i="4"/>
  <c r="BK253" i="4"/>
  <c r="BF253" i="4"/>
  <c r="BI252" i="4"/>
  <c r="BH252" i="4"/>
  <c r="BG252" i="4"/>
  <c r="BE252" i="4"/>
  <c r="AA252" i="4"/>
  <c r="Y252" i="4"/>
  <c r="W252" i="4"/>
  <c r="BK252" i="4"/>
  <c r="BF252" i="4"/>
  <c r="BI251" i="4"/>
  <c r="BH251" i="4"/>
  <c r="BG251" i="4"/>
  <c r="BE251" i="4"/>
  <c r="AA251" i="4"/>
  <c r="Y251" i="4"/>
  <c r="W251" i="4"/>
  <c r="BK251" i="4"/>
  <c r="BF251" i="4"/>
  <c r="BI250" i="4"/>
  <c r="BH250" i="4"/>
  <c r="BG250" i="4"/>
  <c r="BE250" i="4"/>
  <c r="AA250" i="4"/>
  <c r="Y250" i="4"/>
  <c r="W250" i="4"/>
  <c r="BK250" i="4"/>
  <c r="BF250" i="4"/>
  <c r="BI249" i="4"/>
  <c r="BH249" i="4"/>
  <c r="BG249" i="4"/>
  <c r="BE249" i="4"/>
  <c r="AA249" i="4"/>
  <c r="Y249" i="4"/>
  <c r="W249" i="4"/>
  <c r="BK249" i="4"/>
  <c r="BF249" i="4"/>
  <c r="BI248" i="4"/>
  <c r="BH248" i="4"/>
  <c r="BG248" i="4"/>
  <c r="BE248" i="4"/>
  <c r="AA248" i="4"/>
  <c r="Y248" i="4"/>
  <c r="W248" i="4"/>
  <c r="BK248" i="4"/>
  <c r="BF248" i="4"/>
  <c r="BI247" i="4"/>
  <c r="BH247" i="4"/>
  <c r="BG247" i="4"/>
  <c r="BE247" i="4"/>
  <c r="AA247" i="4"/>
  <c r="Y247" i="4"/>
  <c r="W247" i="4"/>
  <c r="BK247" i="4"/>
  <c r="BF247" i="4"/>
  <c r="BI246" i="4"/>
  <c r="BH246" i="4"/>
  <c r="BG246" i="4"/>
  <c r="BE246" i="4"/>
  <c r="AA246" i="4"/>
  <c r="Y246" i="4"/>
  <c r="W246" i="4"/>
  <c r="BK246" i="4"/>
  <c r="BF246" i="4"/>
  <c r="BI245" i="4"/>
  <c r="BH245" i="4"/>
  <c r="BG245" i="4"/>
  <c r="BE245" i="4"/>
  <c r="AA245" i="4"/>
  <c r="Y245" i="4"/>
  <c r="W245" i="4"/>
  <c r="BK245" i="4"/>
  <c r="BF245" i="4"/>
  <c r="BI244" i="4"/>
  <c r="BH244" i="4"/>
  <c r="BG244" i="4"/>
  <c r="BE244" i="4"/>
  <c r="AA244" i="4"/>
  <c r="Y244" i="4"/>
  <c r="W244" i="4"/>
  <c r="BK244" i="4"/>
  <c r="BF244" i="4"/>
  <c r="BI243" i="4"/>
  <c r="BH243" i="4"/>
  <c r="BG243" i="4"/>
  <c r="BE243" i="4"/>
  <c r="AA243" i="4"/>
  <c r="Y243" i="4"/>
  <c r="W243" i="4"/>
  <c r="BK243" i="4"/>
  <c r="BF243" i="4"/>
  <c r="BI242" i="4"/>
  <c r="BH242" i="4"/>
  <c r="BG242" i="4"/>
  <c r="BE242" i="4"/>
  <c r="AA242" i="4"/>
  <c r="Y242" i="4"/>
  <c r="W242" i="4"/>
  <c r="BK242" i="4"/>
  <c r="BF242" i="4"/>
  <c r="BI241" i="4"/>
  <c r="BH241" i="4"/>
  <c r="BG241" i="4"/>
  <c r="BE241" i="4"/>
  <c r="AA241" i="4"/>
  <c r="Y241" i="4"/>
  <c r="W241" i="4"/>
  <c r="BK241" i="4"/>
  <c r="BF241" i="4"/>
  <c r="BI240" i="4"/>
  <c r="BH240" i="4"/>
  <c r="BG240" i="4"/>
  <c r="BE240" i="4"/>
  <c r="AA240" i="4"/>
  <c r="Y240" i="4"/>
  <c r="W240" i="4"/>
  <c r="BK240" i="4"/>
  <c r="BF240" i="4"/>
  <c r="BI239" i="4"/>
  <c r="BH239" i="4"/>
  <c r="BG239" i="4"/>
  <c r="BE239" i="4"/>
  <c r="AA239" i="4"/>
  <c r="Y239" i="4"/>
  <c r="W239" i="4"/>
  <c r="BK239" i="4"/>
  <c r="BF239" i="4"/>
  <c r="BI238" i="4"/>
  <c r="BH238" i="4"/>
  <c r="BG238" i="4"/>
  <c r="BE238" i="4"/>
  <c r="AA238" i="4"/>
  <c r="Y238" i="4"/>
  <c r="W238" i="4"/>
  <c r="BK238" i="4"/>
  <c r="BF238" i="4"/>
  <c r="BI237" i="4"/>
  <c r="BH237" i="4"/>
  <c r="BG237" i="4"/>
  <c r="BE237" i="4"/>
  <c r="AA237" i="4"/>
  <c r="Y237" i="4"/>
  <c r="W237" i="4"/>
  <c r="BK237" i="4"/>
  <c r="BF237" i="4"/>
  <c r="BI236" i="4"/>
  <c r="BH236" i="4"/>
  <c r="BG236" i="4"/>
  <c r="BE236" i="4"/>
  <c r="AA236" i="4"/>
  <c r="Y236" i="4"/>
  <c r="W236" i="4"/>
  <c r="BK236" i="4"/>
  <c r="BF236" i="4"/>
  <c r="BI235" i="4"/>
  <c r="BH235" i="4"/>
  <c r="BG235" i="4"/>
  <c r="BE235" i="4"/>
  <c r="AA235" i="4"/>
  <c r="Y235" i="4"/>
  <c r="W235" i="4"/>
  <c r="BK235" i="4"/>
  <c r="BF235" i="4"/>
  <c r="BI234" i="4"/>
  <c r="BH234" i="4"/>
  <c r="BG234" i="4"/>
  <c r="BE234" i="4"/>
  <c r="AA234" i="4"/>
  <c r="Y234" i="4"/>
  <c r="W234" i="4"/>
  <c r="BK234" i="4"/>
  <c r="BF234" i="4"/>
  <c r="BI233" i="4"/>
  <c r="BH233" i="4"/>
  <c r="BG233" i="4"/>
  <c r="BE233" i="4"/>
  <c r="AA233" i="4"/>
  <c r="Y233" i="4"/>
  <c r="W233" i="4"/>
  <c r="BK233" i="4"/>
  <c r="BF233" i="4"/>
  <c r="BI232" i="4"/>
  <c r="BH232" i="4"/>
  <c r="BG232" i="4"/>
  <c r="BE232" i="4"/>
  <c r="AA232" i="4"/>
  <c r="Y232" i="4"/>
  <c r="W232" i="4"/>
  <c r="BK232" i="4"/>
  <c r="BF232" i="4"/>
  <c r="BI231" i="4"/>
  <c r="BH231" i="4"/>
  <c r="BG231" i="4"/>
  <c r="BE231" i="4"/>
  <c r="AA231" i="4"/>
  <c r="Y231" i="4"/>
  <c r="W231" i="4"/>
  <c r="BK231" i="4"/>
  <c r="BF231" i="4"/>
  <c r="BI230" i="4"/>
  <c r="BH230" i="4"/>
  <c r="BG230" i="4"/>
  <c r="BE230" i="4"/>
  <c r="AA230" i="4"/>
  <c r="Y230" i="4"/>
  <c r="W230" i="4"/>
  <c r="BK230" i="4"/>
  <c r="BF230" i="4"/>
  <c r="BI229" i="4"/>
  <c r="BH229" i="4"/>
  <c r="BG229" i="4"/>
  <c r="BE229" i="4"/>
  <c r="AA229" i="4"/>
  <c r="Y229" i="4"/>
  <c r="W229" i="4"/>
  <c r="BK229" i="4"/>
  <c r="BF229" i="4"/>
  <c r="BI228" i="4"/>
  <c r="BH228" i="4"/>
  <c r="BG228" i="4"/>
  <c r="BE228" i="4"/>
  <c r="AA228" i="4"/>
  <c r="Y228" i="4"/>
  <c r="W228" i="4"/>
  <c r="BK228" i="4"/>
  <c r="BF228" i="4"/>
  <c r="BI227" i="4"/>
  <c r="BH227" i="4"/>
  <c r="BG227" i="4"/>
  <c r="BE227" i="4"/>
  <c r="AA227" i="4"/>
  <c r="Y227" i="4"/>
  <c r="W227" i="4"/>
  <c r="BK227" i="4"/>
  <c r="BF227" i="4"/>
  <c r="BI226" i="4"/>
  <c r="BH226" i="4"/>
  <c r="BG226" i="4"/>
  <c r="BE226" i="4"/>
  <c r="AA226" i="4"/>
  <c r="Y226" i="4"/>
  <c r="W226" i="4"/>
  <c r="BK226" i="4"/>
  <c r="BF226" i="4"/>
  <c r="BI225" i="4"/>
  <c r="BH225" i="4"/>
  <c r="BG225" i="4"/>
  <c r="BE225" i="4"/>
  <c r="AA225" i="4"/>
  <c r="Y225" i="4"/>
  <c r="W225" i="4"/>
  <c r="BK225" i="4"/>
  <c r="BF225" i="4"/>
  <c r="BI224" i="4"/>
  <c r="BH224" i="4"/>
  <c r="BG224" i="4"/>
  <c r="BE224" i="4"/>
  <c r="AA224" i="4"/>
  <c r="Y224" i="4"/>
  <c r="W224" i="4"/>
  <c r="BK224" i="4"/>
  <c r="BF224" i="4"/>
  <c r="BI223" i="4"/>
  <c r="BH223" i="4"/>
  <c r="BG223" i="4"/>
  <c r="BE223" i="4"/>
  <c r="AA223" i="4"/>
  <c r="Y223" i="4"/>
  <c r="W223" i="4"/>
  <c r="BK223" i="4"/>
  <c r="BF223" i="4"/>
  <c r="BI222" i="4"/>
  <c r="BH222" i="4"/>
  <c r="BG222" i="4"/>
  <c r="BE222" i="4"/>
  <c r="AA222" i="4"/>
  <c r="Y222" i="4"/>
  <c r="W222" i="4"/>
  <c r="BK222" i="4"/>
  <c r="BF222" i="4"/>
  <c r="BI221" i="4"/>
  <c r="BH221" i="4"/>
  <c r="BG221" i="4"/>
  <c r="BE221" i="4"/>
  <c r="AA221" i="4"/>
  <c r="Y221" i="4"/>
  <c r="W221" i="4"/>
  <c r="BK221" i="4"/>
  <c r="BF221" i="4"/>
  <c r="BI220" i="4"/>
  <c r="BH220" i="4"/>
  <c r="BG220" i="4"/>
  <c r="BE220" i="4"/>
  <c r="AA220" i="4"/>
  <c r="Y220" i="4"/>
  <c r="W220" i="4"/>
  <c r="BK220" i="4"/>
  <c r="BF220" i="4"/>
  <c r="BI219" i="4"/>
  <c r="BH219" i="4"/>
  <c r="BG219" i="4"/>
  <c r="BE219" i="4"/>
  <c r="AA219" i="4"/>
  <c r="Y219" i="4"/>
  <c r="W219" i="4"/>
  <c r="BK219" i="4"/>
  <c r="BF219" i="4"/>
  <c r="BI218" i="4"/>
  <c r="BH218" i="4"/>
  <c r="BG218" i="4"/>
  <c r="BE218" i="4"/>
  <c r="AA218" i="4"/>
  <c r="Y218" i="4"/>
  <c r="W218" i="4"/>
  <c r="BK218" i="4"/>
  <c r="BF218" i="4"/>
  <c r="BI217" i="4"/>
  <c r="BH217" i="4"/>
  <c r="BG217" i="4"/>
  <c r="BE217" i="4"/>
  <c r="AA217" i="4"/>
  <c r="Y217" i="4"/>
  <c r="W217" i="4"/>
  <c r="BK217" i="4"/>
  <c r="BF217" i="4"/>
  <c r="BI216" i="4"/>
  <c r="BH216" i="4"/>
  <c r="BG216" i="4"/>
  <c r="BE216" i="4"/>
  <c r="AA216" i="4"/>
  <c r="Y216" i="4"/>
  <c r="W216" i="4"/>
  <c r="BK216" i="4"/>
  <c r="BF216" i="4"/>
  <c r="BI215" i="4"/>
  <c r="BH215" i="4"/>
  <c r="BG215" i="4"/>
  <c r="BE215" i="4"/>
  <c r="AA215" i="4"/>
  <c r="Y215" i="4"/>
  <c r="W215" i="4"/>
  <c r="BK215" i="4"/>
  <c r="BF215" i="4"/>
  <c r="BI214" i="4"/>
  <c r="BH214" i="4"/>
  <c r="BG214" i="4"/>
  <c r="BE214" i="4"/>
  <c r="AA214" i="4"/>
  <c r="Y214" i="4"/>
  <c r="W214" i="4"/>
  <c r="BK214" i="4"/>
  <c r="BF214" i="4"/>
  <c r="BI213" i="4"/>
  <c r="BH213" i="4"/>
  <c r="BG213" i="4"/>
  <c r="BE213" i="4"/>
  <c r="AA213" i="4"/>
  <c r="Y213" i="4"/>
  <c r="W213" i="4"/>
  <c r="BK213" i="4"/>
  <c r="BF213" i="4"/>
  <c r="BI212" i="4"/>
  <c r="BH212" i="4"/>
  <c r="BG212" i="4"/>
  <c r="BE212" i="4"/>
  <c r="AA212" i="4"/>
  <c r="Y212" i="4"/>
  <c r="W212" i="4"/>
  <c r="BK212" i="4"/>
  <c r="BF212" i="4"/>
  <c r="BI211" i="4"/>
  <c r="BH211" i="4"/>
  <c r="BG211" i="4"/>
  <c r="BE211" i="4"/>
  <c r="AA211" i="4"/>
  <c r="Y211" i="4"/>
  <c r="W211" i="4"/>
  <c r="BK211" i="4"/>
  <c r="BF211" i="4"/>
  <c r="BI210" i="4"/>
  <c r="BH210" i="4"/>
  <c r="BG210" i="4"/>
  <c r="BE210" i="4"/>
  <c r="AA210" i="4"/>
  <c r="Y210" i="4"/>
  <c r="W210" i="4"/>
  <c r="BK210" i="4"/>
  <c r="BF210" i="4"/>
  <c r="BI209" i="4"/>
  <c r="BH209" i="4"/>
  <c r="BG209" i="4"/>
  <c r="BE209" i="4"/>
  <c r="AA209" i="4"/>
  <c r="Y209" i="4"/>
  <c r="W209" i="4"/>
  <c r="BK209" i="4"/>
  <c r="BF209" i="4"/>
  <c r="BI208" i="4"/>
  <c r="BH208" i="4"/>
  <c r="BG208" i="4"/>
  <c r="BE208" i="4"/>
  <c r="AA208" i="4"/>
  <c r="Y208" i="4"/>
  <c r="W208" i="4"/>
  <c r="BK208" i="4"/>
  <c r="BF208" i="4"/>
  <c r="BI207" i="4"/>
  <c r="BH207" i="4"/>
  <c r="BG207" i="4"/>
  <c r="BE207" i="4"/>
  <c r="AA207" i="4"/>
  <c r="Y207" i="4"/>
  <c r="W207" i="4"/>
  <c r="BK207" i="4"/>
  <c r="BF207" i="4"/>
  <c r="BI206" i="4"/>
  <c r="BH206" i="4"/>
  <c r="BG206" i="4"/>
  <c r="BE206" i="4"/>
  <c r="AA206" i="4"/>
  <c r="Y206" i="4"/>
  <c r="W206" i="4"/>
  <c r="BK206" i="4"/>
  <c r="BF206" i="4"/>
  <c r="BI205" i="4"/>
  <c r="BH205" i="4"/>
  <c r="BG205" i="4"/>
  <c r="BE205" i="4"/>
  <c r="AA205" i="4"/>
  <c r="Y205" i="4"/>
  <c r="W205" i="4"/>
  <c r="BK205" i="4"/>
  <c r="BF205" i="4"/>
  <c r="BI204" i="4"/>
  <c r="BH204" i="4"/>
  <c r="BG204" i="4"/>
  <c r="BE204" i="4"/>
  <c r="AA204" i="4"/>
  <c r="Y204" i="4"/>
  <c r="W204" i="4"/>
  <c r="BK204" i="4"/>
  <c r="BF204" i="4"/>
  <c r="BI203" i="4"/>
  <c r="BH203" i="4"/>
  <c r="BG203" i="4"/>
  <c r="BE203" i="4"/>
  <c r="AA203" i="4"/>
  <c r="Y203" i="4"/>
  <c r="W203" i="4"/>
  <c r="BK203" i="4"/>
  <c r="BF203" i="4"/>
  <c r="BI202" i="4"/>
  <c r="BH202" i="4"/>
  <c r="BG202" i="4"/>
  <c r="BE202" i="4"/>
  <c r="AA202" i="4"/>
  <c r="Y202" i="4"/>
  <c r="W202" i="4"/>
  <c r="BK202" i="4"/>
  <c r="BF202" i="4"/>
  <c r="BI201" i="4"/>
  <c r="BH201" i="4"/>
  <c r="BG201" i="4"/>
  <c r="BE201" i="4"/>
  <c r="AA201" i="4"/>
  <c r="Y201" i="4"/>
  <c r="W201" i="4"/>
  <c r="BK201" i="4"/>
  <c r="BF201" i="4"/>
  <c r="BI200" i="4"/>
  <c r="BH200" i="4"/>
  <c r="BG200" i="4"/>
  <c r="BE200" i="4"/>
  <c r="AA200" i="4"/>
  <c r="Y200" i="4"/>
  <c r="W200" i="4"/>
  <c r="BK200" i="4"/>
  <c r="BF200" i="4"/>
  <c r="BI199" i="4"/>
  <c r="BH199" i="4"/>
  <c r="BG199" i="4"/>
  <c r="BE199" i="4"/>
  <c r="AA199" i="4"/>
  <c r="Y199" i="4"/>
  <c r="W199" i="4"/>
  <c r="BK199" i="4"/>
  <c r="BF199" i="4"/>
  <c r="BI198" i="4"/>
  <c r="BH198" i="4"/>
  <c r="BG198" i="4"/>
  <c r="BE198" i="4"/>
  <c r="AA198" i="4"/>
  <c r="Y198" i="4"/>
  <c r="W198" i="4"/>
  <c r="BK198" i="4"/>
  <c r="BF198" i="4"/>
  <c r="BI197" i="4"/>
  <c r="BH197" i="4"/>
  <c r="BG197" i="4"/>
  <c r="BE197" i="4"/>
  <c r="AA197" i="4"/>
  <c r="Y197" i="4"/>
  <c r="W197" i="4"/>
  <c r="BK197" i="4"/>
  <c r="BF197" i="4"/>
  <c r="BI196" i="4"/>
  <c r="BH196" i="4"/>
  <c r="BG196" i="4"/>
  <c r="BE196" i="4"/>
  <c r="AA196" i="4"/>
  <c r="Y196" i="4"/>
  <c r="W196" i="4"/>
  <c r="BK196" i="4"/>
  <c r="BF196" i="4"/>
  <c r="BI195" i="4"/>
  <c r="BH195" i="4"/>
  <c r="BG195" i="4"/>
  <c r="BE195" i="4"/>
  <c r="AA195" i="4"/>
  <c r="Y195" i="4"/>
  <c r="W195" i="4"/>
  <c r="BK195" i="4"/>
  <c r="BF195" i="4"/>
  <c r="BI194" i="4"/>
  <c r="BH194" i="4"/>
  <c r="BG194" i="4"/>
  <c r="BE194" i="4"/>
  <c r="AA194" i="4"/>
  <c r="Y194" i="4"/>
  <c r="W194" i="4"/>
  <c r="BK194" i="4"/>
  <c r="BF194" i="4"/>
  <c r="BI193" i="4"/>
  <c r="BH193" i="4"/>
  <c r="BG193" i="4"/>
  <c r="BE193" i="4"/>
  <c r="AA193" i="4"/>
  <c r="Y193" i="4"/>
  <c r="W193" i="4"/>
  <c r="BK193" i="4"/>
  <c r="BF193" i="4"/>
  <c r="BI192" i="4"/>
  <c r="BH192" i="4"/>
  <c r="BG192" i="4"/>
  <c r="BE192" i="4"/>
  <c r="AA192" i="4"/>
  <c r="Y192" i="4"/>
  <c r="W192" i="4"/>
  <c r="BK192" i="4"/>
  <c r="BF192" i="4"/>
  <c r="BI191" i="4"/>
  <c r="BH191" i="4"/>
  <c r="BG191" i="4"/>
  <c r="BE191" i="4"/>
  <c r="AA191" i="4"/>
  <c r="Y191" i="4"/>
  <c r="W191" i="4"/>
  <c r="BK191" i="4"/>
  <c r="BF191" i="4"/>
  <c r="BI190" i="4"/>
  <c r="BH190" i="4"/>
  <c r="BG190" i="4"/>
  <c r="BE190" i="4"/>
  <c r="AA190" i="4"/>
  <c r="Y190" i="4"/>
  <c r="W190" i="4"/>
  <c r="BK190" i="4"/>
  <c r="BF190" i="4"/>
  <c r="BI189" i="4"/>
  <c r="BH189" i="4"/>
  <c r="BG189" i="4"/>
  <c r="BE189" i="4"/>
  <c r="AA189" i="4"/>
  <c r="Y189" i="4"/>
  <c r="W189" i="4"/>
  <c r="BK189" i="4"/>
  <c r="BF189" i="4"/>
  <c r="BI188" i="4"/>
  <c r="BH188" i="4"/>
  <c r="BG188" i="4"/>
  <c r="BE188" i="4"/>
  <c r="AA188" i="4"/>
  <c r="Y188" i="4"/>
  <c r="W188" i="4"/>
  <c r="BK188" i="4"/>
  <c r="BF188" i="4"/>
  <c r="BI187" i="4"/>
  <c r="BH187" i="4"/>
  <c r="BG187" i="4"/>
  <c r="BE187" i="4"/>
  <c r="AA187" i="4"/>
  <c r="Y187" i="4"/>
  <c r="W187" i="4"/>
  <c r="BK187" i="4"/>
  <c r="BF187" i="4"/>
  <c r="BI186" i="4"/>
  <c r="BH186" i="4"/>
  <c r="BG186" i="4"/>
  <c r="BE186" i="4"/>
  <c r="AA186" i="4"/>
  <c r="Y186" i="4"/>
  <c r="W186" i="4"/>
  <c r="BK186" i="4"/>
  <c r="BF186" i="4"/>
  <c r="BI185" i="4"/>
  <c r="BH185" i="4"/>
  <c r="BG185" i="4"/>
  <c r="BE185" i="4"/>
  <c r="AA185" i="4"/>
  <c r="Y185" i="4"/>
  <c r="W185" i="4"/>
  <c r="BK185" i="4"/>
  <c r="BF185" i="4"/>
  <c r="BI184" i="4"/>
  <c r="BH184" i="4"/>
  <c r="BG184" i="4"/>
  <c r="BE184" i="4"/>
  <c r="AA184" i="4"/>
  <c r="Y184" i="4"/>
  <c r="W184" i="4"/>
  <c r="BK184" i="4"/>
  <c r="BF184" i="4"/>
  <c r="BI183" i="4"/>
  <c r="BH183" i="4"/>
  <c r="BG183" i="4"/>
  <c r="BE183" i="4"/>
  <c r="AA183" i="4"/>
  <c r="Y183" i="4"/>
  <c r="W183" i="4"/>
  <c r="BK183" i="4"/>
  <c r="BF183" i="4"/>
  <c r="BI182" i="4"/>
  <c r="BH182" i="4"/>
  <c r="BG182" i="4"/>
  <c r="BE182" i="4"/>
  <c r="AA182" i="4"/>
  <c r="Y182" i="4"/>
  <c r="W182" i="4"/>
  <c r="BK182" i="4"/>
  <c r="BF182" i="4"/>
  <c r="BI181" i="4"/>
  <c r="BH181" i="4"/>
  <c r="BG181" i="4"/>
  <c r="BE181" i="4"/>
  <c r="AA181" i="4"/>
  <c r="Y181" i="4"/>
  <c r="W181" i="4"/>
  <c r="BK181" i="4"/>
  <c r="BF181" i="4"/>
  <c r="BI180" i="4"/>
  <c r="BH180" i="4"/>
  <c r="BG180" i="4"/>
  <c r="BE180" i="4"/>
  <c r="AA180" i="4"/>
  <c r="Y180" i="4"/>
  <c r="W180" i="4"/>
  <c r="BK180" i="4"/>
  <c r="BF180" i="4"/>
  <c r="BI179" i="4"/>
  <c r="BH179" i="4"/>
  <c r="BG179" i="4"/>
  <c r="BE179" i="4"/>
  <c r="AA179" i="4"/>
  <c r="Y179" i="4"/>
  <c r="W179" i="4"/>
  <c r="BK179" i="4"/>
  <c r="BF179" i="4"/>
  <c r="BI178" i="4"/>
  <c r="BH178" i="4"/>
  <c r="BG178" i="4"/>
  <c r="BE178" i="4"/>
  <c r="AA178" i="4"/>
  <c r="Y178" i="4"/>
  <c r="W178" i="4"/>
  <c r="BK178" i="4"/>
  <c r="BF178" i="4"/>
  <c r="BI177" i="4"/>
  <c r="BH177" i="4"/>
  <c r="BG177" i="4"/>
  <c r="BE177" i="4"/>
  <c r="AA177" i="4"/>
  <c r="Y177" i="4"/>
  <c r="W177" i="4"/>
  <c r="BK177" i="4"/>
  <c r="BF177" i="4"/>
  <c r="BI176" i="4"/>
  <c r="BH176" i="4"/>
  <c r="BG176" i="4"/>
  <c r="BE176" i="4"/>
  <c r="AA176" i="4"/>
  <c r="Y176" i="4"/>
  <c r="W176" i="4"/>
  <c r="BK176" i="4"/>
  <c r="BF176" i="4"/>
  <c r="BI175" i="4"/>
  <c r="BH175" i="4"/>
  <c r="BG175" i="4"/>
  <c r="BE175" i="4"/>
  <c r="AA175" i="4"/>
  <c r="Y175" i="4"/>
  <c r="W175" i="4"/>
  <c r="BK175" i="4"/>
  <c r="BF175" i="4"/>
  <c r="BI174" i="4"/>
  <c r="BH174" i="4"/>
  <c r="BG174" i="4"/>
  <c r="BE174" i="4"/>
  <c r="AA174" i="4"/>
  <c r="Y174" i="4"/>
  <c r="W174" i="4"/>
  <c r="BK174" i="4"/>
  <c r="BF174" i="4"/>
  <c r="BI173" i="4"/>
  <c r="BH173" i="4"/>
  <c r="BG173" i="4"/>
  <c r="BE173" i="4"/>
  <c r="AA173" i="4"/>
  <c r="Y173" i="4"/>
  <c r="W173" i="4"/>
  <c r="BK173" i="4"/>
  <c r="BF173" i="4"/>
  <c r="BI172" i="4"/>
  <c r="BH172" i="4"/>
  <c r="BG172" i="4"/>
  <c r="BE172" i="4"/>
  <c r="AA172" i="4"/>
  <c r="Y172" i="4"/>
  <c r="W172" i="4"/>
  <c r="BK172" i="4"/>
  <c r="BF172" i="4"/>
  <c r="BI171" i="4"/>
  <c r="BH171" i="4"/>
  <c r="BG171" i="4"/>
  <c r="BE171" i="4"/>
  <c r="AA171" i="4"/>
  <c r="Y171" i="4"/>
  <c r="W171" i="4"/>
  <c r="BK171" i="4"/>
  <c r="BF171" i="4"/>
  <c r="BI170" i="4"/>
  <c r="BH170" i="4"/>
  <c r="BG170" i="4"/>
  <c r="BE170" i="4"/>
  <c r="AA170" i="4"/>
  <c r="Y170" i="4"/>
  <c r="W170" i="4"/>
  <c r="BK170" i="4"/>
  <c r="BF170" i="4"/>
  <c r="BI169" i="4"/>
  <c r="BH169" i="4"/>
  <c r="BG169" i="4"/>
  <c r="BE169" i="4"/>
  <c r="AA169" i="4"/>
  <c r="Y169" i="4"/>
  <c r="W169" i="4"/>
  <c r="BK169" i="4"/>
  <c r="BF169" i="4"/>
  <c r="BI168" i="4"/>
  <c r="BH168" i="4"/>
  <c r="BG168" i="4"/>
  <c r="BE168" i="4"/>
  <c r="AA168" i="4"/>
  <c r="Y168" i="4"/>
  <c r="W168" i="4"/>
  <c r="BK168" i="4"/>
  <c r="BF168" i="4"/>
  <c r="BI167" i="4"/>
  <c r="BH167" i="4"/>
  <c r="BG167" i="4"/>
  <c r="BE167" i="4"/>
  <c r="AA167" i="4"/>
  <c r="Y167" i="4"/>
  <c r="W167" i="4"/>
  <c r="BK167" i="4"/>
  <c r="BF167" i="4"/>
  <c r="BI166" i="4"/>
  <c r="BH166" i="4"/>
  <c r="BG166" i="4"/>
  <c r="BE166" i="4"/>
  <c r="AA166" i="4"/>
  <c r="Y166" i="4"/>
  <c r="W166" i="4"/>
  <c r="BK166" i="4"/>
  <c r="BF166" i="4"/>
  <c r="BI165" i="4"/>
  <c r="BH165" i="4"/>
  <c r="BG165" i="4"/>
  <c r="BE165" i="4"/>
  <c r="AA165" i="4"/>
  <c r="Y165" i="4"/>
  <c r="W165" i="4"/>
  <c r="BK165" i="4"/>
  <c r="BF165" i="4"/>
  <c r="BI164" i="4"/>
  <c r="BH164" i="4"/>
  <c r="BG164" i="4"/>
  <c r="BE164" i="4"/>
  <c r="AA164" i="4"/>
  <c r="Y164" i="4"/>
  <c r="W164" i="4"/>
  <c r="BK164" i="4"/>
  <c r="BF164" i="4"/>
  <c r="BI163" i="4"/>
  <c r="BH163" i="4"/>
  <c r="BG163" i="4"/>
  <c r="BE163" i="4"/>
  <c r="AA163" i="4"/>
  <c r="Y163" i="4"/>
  <c r="W163" i="4"/>
  <c r="BK163" i="4"/>
  <c r="BF163" i="4"/>
  <c r="BI162" i="4"/>
  <c r="BH162" i="4"/>
  <c r="BG162" i="4"/>
  <c r="BE162" i="4"/>
  <c r="AA162" i="4"/>
  <c r="Y162" i="4"/>
  <c r="W162" i="4"/>
  <c r="BK162" i="4"/>
  <c r="BF162" i="4"/>
  <c r="BI161" i="4"/>
  <c r="BH161" i="4"/>
  <c r="BG161" i="4"/>
  <c r="BE161" i="4"/>
  <c r="AA161" i="4"/>
  <c r="Y161" i="4"/>
  <c r="W161" i="4"/>
  <c r="BK161" i="4"/>
  <c r="BF161" i="4"/>
  <c r="BI160" i="4"/>
  <c r="BH160" i="4"/>
  <c r="BG160" i="4"/>
  <c r="BE160" i="4"/>
  <c r="AA160" i="4"/>
  <c r="Y160" i="4"/>
  <c r="W160" i="4"/>
  <c r="BK160" i="4"/>
  <c r="BF160" i="4"/>
  <c r="BI159" i="4"/>
  <c r="BH159" i="4"/>
  <c r="BG159" i="4"/>
  <c r="BE159" i="4"/>
  <c r="AA159" i="4"/>
  <c r="Y159" i="4"/>
  <c r="W159" i="4"/>
  <c r="BK159" i="4"/>
  <c r="BF159" i="4"/>
  <c r="BI158" i="4"/>
  <c r="BH158" i="4"/>
  <c r="BG158" i="4"/>
  <c r="BE158" i="4"/>
  <c r="AA158" i="4"/>
  <c r="Y158" i="4"/>
  <c r="W158" i="4"/>
  <c r="BK158" i="4"/>
  <c r="BF158" i="4"/>
  <c r="BI157" i="4"/>
  <c r="BH157" i="4"/>
  <c r="BG157" i="4"/>
  <c r="BE157" i="4"/>
  <c r="AA157" i="4"/>
  <c r="Y157" i="4"/>
  <c r="W157" i="4"/>
  <c r="BK157" i="4"/>
  <c r="BF157" i="4"/>
  <c r="BI156" i="4"/>
  <c r="BH156" i="4"/>
  <c r="BG156" i="4"/>
  <c r="BE156" i="4"/>
  <c r="AA156" i="4"/>
  <c r="Y156" i="4"/>
  <c r="W156" i="4"/>
  <c r="BK156" i="4"/>
  <c r="BF156" i="4"/>
  <c r="BI155" i="4"/>
  <c r="BH155" i="4"/>
  <c r="BG155" i="4"/>
  <c r="BE155" i="4"/>
  <c r="AA155" i="4"/>
  <c r="Y155" i="4"/>
  <c r="W155" i="4"/>
  <c r="BK155" i="4"/>
  <c r="BF155" i="4"/>
  <c r="BI154" i="4"/>
  <c r="BH154" i="4"/>
  <c r="BG154" i="4"/>
  <c r="BE154" i="4"/>
  <c r="AA154" i="4"/>
  <c r="Y154" i="4"/>
  <c r="W154" i="4"/>
  <c r="BK154" i="4"/>
  <c r="BF154" i="4"/>
  <c r="BI153" i="4"/>
  <c r="BH153" i="4"/>
  <c r="BG153" i="4"/>
  <c r="BE153" i="4"/>
  <c r="AA153" i="4"/>
  <c r="Y153" i="4"/>
  <c r="W153" i="4"/>
  <c r="BK153" i="4"/>
  <c r="BF153" i="4"/>
  <c r="BI152" i="4"/>
  <c r="BH152" i="4"/>
  <c r="BG152" i="4"/>
  <c r="BE152" i="4"/>
  <c r="AA152" i="4"/>
  <c r="Y152" i="4"/>
  <c r="W152" i="4"/>
  <c r="BK152" i="4"/>
  <c r="BF152" i="4"/>
  <c r="BI151" i="4"/>
  <c r="BH151" i="4"/>
  <c r="BG151" i="4"/>
  <c r="BE151" i="4"/>
  <c r="AA151" i="4"/>
  <c r="Y151" i="4"/>
  <c r="W151" i="4"/>
  <c r="BK151" i="4"/>
  <c r="BF151" i="4"/>
  <c r="BI150" i="4"/>
  <c r="BH150" i="4"/>
  <c r="BG150" i="4"/>
  <c r="BE150" i="4"/>
  <c r="AA150" i="4"/>
  <c r="Y150" i="4"/>
  <c r="W150" i="4"/>
  <c r="BK150" i="4"/>
  <c r="BF150" i="4"/>
  <c r="BI149" i="4"/>
  <c r="BH149" i="4"/>
  <c r="BG149" i="4"/>
  <c r="BE149" i="4"/>
  <c r="AA149" i="4"/>
  <c r="Y149" i="4"/>
  <c r="W149" i="4"/>
  <c r="BK149" i="4"/>
  <c r="BF149" i="4"/>
  <c r="BI148" i="4"/>
  <c r="BH148" i="4"/>
  <c r="BG148" i="4"/>
  <c r="BE148" i="4"/>
  <c r="AA148" i="4"/>
  <c r="Y148" i="4"/>
  <c r="W148" i="4"/>
  <c r="BK148" i="4"/>
  <c r="BF148" i="4"/>
  <c r="BI147" i="4"/>
  <c r="BH147" i="4"/>
  <c r="BG147" i="4"/>
  <c r="BE147" i="4"/>
  <c r="AA147" i="4"/>
  <c r="Y147" i="4"/>
  <c r="W147" i="4"/>
  <c r="BK147" i="4"/>
  <c r="BF147" i="4"/>
  <c r="BI146" i="4"/>
  <c r="BH146" i="4"/>
  <c r="BG146" i="4"/>
  <c r="BE146" i="4"/>
  <c r="AA146" i="4"/>
  <c r="Y146" i="4"/>
  <c r="W146" i="4"/>
  <c r="BK146" i="4"/>
  <c r="BF146" i="4"/>
  <c r="BI145" i="4"/>
  <c r="BH145" i="4"/>
  <c r="BG145" i="4"/>
  <c r="BE145" i="4"/>
  <c r="AA145" i="4"/>
  <c r="Y145" i="4"/>
  <c r="W145" i="4"/>
  <c r="BK145" i="4"/>
  <c r="BF145" i="4"/>
  <c r="BI144" i="4"/>
  <c r="BH144" i="4"/>
  <c r="BG144" i="4"/>
  <c r="BE144" i="4"/>
  <c r="AA144" i="4"/>
  <c r="Y144" i="4"/>
  <c r="W144" i="4"/>
  <c r="BK144" i="4"/>
  <c r="BF144" i="4"/>
  <c r="BI143" i="4"/>
  <c r="BH143" i="4"/>
  <c r="BG143" i="4"/>
  <c r="BE143" i="4"/>
  <c r="AA143" i="4"/>
  <c r="Y143" i="4"/>
  <c r="W143" i="4"/>
  <c r="BK143" i="4"/>
  <c r="BF143" i="4"/>
  <c r="BI142" i="4"/>
  <c r="BH142" i="4"/>
  <c r="BG142" i="4"/>
  <c r="BE142" i="4"/>
  <c r="AA142" i="4"/>
  <c r="Y142" i="4"/>
  <c r="W142" i="4"/>
  <c r="BK142" i="4"/>
  <c r="BF142" i="4"/>
  <c r="BI141" i="4"/>
  <c r="BH141" i="4"/>
  <c r="BG141" i="4"/>
  <c r="BE141" i="4"/>
  <c r="AA141" i="4"/>
  <c r="Y141" i="4"/>
  <c r="W141" i="4"/>
  <c r="BK141" i="4"/>
  <c r="BF141" i="4"/>
  <c r="BI140" i="4"/>
  <c r="BH140" i="4"/>
  <c r="BG140" i="4"/>
  <c r="BE140" i="4"/>
  <c r="AA140" i="4"/>
  <c r="Y140" i="4"/>
  <c r="W140" i="4"/>
  <c r="BK140" i="4"/>
  <c r="BF140" i="4"/>
  <c r="BI139" i="4"/>
  <c r="BH139" i="4"/>
  <c r="BG139" i="4"/>
  <c r="BE139" i="4"/>
  <c r="AA139" i="4"/>
  <c r="Y139" i="4"/>
  <c r="W139" i="4"/>
  <c r="BK139" i="4"/>
  <c r="BF139" i="4"/>
  <c r="BI138" i="4"/>
  <c r="BH138" i="4"/>
  <c r="BG138" i="4"/>
  <c r="BE138" i="4"/>
  <c r="AA138" i="4"/>
  <c r="Y138" i="4"/>
  <c r="W138" i="4"/>
  <c r="BK138" i="4"/>
  <c r="BF138" i="4"/>
  <c r="BI137" i="4"/>
  <c r="BH137" i="4"/>
  <c r="BG137" i="4"/>
  <c r="BE137" i="4"/>
  <c r="AA137" i="4"/>
  <c r="Y137" i="4"/>
  <c r="W137" i="4"/>
  <c r="BK137" i="4"/>
  <c r="BF137" i="4"/>
  <c r="BI136" i="4"/>
  <c r="BH136" i="4"/>
  <c r="BG136" i="4"/>
  <c r="BE136" i="4"/>
  <c r="AA136" i="4"/>
  <c r="Y136" i="4"/>
  <c r="W136" i="4"/>
  <c r="BK136" i="4"/>
  <c r="BF136" i="4"/>
  <c r="BI135" i="4"/>
  <c r="BH135" i="4"/>
  <c r="BG135" i="4"/>
  <c r="BE135" i="4"/>
  <c r="AA135" i="4"/>
  <c r="Y135" i="4"/>
  <c r="W135" i="4"/>
  <c r="BK135" i="4"/>
  <c r="BF135" i="4"/>
  <c r="BI134" i="4"/>
  <c r="BH134" i="4"/>
  <c r="BG134" i="4"/>
  <c r="BE134" i="4"/>
  <c r="AA134" i="4"/>
  <c r="Y134" i="4"/>
  <c r="W134" i="4"/>
  <c r="BK134" i="4"/>
  <c r="BF134" i="4"/>
  <c r="BI133" i="4"/>
  <c r="BH133" i="4"/>
  <c r="BG133" i="4"/>
  <c r="BE133" i="4"/>
  <c r="AA133" i="4"/>
  <c r="Y133" i="4"/>
  <c r="W133" i="4"/>
  <c r="BK133" i="4"/>
  <c r="BF133" i="4"/>
  <c r="BI132" i="4"/>
  <c r="BH132" i="4"/>
  <c r="BG132" i="4"/>
  <c r="BE132" i="4"/>
  <c r="AA132" i="4"/>
  <c r="Y132" i="4"/>
  <c r="W132" i="4"/>
  <c r="BK132" i="4"/>
  <c r="BF132" i="4"/>
  <c r="BI131" i="4"/>
  <c r="BH131" i="4"/>
  <c r="BG131" i="4"/>
  <c r="BE131" i="4"/>
  <c r="AA131" i="4"/>
  <c r="Y131" i="4"/>
  <c r="W131" i="4"/>
  <c r="BK131" i="4"/>
  <c r="BF131" i="4"/>
  <c r="BI129" i="4"/>
  <c r="BH129" i="4"/>
  <c r="BG129" i="4"/>
  <c r="BE129" i="4"/>
  <c r="AA129" i="4"/>
  <c r="Y129" i="4"/>
  <c r="W129" i="4"/>
  <c r="BK129" i="4"/>
  <c r="BF129" i="4"/>
  <c r="BI128" i="4"/>
  <c r="BH128" i="4"/>
  <c r="BG128" i="4"/>
  <c r="BE128" i="4"/>
  <c r="AA128" i="4"/>
  <c r="Y128" i="4"/>
  <c r="W128" i="4"/>
  <c r="BK128" i="4"/>
  <c r="BF128" i="4"/>
  <c r="BI127" i="4"/>
  <c r="BH127" i="4"/>
  <c r="BG127" i="4"/>
  <c r="BE127" i="4"/>
  <c r="AA127" i="4"/>
  <c r="Y127" i="4"/>
  <c r="W127" i="4"/>
  <c r="BK127" i="4"/>
  <c r="BF127" i="4"/>
  <c r="BI126" i="4"/>
  <c r="BH126" i="4"/>
  <c r="BG126" i="4"/>
  <c r="BE126" i="4"/>
  <c r="AA126" i="4"/>
  <c r="Y126" i="4"/>
  <c r="W126" i="4"/>
  <c r="BK126" i="4"/>
  <c r="BF126" i="4"/>
  <c r="BI125" i="4"/>
  <c r="BH125" i="4"/>
  <c r="BG125" i="4"/>
  <c r="BE125" i="4"/>
  <c r="AA125" i="4"/>
  <c r="Y125" i="4"/>
  <c r="W125" i="4"/>
  <c r="BK125" i="4"/>
  <c r="BF125" i="4"/>
  <c r="BI124" i="4"/>
  <c r="BH124" i="4"/>
  <c r="BG124" i="4"/>
  <c r="BE124" i="4"/>
  <c r="AA124" i="4"/>
  <c r="Y124" i="4"/>
  <c r="W124" i="4"/>
  <c r="BK124" i="4"/>
  <c r="BF124" i="4"/>
  <c r="BI123" i="4"/>
  <c r="BH123" i="4"/>
  <c r="BG123" i="4"/>
  <c r="BE123" i="4"/>
  <c r="AA123" i="4"/>
  <c r="Y123" i="4"/>
  <c r="W123" i="4"/>
  <c r="BK123" i="4"/>
  <c r="BF123" i="4"/>
  <c r="BI122" i="4"/>
  <c r="BH122" i="4"/>
  <c r="BG122" i="4"/>
  <c r="BE122" i="4"/>
  <c r="AA122" i="4"/>
  <c r="Y122" i="4"/>
  <c r="W122" i="4"/>
  <c r="BK122" i="4"/>
  <c r="BF122" i="4"/>
  <c r="BI121" i="4"/>
  <c r="BH121" i="4"/>
  <c r="BG121" i="4"/>
  <c r="BE121" i="4"/>
  <c r="AA121" i="4"/>
  <c r="Y121" i="4"/>
  <c r="W121" i="4"/>
  <c r="BK121" i="4"/>
  <c r="BF121" i="4"/>
  <c r="BI120" i="4"/>
  <c r="BH120" i="4"/>
  <c r="BG120" i="4"/>
  <c r="BE120" i="4"/>
  <c r="AA120" i="4"/>
  <c r="Y120" i="4"/>
  <c r="W120" i="4"/>
  <c r="BK120" i="4"/>
  <c r="BF120" i="4"/>
  <c r="BI119" i="4"/>
  <c r="BH119" i="4"/>
  <c r="BG119" i="4"/>
  <c r="BE119" i="4"/>
  <c r="AA119" i="4"/>
  <c r="Y119" i="4"/>
  <c r="W119" i="4"/>
  <c r="W118" i="4" s="1"/>
  <c r="W117" i="4" s="1"/>
  <c r="BK119" i="4"/>
  <c r="BF119" i="4"/>
  <c r="M113" i="4"/>
  <c r="F110" i="4"/>
  <c r="F108" i="4"/>
  <c r="M29" i="4"/>
  <c r="AS91" i="1" s="1"/>
  <c r="M85" i="4"/>
  <c r="F82" i="4"/>
  <c r="F80" i="4"/>
  <c r="O19" i="4"/>
  <c r="E19" i="4"/>
  <c r="M84" i="4" s="1"/>
  <c r="O18" i="4"/>
  <c r="O16" i="4"/>
  <c r="E16" i="4"/>
  <c r="F113" i="4" s="1"/>
  <c r="F85" i="4"/>
  <c r="O15" i="4"/>
  <c r="O13" i="4"/>
  <c r="E13" i="4"/>
  <c r="F112" i="4" s="1"/>
  <c r="O12" i="4"/>
  <c r="O10" i="4"/>
  <c r="M110" i="4" s="1"/>
  <c r="F6" i="4"/>
  <c r="F78" i="4" s="1"/>
  <c r="AY90" i="1"/>
  <c r="AX90" i="1"/>
  <c r="BI317" i="3"/>
  <c r="BH317" i="3"/>
  <c r="BG317" i="3"/>
  <c r="BE317" i="3"/>
  <c r="AA317" i="3"/>
  <c r="Y317" i="3"/>
  <c r="W317" i="3"/>
  <c r="BK317" i="3"/>
  <c r="BF317" i="3"/>
  <c r="BI316" i="3"/>
  <c r="BH316" i="3"/>
  <c r="BG316" i="3"/>
  <c r="BE316" i="3"/>
  <c r="AA316" i="3"/>
  <c r="Y316" i="3"/>
  <c r="Y315" i="3" s="1"/>
  <c r="W316" i="3"/>
  <c r="BK316" i="3"/>
  <c r="BK315" i="3" s="1"/>
  <c r="N102" i="3" s="1"/>
  <c r="BF316" i="3"/>
  <c r="BI314" i="3"/>
  <c r="BH314" i="3"/>
  <c r="BG314" i="3"/>
  <c r="BE314" i="3"/>
  <c r="AA314" i="3"/>
  <c r="Y314" i="3"/>
  <c r="W314" i="3"/>
  <c r="BK314" i="3"/>
  <c r="BF314" i="3"/>
  <c r="BI313" i="3"/>
  <c r="BH313" i="3"/>
  <c r="BG313" i="3"/>
  <c r="BE313" i="3"/>
  <c r="AA313" i="3"/>
  <c r="AA312" i="3" s="1"/>
  <c r="Y313" i="3"/>
  <c r="W313" i="3"/>
  <c r="W312" i="3" s="1"/>
  <c r="BK313" i="3"/>
  <c r="BF313" i="3"/>
  <c r="BI311" i="3"/>
  <c r="BH311" i="3"/>
  <c r="BG311" i="3"/>
  <c r="BE311" i="3"/>
  <c r="AA311" i="3"/>
  <c r="Y311" i="3"/>
  <c r="W311" i="3"/>
  <c r="BK311" i="3"/>
  <c r="BF311" i="3"/>
  <c r="BI310" i="3"/>
  <c r="BH310" i="3"/>
  <c r="BG310" i="3"/>
  <c r="BE310" i="3"/>
  <c r="AA310" i="3"/>
  <c r="Y310" i="3"/>
  <c r="W310" i="3"/>
  <c r="BK310" i="3"/>
  <c r="BF310" i="3"/>
  <c r="BI309" i="3"/>
  <c r="BH309" i="3"/>
  <c r="BG309" i="3"/>
  <c r="BE309" i="3"/>
  <c r="AA309" i="3"/>
  <c r="Y309" i="3"/>
  <c r="W309" i="3"/>
  <c r="BK309" i="3"/>
  <c r="BF309" i="3"/>
  <c r="BI308" i="3"/>
  <c r="BH308" i="3"/>
  <c r="BG308" i="3"/>
  <c r="BE308" i="3"/>
  <c r="AA308" i="3"/>
  <c r="Y308" i="3"/>
  <c r="W308" i="3"/>
  <c r="BK308" i="3"/>
  <c r="BF308" i="3"/>
  <c r="BI307" i="3"/>
  <c r="BH307" i="3"/>
  <c r="BG307" i="3"/>
  <c r="BE307" i="3"/>
  <c r="AA307" i="3"/>
  <c r="Y307" i="3"/>
  <c r="W307" i="3"/>
  <c r="BK307" i="3"/>
  <c r="BF307" i="3"/>
  <c r="BI306" i="3"/>
  <c r="BH306" i="3"/>
  <c r="BG306" i="3"/>
  <c r="BE306" i="3"/>
  <c r="AA306" i="3"/>
  <c r="Y306" i="3"/>
  <c r="W306" i="3"/>
  <c r="BK306" i="3"/>
  <c r="BF306" i="3"/>
  <c r="BI305" i="3"/>
  <c r="BH305" i="3"/>
  <c r="BG305" i="3"/>
  <c r="BE305" i="3"/>
  <c r="AA305" i="3"/>
  <c r="Y305" i="3"/>
  <c r="W305" i="3"/>
  <c r="BK305" i="3"/>
  <c r="BF305" i="3"/>
  <c r="BI304" i="3"/>
  <c r="BH304" i="3"/>
  <c r="BG304" i="3"/>
  <c r="BE304" i="3"/>
  <c r="AA304" i="3"/>
  <c r="Y304" i="3"/>
  <c r="W304" i="3"/>
  <c r="BK304" i="3"/>
  <c r="BF304" i="3"/>
  <c r="BI303" i="3"/>
  <c r="BH303" i="3"/>
  <c r="BG303" i="3"/>
  <c r="BE303" i="3"/>
  <c r="AA303" i="3"/>
  <c r="Y303" i="3"/>
  <c r="W303" i="3"/>
  <c r="BK303" i="3"/>
  <c r="BF303" i="3"/>
  <c r="BI302" i="3"/>
  <c r="BH302" i="3"/>
  <c r="BG302" i="3"/>
  <c r="BE302" i="3"/>
  <c r="AA302" i="3"/>
  <c r="Y302" i="3"/>
  <c r="W302" i="3"/>
  <c r="BK302" i="3"/>
  <c r="BF302" i="3"/>
  <c r="BI301" i="3"/>
  <c r="BH301" i="3"/>
  <c r="BG301" i="3"/>
  <c r="BE301" i="3"/>
  <c r="AA301" i="3"/>
  <c r="Y301" i="3"/>
  <c r="W301" i="3"/>
  <c r="BK301" i="3"/>
  <c r="BF301" i="3"/>
  <c r="BI300" i="3"/>
  <c r="BH300" i="3"/>
  <c r="BG300" i="3"/>
  <c r="BE300" i="3"/>
  <c r="AA300" i="3"/>
  <c r="Y300" i="3"/>
  <c r="W300" i="3"/>
  <c r="BK300" i="3"/>
  <c r="BF300" i="3"/>
  <c r="BI299" i="3"/>
  <c r="BH299" i="3"/>
  <c r="BG299" i="3"/>
  <c r="BE299" i="3"/>
  <c r="AA299" i="3"/>
  <c r="Y299" i="3"/>
  <c r="W299" i="3"/>
  <c r="BK299" i="3"/>
  <c r="BF299" i="3"/>
  <c r="BI298" i="3"/>
  <c r="BH298" i="3"/>
  <c r="BG298" i="3"/>
  <c r="BE298" i="3"/>
  <c r="AA298" i="3"/>
  <c r="Y298" i="3"/>
  <c r="W298" i="3"/>
  <c r="BK298" i="3"/>
  <c r="BF298" i="3"/>
  <c r="BI297" i="3"/>
  <c r="BH297" i="3"/>
  <c r="BG297" i="3"/>
  <c r="BE297" i="3"/>
  <c r="AA297" i="3"/>
  <c r="Y297" i="3"/>
  <c r="W297" i="3"/>
  <c r="BK297" i="3"/>
  <c r="BF297" i="3"/>
  <c r="BI296" i="3"/>
  <c r="BH296" i="3"/>
  <c r="BG296" i="3"/>
  <c r="BE296" i="3"/>
  <c r="AA296" i="3"/>
  <c r="Y296" i="3"/>
  <c r="W296" i="3"/>
  <c r="BK296" i="3"/>
  <c r="BF296" i="3"/>
  <c r="BI295" i="3"/>
  <c r="BH295" i="3"/>
  <c r="BG295" i="3"/>
  <c r="BE295" i="3"/>
  <c r="AA295" i="3"/>
  <c r="Y295" i="3"/>
  <c r="W295" i="3"/>
  <c r="BK295" i="3"/>
  <c r="BF295" i="3"/>
  <c r="BI294" i="3"/>
  <c r="BH294" i="3"/>
  <c r="BG294" i="3"/>
  <c r="BE294" i="3"/>
  <c r="AA294" i="3"/>
  <c r="Y294" i="3"/>
  <c r="W294" i="3"/>
  <c r="BK294" i="3"/>
  <c r="BF294" i="3"/>
  <c r="BI293" i="3"/>
  <c r="BH293" i="3"/>
  <c r="BG293" i="3"/>
  <c r="BE293" i="3"/>
  <c r="AA293" i="3"/>
  <c r="Y293" i="3"/>
  <c r="W293" i="3"/>
  <c r="BK293" i="3"/>
  <c r="BF293" i="3"/>
  <c r="BI292" i="3"/>
  <c r="BH292" i="3"/>
  <c r="BG292" i="3"/>
  <c r="BE292" i="3"/>
  <c r="AA292" i="3"/>
  <c r="Y292" i="3"/>
  <c r="W292" i="3"/>
  <c r="BK292" i="3"/>
  <c r="BF292" i="3"/>
  <c r="BI291" i="3"/>
  <c r="BH291" i="3"/>
  <c r="BG291" i="3"/>
  <c r="BE291" i="3"/>
  <c r="AA291" i="3"/>
  <c r="Y291" i="3"/>
  <c r="W291" i="3"/>
  <c r="BK291" i="3"/>
  <c r="BF291" i="3"/>
  <c r="BI290" i="3"/>
  <c r="BH290" i="3"/>
  <c r="BG290" i="3"/>
  <c r="BE290" i="3"/>
  <c r="AA290" i="3"/>
  <c r="Y290" i="3"/>
  <c r="W290" i="3"/>
  <c r="BK290" i="3"/>
  <c r="BF290" i="3"/>
  <c r="BI289" i="3"/>
  <c r="BH289" i="3"/>
  <c r="BG289" i="3"/>
  <c r="BE289" i="3"/>
  <c r="AA289" i="3"/>
  <c r="Y289" i="3"/>
  <c r="W289" i="3"/>
  <c r="BK289" i="3"/>
  <c r="BF289" i="3"/>
  <c r="BI288" i="3"/>
  <c r="BH288" i="3"/>
  <c r="BG288" i="3"/>
  <c r="BE288" i="3"/>
  <c r="AA288" i="3"/>
  <c r="Y288" i="3"/>
  <c r="W288" i="3"/>
  <c r="BK288" i="3"/>
  <c r="BF288" i="3"/>
  <c r="BI287" i="3"/>
  <c r="BH287" i="3"/>
  <c r="BG287" i="3"/>
  <c r="BE287" i="3"/>
  <c r="AA287" i="3"/>
  <c r="Y287" i="3"/>
  <c r="W287" i="3"/>
  <c r="BK287" i="3"/>
  <c r="BF287" i="3"/>
  <c r="BI286" i="3"/>
  <c r="BH286" i="3"/>
  <c r="BG286" i="3"/>
  <c r="BE286" i="3"/>
  <c r="AA286" i="3"/>
  <c r="Y286" i="3"/>
  <c r="W286" i="3"/>
  <c r="BK286" i="3"/>
  <c r="BF286" i="3"/>
  <c r="BI285" i="3"/>
  <c r="BH285" i="3"/>
  <c r="BG285" i="3"/>
  <c r="BE285" i="3"/>
  <c r="AA285" i="3"/>
  <c r="Y285" i="3"/>
  <c r="W285" i="3"/>
  <c r="BK285" i="3"/>
  <c r="BF285" i="3"/>
  <c r="BI284" i="3"/>
  <c r="BH284" i="3"/>
  <c r="BG284" i="3"/>
  <c r="BE284" i="3"/>
  <c r="AA284" i="3"/>
  <c r="Y284" i="3"/>
  <c r="W284" i="3"/>
  <c r="BK284" i="3"/>
  <c r="BF284" i="3"/>
  <c r="BI283" i="3"/>
  <c r="BH283" i="3"/>
  <c r="BG283" i="3"/>
  <c r="BE283" i="3"/>
  <c r="AA283" i="3"/>
  <c r="Y283" i="3"/>
  <c r="W283" i="3"/>
  <c r="BK283" i="3"/>
  <c r="BF283" i="3"/>
  <c r="BI282" i="3"/>
  <c r="BH282" i="3"/>
  <c r="BG282" i="3"/>
  <c r="BE282" i="3"/>
  <c r="AA282" i="3"/>
  <c r="Y282" i="3"/>
  <c r="W282" i="3"/>
  <c r="BK282" i="3"/>
  <c r="BF282" i="3"/>
  <c r="BI281" i="3"/>
  <c r="BH281" i="3"/>
  <c r="BG281" i="3"/>
  <c r="BE281" i="3"/>
  <c r="AA281" i="3"/>
  <c r="Y281" i="3"/>
  <c r="W281" i="3"/>
  <c r="BK281" i="3"/>
  <c r="BF281" i="3"/>
  <c r="BI280" i="3"/>
  <c r="BH280" i="3"/>
  <c r="BG280" i="3"/>
  <c r="BE280" i="3"/>
  <c r="AA280" i="3"/>
  <c r="Y280" i="3"/>
  <c r="W280" i="3"/>
  <c r="BK280" i="3"/>
  <c r="BF280" i="3"/>
  <c r="BI279" i="3"/>
  <c r="BH279" i="3"/>
  <c r="BG279" i="3"/>
  <c r="BE279" i="3"/>
  <c r="AA279" i="3"/>
  <c r="Y279" i="3"/>
  <c r="W279" i="3"/>
  <c r="BK279" i="3"/>
  <c r="BF279" i="3"/>
  <c r="BI278" i="3"/>
  <c r="BH278" i="3"/>
  <c r="BG278" i="3"/>
  <c r="BE278" i="3"/>
  <c r="AA278" i="3"/>
  <c r="Y278" i="3"/>
  <c r="W278" i="3"/>
  <c r="BK278" i="3"/>
  <c r="BF278" i="3"/>
  <c r="BI277" i="3"/>
  <c r="BH277" i="3"/>
  <c r="BG277" i="3"/>
  <c r="BE277" i="3"/>
  <c r="AA277" i="3"/>
  <c r="Y277" i="3"/>
  <c r="W277" i="3"/>
  <c r="BK277" i="3"/>
  <c r="BF277" i="3"/>
  <c r="BI276" i="3"/>
  <c r="BH276" i="3"/>
  <c r="BG276" i="3"/>
  <c r="BE276" i="3"/>
  <c r="AA276" i="3"/>
  <c r="Y276" i="3"/>
  <c r="W276" i="3"/>
  <c r="BK276" i="3"/>
  <c r="BF276" i="3"/>
  <c r="BI275" i="3"/>
  <c r="BH275" i="3"/>
  <c r="BG275" i="3"/>
  <c r="BE275" i="3"/>
  <c r="AA275" i="3"/>
  <c r="Y275" i="3"/>
  <c r="W275" i="3"/>
  <c r="BK275" i="3"/>
  <c r="BF275" i="3"/>
  <c r="BI274" i="3"/>
  <c r="BH274" i="3"/>
  <c r="BG274" i="3"/>
  <c r="BE274" i="3"/>
  <c r="AA274" i="3"/>
  <c r="Y274" i="3"/>
  <c r="W274" i="3"/>
  <c r="BK274" i="3"/>
  <c r="BF274" i="3"/>
  <c r="BI273" i="3"/>
  <c r="BH273" i="3"/>
  <c r="BG273" i="3"/>
  <c r="BE273" i="3"/>
  <c r="AA273" i="3"/>
  <c r="Y273" i="3"/>
  <c r="W273" i="3"/>
  <c r="BK273" i="3"/>
  <c r="BF273" i="3"/>
  <c r="BI272" i="3"/>
  <c r="BH272" i="3"/>
  <c r="BG272" i="3"/>
  <c r="BE272" i="3"/>
  <c r="AA272" i="3"/>
  <c r="Y272" i="3"/>
  <c r="W272" i="3"/>
  <c r="BK272" i="3"/>
  <c r="BF272" i="3"/>
  <c r="BI271" i="3"/>
  <c r="BH271" i="3"/>
  <c r="BG271" i="3"/>
  <c r="BE271" i="3"/>
  <c r="AA271" i="3"/>
  <c r="Y271" i="3"/>
  <c r="W271" i="3"/>
  <c r="BK271" i="3"/>
  <c r="BF271" i="3"/>
  <c r="BI270" i="3"/>
  <c r="BH270" i="3"/>
  <c r="BG270" i="3"/>
  <c r="BE270" i="3"/>
  <c r="AA270" i="3"/>
  <c r="Y270" i="3"/>
  <c r="W270" i="3"/>
  <c r="BK270" i="3"/>
  <c r="BF270" i="3"/>
  <c r="BI269" i="3"/>
  <c r="BH269" i="3"/>
  <c r="BG269" i="3"/>
  <c r="BE269" i="3"/>
  <c r="AA269" i="3"/>
  <c r="Y269" i="3"/>
  <c r="W269" i="3"/>
  <c r="BK269" i="3"/>
  <c r="BF269" i="3"/>
  <c r="BI268" i="3"/>
  <c r="BH268" i="3"/>
  <c r="BG268" i="3"/>
  <c r="BE268" i="3"/>
  <c r="AA268" i="3"/>
  <c r="Y268" i="3"/>
  <c r="W268" i="3"/>
  <c r="BK268" i="3"/>
  <c r="BF268" i="3"/>
  <c r="BI267" i="3"/>
  <c r="BH267" i="3"/>
  <c r="BG267" i="3"/>
  <c r="BE267" i="3"/>
  <c r="AA267" i="3"/>
  <c r="Y267" i="3"/>
  <c r="W267" i="3"/>
  <c r="BK267" i="3"/>
  <c r="BF267" i="3"/>
  <c r="BI266" i="3"/>
  <c r="BH266" i="3"/>
  <c r="BG266" i="3"/>
  <c r="BE266" i="3"/>
  <c r="AA266" i="3"/>
  <c r="Y266" i="3"/>
  <c r="W266" i="3"/>
  <c r="BK266" i="3"/>
  <c r="BF266" i="3"/>
  <c r="BI265" i="3"/>
  <c r="BH265" i="3"/>
  <c r="BG265" i="3"/>
  <c r="BE265" i="3"/>
  <c r="AA265" i="3"/>
  <c r="Y265" i="3"/>
  <c r="W265" i="3"/>
  <c r="BK265" i="3"/>
  <c r="BF265" i="3"/>
  <c r="BI264" i="3"/>
  <c r="BH264" i="3"/>
  <c r="BG264" i="3"/>
  <c r="BE264" i="3"/>
  <c r="AA264" i="3"/>
  <c r="Y264" i="3"/>
  <c r="W264" i="3"/>
  <c r="BK264" i="3"/>
  <c r="BF264" i="3"/>
  <c r="BI263" i="3"/>
  <c r="BH263" i="3"/>
  <c r="BG263" i="3"/>
  <c r="BE263" i="3"/>
  <c r="AA263" i="3"/>
  <c r="Y263" i="3"/>
  <c r="W263" i="3"/>
  <c r="BK263" i="3"/>
  <c r="BF263" i="3"/>
  <c r="BI262" i="3"/>
  <c r="BH262" i="3"/>
  <c r="BG262" i="3"/>
  <c r="BE262" i="3"/>
  <c r="AA262" i="3"/>
  <c r="Y262" i="3"/>
  <c r="W262" i="3"/>
  <c r="BK262" i="3"/>
  <c r="BF262" i="3"/>
  <c r="BI261" i="3"/>
  <c r="BH261" i="3"/>
  <c r="BG261" i="3"/>
  <c r="BE261" i="3"/>
  <c r="AA261" i="3"/>
  <c r="Y261" i="3"/>
  <c r="W261" i="3"/>
  <c r="BK261" i="3"/>
  <c r="BF261" i="3"/>
  <c r="BI260" i="3"/>
  <c r="BH260" i="3"/>
  <c r="BG260" i="3"/>
  <c r="BE260" i="3"/>
  <c r="AA260" i="3"/>
  <c r="Y260" i="3"/>
  <c r="W260" i="3"/>
  <c r="BK260" i="3"/>
  <c r="BF260" i="3"/>
  <c r="BI259" i="3"/>
  <c r="BH259" i="3"/>
  <c r="BG259" i="3"/>
  <c r="BE259" i="3"/>
  <c r="AA259" i="3"/>
  <c r="Y259" i="3"/>
  <c r="W259" i="3"/>
  <c r="BK259" i="3"/>
  <c r="BF259" i="3"/>
  <c r="BI258" i="3"/>
  <c r="BH258" i="3"/>
  <c r="BG258" i="3"/>
  <c r="BE258" i="3"/>
  <c r="AA258" i="3"/>
  <c r="Y258" i="3"/>
  <c r="W258" i="3"/>
  <c r="BK258" i="3"/>
  <c r="BF258" i="3"/>
  <c r="BI257" i="3"/>
  <c r="BH257" i="3"/>
  <c r="BG257" i="3"/>
  <c r="BE257" i="3"/>
  <c r="AA257" i="3"/>
  <c r="Y257" i="3"/>
  <c r="W257" i="3"/>
  <c r="BK257" i="3"/>
  <c r="BF257" i="3"/>
  <c r="BI256" i="3"/>
  <c r="BH256" i="3"/>
  <c r="BG256" i="3"/>
  <c r="BE256" i="3"/>
  <c r="AA256" i="3"/>
  <c r="Y256" i="3"/>
  <c r="W256" i="3"/>
  <c r="BK256" i="3"/>
  <c r="BF256" i="3"/>
  <c r="BI255" i="3"/>
  <c r="BH255" i="3"/>
  <c r="BG255" i="3"/>
  <c r="BE255" i="3"/>
  <c r="AA255" i="3"/>
  <c r="Y255" i="3"/>
  <c r="W255" i="3"/>
  <c r="BK255" i="3"/>
  <c r="BF255" i="3"/>
  <c r="BI254" i="3"/>
  <c r="BH254" i="3"/>
  <c r="BG254" i="3"/>
  <c r="BE254" i="3"/>
  <c r="AA254" i="3"/>
  <c r="Y254" i="3"/>
  <c r="W254" i="3"/>
  <c r="BK254" i="3"/>
  <c r="BF254" i="3"/>
  <c r="BI253" i="3"/>
  <c r="BH253" i="3"/>
  <c r="BG253" i="3"/>
  <c r="BE253" i="3"/>
  <c r="AA253" i="3"/>
  <c r="Y253" i="3"/>
  <c r="W253" i="3"/>
  <c r="BK253" i="3"/>
  <c r="BF253" i="3"/>
  <c r="BI252" i="3"/>
  <c r="BH252" i="3"/>
  <c r="BG252" i="3"/>
  <c r="BE252" i="3"/>
  <c r="AA252" i="3"/>
  <c r="Y252" i="3"/>
  <c r="W252" i="3"/>
  <c r="BK252" i="3"/>
  <c r="BF252" i="3"/>
  <c r="BI250" i="3"/>
  <c r="BH250" i="3"/>
  <c r="BG250" i="3"/>
  <c r="BE250" i="3"/>
  <c r="AA250" i="3"/>
  <c r="Y250" i="3"/>
  <c r="W250" i="3"/>
  <c r="BK250" i="3"/>
  <c r="BF250" i="3"/>
  <c r="BI249" i="3"/>
  <c r="BH249" i="3"/>
  <c r="BG249" i="3"/>
  <c r="BE249" i="3"/>
  <c r="AA249" i="3"/>
  <c r="Y249" i="3"/>
  <c r="W249" i="3"/>
  <c r="BK249" i="3"/>
  <c r="BF249" i="3"/>
  <c r="BI248" i="3"/>
  <c r="BH248" i="3"/>
  <c r="BG248" i="3"/>
  <c r="BE248" i="3"/>
  <c r="AA248" i="3"/>
  <c r="Y248" i="3"/>
  <c r="W248" i="3"/>
  <c r="BK248" i="3"/>
  <c r="BF248" i="3"/>
  <c r="BI247" i="3"/>
  <c r="BH247" i="3"/>
  <c r="BG247" i="3"/>
  <c r="BE247" i="3"/>
  <c r="AA247" i="3"/>
  <c r="Y247" i="3"/>
  <c r="W247" i="3"/>
  <c r="BK247" i="3"/>
  <c r="BF247" i="3"/>
  <c r="BI246" i="3"/>
  <c r="BH246" i="3"/>
  <c r="BG246" i="3"/>
  <c r="BE246" i="3"/>
  <c r="AA246" i="3"/>
  <c r="Y246" i="3"/>
  <c r="W246" i="3"/>
  <c r="BK246" i="3"/>
  <c r="BF246" i="3"/>
  <c r="BI245" i="3"/>
  <c r="BH245" i="3"/>
  <c r="BG245" i="3"/>
  <c r="BE245" i="3"/>
  <c r="AA245" i="3"/>
  <c r="Y245" i="3"/>
  <c r="W245" i="3"/>
  <c r="BK245" i="3"/>
  <c r="BF245" i="3"/>
  <c r="BI244" i="3"/>
  <c r="BH244" i="3"/>
  <c r="BG244" i="3"/>
  <c r="BE244" i="3"/>
  <c r="AA244" i="3"/>
  <c r="Y244" i="3"/>
  <c r="W244" i="3"/>
  <c r="BK244" i="3"/>
  <c r="BF244" i="3"/>
  <c r="BI243" i="3"/>
  <c r="BH243" i="3"/>
  <c r="BG243" i="3"/>
  <c r="BE243" i="3"/>
  <c r="AA243" i="3"/>
  <c r="Y243" i="3"/>
  <c r="W243" i="3"/>
  <c r="BK243" i="3"/>
  <c r="BF243" i="3"/>
  <c r="BI242" i="3"/>
  <c r="BH242" i="3"/>
  <c r="BG242" i="3"/>
  <c r="BE242" i="3"/>
  <c r="AA242" i="3"/>
  <c r="Y242" i="3"/>
  <c r="W242" i="3"/>
  <c r="BK242" i="3"/>
  <c r="BF242" i="3"/>
  <c r="BI241" i="3"/>
  <c r="BH241" i="3"/>
  <c r="BG241" i="3"/>
  <c r="BE241" i="3"/>
  <c r="AA241" i="3"/>
  <c r="Y241" i="3"/>
  <c r="W241" i="3"/>
  <c r="BK241" i="3"/>
  <c r="BF241" i="3"/>
  <c r="BI240" i="3"/>
  <c r="BH240" i="3"/>
  <c r="BG240" i="3"/>
  <c r="BE240" i="3"/>
  <c r="AA240" i="3"/>
  <c r="Y240" i="3"/>
  <c r="W240" i="3"/>
  <c r="BK240" i="3"/>
  <c r="BF240" i="3"/>
  <c r="BI239" i="3"/>
  <c r="BH239" i="3"/>
  <c r="BG239" i="3"/>
  <c r="BE239" i="3"/>
  <c r="AA239" i="3"/>
  <c r="Y239" i="3"/>
  <c r="W239" i="3"/>
  <c r="BK239" i="3"/>
  <c r="BF239" i="3"/>
  <c r="BI238" i="3"/>
  <c r="BH238" i="3"/>
  <c r="BG238" i="3"/>
  <c r="BE238" i="3"/>
  <c r="AA238" i="3"/>
  <c r="Y238" i="3"/>
  <c r="W238" i="3"/>
  <c r="BK238" i="3"/>
  <c r="BF238" i="3"/>
  <c r="BI237" i="3"/>
  <c r="BH237" i="3"/>
  <c r="BG237" i="3"/>
  <c r="BE237" i="3"/>
  <c r="AA237" i="3"/>
  <c r="Y237" i="3"/>
  <c r="W237" i="3"/>
  <c r="BK237" i="3"/>
  <c r="BF237" i="3"/>
  <c r="BI236" i="3"/>
  <c r="BH236" i="3"/>
  <c r="BG236" i="3"/>
  <c r="BE236" i="3"/>
  <c r="AA236" i="3"/>
  <c r="Y236" i="3"/>
  <c r="W236" i="3"/>
  <c r="BK236" i="3"/>
  <c r="BF236" i="3"/>
  <c r="BI235" i="3"/>
  <c r="BH235" i="3"/>
  <c r="BG235" i="3"/>
  <c r="BE235" i="3"/>
  <c r="AA235" i="3"/>
  <c r="Y235" i="3"/>
  <c r="W235" i="3"/>
  <c r="BK235" i="3"/>
  <c r="BF235" i="3"/>
  <c r="BI234" i="3"/>
  <c r="BH234" i="3"/>
  <c r="BG234" i="3"/>
  <c r="BE234" i="3"/>
  <c r="AA234" i="3"/>
  <c r="Y234" i="3"/>
  <c r="W234" i="3"/>
  <c r="BK234" i="3"/>
  <c r="BF234" i="3"/>
  <c r="BI233" i="3"/>
  <c r="BH233" i="3"/>
  <c r="BG233" i="3"/>
  <c r="BE233" i="3"/>
  <c r="AA233" i="3"/>
  <c r="Y233" i="3"/>
  <c r="W233" i="3"/>
  <c r="BK233" i="3"/>
  <c r="BF233" i="3"/>
  <c r="BI232" i="3"/>
  <c r="BH232" i="3"/>
  <c r="BG232" i="3"/>
  <c r="BE232" i="3"/>
  <c r="AA232" i="3"/>
  <c r="Y232" i="3"/>
  <c r="W232" i="3"/>
  <c r="BK232" i="3"/>
  <c r="BF232" i="3"/>
  <c r="BI231" i="3"/>
  <c r="BH231" i="3"/>
  <c r="BG231" i="3"/>
  <c r="BE231" i="3"/>
  <c r="AA231" i="3"/>
  <c r="Y231" i="3"/>
  <c r="W231" i="3"/>
  <c r="BK231" i="3"/>
  <c r="BF231" i="3"/>
  <c r="BI230" i="3"/>
  <c r="BH230" i="3"/>
  <c r="BG230" i="3"/>
  <c r="BE230" i="3"/>
  <c r="AA230" i="3"/>
  <c r="Y230" i="3"/>
  <c r="W230" i="3"/>
  <c r="BK230" i="3"/>
  <c r="BF230" i="3"/>
  <c r="BI229" i="3"/>
  <c r="BH229" i="3"/>
  <c r="BG229" i="3"/>
  <c r="BE229" i="3"/>
  <c r="AA229" i="3"/>
  <c r="Y229" i="3"/>
  <c r="W229" i="3"/>
  <c r="BK229" i="3"/>
  <c r="BF229" i="3"/>
  <c r="BI228" i="3"/>
  <c r="BH228" i="3"/>
  <c r="BG228" i="3"/>
  <c r="BE228" i="3"/>
  <c r="AA228" i="3"/>
  <c r="Y228" i="3"/>
  <c r="W228" i="3"/>
  <c r="BK228" i="3"/>
  <c r="BF228" i="3"/>
  <c r="BI227" i="3"/>
  <c r="BH227" i="3"/>
  <c r="BG227" i="3"/>
  <c r="BE227" i="3"/>
  <c r="AA227" i="3"/>
  <c r="Y227" i="3"/>
  <c r="W227" i="3"/>
  <c r="BK227" i="3"/>
  <c r="BF227" i="3"/>
  <c r="BI226" i="3"/>
  <c r="BH226" i="3"/>
  <c r="BG226" i="3"/>
  <c r="BE226" i="3"/>
  <c r="AA226" i="3"/>
  <c r="Y226" i="3"/>
  <c r="W226" i="3"/>
  <c r="BK226" i="3"/>
  <c r="BF226" i="3"/>
  <c r="BI225" i="3"/>
  <c r="BH225" i="3"/>
  <c r="BG225" i="3"/>
  <c r="BE225" i="3"/>
  <c r="AA225" i="3"/>
  <c r="Y225" i="3"/>
  <c r="W225" i="3"/>
  <c r="BK225" i="3"/>
  <c r="BF225" i="3"/>
  <c r="BI224" i="3"/>
  <c r="BH224" i="3"/>
  <c r="BG224" i="3"/>
  <c r="BE224" i="3"/>
  <c r="AA224" i="3"/>
  <c r="Y224" i="3"/>
  <c r="W224" i="3"/>
  <c r="BK224" i="3"/>
  <c r="BF224" i="3"/>
  <c r="BI223" i="3"/>
  <c r="BH223" i="3"/>
  <c r="BG223" i="3"/>
  <c r="BE223" i="3"/>
  <c r="AA223" i="3"/>
  <c r="Y223" i="3"/>
  <c r="W223" i="3"/>
  <c r="BK223" i="3"/>
  <c r="BF223" i="3"/>
  <c r="BI222" i="3"/>
  <c r="BH222" i="3"/>
  <c r="BG222" i="3"/>
  <c r="BE222" i="3"/>
  <c r="AA222" i="3"/>
  <c r="Y222" i="3"/>
  <c r="W222" i="3"/>
  <c r="BK222" i="3"/>
  <c r="BF222" i="3"/>
  <c r="BI221" i="3"/>
  <c r="BH221" i="3"/>
  <c r="BG221" i="3"/>
  <c r="BE221" i="3"/>
  <c r="AA221" i="3"/>
  <c r="Y221" i="3"/>
  <c r="W221" i="3"/>
  <c r="BK221" i="3"/>
  <c r="BF221" i="3"/>
  <c r="BI220" i="3"/>
  <c r="BH220" i="3"/>
  <c r="BG220" i="3"/>
  <c r="BE220" i="3"/>
  <c r="AA220" i="3"/>
  <c r="Y220" i="3"/>
  <c r="W220" i="3"/>
  <c r="BK220" i="3"/>
  <c r="BF220" i="3"/>
  <c r="BI219" i="3"/>
  <c r="BH219" i="3"/>
  <c r="BG219" i="3"/>
  <c r="BE219" i="3"/>
  <c r="AA219" i="3"/>
  <c r="Y219" i="3"/>
  <c r="W219" i="3"/>
  <c r="BK219" i="3"/>
  <c r="BF219" i="3"/>
  <c r="BI218" i="3"/>
  <c r="BH218" i="3"/>
  <c r="BG218" i="3"/>
  <c r="BE218" i="3"/>
  <c r="AA218" i="3"/>
  <c r="Y218" i="3"/>
  <c r="W218" i="3"/>
  <c r="BK218" i="3"/>
  <c r="BF218" i="3"/>
  <c r="BI217" i="3"/>
  <c r="BH217" i="3"/>
  <c r="BG217" i="3"/>
  <c r="BE217" i="3"/>
  <c r="AA217" i="3"/>
  <c r="Y217" i="3"/>
  <c r="W217" i="3"/>
  <c r="BK217" i="3"/>
  <c r="BF217" i="3"/>
  <c r="BI216" i="3"/>
  <c r="BH216" i="3"/>
  <c r="BG216" i="3"/>
  <c r="BE216" i="3"/>
  <c r="AA216" i="3"/>
  <c r="Y216" i="3"/>
  <c r="W216" i="3"/>
  <c r="BK216" i="3"/>
  <c r="BF216" i="3"/>
  <c r="BI215" i="3"/>
  <c r="BH215" i="3"/>
  <c r="BG215" i="3"/>
  <c r="BE215" i="3"/>
  <c r="AA215" i="3"/>
  <c r="Y215" i="3"/>
  <c r="W215" i="3"/>
  <c r="BK215" i="3"/>
  <c r="BF215" i="3"/>
  <c r="BI214" i="3"/>
  <c r="BH214" i="3"/>
  <c r="BG214" i="3"/>
  <c r="BE214" i="3"/>
  <c r="AA214" i="3"/>
  <c r="Y214" i="3"/>
  <c r="W214" i="3"/>
  <c r="BK214" i="3"/>
  <c r="BF214" i="3"/>
  <c r="BI213" i="3"/>
  <c r="BH213" i="3"/>
  <c r="BG213" i="3"/>
  <c r="BE213" i="3"/>
  <c r="AA213" i="3"/>
  <c r="Y213" i="3"/>
  <c r="W213" i="3"/>
  <c r="BK213" i="3"/>
  <c r="BF213" i="3"/>
  <c r="BI212" i="3"/>
  <c r="BH212" i="3"/>
  <c r="BG212" i="3"/>
  <c r="BE212" i="3"/>
  <c r="AA212" i="3"/>
  <c r="Y212" i="3"/>
  <c r="W212" i="3"/>
  <c r="BK212" i="3"/>
  <c r="BF212" i="3"/>
  <c r="BI210" i="3"/>
  <c r="BH210" i="3"/>
  <c r="BG210" i="3"/>
  <c r="BE210" i="3"/>
  <c r="AA210" i="3"/>
  <c r="Y210" i="3"/>
  <c r="W210" i="3"/>
  <c r="BK210" i="3"/>
  <c r="BF210" i="3"/>
  <c r="BI209" i="3"/>
  <c r="BH209" i="3"/>
  <c r="BG209" i="3"/>
  <c r="BE209" i="3"/>
  <c r="AA209" i="3"/>
  <c r="Y209" i="3"/>
  <c r="W209" i="3"/>
  <c r="BK209" i="3"/>
  <c r="BF209" i="3"/>
  <c r="BI208" i="3"/>
  <c r="BH208" i="3"/>
  <c r="BG208" i="3"/>
  <c r="BE208" i="3"/>
  <c r="AA208" i="3"/>
  <c r="Y208" i="3"/>
  <c r="W208" i="3"/>
  <c r="BK208" i="3"/>
  <c r="BF208" i="3"/>
  <c r="BI207" i="3"/>
  <c r="BH207" i="3"/>
  <c r="BG207" i="3"/>
  <c r="BE207" i="3"/>
  <c r="AA207" i="3"/>
  <c r="Y207" i="3"/>
  <c r="W207" i="3"/>
  <c r="BK207" i="3"/>
  <c r="BF207" i="3"/>
  <c r="BI206" i="3"/>
  <c r="BH206" i="3"/>
  <c r="BG206" i="3"/>
  <c r="BE206" i="3"/>
  <c r="AA206" i="3"/>
  <c r="Y206" i="3"/>
  <c r="W206" i="3"/>
  <c r="BK206" i="3"/>
  <c r="BF206" i="3"/>
  <c r="BI205" i="3"/>
  <c r="BH205" i="3"/>
  <c r="BG205" i="3"/>
  <c r="BE205" i="3"/>
  <c r="AA205" i="3"/>
  <c r="Y205" i="3"/>
  <c r="W205" i="3"/>
  <c r="BK205" i="3"/>
  <c r="BF205" i="3"/>
  <c r="BI204" i="3"/>
  <c r="BH204" i="3"/>
  <c r="BG204" i="3"/>
  <c r="BE204" i="3"/>
  <c r="AA204" i="3"/>
  <c r="Y204" i="3"/>
  <c r="W204" i="3"/>
  <c r="BK204" i="3"/>
  <c r="BF204" i="3"/>
  <c r="BI203" i="3"/>
  <c r="BH203" i="3"/>
  <c r="BG203" i="3"/>
  <c r="BE203" i="3"/>
  <c r="AA203" i="3"/>
  <c r="Y203" i="3"/>
  <c r="W203" i="3"/>
  <c r="BK203" i="3"/>
  <c r="BF203" i="3"/>
  <c r="BI202" i="3"/>
  <c r="BH202" i="3"/>
  <c r="BG202" i="3"/>
  <c r="BE202" i="3"/>
  <c r="AA202" i="3"/>
  <c r="Y202" i="3"/>
  <c r="W202" i="3"/>
  <c r="BK202" i="3"/>
  <c r="BF202" i="3"/>
  <c r="BI201" i="3"/>
  <c r="BH201" i="3"/>
  <c r="BG201" i="3"/>
  <c r="BE201" i="3"/>
  <c r="AA201" i="3"/>
  <c r="Y201" i="3"/>
  <c r="W201" i="3"/>
  <c r="BK201" i="3"/>
  <c r="BF201" i="3"/>
  <c r="BI200" i="3"/>
  <c r="BH200" i="3"/>
  <c r="BG200" i="3"/>
  <c r="BE200" i="3"/>
  <c r="AA200" i="3"/>
  <c r="Y200" i="3"/>
  <c r="W200" i="3"/>
  <c r="BK200" i="3"/>
  <c r="BF200" i="3"/>
  <c r="BI199" i="3"/>
  <c r="BH199" i="3"/>
  <c r="BG199" i="3"/>
  <c r="BE199" i="3"/>
  <c r="AA199" i="3"/>
  <c r="Y199" i="3"/>
  <c r="W199" i="3"/>
  <c r="BK199" i="3"/>
  <c r="BF199" i="3"/>
  <c r="BI198" i="3"/>
  <c r="BH198" i="3"/>
  <c r="BG198" i="3"/>
  <c r="BE198" i="3"/>
  <c r="AA198" i="3"/>
  <c r="Y198" i="3"/>
  <c r="W198" i="3"/>
  <c r="BK198" i="3"/>
  <c r="BF198" i="3"/>
  <c r="BI197" i="3"/>
  <c r="BH197" i="3"/>
  <c r="BG197" i="3"/>
  <c r="BE197" i="3"/>
  <c r="AA197" i="3"/>
  <c r="Y197" i="3"/>
  <c r="W197" i="3"/>
  <c r="BK197" i="3"/>
  <c r="BF197" i="3"/>
  <c r="BI196" i="3"/>
  <c r="BH196" i="3"/>
  <c r="BG196" i="3"/>
  <c r="BE196" i="3"/>
  <c r="AA196" i="3"/>
  <c r="Y196" i="3"/>
  <c r="W196" i="3"/>
  <c r="BK196" i="3"/>
  <c r="BF196" i="3"/>
  <c r="BI195" i="3"/>
  <c r="BH195" i="3"/>
  <c r="BG195" i="3"/>
  <c r="BE195" i="3"/>
  <c r="AA195" i="3"/>
  <c r="Y195" i="3"/>
  <c r="W195" i="3"/>
  <c r="BK195" i="3"/>
  <c r="BF195" i="3"/>
  <c r="BI194" i="3"/>
  <c r="BH194" i="3"/>
  <c r="BG194" i="3"/>
  <c r="BE194" i="3"/>
  <c r="AA194" i="3"/>
  <c r="Y194" i="3"/>
  <c r="W194" i="3"/>
  <c r="BK194" i="3"/>
  <c r="BF194" i="3"/>
  <c r="BI193" i="3"/>
  <c r="BH193" i="3"/>
  <c r="BG193" i="3"/>
  <c r="BE193" i="3"/>
  <c r="AA193" i="3"/>
  <c r="Y193" i="3"/>
  <c r="W193" i="3"/>
  <c r="BK193" i="3"/>
  <c r="BF193" i="3"/>
  <c r="BI192" i="3"/>
  <c r="BH192" i="3"/>
  <c r="BG192" i="3"/>
  <c r="BE192" i="3"/>
  <c r="AA192" i="3"/>
  <c r="Y192" i="3"/>
  <c r="W192" i="3"/>
  <c r="BK192" i="3"/>
  <c r="BF192" i="3"/>
  <c r="BI191" i="3"/>
  <c r="BH191" i="3"/>
  <c r="BG191" i="3"/>
  <c r="BE191" i="3"/>
  <c r="AA191" i="3"/>
  <c r="Y191" i="3"/>
  <c r="W191" i="3"/>
  <c r="BK191" i="3"/>
  <c r="BF191" i="3"/>
  <c r="BI190" i="3"/>
  <c r="BH190" i="3"/>
  <c r="BG190" i="3"/>
  <c r="BE190" i="3"/>
  <c r="AA190" i="3"/>
  <c r="Y190" i="3"/>
  <c r="W190" i="3"/>
  <c r="BK190" i="3"/>
  <c r="BF190" i="3"/>
  <c r="BI189" i="3"/>
  <c r="BH189" i="3"/>
  <c r="BG189" i="3"/>
  <c r="BE189" i="3"/>
  <c r="AA189" i="3"/>
  <c r="Y189" i="3"/>
  <c r="W189" i="3"/>
  <c r="BK189" i="3"/>
  <c r="BF189" i="3"/>
  <c r="BI188" i="3"/>
  <c r="BH188" i="3"/>
  <c r="BG188" i="3"/>
  <c r="BE188" i="3"/>
  <c r="AA188" i="3"/>
  <c r="Y188" i="3"/>
  <c r="W188" i="3"/>
  <c r="BK188" i="3"/>
  <c r="BF188" i="3"/>
  <c r="BI186" i="3"/>
  <c r="BH186" i="3"/>
  <c r="BG186" i="3"/>
  <c r="BE186" i="3"/>
  <c r="AA186" i="3"/>
  <c r="Y186" i="3"/>
  <c r="W186" i="3"/>
  <c r="BK186" i="3"/>
  <c r="BF186" i="3"/>
  <c r="BI185" i="3"/>
  <c r="BH185" i="3"/>
  <c r="BG185" i="3"/>
  <c r="BE185" i="3"/>
  <c r="AA185" i="3"/>
  <c r="Y185" i="3"/>
  <c r="W185" i="3"/>
  <c r="BK185" i="3"/>
  <c r="BF185" i="3"/>
  <c r="BI184" i="3"/>
  <c r="BH184" i="3"/>
  <c r="BG184" i="3"/>
  <c r="BE184" i="3"/>
  <c r="AA184" i="3"/>
  <c r="Y184" i="3"/>
  <c r="W184" i="3"/>
  <c r="BK184" i="3"/>
  <c r="BF184" i="3"/>
  <c r="BI183" i="3"/>
  <c r="BH183" i="3"/>
  <c r="BG183" i="3"/>
  <c r="BE183" i="3"/>
  <c r="AA183" i="3"/>
  <c r="Y183" i="3"/>
  <c r="W183" i="3"/>
  <c r="BK183" i="3"/>
  <c r="BF183" i="3"/>
  <c r="BI182" i="3"/>
  <c r="BH182" i="3"/>
  <c r="BG182" i="3"/>
  <c r="BE182" i="3"/>
  <c r="AA182" i="3"/>
  <c r="Y182" i="3"/>
  <c r="W182" i="3"/>
  <c r="BK182" i="3"/>
  <c r="BF182" i="3"/>
  <c r="BI181" i="3"/>
  <c r="BH181" i="3"/>
  <c r="BG181" i="3"/>
  <c r="BE181" i="3"/>
  <c r="AA181" i="3"/>
  <c r="Y181" i="3"/>
  <c r="W181" i="3"/>
  <c r="BK181" i="3"/>
  <c r="BF181" i="3"/>
  <c r="BI180" i="3"/>
  <c r="BH180" i="3"/>
  <c r="BG180" i="3"/>
  <c r="BE180" i="3"/>
  <c r="AA180" i="3"/>
  <c r="Y180" i="3"/>
  <c r="W180" i="3"/>
  <c r="BK180" i="3"/>
  <c r="BF180" i="3"/>
  <c r="BI179" i="3"/>
  <c r="BH179" i="3"/>
  <c r="BG179" i="3"/>
  <c r="BE179" i="3"/>
  <c r="AA179" i="3"/>
  <c r="Y179" i="3"/>
  <c r="W179" i="3"/>
  <c r="BK179" i="3"/>
  <c r="BF179" i="3"/>
  <c r="BI178" i="3"/>
  <c r="BH178" i="3"/>
  <c r="BG178" i="3"/>
  <c r="BE178" i="3"/>
  <c r="AA178" i="3"/>
  <c r="Y178" i="3"/>
  <c r="W178" i="3"/>
  <c r="BK178" i="3"/>
  <c r="BF178" i="3"/>
  <c r="BI177" i="3"/>
  <c r="BH177" i="3"/>
  <c r="BG177" i="3"/>
  <c r="BE177" i="3"/>
  <c r="AA177" i="3"/>
  <c r="Y177" i="3"/>
  <c r="W177" i="3"/>
  <c r="BK177" i="3"/>
  <c r="BF177" i="3"/>
  <c r="BI176" i="3"/>
  <c r="BH176" i="3"/>
  <c r="BG176" i="3"/>
  <c r="BE176" i="3"/>
  <c r="AA176" i="3"/>
  <c r="Y176" i="3"/>
  <c r="W176" i="3"/>
  <c r="BK176" i="3"/>
  <c r="BF176" i="3"/>
  <c r="BI175" i="3"/>
  <c r="BH175" i="3"/>
  <c r="BG175" i="3"/>
  <c r="BE175" i="3"/>
  <c r="AA175" i="3"/>
  <c r="Y175" i="3"/>
  <c r="W175" i="3"/>
  <c r="BK175" i="3"/>
  <c r="BF175" i="3"/>
  <c r="BI172" i="3"/>
  <c r="BH172" i="3"/>
  <c r="BG172" i="3"/>
  <c r="BE172" i="3"/>
  <c r="AA172" i="3"/>
  <c r="AA171" i="3" s="1"/>
  <c r="Y172" i="3"/>
  <c r="Y171" i="3" s="1"/>
  <c r="W172" i="3"/>
  <c r="W171" i="3" s="1"/>
  <c r="BK172" i="3"/>
  <c r="BK171" i="3" s="1"/>
  <c r="N95" i="3" s="1"/>
  <c r="BF172" i="3"/>
  <c r="BI170" i="3"/>
  <c r="BH170" i="3"/>
  <c r="BG170" i="3"/>
  <c r="BE170" i="3"/>
  <c r="AA170" i="3"/>
  <c r="Y170" i="3"/>
  <c r="W170" i="3"/>
  <c r="BK170" i="3"/>
  <c r="BF170" i="3"/>
  <c r="BI169" i="3"/>
  <c r="BH169" i="3"/>
  <c r="BG169" i="3"/>
  <c r="BE169" i="3"/>
  <c r="AA169" i="3"/>
  <c r="Y169" i="3"/>
  <c r="W169" i="3"/>
  <c r="BK169" i="3"/>
  <c r="BF169" i="3"/>
  <c r="BI168" i="3"/>
  <c r="BH168" i="3"/>
  <c r="BG168" i="3"/>
  <c r="BE168" i="3"/>
  <c r="AA168" i="3"/>
  <c r="Y168" i="3"/>
  <c r="W168" i="3"/>
  <c r="BK168" i="3"/>
  <c r="BF168" i="3"/>
  <c r="BI167" i="3"/>
  <c r="BH167" i="3"/>
  <c r="BG167" i="3"/>
  <c r="BE167" i="3"/>
  <c r="AA167" i="3"/>
  <c r="Y167" i="3"/>
  <c r="W167" i="3"/>
  <c r="BK167" i="3"/>
  <c r="BF167" i="3"/>
  <c r="BI166" i="3"/>
  <c r="BH166" i="3"/>
  <c r="BG166" i="3"/>
  <c r="BE166" i="3"/>
  <c r="AA166" i="3"/>
  <c r="Y166" i="3"/>
  <c r="W166" i="3"/>
  <c r="BK166" i="3"/>
  <c r="BF166" i="3"/>
  <c r="BI165" i="3"/>
  <c r="BH165" i="3"/>
  <c r="BG165" i="3"/>
  <c r="BE165" i="3"/>
  <c r="AA165" i="3"/>
  <c r="Y165" i="3"/>
  <c r="W165" i="3"/>
  <c r="BK165" i="3"/>
  <c r="BF165" i="3"/>
  <c r="BI164" i="3"/>
  <c r="BH164" i="3"/>
  <c r="BG164" i="3"/>
  <c r="BE164" i="3"/>
  <c r="AA164" i="3"/>
  <c r="Y164" i="3"/>
  <c r="W164" i="3"/>
  <c r="BK164" i="3"/>
  <c r="BF164" i="3"/>
  <c r="BI163" i="3"/>
  <c r="BH163" i="3"/>
  <c r="BG163" i="3"/>
  <c r="BE163" i="3"/>
  <c r="AA163" i="3"/>
  <c r="Y163" i="3"/>
  <c r="W163" i="3"/>
  <c r="BK163" i="3"/>
  <c r="BF163" i="3"/>
  <c r="BI162" i="3"/>
  <c r="BH162" i="3"/>
  <c r="BG162" i="3"/>
  <c r="BE162" i="3"/>
  <c r="AA162" i="3"/>
  <c r="Y162" i="3"/>
  <c r="W162" i="3"/>
  <c r="BK162" i="3"/>
  <c r="BF162" i="3"/>
  <c r="BI161" i="3"/>
  <c r="BH161" i="3"/>
  <c r="BG161" i="3"/>
  <c r="BE161" i="3"/>
  <c r="AA161" i="3"/>
  <c r="Y161" i="3"/>
  <c r="W161" i="3"/>
  <c r="BK161" i="3"/>
  <c r="BF161" i="3"/>
  <c r="BI160" i="3"/>
  <c r="BH160" i="3"/>
  <c r="BG160" i="3"/>
  <c r="BE160" i="3"/>
  <c r="AA160" i="3"/>
  <c r="Y160" i="3"/>
  <c r="W160" i="3"/>
  <c r="BK160" i="3"/>
  <c r="BF160" i="3"/>
  <c r="BI159" i="3"/>
  <c r="BH159" i="3"/>
  <c r="BG159" i="3"/>
  <c r="BE159" i="3"/>
  <c r="AA159" i="3"/>
  <c r="Y159" i="3"/>
  <c r="W159" i="3"/>
  <c r="BK159" i="3"/>
  <c r="BF159" i="3"/>
  <c r="BI157" i="3"/>
  <c r="BH157" i="3"/>
  <c r="BG157" i="3"/>
  <c r="BE157" i="3"/>
  <c r="AA157" i="3"/>
  <c r="Y157" i="3"/>
  <c r="W157" i="3"/>
  <c r="BK157" i="3"/>
  <c r="BF157" i="3"/>
  <c r="BI156" i="3"/>
  <c r="BH156" i="3"/>
  <c r="BG156" i="3"/>
  <c r="BE156" i="3"/>
  <c r="AA156" i="3"/>
  <c r="Y156" i="3"/>
  <c r="W156" i="3"/>
  <c r="BK156" i="3"/>
  <c r="BF156" i="3"/>
  <c r="BI155" i="3"/>
  <c r="BH155" i="3"/>
  <c r="BG155" i="3"/>
  <c r="BE155" i="3"/>
  <c r="AA155" i="3"/>
  <c r="Y155" i="3"/>
  <c r="W155" i="3"/>
  <c r="BK155" i="3"/>
  <c r="BF155" i="3"/>
  <c r="BI154" i="3"/>
  <c r="BH154" i="3"/>
  <c r="BG154" i="3"/>
  <c r="BE154" i="3"/>
  <c r="AA154" i="3"/>
  <c r="Y154" i="3"/>
  <c r="W154" i="3"/>
  <c r="BK154" i="3"/>
  <c r="BF154" i="3"/>
  <c r="BI153" i="3"/>
  <c r="BH153" i="3"/>
  <c r="BG153" i="3"/>
  <c r="BE153" i="3"/>
  <c r="AA153" i="3"/>
  <c r="Y153" i="3"/>
  <c r="W153" i="3"/>
  <c r="BK153" i="3"/>
  <c r="BF153" i="3"/>
  <c r="BI152" i="3"/>
  <c r="BH152" i="3"/>
  <c r="BG152" i="3"/>
  <c r="BE152" i="3"/>
  <c r="AA152" i="3"/>
  <c r="Y152" i="3"/>
  <c r="W152" i="3"/>
  <c r="BK152" i="3"/>
  <c r="BF152" i="3"/>
  <c r="BI151" i="3"/>
  <c r="BH151" i="3"/>
  <c r="BG151" i="3"/>
  <c r="BE151" i="3"/>
  <c r="AA151" i="3"/>
  <c r="Y151" i="3"/>
  <c r="W151" i="3"/>
  <c r="BK151" i="3"/>
  <c r="BF151" i="3"/>
  <c r="BI150" i="3"/>
  <c r="BH150" i="3"/>
  <c r="BG150" i="3"/>
  <c r="BE150" i="3"/>
  <c r="AA150" i="3"/>
  <c r="Y150" i="3"/>
  <c r="W150" i="3"/>
  <c r="BK150" i="3"/>
  <c r="BF150" i="3"/>
  <c r="BI149" i="3"/>
  <c r="BH149" i="3"/>
  <c r="BG149" i="3"/>
  <c r="BE149" i="3"/>
  <c r="AA149" i="3"/>
  <c r="Y149" i="3"/>
  <c r="W149" i="3"/>
  <c r="BK149" i="3"/>
  <c r="BF149" i="3"/>
  <c r="BI148" i="3"/>
  <c r="BH148" i="3"/>
  <c r="BG148" i="3"/>
  <c r="BE148" i="3"/>
  <c r="AA148" i="3"/>
  <c r="Y148" i="3"/>
  <c r="W148" i="3"/>
  <c r="BK148" i="3"/>
  <c r="BF148" i="3"/>
  <c r="BI147" i="3"/>
  <c r="BH147" i="3"/>
  <c r="BG147" i="3"/>
  <c r="BE147" i="3"/>
  <c r="AA147" i="3"/>
  <c r="Y147" i="3"/>
  <c r="W147" i="3"/>
  <c r="BK147" i="3"/>
  <c r="BF147" i="3"/>
  <c r="BI146" i="3"/>
  <c r="BH146" i="3"/>
  <c r="BG146" i="3"/>
  <c r="BE146" i="3"/>
  <c r="AA146" i="3"/>
  <c r="Y146" i="3"/>
  <c r="W146" i="3"/>
  <c r="BK146" i="3"/>
  <c r="BF146" i="3"/>
  <c r="BI145" i="3"/>
  <c r="BH145" i="3"/>
  <c r="BG145" i="3"/>
  <c r="BE145" i="3"/>
  <c r="AA145" i="3"/>
  <c r="Y145" i="3"/>
  <c r="W145" i="3"/>
  <c r="BK145" i="3"/>
  <c r="BF145" i="3"/>
  <c r="BI144" i="3"/>
  <c r="BH144" i="3"/>
  <c r="BG144" i="3"/>
  <c r="BE144" i="3"/>
  <c r="AA144" i="3"/>
  <c r="Y144" i="3"/>
  <c r="W144" i="3"/>
  <c r="BK144" i="3"/>
  <c r="BF144" i="3"/>
  <c r="BI143" i="3"/>
  <c r="BH143" i="3"/>
  <c r="BG143" i="3"/>
  <c r="BE143" i="3"/>
  <c r="AA143" i="3"/>
  <c r="Y143" i="3"/>
  <c r="W143" i="3"/>
  <c r="BK143" i="3"/>
  <c r="BF143" i="3"/>
  <c r="BI142" i="3"/>
  <c r="BH142" i="3"/>
  <c r="BG142" i="3"/>
  <c r="BE142" i="3"/>
  <c r="AA142" i="3"/>
  <c r="Y142" i="3"/>
  <c r="W142" i="3"/>
  <c r="BK142" i="3"/>
  <c r="BF142" i="3"/>
  <c r="BI141" i="3"/>
  <c r="BH141" i="3"/>
  <c r="BG141" i="3"/>
  <c r="BE141" i="3"/>
  <c r="AA141" i="3"/>
  <c r="Y141" i="3"/>
  <c r="W141" i="3"/>
  <c r="BK141" i="3"/>
  <c r="BF141" i="3"/>
  <c r="BI140" i="3"/>
  <c r="BH140" i="3"/>
  <c r="BG140" i="3"/>
  <c r="BE140" i="3"/>
  <c r="AA140" i="3"/>
  <c r="Y140" i="3"/>
  <c r="W140" i="3"/>
  <c r="BK140" i="3"/>
  <c r="BF140" i="3"/>
  <c r="BI139" i="3"/>
  <c r="BH139" i="3"/>
  <c r="BG139" i="3"/>
  <c r="BE139" i="3"/>
  <c r="AA139" i="3"/>
  <c r="Y139" i="3"/>
  <c r="W139" i="3"/>
  <c r="BK139" i="3"/>
  <c r="BF139" i="3"/>
  <c r="BI138" i="3"/>
  <c r="BH138" i="3"/>
  <c r="BG138" i="3"/>
  <c r="BE138" i="3"/>
  <c r="AA138" i="3"/>
  <c r="Y138" i="3"/>
  <c r="W138" i="3"/>
  <c r="BK138" i="3"/>
  <c r="BF138" i="3"/>
  <c r="BI137" i="3"/>
  <c r="BH137" i="3"/>
  <c r="BG137" i="3"/>
  <c r="BE137" i="3"/>
  <c r="AA137" i="3"/>
  <c r="Y137" i="3"/>
  <c r="W137" i="3"/>
  <c r="BK137" i="3"/>
  <c r="BF137" i="3"/>
  <c r="BI135" i="3"/>
  <c r="BH135" i="3"/>
  <c r="BG135" i="3"/>
  <c r="BE135" i="3"/>
  <c r="AA135" i="3"/>
  <c r="AA134" i="3" s="1"/>
  <c r="Y135" i="3"/>
  <c r="Y134" i="3" s="1"/>
  <c r="W135" i="3"/>
  <c r="W134" i="3" s="1"/>
  <c r="BK135" i="3"/>
  <c r="BK134" i="3" s="1"/>
  <c r="N92" i="3" s="1"/>
  <c r="BF135" i="3"/>
  <c r="BI133" i="3"/>
  <c r="BH133" i="3"/>
  <c r="BG133" i="3"/>
  <c r="BE133" i="3"/>
  <c r="AA133" i="3"/>
  <c r="Y133" i="3"/>
  <c r="W133" i="3"/>
  <c r="BK133" i="3"/>
  <c r="BF133" i="3"/>
  <c r="BI132" i="3"/>
  <c r="BH132" i="3"/>
  <c r="BG132" i="3"/>
  <c r="BE132" i="3"/>
  <c r="AA132" i="3"/>
  <c r="Y132" i="3"/>
  <c r="W132" i="3"/>
  <c r="BK132" i="3"/>
  <c r="BF132" i="3"/>
  <c r="BI131" i="3"/>
  <c r="BH131" i="3"/>
  <c r="BG131" i="3"/>
  <c r="BE131" i="3"/>
  <c r="AA131" i="3"/>
  <c r="Y131" i="3"/>
  <c r="W131" i="3"/>
  <c r="BK131" i="3"/>
  <c r="BF131" i="3"/>
  <c r="BI130" i="3"/>
  <c r="BH130" i="3"/>
  <c r="BG130" i="3"/>
  <c r="BE130" i="3"/>
  <c r="AA130" i="3"/>
  <c r="Y130" i="3"/>
  <c r="W130" i="3"/>
  <c r="BK130" i="3"/>
  <c r="BF130" i="3"/>
  <c r="BI129" i="3"/>
  <c r="BH129" i="3"/>
  <c r="BG129" i="3"/>
  <c r="BE129" i="3"/>
  <c r="AA129" i="3"/>
  <c r="Y129" i="3"/>
  <c r="W129" i="3"/>
  <c r="BK129" i="3"/>
  <c r="BF129" i="3"/>
  <c r="BI128" i="3"/>
  <c r="BH128" i="3"/>
  <c r="BG128" i="3"/>
  <c r="BE128" i="3"/>
  <c r="AA128" i="3"/>
  <c r="Y128" i="3"/>
  <c r="W128" i="3"/>
  <c r="BK128" i="3"/>
  <c r="BF128" i="3"/>
  <c r="BI127" i="3"/>
  <c r="BH127" i="3"/>
  <c r="BG127" i="3"/>
  <c r="BE127" i="3"/>
  <c r="AA127" i="3"/>
  <c r="Y127" i="3"/>
  <c r="W127" i="3"/>
  <c r="BK127" i="3"/>
  <c r="BF127" i="3"/>
  <c r="M121" i="3"/>
  <c r="F118" i="3"/>
  <c r="F116" i="3"/>
  <c r="M29" i="3"/>
  <c r="AS90" i="1" s="1"/>
  <c r="M85" i="3"/>
  <c r="F82" i="3"/>
  <c r="F80" i="3"/>
  <c r="O19" i="3"/>
  <c r="E19" i="3"/>
  <c r="M84" i="3" s="1"/>
  <c r="O18" i="3"/>
  <c r="O16" i="3"/>
  <c r="E16" i="3"/>
  <c r="F85" i="3" s="1"/>
  <c r="O15" i="3"/>
  <c r="O13" i="3"/>
  <c r="E13" i="3"/>
  <c r="F84" i="3" s="1"/>
  <c r="O12" i="3"/>
  <c r="O10" i="3"/>
  <c r="M118" i="3" s="1"/>
  <c r="F6" i="3"/>
  <c r="F78" i="3" s="1"/>
  <c r="AY89" i="1"/>
  <c r="AX89" i="1"/>
  <c r="BI405" i="2"/>
  <c r="BH405" i="2"/>
  <c r="BG405" i="2"/>
  <c r="BE405" i="2"/>
  <c r="AA405" i="2"/>
  <c r="Y405" i="2"/>
  <c r="W405" i="2"/>
  <c r="BK405" i="2"/>
  <c r="BF405" i="2"/>
  <c r="BI404" i="2"/>
  <c r="BH404" i="2"/>
  <c r="BG404" i="2"/>
  <c r="BE404" i="2"/>
  <c r="AA404" i="2"/>
  <c r="Y404" i="2"/>
  <c r="W404" i="2"/>
  <c r="BK404" i="2"/>
  <c r="BF404" i="2"/>
  <c r="BI403" i="2"/>
  <c r="BH403" i="2"/>
  <c r="BG403" i="2"/>
  <c r="BE403" i="2"/>
  <c r="AA403" i="2"/>
  <c r="Y403" i="2"/>
  <c r="W403" i="2"/>
  <c r="BK403" i="2"/>
  <c r="BF403" i="2"/>
  <c r="BI401" i="2"/>
  <c r="BH401" i="2"/>
  <c r="BG401" i="2"/>
  <c r="BE401" i="2"/>
  <c r="AA401" i="2"/>
  <c r="Y401" i="2"/>
  <c r="W401" i="2"/>
  <c r="BK401" i="2"/>
  <c r="BF401" i="2"/>
  <c r="BI400" i="2"/>
  <c r="BH400" i="2"/>
  <c r="BG400" i="2"/>
  <c r="BE400" i="2"/>
  <c r="AA400" i="2"/>
  <c r="Y400" i="2"/>
  <c r="W400" i="2"/>
  <c r="BK400" i="2"/>
  <c r="BF400" i="2"/>
  <c r="BI398" i="2"/>
  <c r="BH398" i="2"/>
  <c r="BG398" i="2"/>
  <c r="BE398" i="2"/>
  <c r="AA398" i="2"/>
  <c r="Y398" i="2"/>
  <c r="W398" i="2"/>
  <c r="BK398" i="2"/>
  <c r="BF398" i="2"/>
  <c r="BI397" i="2"/>
  <c r="BH397" i="2"/>
  <c r="BG397" i="2"/>
  <c r="BE397" i="2"/>
  <c r="AA397" i="2"/>
  <c r="Y397" i="2"/>
  <c r="W397" i="2"/>
  <c r="BK397" i="2"/>
  <c r="BF397" i="2"/>
  <c r="BI396" i="2"/>
  <c r="BH396" i="2"/>
  <c r="BG396" i="2"/>
  <c r="BE396" i="2"/>
  <c r="AA396" i="2"/>
  <c r="Y396" i="2"/>
  <c r="W396" i="2"/>
  <c r="BK396" i="2"/>
  <c r="BF396" i="2"/>
  <c r="BI395" i="2"/>
  <c r="BH395" i="2"/>
  <c r="BG395" i="2"/>
  <c r="BE395" i="2"/>
  <c r="AA395" i="2"/>
  <c r="Y395" i="2"/>
  <c r="W395" i="2"/>
  <c r="BK395" i="2"/>
  <c r="BF395" i="2"/>
  <c r="BI394" i="2"/>
  <c r="BH394" i="2"/>
  <c r="BG394" i="2"/>
  <c r="BE394" i="2"/>
  <c r="AA394" i="2"/>
  <c r="Y394" i="2"/>
  <c r="W394" i="2"/>
  <c r="BK394" i="2"/>
  <c r="BF394" i="2"/>
  <c r="BI393" i="2"/>
  <c r="BH393" i="2"/>
  <c r="BG393" i="2"/>
  <c r="BE393" i="2"/>
  <c r="AA393" i="2"/>
  <c r="Y393" i="2"/>
  <c r="W393" i="2"/>
  <c r="BK393" i="2"/>
  <c r="BF393" i="2"/>
  <c r="BI392" i="2"/>
  <c r="BH392" i="2"/>
  <c r="BG392" i="2"/>
  <c r="BE392" i="2"/>
  <c r="AA392" i="2"/>
  <c r="Y392" i="2"/>
  <c r="W392" i="2"/>
  <c r="BK392" i="2"/>
  <c r="BF392" i="2"/>
  <c r="BI391" i="2"/>
  <c r="BH391" i="2"/>
  <c r="BG391" i="2"/>
  <c r="BE391" i="2"/>
  <c r="AA391" i="2"/>
  <c r="Y391" i="2"/>
  <c r="W391" i="2"/>
  <c r="BK391" i="2"/>
  <c r="BF391" i="2"/>
  <c r="BI390" i="2"/>
  <c r="BH390" i="2"/>
  <c r="BG390" i="2"/>
  <c r="BE390" i="2"/>
  <c r="AA390" i="2"/>
  <c r="Y390" i="2"/>
  <c r="W390" i="2"/>
  <c r="BK390" i="2"/>
  <c r="BF390" i="2"/>
  <c r="BI389" i="2"/>
  <c r="BH389" i="2"/>
  <c r="BG389" i="2"/>
  <c r="BE389" i="2"/>
  <c r="AA389" i="2"/>
  <c r="Y389" i="2"/>
  <c r="W389" i="2"/>
  <c r="BK389" i="2"/>
  <c r="BF389" i="2"/>
  <c r="BI388" i="2"/>
  <c r="BH388" i="2"/>
  <c r="BG388" i="2"/>
  <c r="BE388" i="2"/>
  <c r="AA388" i="2"/>
  <c r="Y388" i="2"/>
  <c r="W388" i="2"/>
  <c r="BK388" i="2"/>
  <c r="BF388" i="2"/>
  <c r="BI386" i="2"/>
  <c r="BH386" i="2"/>
  <c r="BG386" i="2"/>
  <c r="BE386" i="2"/>
  <c r="AA386" i="2"/>
  <c r="Y386" i="2"/>
  <c r="W386" i="2"/>
  <c r="BK386" i="2"/>
  <c r="BF386" i="2"/>
  <c r="BI385" i="2"/>
  <c r="BH385" i="2"/>
  <c r="BG385" i="2"/>
  <c r="BE385" i="2"/>
  <c r="AA385" i="2"/>
  <c r="Y385" i="2"/>
  <c r="W385" i="2"/>
  <c r="BK385" i="2"/>
  <c r="BF385" i="2"/>
  <c r="BI384" i="2"/>
  <c r="BH384" i="2"/>
  <c r="BG384" i="2"/>
  <c r="BE384" i="2"/>
  <c r="AA384" i="2"/>
  <c r="Y384" i="2"/>
  <c r="W384" i="2"/>
  <c r="BK384" i="2"/>
  <c r="BF384" i="2"/>
  <c r="BI383" i="2"/>
  <c r="BH383" i="2"/>
  <c r="BG383" i="2"/>
  <c r="BE383" i="2"/>
  <c r="AA383" i="2"/>
  <c r="Y383" i="2"/>
  <c r="W383" i="2"/>
  <c r="BK383" i="2"/>
  <c r="BF383" i="2"/>
  <c r="BI382" i="2"/>
  <c r="BH382" i="2"/>
  <c r="BG382" i="2"/>
  <c r="BE382" i="2"/>
  <c r="AA382" i="2"/>
  <c r="Y382" i="2"/>
  <c r="W382" i="2"/>
  <c r="BK382" i="2"/>
  <c r="BF382" i="2"/>
  <c r="BI381" i="2"/>
  <c r="BH381" i="2"/>
  <c r="BG381" i="2"/>
  <c r="BE381" i="2"/>
  <c r="AA381" i="2"/>
  <c r="Y381" i="2"/>
  <c r="W381" i="2"/>
  <c r="BK381" i="2"/>
  <c r="BF381" i="2"/>
  <c r="BI380" i="2"/>
  <c r="BH380" i="2"/>
  <c r="BG380" i="2"/>
  <c r="BE380" i="2"/>
  <c r="AA380" i="2"/>
  <c r="Y380" i="2"/>
  <c r="W380" i="2"/>
  <c r="BK380" i="2"/>
  <c r="BF380" i="2"/>
  <c r="BI379" i="2"/>
  <c r="BH379" i="2"/>
  <c r="BG379" i="2"/>
  <c r="BE379" i="2"/>
  <c r="AA379" i="2"/>
  <c r="Y379" i="2"/>
  <c r="W379" i="2"/>
  <c r="BK379" i="2"/>
  <c r="BF379" i="2"/>
  <c r="BI378" i="2"/>
  <c r="BH378" i="2"/>
  <c r="BG378" i="2"/>
  <c r="BE378" i="2"/>
  <c r="AA378" i="2"/>
  <c r="Y378" i="2"/>
  <c r="W378" i="2"/>
  <c r="BK378" i="2"/>
  <c r="BF378" i="2"/>
  <c r="BI377" i="2"/>
  <c r="BH377" i="2"/>
  <c r="BG377" i="2"/>
  <c r="BE377" i="2"/>
  <c r="AA377" i="2"/>
  <c r="Y377" i="2"/>
  <c r="W377" i="2"/>
  <c r="BK377" i="2"/>
  <c r="BF377" i="2"/>
  <c r="BI376" i="2"/>
  <c r="BH376" i="2"/>
  <c r="BG376" i="2"/>
  <c r="BE376" i="2"/>
  <c r="AA376" i="2"/>
  <c r="Y376" i="2"/>
  <c r="W376" i="2"/>
  <c r="BK376" i="2"/>
  <c r="BF376" i="2"/>
  <c r="BI375" i="2"/>
  <c r="BH375" i="2"/>
  <c r="BG375" i="2"/>
  <c r="BE375" i="2"/>
  <c r="AA375" i="2"/>
  <c r="Y375" i="2"/>
  <c r="W375" i="2"/>
  <c r="BK375" i="2"/>
  <c r="BF375" i="2"/>
  <c r="BI373" i="2"/>
  <c r="BH373" i="2"/>
  <c r="BG373" i="2"/>
  <c r="BE373" i="2"/>
  <c r="AA373" i="2"/>
  <c r="Y373" i="2"/>
  <c r="W373" i="2"/>
  <c r="BK373" i="2"/>
  <c r="BF373" i="2"/>
  <c r="BI372" i="2"/>
  <c r="BH372" i="2"/>
  <c r="BG372" i="2"/>
  <c r="BE372" i="2"/>
  <c r="AA372" i="2"/>
  <c r="Y372" i="2"/>
  <c r="W372" i="2"/>
  <c r="BK372" i="2"/>
  <c r="BF372" i="2"/>
  <c r="BI371" i="2"/>
  <c r="BH371" i="2"/>
  <c r="BG371" i="2"/>
  <c r="BE371" i="2"/>
  <c r="AA371" i="2"/>
  <c r="Y371" i="2"/>
  <c r="W371" i="2"/>
  <c r="BK371" i="2"/>
  <c r="BF371" i="2"/>
  <c r="BI369" i="2"/>
  <c r="BH369" i="2"/>
  <c r="BG369" i="2"/>
  <c r="BE369" i="2"/>
  <c r="AA369" i="2"/>
  <c r="Y369" i="2"/>
  <c r="W369" i="2"/>
  <c r="BK369" i="2"/>
  <c r="BF369" i="2"/>
  <c r="BI368" i="2"/>
  <c r="BH368" i="2"/>
  <c r="BG368" i="2"/>
  <c r="BE368" i="2"/>
  <c r="AA368" i="2"/>
  <c r="Y368" i="2"/>
  <c r="W368" i="2"/>
  <c r="BK368" i="2"/>
  <c r="BF368" i="2"/>
  <c r="BI367" i="2"/>
  <c r="BH367" i="2"/>
  <c r="BG367" i="2"/>
  <c r="BE367" i="2"/>
  <c r="AA367" i="2"/>
  <c r="Y367" i="2"/>
  <c r="W367" i="2"/>
  <c r="BK367" i="2"/>
  <c r="BF367" i="2"/>
  <c r="BI366" i="2"/>
  <c r="BH366" i="2"/>
  <c r="BG366" i="2"/>
  <c r="BE366" i="2"/>
  <c r="AA366" i="2"/>
  <c r="Y366" i="2"/>
  <c r="W366" i="2"/>
  <c r="BK366" i="2"/>
  <c r="BF366" i="2"/>
  <c r="BI365" i="2"/>
  <c r="BH365" i="2"/>
  <c r="BG365" i="2"/>
  <c r="BE365" i="2"/>
  <c r="AA365" i="2"/>
  <c r="Y365" i="2"/>
  <c r="W365" i="2"/>
  <c r="BK365" i="2"/>
  <c r="BF365" i="2"/>
  <c r="BI364" i="2"/>
  <c r="BH364" i="2"/>
  <c r="BG364" i="2"/>
  <c r="BE364" i="2"/>
  <c r="AA364" i="2"/>
  <c r="Y364" i="2"/>
  <c r="W364" i="2"/>
  <c r="BK364" i="2"/>
  <c r="BF364" i="2"/>
  <c r="BI363" i="2"/>
  <c r="BH363" i="2"/>
  <c r="BG363" i="2"/>
  <c r="BE363" i="2"/>
  <c r="AA363" i="2"/>
  <c r="Y363" i="2"/>
  <c r="W363" i="2"/>
  <c r="BK363" i="2"/>
  <c r="BF363" i="2"/>
  <c r="BI362" i="2"/>
  <c r="BH362" i="2"/>
  <c r="BG362" i="2"/>
  <c r="BE362" i="2"/>
  <c r="AA362" i="2"/>
  <c r="Y362" i="2"/>
  <c r="W362" i="2"/>
  <c r="BK362" i="2"/>
  <c r="BF362" i="2"/>
  <c r="BI360" i="2"/>
  <c r="BH360" i="2"/>
  <c r="BG360" i="2"/>
  <c r="BE360" i="2"/>
  <c r="AA360" i="2"/>
  <c r="Y360" i="2"/>
  <c r="W360" i="2"/>
  <c r="BK360" i="2"/>
  <c r="BF360" i="2"/>
  <c r="BI359" i="2"/>
  <c r="BH359" i="2"/>
  <c r="BG359" i="2"/>
  <c r="BE359" i="2"/>
  <c r="AA359" i="2"/>
  <c r="Y359" i="2"/>
  <c r="W359" i="2"/>
  <c r="BK359" i="2"/>
  <c r="BF359" i="2"/>
  <c r="BI358" i="2"/>
  <c r="BH358" i="2"/>
  <c r="BG358" i="2"/>
  <c r="BE358" i="2"/>
  <c r="AA358" i="2"/>
  <c r="Y358" i="2"/>
  <c r="W358" i="2"/>
  <c r="BK358" i="2"/>
  <c r="BF358" i="2"/>
  <c r="BI357" i="2"/>
  <c r="BH357" i="2"/>
  <c r="BG357" i="2"/>
  <c r="BE357" i="2"/>
  <c r="AA357" i="2"/>
  <c r="Y357" i="2"/>
  <c r="W357" i="2"/>
  <c r="BK357" i="2"/>
  <c r="BF357" i="2"/>
  <c r="BI356" i="2"/>
  <c r="BH356" i="2"/>
  <c r="BG356" i="2"/>
  <c r="BE356" i="2"/>
  <c r="AA356" i="2"/>
  <c r="Y356" i="2"/>
  <c r="W356" i="2"/>
  <c r="BK356" i="2"/>
  <c r="BF356" i="2"/>
  <c r="BI355" i="2"/>
  <c r="BH355" i="2"/>
  <c r="BG355" i="2"/>
  <c r="BE355" i="2"/>
  <c r="AA355" i="2"/>
  <c r="Y355" i="2"/>
  <c r="W355" i="2"/>
  <c r="BK355" i="2"/>
  <c r="BF355" i="2"/>
  <c r="BI354" i="2"/>
  <c r="BH354" i="2"/>
  <c r="BG354" i="2"/>
  <c r="BE354" i="2"/>
  <c r="AA354" i="2"/>
  <c r="Y354" i="2"/>
  <c r="W354" i="2"/>
  <c r="BK354" i="2"/>
  <c r="BF354" i="2"/>
  <c r="BI353" i="2"/>
  <c r="BH353" i="2"/>
  <c r="BG353" i="2"/>
  <c r="BE353" i="2"/>
  <c r="AA353" i="2"/>
  <c r="Y353" i="2"/>
  <c r="W353" i="2"/>
  <c r="BK353" i="2"/>
  <c r="BF353" i="2"/>
  <c r="BI352" i="2"/>
  <c r="BH352" i="2"/>
  <c r="BG352" i="2"/>
  <c r="BE352" i="2"/>
  <c r="AA352" i="2"/>
  <c r="Y352" i="2"/>
  <c r="W352" i="2"/>
  <c r="BK352" i="2"/>
  <c r="BF352" i="2"/>
  <c r="BI351" i="2"/>
  <c r="BH351" i="2"/>
  <c r="BG351" i="2"/>
  <c r="BE351" i="2"/>
  <c r="AA351" i="2"/>
  <c r="Y351" i="2"/>
  <c r="W351" i="2"/>
  <c r="BK351" i="2"/>
  <c r="BF351" i="2"/>
  <c r="BI350" i="2"/>
  <c r="BH350" i="2"/>
  <c r="BG350" i="2"/>
  <c r="BE350" i="2"/>
  <c r="AA350" i="2"/>
  <c r="Y350" i="2"/>
  <c r="W350" i="2"/>
  <c r="BK350" i="2"/>
  <c r="BF350" i="2"/>
  <c r="BI349" i="2"/>
  <c r="BH349" i="2"/>
  <c r="BG349" i="2"/>
  <c r="BE349" i="2"/>
  <c r="AA349" i="2"/>
  <c r="Y349" i="2"/>
  <c r="W349" i="2"/>
  <c r="BK349" i="2"/>
  <c r="BF349" i="2"/>
  <c r="BI348" i="2"/>
  <c r="BH348" i="2"/>
  <c r="BG348" i="2"/>
  <c r="BE348" i="2"/>
  <c r="AA348" i="2"/>
  <c r="Y348" i="2"/>
  <c r="W348" i="2"/>
  <c r="BK348" i="2"/>
  <c r="BF348" i="2"/>
  <c r="BI347" i="2"/>
  <c r="BH347" i="2"/>
  <c r="BG347" i="2"/>
  <c r="BE347" i="2"/>
  <c r="AA347" i="2"/>
  <c r="Y347" i="2"/>
  <c r="W347" i="2"/>
  <c r="BK347" i="2"/>
  <c r="BF347" i="2"/>
  <c r="BI346" i="2"/>
  <c r="BH346" i="2"/>
  <c r="BG346" i="2"/>
  <c r="BE346" i="2"/>
  <c r="AA346" i="2"/>
  <c r="Y346" i="2"/>
  <c r="W346" i="2"/>
  <c r="BK346" i="2"/>
  <c r="BF346" i="2"/>
  <c r="BI345" i="2"/>
  <c r="BH345" i="2"/>
  <c r="BG345" i="2"/>
  <c r="BE345" i="2"/>
  <c r="AA345" i="2"/>
  <c r="Y345" i="2"/>
  <c r="W345" i="2"/>
  <c r="BK345" i="2"/>
  <c r="BF345" i="2"/>
  <c r="BI344" i="2"/>
  <c r="BH344" i="2"/>
  <c r="BG344" i="2"/>
  <c r="BE344" i="2"/>
  <c r="AA344" i="2"/>
  <c r="Y344" i="2"/>
  <c r="W344" i="2"/>
  <c r="BK344" i="2"/>
  <c r="BF344" i="2"/>
  <c r="BI343" i="2"/>
  <c r="BH343" i="2"/>
  <c r="BG343" i="2"/>
  <c r="BE343" i="2"/>
  <c r="AA343" i="2"/>
  <c r="Y343" i="2"/>
  <c r="W343" i="2"/>
  <c r="BK343" i="2"/>
  <c r="BF343" i="2"/>
  <c r="BI342" i="2"/>
  <c r="BH342" i="2"/>
  <c r="BG342" i="2"/>
  <c r="BE342" i="2"/>
  <c r="AA342" i="2"/>
  <c r="Y342" i="2"/>
  <c r="W342" i="2"/>
  <c r="BK342" i="2"/>
  <c r="BF342" i="2"/>
  <c r="BI341" i="2"/>
  <c r="BH341" i="2"/>
  <c r="BG341" i="2"/>
  <c r="BE341" i="2"/>
  <c r="AA341" i="2"/>
  <c r="Y341" i="2"/>
  <c r="W341" i="2"/>
  <c r="BK341" i="2"/>
  <c r="BF341" i="2"/>
  <c r="BI340" i="2"/>
  <c r="BH340" i="2"/>
  <c r="BG340" i="2"/>
  <c r="BE340" i="2"/>
  <c r="AA340" i="2"/>
  <c r="Y340" i="2"/>
  <c r="W340" i="2"/>
  <c r="BK340" i="2"/>
  <c r="BF340" i="2"/>
  <c r="BI339" i="2"/>
  <c r="BH339" i="2"/>
  <c r="BG339" i="2"/>
  <c r="BE339" i="2"/>
  <c r="AA339" i="2"/>
  <c r="Y339" i="2"/>
  <c r="W339" i="2"/>
  <c r="BK339" i="2"/>
  <c r="BF339" i="2"/>
  <c r="BI338" i="2"/>
  <c r="BH338" i="2"/>
  <c r="BG338" i="2"/>
  <c r="BE338" i="2"/>
  <c r="AA338" i="2"/>
  <c r="Y338" i="2"/>
  <c r="W338" i="2"/>
  <c r="BK338" i="2"/>
  <c r="BF338" i="2"/>
  <c r="BI337" i="2"/>
  <c r="BH337" i="2"/>
  <c r="BG337" i="2"/>
  <c r="BE337" i="2"/>
  <c r="AA337" i="2"/>
  <c r="Y337" i="2"/>
  <c r="W337" i="2"/>
  <c r="BK337" i="2"/>
  <c r="BF337" i="2"/>
  <c r="BI336" i="2"/>
  <c r="BH336" i="2"/>
  <c r="BG336" i="2"/>
  <c r="BE336" i="2"/>
  <c r="AA336" i="2"/>
  <c r="Y336" i="2"/>
  <c r="W336" i="2"/>
  <c r="BK336" i="2"/>
  <c r="BF336" i="2"/>
  <c r="BI335" i="2"/>
  <c r="BH335" i="2"/>
  <c r="BG335" i="2"/>
  <c r="BE335" i="2"/>
  <c r="AA335" i="2"/>
  <c r="Y335" i="2"/>
  <c r="W335" i="2"/>
  <c r="BK335" i="2"/>
  <c r="BF335" i="2"/>
  <c r="BI334" i="2"/>
  <c r="BH334" i="2"/>
  <c r="BG334" i="2"/>
  <c r="BE334" i="2"/>
  <c r="AA334" i="2"/>
  <c r="Y334" i="2"/>
  <c r="W334" i="2"/>
  <c r="BK334" i="2"/>
  <c r="BF334" i="2"/>
  <c r="BI333" i="2"/>
  <c r="BH333" i="2"/>
  <c r="BG333" i="2"/>
  <c r="BE333" i="2"/>
  <c r="AA333" i="2"/>
  <c r="Y333" i="2"/>
  <c r="W333" i="2"/>
  <c r="BK333" i="2"/>
  <c r="BF333" i="2"/>
  <c r="BI332" i="2"/>
  <c r="BH332" i="2"/>
  <c r="BG332" i="2"/>
  <c r="BE332" i="2"/>
  <c r="AA332" i="2"/>
  <c r="Y332" i="2"/>
  <c r="W332" i="2"/>
  <c r="BK332" i="2"/>
  <c r="BF332" i="2"/>
  <c r="BI331" i="2"/>
  <c r="BH331" i="2"/>
  <c r="BG331" i="2"/>
  <c r="BE331" i="2"/>
  <c r="AA331" i="2"/>
  <c r="Y331" i="2"/>
  <c r="W331" i="2"/>
  <c r="BK331" i="2"/>
  <c r="BF331" i="2"/>
  <c r="BI330" i="2"/>
  <c r="BH330" i="2"/>
  <c r="BG330" i="2"/>
  <c r="BE330" i="2"/>
  <c r="AA330" i="2"/>
  <c r="Y330" i="2"/>
  <c r="W330" i="2"/>
  <c r="BK330" i="2"/>
  <c r="BF330" i="2"/>
  <c r="BI329" i="2"/>
  <c r="BH329" i="2"/>
  <c r="BG329" i="2"/>
  <c r="BE329" i="2"/>
  <c r="AA329" i="2"/>
  <c r="Y329" i="2"/>
  <c r="W329" i="2"/>
  <c r="BK329" i="2"/>
  <c r="BF329" i="2"/>
  <c r="BI328" i="2"/>
  <c r="BH328" i="2"/>
  <c r="BG328" i="2"/>
  <c r="BE328" i="2"/>
  <c r="AA328" i="2"/>
  <c r="Y328" i="2"/>
  <c r="W328" i="2"/>
  <c r="BK328" i="2"/>
  <c r="BF328" i="2"/>
  <c r="BI327" i="2"/>
  <c r="BH327" i="2"/>
  <c r="BG327" i="2"/>
  <c r="BE327" i="2"/>
  <c r="AA327" i="2"/>
  <c r="Y327" i="2"/>
  <c r="W327" i="2"/>
  <c r="BK327" i="2"/>
  <c r="BF327" i="2"/>
  <c r="BI326" i="2"/>
  <c r="BH326" i="2"/>
  <c r="BG326" i="2"/>
  <c r="BE326" i="2"/>
  <c r="AA326" i="2"/>
  <c r="Y326" i="2"/>
  <c r="W326" i="2"/>
  <c r="BK326" i="2"/>
  <c r="BF326" i="2"/>
  <c r="BI325" i="2"/>
  <c r="BH325" i="2"/>
  <c r="BG325" i="2"/>
  <c r="BE325" i="2"/>
  <c r="AA325" i="2"/>
  <c r="Y325" i="2"/>
  <c r="W325" i="2"/>
  <c r="BK325" i="2"/>
  <c r="BF325" i="2"/>
  <c r="BI324" i="2"/>
  <c r="BH324" i="2"/>
  <c r="BG324" i="2"/>
  <c r="BE324" i="2"/>
  <c r="AA324" i="2"/>
  <c r="Y324" i="2"/>
  <c r="W324" i="2"/>
  <c r="BK324" i="2"/>
  <c r="BF324" i="2"/>
  <c r="BI323" i="2"/>
  <c r="BH323" i="2"/>
  <c r="BG323" i="2"/>
  <c r="BE323" i="2"/>
  <c r="AA323" i="2"/>
  <c r="Y323" i="2"/>
  <c r="W323" i="2"/>
  <c r="BK323" i="2"/>
  <c r="BF323" i="2"/>
  <c r="BI322" i="2"/>
  <c r="BH322" i="2"/>
  <c r="BG322" i="2"/>
  <c r="BE322" i="2"/>
  <c r="AA322" i="2"/>
  <c r="Y322" i="2"/>
  <c r="W322" i="2"/>
  <c r="BK322" i="2"/>
  <c r="BF322" i="2"/>
  <c r="BI321" i="2"/>
  <c r="BH321" i="2"/>
  <c r="BG321" i="2"/>
  <c r="BE321" i="2"/>
  <c r="AA321" i="2"/>
  <c r="Y321" i="2"/>
  <c r="W321" i="2"/>
  <c r="BK321" i="2"/>
  <c r="BF321" i="2"/>
  <c r="BI320" i="2"/>
  <c r="BH320" i="2"/>
  <c r="BG320" i="2"/>
  <c r="BE320" i="2"/>
  <c r="AA320" i="2"/>
  <c r="Y320" i="2"/>
  <c r="W320" i="2"/>
  <c r="BK320" i="2"/>
  <c r="BF320" i="2"/>
  <c r="BI319" i="2"/>
  <c r="BH319" i="2"/>
  <c r="BG319" i="2"/>
  <c r="BE319" i="2"/>
  <c r="AA319" i="2"/>
  <c r="Y319" i="2"/>
  <c r="W319" i="2"/>
  <c r="BK319" i="2"/>
  <c r="BF319" i="2"/>
  <c r="BI318" i="2"/>
  <c r="BH318" i="2"/>
  <c r="BG318" i="2"/>
  <c r="BE318" i="2"/>
  <c r="AA318" i="2"/>
  <c r="Y318" i="2"/>
  <c r="W318" i="2"/>
  <c r="BK318" i="2"/>
  <c r="BF318" i="2"/>
  <c r="BI317" i="2"/>
  <c r="BH317" i="2"/>
  <c r="BG317" i="2"/>
  <c r="BE317" i="2"/>
  <c r="AA317" i="2"/>
  <c r="Y317" i="2"/>
  <c r="W317" i="2"/>
  <c r="BK317" i="2"/>
  <c r="BF317" i="2"/>
  <c r="BI315" i="2"/>
  <c r="BH315" i="2"/>
  <c r="BG315" i="2"/>
  <c r="BE315" i="2"/>
  <c r="AA315" i="2"/>
  <c r="Y315" i="2"/>
  <c r="W315" i="2"/>
  <c r="BK315" i="2"/>
  <c r="BF315" i="2"/>
  <c r="BI314" i="2"/>
  <c r="BH314" i="2"/>
  <c r="BG314" i="2"/>
  <c r="BE314" i="2"/>
  <c r="AA314" i="2"/>
  <c r="Y314" i="2"/>
  <c r="W314" i="2"/>
  <c r="BK314" i="2"/>
  <c r="BF314" i="2"/>
  <c r="BI313" i="2"/>
  <c r="BH313" i="2"/>
  <c r="BG313" i="2"/>
  <c r="BE313" i="2"/>
  <c r="AA313" i="2"/>
  <c r="Y313" i="2"/>
  <c r="W313" i="2"/>
  <c r="BK313" i="2"/>
  <c r="BF313" i="2"/>
  <c r="BI312" i="2"/>
  <c r="BH312" i="2"/>
  <c r="BG312" i="2"/>
  <c r="BE312" i="2"/>
  <c r="AA312" i="2"/>
  <c r="Y312" i="2"/>
  <c r="W312" i="2"/>
  <c r="BK312" i="2"/>
  <c r="BF312" i="2"/>
  <c r="BI311" i="2"/>
  <c r="BH311" i="2"/>
  <c r="BG311" i="2"/>
  <c r="BE311" i="2"/>
  <c r="AA311" i="2"/>
  <c r="Y311" i="2"/>
  <c r="W311" i="2"/>
  <c r="BK311" i="2"/>
  <c r="BF311" i="2"/>
  <c r="BI310" i="2"/>
  <c r="BH310" i="2"/>
  <c r="BG310" i="2"/>
  <c r="BE310" i="2"/>
  <c r="AA310" i="2"/>
  <c r="Y310" i="2"/>
  <c r="W310" i="2"/>
  <c r="BK310" i="2"/>
  <c r="BF310" i="2"/>
  <c r="BI309" i="2"/>
  <c r="BH309" i="2"/>
  <c r="BG309" i="2"/>
  <c r="BE309" i="2"/>
  <c r="AA309" i="2"/>
  <c r="Y309" i="2"/>
  <c r="W309" i="2"/>
  <c r="BK309" i="2"/>
  <c r="BF309" i="2"/>
  <c r="BI308" i="2"/>
  <c r="BH308" i="2"/>
  <c r="BG308" i="2"/>
  <c r="BE308" i="2"/>
  <c r="AA308" i="2"/>
  <c r="Y308" i="2"/>
  <c r="W308" i="2"/>
  <c r="BK308" i="2"/>
  <c r="BF308" i="2"/>
  <c r="BI307" i="2"/>
  <c r="BH307" i="2"/>
  <c r="BG307" i="2"/>
  <c r="BE307" i="2"/>
  <c r="AA307" i="2"/>
  <c r="Y307" i="2"/>
  <c r="W307" i="2"/>
  <c r="BK307" i="2"/>
  <c r="BF307" i="2"/>
  <c r="BI306" i="2"/>
  <c r="BH306" i="2"/>
  <c r="BG306" i="2"/>
  <c r="BE306" i="2"/>
  <c r="AA306" i="2"/>
  <c r="Y306" i="2"/>
  <c r="W306" i="2"/>
  <c r="BK306" i="2"/>
  <c r="BF306" i="2"/>
  <c r="BI305" i="2"/>
  <c r="BH305" i="2"/>
  <c r="BG305" i="2"/>
  <c r="BE305" i="2"/>
  <c r="AA305" i="2"/>
  <c r="Y305" i="2"/>
  <c r="W305" i="2"/>
  <c r="BK305" i="2"/>
  <c r="BF305" i="2"/>
  <c r="BI304" i="2"/>
  <c r="BH304" i="2"/>
  <c r="BG304" i="2"/>
  <c r="BE304" i="2"/>
  <c r="AA304" i="2"/>
  <c r="Y304" i="2"/>
  <c r="W304" i="2"/>
  <c r="BK304" i="2"/>
  <c r="BF304" i="2"/>
  <c r="BI303" i="2"/>
  <c r="BH303" i="2"/>
  <c r="BG303" i="2"/>
  <c r="BE303" i="2"/>
  <c r="AA303" i="2"/>
  <c r="Y303" i="2"/>
  <c r="W303" i="2"/>
  <c r="BK303" i="2"/>
  <c r="BF303" i="2"/>
  <c r="BI302" i="2"/>
  <c r="BH302" i="2"/>
  <c r="BG302" i="2"/>
  <c r="BE302" i="2"/>
  <c r="AA302" i="2"/>
  <c r="Y302" i="2"/>
  <c r="W302" i="2"/>
  <c r="BK302" i="2"/>
  <c r="BF302" i="2"/>
  <c r="BI301" i="2"/>
  <c r="BH301" i="2"/>
  <c r="BG301" i="2"/>
  <c r="BE301" i="2"/>
  <c r="AA301" i="2"/>
  <c r="Y301" i="2"/>
  <c r="W301" i="2"/>
  <c r="BK301" i="2"/>
  <c r="BF301" i="2"/>
  <c r="BI300" i="2"/>
  <c r="BH300" i="2"/>
  <c r="BG300" i="2"/>
  <c r="BE300" i="2"/>
  <c r="AA300" i="2"/>
  <c r="Y300" i="2"/>
  <c r="W300" i="2"/>
  <c r="BK300" i="2"/>
  <c r="BF300" i="2"/>
  <c r="BI299" i="2"/>
  <c r="BH299" i="2"/>
  <c r="BG299" i="2"/>
  <c r="BE299" i="2"/>
  <c r="AA299" i="2"/>
  <c r="Y299" i="2"/>
  <c r="W299" i="2"/>
  <c r="BK299" i="2"/>
  <c r="BF299" i="2"/>
  <c r="BI298" i="2"/>
  <c r="BH298" i="2"/>
  <c r="BG298" i="2"/>
  <c r="BE298" i="2"/>
  <c r="AA298" i="2"/>
  <c r="Y298" i="2"/>
  <c r="W298" i="2"/>
  <c r="BK298" i="2"/>
  <c r="BF298" i="2"/>
  <c r="BI297" i="2"/>
  <c r="BH297" i="2"/>
  <c r="BG297" i="2"/>
  <c r="BE297" i="2"/>
  <c r="AA297" i="2"/>
  <c r="Y297" i="2"/>
  <c r="W297" i="2"/>
  <c r="BK297" i="2"/>
  <c r="BF297" i="2"/>
  <c r="BI296" i="2"/>
  <c r="BH296" i="2"/>
  <c r="BG296" i="2"/>
  <c r="BE296" i="2"/>
  <c r="AA296" i="2"/>
  <c r="Y296" i="2"/>
  <c r="W296" i="2"/>
  <c r="BK296" i="2"/>
  <c r="BF296" i="2"/>
  <c r="BI295" i="2"/>
  <c r="BH295" i="2"/>
  <c r="BG295" i="2"/>
  <c r="BE295" i="2"/>
  <c r="AA295" i="2"/>
  <c r="Y295" i="2"/>
  <c r="W295" i="2"/>
  <c r="BK295" i="2"/>
  <c r="BF295" i="2"/>
  <c r="BI294" i="2"/>
  <c r="BH294" i="2"/>
  <c r="BG294" i="2"/>
  <c r="BE294" i="2"/>
  <c r="AA294" i="2"/>
  <c r="Y294" i="2"/>
  <c r="W294" i="2"/>
  <c r="BK294" i="2"/>
  <c r="BF294" i="2"/>
  <c r="BI293" i="2"/>
  <c r="BH293" i="2"/>
  <c r="BG293" i="2"/>
  <c r="BE293" i="2"/>
  <c r="AA293" i="2"/>
  <c r="Y293" i="2"/>
  <c r="W293" i="2"/>
  <c r="BK293" i="2"/>
  <c r="BF293" i="2"/>
  <c r="BI292" i="2"/>
  <c r="BH292" i="2"/>
  <c r="BG292" i="2"/>
  <c r="BE292" i="2"/>
  <c r="AA292" i="2"/>
  <c r="Y292" i="2"/>
  <c r="W292" i="2"/>
  <c r="BK292" i="2"/>
  <c r="BF292" i="2"/>
  <c r="BI291" i="2"/>
  <c r="BH291" i="2"/>
  <c r="BG291" i="2"/>
  <c r="BE291" i="2"/>
  <c r="AA291" i="2"/>
  <c r="Y291" i="2"/>
  <c r="W291" i="2"/>
  <c r="BK291" i="2"/>
  <c r="BF291" i="2"/>
  <c r="BI290" i="2"/>
  <c r="BH290" i="2"/>
  <c r="BG290" i="2"/>
  <c r="BE290" i="2"/>
  <c r="AA290" i="2"/>
  <c r="Y290" i="2"/>
  <c r="W290" i="2"/>
  <c r="BK290" i="2"/>
  <c r="BF290" i="2"/>
  <c r="BI289" i="2"/>
  <c r="BH289" i="2"/>
  <c r="BG289" i="2"/>
  <c r="BE289" i="2"/>
  <c r="AA289" i="2"/>
  <c r="Y289" i="2"/>
  <c r="W289" i="2"/>
  <c r="BK289" i="2"/>
  <c r="BF289" i="2"/>
  <c r="BI288" i="2"/>
  <c r="BH288" i="2"/>
  <c r="BG288" i="2"/>
  <c r="BE288" i="2"/>
  <c r="AA288" i="2"/>
  <c r="Y288" i="2"/>
  <c r="W288" i="2"/>
  <c r="BK288" i="2"/>
  <c r="BF288" i="2"/>
  <c r="BI287" i="2"/>
  <c r="BH287" i="2"/>
  <c r="BG287" i="2"/>
  <c r="BE287" i="2"/>
  <c r="AA287" i="2"/>
  <c r="Y287" i="2"/>
  <c r="W287" i="2"/>
  <c r="BK287" i="2"/>
  <c r="BF287" i="2"/>
  <c r="BI286" i="2"/>
  <c r="BH286" i="2"/>
  <c r="BG286" i="2"/>
  <c r="BE286" i="2"/>
  <c r="AA286" i="2"/>
  <c r="Y286" i="2"/>
  <c r="W286" i="2"/>
  <c r="BK286" i="2"/>
  <c r="BF286" i="2"/>
  <c r="BI285" i="2"/>
  <c r="BH285" i="2"/>
  <c r="BG285" i="2"/>
  <c r="BE285" i="2"/>
  <c r="AA285" i="2"/>
  <c r="Y285" i="2"/>
  <c r="W285" i="2"/>
  <c r="BK285" i="2"/>
  <c r="BF285" i="2"/>
  <c r="BI284" i="2"/>
  <c r="BH284" i="2"/>
  <c r="BG284" i="2"/>
  <c r="BE284" i="2"/>
  <c r="AA284" i="2"/>
  <c r="Y284" i="2"/>
  <c r="W284" i="2"/>
  <c r="BK284" i="2"/>
  <c r="BF284" i="2"/>
  <c r="BI283" i="2"/>
  <c r="BH283" i="2"/>
  <c r="BG283" i="2"/>
  <c r="BE283" i="2"/>
  <c r="AA283" i="2"/>
  <c r="Y283" i="2"/>
  <c r="W283" i="2"/>
  <c r="BK283" i="2"/>
  <c r="BF283" i="2"/>
  <c r="BI281" i="2"/>
  <c r="BH281" i="2"/>
  <c r="BG281" i="2"/>
  <c r="BE281" i="2"/>
  <c r="AA281" i="2"/>
  <c r="Y281" i="2"/>
  <c r="W281" i="2"/>
  <c r="BK281" i="2"/>
  <c r="BF281" i="2"/>
  <c r="BI280" i="2"/>
  <c r="BH280" i="2"/>
  <c r="BG280" i="2"/>
  <c r="BE280" i="2"/>
  <c r="AA280" i="2"/>
  <c r="Y280" i="2"/>
  <c r="W280" i="2"/>
  <c r="BK280" i="2"/>
  <c r="BF280" i="2"/>
  <c r="BI279" i="2"/>
  <c r="BH279" i="2"/>
  <c r="BG279" i="2"/>
  <c r="BE279" i="2"/>
  <c r="AA279" i="2"/>
  <c r="Y279" i="2"/>
  <c r="W279" i="2"/>
  <c r="BK279" i="2"/>
  <c r="BF279" i="2"/>
  <c r="BI278" i="2"/>
  <c r="BH278" i="2"/>
  <c r="BG278" i="2"/>
  <c r="BE278" i="2"/>
  <c r="AA278" i="2"/>
  <c r="Y278" i="2"/>
  <c r="W278" i="2"/>
  <c r="BK278" i="2"/>
  <c r="BF278" i="2"/>
  <c r="BI276" i="2"/>
  <c r="BH276" i="2"/>
  <c r="BG276" i="2"/>
  <c r="BE276" i="2"/>
  <c r="AA276" i="2"/>
  <c r="Y276" i="2"/>
  <c r="W276" i="2"/>
  <c r="BK276" i="2"/>
  <c r="BF276" i="2"/>
  <c r="BI275" i="2"/>
  <c r="BH275" i="2"/>
  <c r="BG275" i="2"/>
  <c r="BE275" i="2"/>
  <c r="AA275" i="2"/>
  <c r="Y275" i="2"/>
  <c r="W275" i="2"/>
  <c r="BK275" i="2"/>
  <c r="BF275" i="2"/>
  <c r="BI274" i="2"/>
  <c r="BH274" i="2"/>
  <c r="BG274" i="2"/>
  <c r="BE274" i="2"/>
  <c r="AA274" i="2"/>
  <c r="Y274" i="2"/>
  <c r="W274" i="2"/>
  <c r="BK274" i="2"/>
  <c r="BF274" i="2"/>
  <c r="BI273" i="2"/>
  <c r="BH273" i="2"/>
  <c r="BG273" i="2"/>
  <c r="BE273" i="2"/>
  <c r="AA273" i="2"/>
  <c r="Y273" i="2"/>
  <c r="W273" i="2"/>
  <c r="BK273" i="2"/>
  <c r="BF273" i="2"/>
  <c r="BI272" i="2"/>
  <c r="BH272" i="2"/>
  <c r="BG272" i="2"/>
  <c r="BE272" i="2"/>
  <c r="AA272" i="2"/>
  <c r="Y272" i="2"/>
  <c r="W272" i="2"/>
  <c r="BK272" i="2"/>
  <c r="BF272" i="2"/>
  <c r="BI271" i="2"/>
  <c r="BH271" i="2"/>
  <c r="BG271" i="2"/>
  <c r="BE271" i="2"/>
  <c r="AA271" i="2"/>
  <c r="Y271" i="2"/>
  <c r="W271" i="2"/>
  <c r="BK271" i="2"/>
  <c r="BF271" i="2"/>
  <c r="BI270" i="2"/>
  <c r="BH270" i="2"/>
  <c r="BG270" i="2"/>
  <c r="BE270" i="2"/>
  <c r="AA270" i="2"/>
  <c r="Y270" i="2"/>
  <c r="W270" i="2"/>
  <c r="BK270" i="2"/>
  <c r="BF270" i="2"/>
  <c r="BI269" i="2"/>
  <c r="BH269" i="2"/>
  <c r="BG269" i="2"/>
  <c r="BE269" i="2"/>
  <c r="AA269" i="2"/>
  <c r="Y269" i="2"/>
  <c r="W269" i="2"/>
  <c r="BK269" i="2"/>
  <c r="BF269" i="2"/>
  <c r="BI268" i="2"/>
  <c r="BH268" i="2"/>
  <c r="BG268" i="2"/>
  <c r="BE268" i="2"/>
  <c r="AA268" i="2"/>
  <c r="Y268" i="2"/>
  <c r="W268" i="2"/>
  <c r="BK268" i="2"/>
  <c r="BF268" i="2"/>
  <c r="BI267" i="2"/>
  <c r="BH267" i="2"/>
  <c r="BG267" i="2"/>
  <c r="BE267" i="2"/>
  <c r="AA267" i="2"/>
  <c r="Y267" i="2"/>
  <c r="W267" i="2"/>
  <c r="BK267" i="2"/>
  <c r="BF267" i="2"/>
  <c r="BI266" i="2"/>
  <c r="BH266" i="2"/>
  <c r="BG266" i="2"/>
  <c r="BE266" i="2"/>
  <c r="AA266" i="2"/>
  <c r="Y266" i="2"/>
  <c r="W266" i="2"/>
  <c r="BK266" i="2"/>
  <c r="BF266" i="2"/>
  <c r="BI264" i="2"/>
  <c r="BH264" i="2"/>
  <c r="BG264" i="2"/>
  <c r="BE264" i="2"/>
  <c r="AA264" i="2"/>
  <c r="Y264" i="2"/>
  <c r="W264" i="2"/>
  <c r="BK264" i="2"/>
  <c r="BF264" i="2"/>
  <c r="BI263" i="2"/>
  <c r="BH263" i="2"/>
  <c r="BG263" i="2"/>
  <c r="BE263" i="2"/>
  <c r="AA263" i="2"/>
  <c r="Y263" i="2"/>
  <c r="W263" i="2"/>
  <c r="BK263" i="2"/>
  <c r="BF263" i="2"/>
  <c r="BI261" i="2"/>
  <c r="BH261" i="2"/>
  <c r="BG261" i="2"/>
  <c r="BE261" i="2"/>
  <c r="AA261" i="2"/>
  <c r="AA260" i="2" s="1"/>
  <c r="Y261" i="2"/>
  <c r="Y260" i="2" s="1"/>
  <c r="W261" i="2"/>
  <c r="W260" i="2" s="1"/>
  <c r="BK261" i="2"/>
  <c r="BK260" i="2" s="1"/>
  <c r="N100" i="2" s="1"/>
  <c r="BF261" i="2"/>
  <c r="BI259" i="2"/>
  <c r="BH259" i="2"/>
  <c r="BG259" i="2"/>
  <c r="BE259" i="2"/>
  <c r="AA259" i="2"/>
  <c r="Y259" i="2"/>
  <c r="W259" i="2"/>
  <c r="BK259" i="2"/>
  <c r="BF259" i="2"/>
  <c r="BI258" i="2"/>
  <c r="BH258" i="2"/>
  <c r="BG258" i="2"/>
  <c r="BE258" i="2"/>
  <c r="AA258" i="2"/>
  <c r="Y258" i="2"/>
  <c r="W258" i="2"/>
  <c r="BK258" i="2"/>
  <c r="BF258" i="2"/>
  <c r="BI257" i="2"/>
  <c r="BH257" i="2"/>
  <c r="BG257" i="2"/>
  <c r="BE257" i="2"/>
  <c r="AA257" i="2"/>
  <c r="Y257" i="2"/>
  <c r="W257" i="2"/>
  <c r="BK257" i="2"/>
  <c r="BF257" i="2"/>
  <c r="BI255" i="2"/>
  <c r="BH255" i="2"/>
  <c r="BG255" i="2"/>
  <c r="BE255" i="2"/>
  <c r="AA255" i="2"/>
  <c r="Y255" i="2"/>
  <c r="W255" i="2"/>
  <c r="BK255" i="2"/>
  <c r="BF255" i="2"/>
  <c r="BI254" i="2"/>
  <c r="BH254" i="2"/>
  <c r="BG254" i="2"/>
  <c r="BE254" i="2"/>
  <c r="AA254" i="2"/>
  <c r="Y254" i="2"/>
  <c r="W254" i="2"/>
  <c r="BK254" i="2"/>
  <c r="BF254" i="2"/>
  <c r="BI253" i="2"/>
  <c r="BH253" i="2"/>
  <c r="BG253" i="2"/>
  <c r="BE253" i="2"/>
  <c r="AA253" i="2"/>
  <c r="Y253" i="2"/>
  <c r="W253" i="2"/>
  <c r="BK253" i="2"/>
  <c r="BF253" i="2"/>
  <c r="BI252" i="2"/>
  <c r="BH252" i="2"/>
  <c r="BG252" i="2"/>
  <c r="BE252" i="2"/>
  <c r="AA252" i="2"/>
  <c r="Y252" i="2"/>
  <c r="W252" i="2"/>
  <c r="BK252" i="2"/>
  <c r="BF252" i="2"/>
  <c r="BI251" i="2"/>
  <c r="BH251" i="2"/>
  <c r="BG251" i="2"/>
  <c r="BE251" i="2"/>
  <c r="AA251" i="2"/>
  <c r="Y251" i="2"/>
  <c r="W251" i="2"/>
  <c r="BK251" i="2"/>
  <c r="BF251" i="2"/>
  <c r="BI250" i="2"/>
  <c r="BH250" i="2"/>
  <c r="BG250" i="2"/>
  <c r="BE250" i="2"/>
  <c r="AA250" i="2"/>
  <c r="Y250" i="2"/>
  <c r="W250" i="2"/>
  <c r="BK250" i="2"/>
  <c r="BF250" i="2"/>
  <c r="BI249" i="2"/>
  <c r="BH249" i="2"/>
  <c r="BG249" i="2"/>
  <c r="BE249" i="2"/>
  <c r="AA249" i="2"/>
  <c r="Y249" i="2"/>
  <c r="W249" i="2"/>
  <c r="BK249" i="2"/>
  <c r="BF249" i="2"/>
  <c r="BI248" i="2"/>
  <c r="BH248" i="2"/>
  <c r="BG248" i="2"/>
  <c r="BE248" i="2"/>
  <c r="AA248" i="2"/>
  <c r="Y248" i="2"/>
  <c r="W248" i="2"/>
  <c r="BK248" i="2"/>
  <c r="BF248" i="2"/>
  <c r="BI247" i="2"/>
  <c r="BH247" i="2"/>
  <c r="BG247" i="2"/>
  <c r="BE247" i="2"/>
  <c r="AA247" i="2"/>
  <c r="Y247" i="2"/>
  <c r="W247" i="2"/>
  <c r="BK247" i="2"/>
  <c r="BF247" i="2"/>
  <c r="BI246" i="2"/>
  <c r="BH246" i="2"/>
  <c r="BG246" i="2"/>
  <c r="BE246" i="2"/>
  <c r="AA246" i="2"/>
  <c r="Y246" i="2"/>
  <c r="W246" i="2"/>
  <c r="BK246" i="2"/>
  <c r="BF246" i="2"/>
  <c r="BI245" i="2"/>
  <c r="BH245" i="2"/>
  <c r="BG245" i="2"/>
  <c r="BE245" i="2"/>
  <c r="AA245" i="2"/>
  <c r="Y245" i="2"/>
  <c r="W245" i="2"/>
  <c r="BK245" i="2"/>
  <c r="BF245" i="2"/>
  <c r="BI244" i="2"/>
  <c r="BH244" i="2"/>
  <c r="BG244" i="2"/>
  <c r="BE244" i="2"/>
  <c r="AA244" i="2"/>
  <c r="Y244" i="2"/>
  <c r="W244" i="2"/>
  <c r="BK244" i="2"/>
  <c r="BF244" i="2"/>
  <c r="BI241" i="2"/>
  <c r="BH241" i="2"/>
  <c r="BG241" i="2"/>
  <c r="BE241" i="2"/>
  <c r="AA241" i="2"/>
  <c r="AA240" i="2" s="1"/>
  <c r="Y241" i="2"/>
  <c r="Y240" i="2" s="1"/>
  <c r="W241" i="2"/>
  <c r="W240" i="2" s="1"/>
  <c r="BK241" i="2"/>
  <c r="BK240" i="2" s="1"/>
  <c r="N96" i="2" s="1"/>
  <c r="BF241" i="2"/>
  <c r="BI239" i="2"/>
  <c r="BH239" i="2"/>
  <c r="BG239" i="2"/>
  <c r="BE239" i="2"/>
  <c r="AA239" i="2"/>
  <c r="Y239" i="2"/>
  <c r="W239" i="2"/>
  <c r="BK239" i="2"/>
  <c r="BF239" i="2"/>
  <c r="BI238" i="2"/>
  <c r="BH238" i="2"/>
  <c r="BG238" i="2"/>
  <c r="BE238" i="2"/>
  <c r="AA238" i="2"/>
  <c r="Y238" i="2"/>
  <c r="W238" i="2"/>
  <c r="BK238" i="2"/>
  <c r="BF238" i="2"/>
  <c r="BI237" i="2"/>
  <c r="BH237" i="2"/>
  <c r="BG237" i="2"/>
  <c r="BE237" i="2"/>
  <c r="AA237" i="2"/>
  <c r="Y237" i="2"/>
  <c r="W237" i="2"/>
  <c r="BK237" i="2"/>
  <c r="BF237" i="2"/>
  <c r="BI236" i="2"/>
  <c r="BH236" i="2"/>
  <c r="BG236" i="2"/>
  <c r="BE236" i="2"/>
  <c r="AA236" i="2"/>
  <c r="Y236" i="2"/>
  <c r="W236" i="2"/>
  <c r="BK236" i="2"/>
  <c r="BF236" i="2"/>
  <c r="BI235" i="2"/>
  <c r="BH235" i="2"/>
  <c r="BG235" i="2"/>
  <c r="BE235" i="2"/>
  <c r="AA235" i="2"/>
  <c r="Y235" i="2"/>
  <c r="W235" i="2"/>
  <c r="BK235" i="2"/>
  <c r="BF235" i="2"/>
  <c r="BI234" i="2"/>
  <c r="BH234" i="2"/>
  <c r="BG234" i="2"/>
  <c r="BE234" i="2"/>
  <c r="AA234" i="2"/>
  <c r="Y234" i="2"/>
  <c r="W234" i="2"/>
  <c r="BK234" i="2"/>
  <c r="BF234" i="2"/>
  <c r="BI233" i="2"/>
  <c r="BH233" i="2"/>
  <c r="BG233" i="2"/>
  <c r="BE233" i="2"/>
  <c r="AA233" i="2"/>
  <c r="Y233" i="2"/>
  <c r="W233" i="2"/>
  <c r="BK233" i="2"/>
  <c r="BF233" i="2"/>
  <c r="BI232" i="2"/>
  <c r="BH232" i="2"/>
  <c r="BG232" i="2"/>
  <c r="BE232" i="2"/>
  <c r="AA232" i="2"/>
  <c r="Y232" i="2"/>
  <c r="W232" i="2"/>
  <c r="BK232" i="2"/>
  <c r="BF232" i="2"/>
  <c r="BI231" i="2"/>
  <c r="BH231" i="2"/>
  <c r="BG231" i="2"/>
  <c r="BE231" i="2"/>
  <c r="AA231" i="2"/>
  <c r="Y231" i="2"/>
  <c r="W231" i="2"/>
  <c r="BK231" i="2"/>
  <c r="BF231" i="2"/>
  <c r="BI230" i="2"/>
  <c r="BH230" i="2"/>
  <c r="BG230" i="2"/>
  <c r="BE230" i="2"/>
  <c r="AA230" i="2"/>
  <c r="Y230" i="2"/>
  <c r="W230" i="2"/>
  <c r="BK230" i="2"/>
  <c r="BF230" i="2"/>
  <c r="BI229" i="2"/>
  <c r="BH229" i="2"/>
  <c r="BG229" i="2"/>
  <c r="BE229" i="2"/>
  <c r="AA229" i="2"/>
  <c r="Y229" i="2"/>
  <c r="W229" i="2"/>
  <c r="BK229" i="2"/>
  <c r="BF229" i="2"/>
  <c r="BI228" i="2"/>
  <c r="BH228" i="2"/>
  <c r="BG228" i="2"/>
  <c r="BE228" i="2"/>
  <c r="AA228" i="2"/>
  <c r="Y228" i="2"/>
  <c r="W228" i="2"/>
  <c r="BK228" i="2"/>
  <c r="BF228" i="2"/>
  <c r="BI227" i="2"/>
  <c r="BH227" i="2"/>
  <c r="BG227" i="2"/>
  <c r="BE227" i="2"/>
  <c r="AA227" i="2"/>
  <c r="Y227" i="2"/>
  <c r="W227" i="2"/>
  <c r="BK227" i="2"/>
  <c r="BF227" i="2"/>
  <c r="BI226" i="2"/>
  <c r="BH226" i="2"/>
  <c r="BG226" i="2"/>
  <c r="BE226" i="2"/>
  <c r="AA226" i="2"/>
  <c r="Y226" i="2"/>
  <c r="W226" i="2"/>
  <c r="BK226" i="2"/>
  <c r="BF226" i="2"/>
  <c r="BI225" i="2"/>
  <c r="BH225" i="2"/>
  <c r="BG225" i="2"/>
  <c r="BE225" i="2"/>
  <c r="AA225" i="2"/>
  <c r="Y225" i="2"/>
  <c r="W225" i="2"/>
  <c r="BK225" i="2"/>
  <c r="BF225" i="2"/>
  <c r="BI224" i="2"/>
  <c r="BH224" i="2"/>
  <c r="BG224" i="2"/>
  <c r="BE224" i="2"/>
  <c r="AA224" i="2"/>
  <c r="Y224" i="2"/>
  <c r="W224" i="2"/>
  <c r="BK224" i="2"/>
  <c r="BF224" i="2"/>
  <c r="BI223" i="2"/>
  <c r="BH223" i="2"/>
  <c r="BG223" i="2"/>
  <c r="BE223" i="2"/>
  <c r="AA223" i="2"/>
  <c r="Y223" i="2"/>
  <c r="W223" i="2"/>
  <c r="BK223" i="2"/>
  <c r="BF223" i="2"/>
  <c r="BI222" i="2"/>
  <c r="BH222" i="2"/>
  <c r="BG222" i="2"/>
  <c r="BE222" i="2"/>
  <c r="AA222" i="2"/>
  <c r="Y222" i="2"/>
  <c r="W222" i="2"/>
  <c r="BK222" i="2"/>
  <c r="BF222" i="2"/>
  <c r="BI221" i="2"/>
  <c r="BH221" i="2"/>
  <c r="BG221" i="2"/>
  <c r="BE221" i="2"/>
  <c r="AA221" i="2"/>
  <c r="Y221" i="2"/>
  <c r="W221" i="2"/>
  <c r="BK221" i="2"/>
  <c r="BF221" i="2"/>
  <c r="BI220" i="2"/>
  <c r="BH220" i="2"/>
  <c r="BG220" i="2"/>
  <c r="BE220" i="2"/>
  <c r="AA220" i="2"/>
  <c r="Y220" i="2"/>
  <c r="W220" i="2"/>
  <c r="BK220" i="2"/>
  <c r="BF220" i="2"/>
  <c r="BI219" i="2"/>
  <c r="BH219" i="2"/>
  <c r="BG219" i="2"/>
  <c r="BE219" i="2"/>
  <c r="AA219" i="2"/>
  <c r="Y219" i="2"/>
  <c r="W219" i="2"/>
  <c r="BK219" i="2"/>
  <c r="BF219" i="2"/>
  <c r="BI218" i="2"/>
  <c r="BH218" i="2"/>
  <c r="BG218" i="2"/>
  <c r="BE218" i="2"/>
  <c r="AA218" i="2"/>
  <c r="Y218" i="2"/>
  <c r="W218" i="2"/>
  <c r="BK218" i="2"/>
  <c r="BF218" i="2"/>
  <c r="BI217" i="2"/>
  <c r="BH217" i="2"/>
  <c r="BG217" i="2"/>
  <c r="BE217" i="2"/>
  <c r="AA217" i="2"/>
  <c r="Y217" i="2"/>
  <c r="W217" i="2"/>
  <c r="BK217" i="2"/>
  <c r="BF217" i="2"/>
  <c r="BI216" i="2"/>
  <c r="BH216" i="2"/>
  <c r="BG216" i="2"/>
  <c r="BE216" i="2"/>
  <c r="AA216" i="2"/>
  <c r="Y216" i="2"/>
  <c r="W216" i="2"/>
  <c r="BK216" i="2"/>
  <c r="BF216" i="2"/>
  <c r="BI215" i="2"/>
  <c r="BH215" i="2"/>
  <c r="BG215" i="2"/>
  <c r="BE215" i="2"/>
  <c r="AA215" i="2"/>
  <c r="Y215" i="2"/>
  <c r="W215" i="2"/>
  <c r="BK215" i="2"/>
  <c r="BF215" i="2"/>
  <c r="BI214" i="2"/>
  <c r="BH214" i="2"/>
  <c r="BG214" i="2"/>
  <c r="BE214" i="2"/>
  <c r="AA214" i="2"/>
  <c r="Y214" i="2"/>
  <c r="W214" i="2"/>
  <c r="BK214" i="2"/>
  <c r="BF214" i="2"/>
  <c r="BI213" i="2"/>
  <c r="BH213" i="2"/>
  <c r="BG213" i="2"/>
  <c r="BE213" i="2"/>
  <c r="AA213" i="2"/>
  <c r="Y213" i="2"/>
  <c r="W213" i="2"/>
  <c r="BK213" i="2"/>
  <c r="BF213" i="2"/>
  <c r="BI212" i="2"/>
  <c r="BH212" i="2"/>
  <c r="BG212" i="2"/>
  <c r="BE212" i="2"/>
  <c r="AA212" i="2"/>
  <c r="Y212" i="2"/>
  <c r="W212" i="2"/>
  <c r="BK212" i="2"/>
  <c r="BF212" i="2"/>
  <c r="BI211" i="2"/>
  <c r="BH211" i="2"/>
  <c r="BG211" i="2"/>
  <c r="BE211" i="2"/>
  <c r="AA211" i="2"/>
  <c r="Y211" i="2"/>
  <c r="W211" i="2"/>
  <c r="BK211" i="2"/>
  <c r="BF211" i="2"/>
  <c r="BI210" i="2"/>
  <c r="BH210" i="2"/>
  <c r="BG210" i="2"/>
  <c r="BE210" i="2"/>
  <c r="AA210" i="2"/>
  <c r="Y210" i="2"/>
  <c r="W210" i="2"/>
  <c r="BK210" i="2"/>
  <c r="BF210" i="2"/>
  <c r="BI209" i="2"/>
  <c r="BH209" i="2"/>
  <c r="BG209" i="2"/>
  <c r="BE209" i="2"/>
  <c r="AA209" i="2"/>
  <c r="Y209" i="2"/>
  <c r="W209" i="2"/>
  <c r="BK209" i="2"/>
  <c r="BF209" i="2"/>
  <c r="BI208" i="2"/>
  <c r="BH208" i="2"/>
  <c r="BG208" i="2"/>
  <c r="BE208" i="2"/>
  <c r="AA208" i="2"/>
  <c r="Y208" i="2"/>
  <c r="W208" i="2"/>
  <c r="BK208" i="2"/>
  <c r="BF208" i="2"/>
  <c r="BI207" i="2"/>
  <c r="BH207" i="2"/>
  <c r="BG207" i="2"/>
  <c r="BE207" i="2"/>
  <c r="AA207" i="2"/>
  <c r="Y207" i="2"/>
  <c r="W207" i="2"/>
  <c r="BK207" i="2"/>
  <c r="BF207" i="2"/>
  <c r="BI206" i="2"/>
  <c r="BH206" i="2"/>
  <c r="BG206" i="2"/>
  <c r="BE206" i="2"/>
  <c r="AA206" i="2"/>
  <c r="Y206" i="2"/>
  <c r="W206" i="2"/>
  <c r="BK206" i="2"/>
  <c r="BF206" i="2"/>
  <c r="BI205" i="2"/>
  <c r="BH205" i="2"/>
  <c r="BG205" i="2"/>
  <c r="BE205" i="2"/>
  <c r="AA205" i="2"/>
  <c r="Y205" i="2"/>
  <c r="W205" i="2"/>
  <c r="BK205" i="2"/>
  <c r="BF205" i="2"/>
  <c r="BI204" i="2"/>
  <c r="BH204" i="2"/>
  <c r="BG204" i="2"/>
  <c r="BE204" i="2"/>
  <c r="AA204" i="2"/>
  <c r="Y204" i="2"/>
  <c r="W204" i="2"/>
  <c r="BK204" i="2"/>
  <c r="BF204" i="2"/>
  <c r="BI203" i="2"/>
  <c r="BH203" i="2"/>
  <c r="BG203" i="2"/>
  <c r="BE203" i="2"/>
  <c r="AA203" i="2"/>
  <c r="Y203" i="2"/>
  <c r="W203" i="2"/>
  <c r="BK203" i="2"/>
  <c r="BF203" i="2"/>
  <c r="BI202" i="2"/>
  <c r="BH202" i="2"/>
  <c r="BG202" i="2"/>
  <c r="BE202" i="2"/>
  <c r="AA202" i="2"/>
  <c r="Y202" i="2"/>
  <c r="W202" i="2"/>
  <c r="BK202" i="2"/>
  <c r="BF202" i="2"/>
  <c r="BI201" i="2"/>
  <c r="BH201" i="2"/>
  <c r="BG201" i="2"/>
  <c r="BE201" i="2"/>
  <c r="AA201" i="2"/>
  <c r="Y201" i="2"/>
  <c r="W201" i="2"/>
  <c r="BK201" i="2"/>
  <c r="BF201" i="2"/>
  <c r="BI200" i="2"/>
  <c r="BH200" i="2"/>
  <c r="BG200" i="2"/>
  <c r="BE200" i="2"/>
  <c r="AA200" i="2"/>
  <c r="Y200" i="2"/>
  <c r="W200" i="2"/>
  <c r="BK200" i="2"/>
  <c r="BF200" i="2"/>
  <c r="BI198" i="2"/>
  <c r="BH198" i="2"/>
  <c r="BG198" i="2"/>
  <c r="BE198" i="2"/>
  <c r="AA198" i="2"/>
  <c r="Y198" i="2"/>
  <c r="W198" i="2"/>
  <c r="BK198" i="2"/>
  <c r="BF198" i="2"/>
  <c r="BI197" i="2"/>
  <c r="BH197" i="2"/>
  <c r="BG197" i="2"/>
  <c r="BE197" i="2"/>
  <c r="AA197" i="2"/>
  <c r="Y197" i="2"/>
  <c r="W197" i="2"/>
  <c r="BK197" i="2"/>
  <c r="BF197" i="2"/>
  <c r="BI196" i="2"/>
  <c r="BH196" i="2"/>
  <c r="BG196" i="2"/>
  <c r="BE196" i="2"/>
  <c r="AA196" i="2"/>
  <c r="Y196" i="2"/>
  <c r="W196" i="2"/>
  <c r="BK196" i="2"/>
  <c r="BF196" i="2"/>
  <c r="BI195" i="2"/>
  <c r="BH195" i="2"/>
  <c r="BG195" i="2"/>
  <c r="BE195" i="2"/>
  <c r="AA195" i="2"/>
  <c r="Y195" i="2"/>
  <c r="W195" i="2"/>
  <c r="BK195" i="2"/>
  <c r="BF195" i="2"/>
  <c r="BI194" i="2"/>
  <c r="BH194" i="2"/>
  <c r="BG194" i="2"/>
  <c r="BE194" i="2"/>
  <c r="AA194" i="2"/>
  <c r="Y194" i="2"/>
  <c r="W194" i="2"/>
  <c r="BK194" i="2"/>
  <c r="BF194" i="2"/>
  <c r="BI193" i="2"/>
  <c r="BH193" i="2"/>
  <c r="BG193" i="2"/>
  <c r="BE193" i="2"/>
  <c r="AA193" i="2"/>
  <c r="Y193" i="2"/>
  <c r="W193" i="2"/>
  <c r="BK193" i="2"/>
  <c r="BF193" i="2"/>
  <c r="BI192" i="2"/>
  <c r="BH192" i="2"/>
  <c r="BG192" i="2"/>
  <c r="BE192" i="2"/>
  <c r="AA192" i="2"/>
  <c r="Y192" i="2"/>
  <c r="W192" i="2"/>
  <c r="BK192" i="2"/>
  <c r="BF192" i="2"/>
  <c r="BI191" i="2"/>
  <c r="BH191" i="2"/>
  <c r="BG191" i="2"/>
  <c r="BE191" i="2"/>
  <c r="AA191" i="2"/>
  <c r="Y191" i="2"/>
  <c r="W191" i="2"/>
  <c r="BK191" i="2"/>
  <c r="BF191" i="2"/>
  <c r="BI190" i="2"/>
  <c r="BH190" i="2"/>
  <c r="BG190" i="2"/>
  <c r="BE190" i="2"/>
  <c r="AA190" i="2"/>
  <c r="Y190" i="2"/>
  <c r="W190" i="2"/>
  <c r="BK190" i="2"/>
  <c r="BF190" i="2"/>
  <c r="BI189" i="2"/>
  <c r="BH189" i="2"/>
  <c r="BG189" i="2"/>
  <c r="BE189" i="2"/>
  <c r="AA189" i="2"/>
  <c r="Y189" i="2"/>
  <c r="W189" i="2"/>
  <c r="BK189" i="2"/>
  <c r="BF189" i="2"/>
  <c r="BI188" i="2"/>
  <c r="BH188" i="2"/>
  <c r="BG188" i="2"/>
  <c r="BE188" i="2"/>
  <c r="AA188" i="2"/>
  <c r="Y188" i="2"/>
  <c r="W188" i="2"/>
  <c r="BK188" i="2"/>
  <c r="BF188" i="2"/>
  <c r="BI187" i="2"/>
  <c r="BH187" i="2"/>
  <c r="BG187" i="2"/>
  <c r="BE187" i="2"/>
  <c r="AA187" i="2"/>
  <c r="Y187" i="2"/>
  <c r="W187" i="2"/>
  <c r="BK187" i="2"/>
  <c r="BF187" i="2"/>
  <c r="BI186" i="2"/>
  <c r="BH186" i="2"/>
  <c r="BG186" i="2"/>
  <c r="BE186" i="2"/>
  <c r="AA186" i="2"/>
  <c r="Y186" i="2"/>
  <c r="W186" i="2"/>
  <c r="BK186" i="2"/>
  <c r="BF186" i="2"/>
  <c r="BI185" i="2"/>
  <c r="BH185" i="2"/>
  <c r="BG185" i="2"/>
  <c r="BE185" i="2"/>
  <c r="AA185" i="2"/>
  <c r="Y185" i="2"/>
  <c r="W185" i="2"/>
  <c r="BK185" i="2"/>
  <c r="BF185" i="2"/>
  <c r="BI184" i="2"/>
  <c r="BH184" i="2"/>
  <c r="BG184" i="2"/>
  <c r="BE184" i="2"/>
  <c r="AA184" i="2"/>
  <c r="Y184" i="2"/>
  <c r="W184" i="2"/>
  <c r="BK184" i="2"/>
  <c r="BF184" i="2"/>
  <c r="BI183" i="2"/>
  <c r="BH183" i="2"/>
  <c r="BG183" i="2"/>
  <c r="BE183" i="2"/>
  <c r="AA183" i="2"/>
  <c r="Y183" i="2"/>
  <c r="W183" i="2"/>
  <c r="BK183" i="2"/>
  <c r="BF183" i="2"/>
  <c r="BI182" i="2"/>
  <c r="BH182" i="2"/>
  <c r="BG182" i="2"/>
  <c r="BE182" i="2"/>
  <c r="AA182" i="2"/>
  <c r="Y182" i="2"/>
  <c r="W182" i="2"/>
  <c r="BK182" i="2"/>
  <c r="BF182" i="2"/>
  <c r="BI181" i="2"/>
  <c r="BH181" i="2"/>
  <c r="BG181" i="2"/>
  <c r="BE181" i="2"/>
  <c r="AA181" i="2"/>
  <c r="Y181" i="2"/>
  <c r="W181" i="2"/>
  <c r="BK181" i="2"/>
  <c r="BF181" i="2"/>
  <c r="BI180" i="2"/>
  <c r="BH180" i="2"/>
  <c r="BG180" i="2"/>
  <c r="BE180" i="2"/>
  <c r="AA180" i="2"/>
  <c r="Y180" i="2"/>
  <c r="W180" i="2"/>
  <c r="BK180" i="2"/>
  <c r="BF180" i="2"/>
  <c r="BI179" i="2"/>
  <c r="BH179" i="2"/>
  <c r="BG179" i="2"/>
  <c r="BE179" i="2"/>
  <c r="AA179" i="2"/>
  <c r="Y179" i="2"/>
  <c r="W179" i="2"/>
  <c r="BK179" i="2"/>
  <c r="BF179" i="2"/>
  <c r="BI178" i="2"/>
  <c r="BH178" i="2"/>
  <c r="BG178" i="2"/>
  <c r="BE178" i="2"/>
  <c r="AA178" i="2"/>
  <c r="Y178" i="2"/>
  <c r="W178" i="2"/>
  <c r="BK178" i="2"/>
  <c r="BF178" i="2"/>
  <c r="BI177" i="2"/>
  <c r="BH177" i="2"/>
  <c r="BG177" i="2"/>
  <c r="BE177" i="2"/>
  <c r="AA177" i="2"/>
  <c r="Y177" i="2"/>
  <c r="W177" i="2"/>
  <c r="BK177" i="2"/>
  <c r="BF177" i="2"/>
  <c r="BI176" i="2"/>
  <c r="BH176" i="2"/>
  <c r="BG176" i="2"/>
  <c r="BE176" i="2"/>
  <c r="AA176" i="2"/>
  <c r="Y176" i="2"/>
  <c r="W176" i="2"/>
  <c r="BK176" i="2"/>
  <c r="BF176" i="2"/>
  <c r="BI175" i="2"/>
  <c r="BH175" i="2"/>
  <c r="BG175" i="2"/>
  <c r="BE175" i="2"/>
  <c r="AA175" i="2"/>
  <c r="Y175" i="2"/>
  <c r="W175" i="2"/>
  <c r="BK175" i="2"/>
  <c r="BF175" i="2"/>
  <c r="BI174" i="2"/>
  <c r="BH174" i="2"/>
  <c r="BG174" i="2"/>
  <c r="BE174" i="2"/>
  <c r="AA174" i="2"/>
  <c r="Y174" i="2"/>
  <c r="W174" i="2"/>
  <c r="BK174" i="2"/>
  <c r="BF174" i="2"/>
  <c r="BI173" i="2"/>
  <c r="BH173" i="2"/>
  <c r="BG173" i="2"/>
  <c r="BE173" i="2"/>
  <c r="AA173" i="2"/>
  <c r="Y173" i="2"/>
  <c r="W173" i="2"/>
  <c r="BK173" i="2"/>
  <c r="BF173" i="2"/>
  <c r="BI172" i="2"/>
  <c r="BH172" i="2"/>
  <c r="BG172" i="2"/>
  <c r="BE172" i="2"/>
  <c r="AA172" i="2"/>
  <c r="Y172" i="2"/>
  <c r="W172" i="2"/>
  <c r="BK172" i="2"/>
  <c r="BF172" i="2"/>
  <c r="BI171" i="2"/>
  <c r="BH171" i="2"/>
  <c r="BG171" i="2"/>
  <c r="BE171" i="2"/>
  <c r="AA171" i="2"/>
  <c r="Y171" i="2"/>
  <c r="W171" i="2"/>
  <c r="BK171" i="2"/>
  <c r="BF171" i="2"/>
  <c r="BI170" i="2"/>
  <c r="BH170" i="2"/>
  <c r="BG170" i="2"/>
  <c r="BE170" i="2"/>
  <c r="AA170" i="2"/>
  <c r="Y170" i="2"/>
  <c r="W170" i="2"/>
  <c r="BK170" i="2"/>
  <c r="BF170" i="2"/>
  <c r="BI169" i="2"/>
  <c r="BH169" i="2"/>
  <c r="BG169" i="2"/>
  <c r="BE169" i="2"/>
  <c r="AA169" i="2"/>
  <c r="Y169" i="2"/>
  <c r="W169" i="2"/>
  <c r="BK169" i="2"/>
  <c r="BF169" i="2"/>
  <c r="BI168" i="2"/>
  <c r="BH168" i="2"/>
  <c r="BG168" i="2"/>
  <c r="BE168" i="2"/>
  <c r="AA168" i="2"/>
  <c r="Y168" i="2"/>
  <c r="W168" i="2"/>
  <c r="BK168" i="2"/>
  <c r="BF168" i="2"/>
  <c r="BI167" i="2"/>
  <c r="BH167" i="2"/>
  <c r="BG167" i="2"/>
  <c r="BE167" i="2"/>
  <c r="AA167" i="2"/>
  <c r="Y167" i="2"/>
  <c r="W167" i="2"/>
  <c r="BK167" i="2"/>
  <c r="BF167" i="2"/>
  <c r="BI166" i="2"/>
  <c r="BH166" i="2"/>
  <c r="BG166" i="2"/>
  <c r="BE166" i="2"/>
  <c r="AA166" i="2"/>
  <c r="Y166" i="2"/>
  <c r="W166" i="2"/>
  <c r="BK166" i="2"/>
  <c r="BF166" i="2"/>
  <c r="BI165" i="2"/>
  <c r="BH165" i="2"/>
  <c r="BG165" i="2"/>
  <c r="BE165" i="2"/>
  <c r="AA165" i="2"/>
  <c r="Y165" i="2"/>
  <c r="W165" i="2"/>
  <c r="BK165" i="2"/>
  <c r="BF165" i="2"/>
  <c r="BI164" i="2"/>
  <c r="BH164" i="2"/>
  <c r="BG164" i="2"/>
  <c r="BE164" i="2"/>
  <c r="AA164" i="2"/>
  <c r="Y164" i="2"/>
  <c r="W164" i="2"/>
  <c r="BK164" i="2"/>
  <c r="BF164" i="2"/>
  <c r="BI163" i="2"/>
  <c r="BH163" i="2"/>
  <c r="BG163" i="2"/>
  <c r="BE163" i="2"/>
  <c r="AA163" i="2"/>
  <c r="Y163" i="2"/>
  <c r="W163" i="2"/>
  <c r="BK163" i="2"/>
  <c r="BF163" i="2"/>
  <c r="BI161" i="2"/>
  <c r="BH161" i="2"/>
  <c r="BG161" i="2"/>
  <c r="BE161" i="2"/>
  <c r="AA161" i="2"/>
  <c r="Y161" i="2"/>
  <c r="W161" i="2"/>
  <c r="BK161" i="2"/>
  <c r="BF161" i="2"/>
  <c r="BI160" i="2"/>
  <c r="BH160" i="2"/>
  <c r="BG160" i="2"/>
  <c r="BE160" i="2"/>
  <c r="AA160" i="2"/>
  <c r="Y160" i="2"/>
  <c r="W160" i="2"/>
  <c r="BK160" i="2"/>
  <c r="BF160" i="2"/>
  <c r="BI159" i="2"/>
  <c r="BH159" i="2"/>
  <c r="BG159" i="2"/>
  <c r="BE159" i="2"/>
  <c r="AA159" i="2"/>
  <c r="Y159" i="2"/>
  <c r="W159" i="2"/>
  <c r="BK159" i="2"/>
  <c r="BF159" i="2"/>
  <c r="BI158" i="2"/>
  <c r="BH158" i="2"/>
  <c r="BG158" i="2"/>
  <c r="BE158" i="2"/>
  <c r="AA158" i="2"/>
  <c r="Y158" i="2"/>
  <c r="W158" i="2"/>
  <c r="BK158" i="2"/>
  <c r="BF158" i="2"/>
  <c r="BI157" i="2"/>
  <c r="BH157" i="2"/>
  <c r="BG157" i="2"/>
  <c r="BE157" i="2"/>
  <c r="AA157" i="2"/>
  <c r="Y157" i="2"/>
  <c r="W157" i="2"/>
  <c r="BK157" i="2"/>
  <c r="BF157" i="2"/>
  <c r="BI155" i="2"/>
  <c r="BH155" i="2"/>
  <c r="BG155" i="2"/>
  <c r="BE155" i="2"/>
  <c r="AA155" i="2"/>
  <c r="Y155" i="2"/>
  <c r="W155" i="2"/>
  <c r="BK155" i="2"/>
  <c r="BF155" i="2"/>
  <c r="BI154" i="2"/>
  <c r="BH154" i="2"/>
  <c r="BG154" i="2"/>
  <c r="BE154" i="2"/>
  <c r="AA154" i="2"/>
  <c r="Y154" i="2"/>
  <c r="W154" i="2"/>
  <c r="BK154" i="2"/>
  <c r="BF154" i="2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39" i="2"/>
  <c r="BH139" i="2"/>
  <c r="BG139" i="2"/>
  <c r="BE139" i="2"/>
  <c r="AA139" i="2"/>
  <c r="Y139" i="2"/>
  <c r="W139" i="2"/>
  <c r="BK139" i="2"/>
  <c r="BF139" i="2"/>
  <c r="BI138" i="2"/>
  <c r="BH138" i="2"/>
  <c r="BG138" i="2"/>
  <c r="BE138" i="2"/>
  <c r="AA138" i="2"/>
  <c r="Y138" i="2"/>
  <c r="W138" i="2"/>
  <c r="BK138" i="2"/>
  <c r="BF138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W136" i="2"/>
  <c r="BK136" i="2"/>
  <c r="BF136" i="2"/>
  <c r="M130" i="2"/>
  <c r="F130" i="2"/>
  <c r="F127" i="2"/>
  <c r="F125" i="2"/>
  <c r="M29" i="2"/>
  <c r="AS89" i="1" s="1"/>
  <c r="M85" i="2"/>
  <c r="F85" i="2"/>
  <c r="F82" i="2"/>
  <c r="F80" i="2"/>
  <c r="O19" i="2"/>
  <c r="E19" i="2"/>
  <c r="M129" i="2" s="1"/>
  <c r="O18" i="2"/>
  <c r="O13" i="2"/>
  <c r="E13" i="2"/>
  <c r="F84" i="2" s="1"/>
  <c r="O12" i="2"/>
  <c r="O10" i="2"/>
  <c r="M82" i="2" s="1"/>
  <c r="F6" i="2"/>
  <c r="F123" i="2" s="1"/>
  <c r="AK27" i="1"/>
  <c r="AM83" i="1"/>
  <c r="L83" i="1"/>
  <c r="AM82" i="1"/>
  <c r="L82" i="1"/>
  <c r="AM80" i="1"/>
  <c r="L80" i="1"/>
  <c r="L78" i="1"/>
  <c r="L77" i="1"/>
  <c r="AA196" i="7" l="1"/>
  <c r="W174" i="6"/>
  <c r="W126" i="7"/>
  <c r="W135" i="7"/>
  <c r="BK135" i="7"/>
  <c r="N93" i="7" s="1"/>
  <c r="W130" i="4"/>
  <c r="AA130" i="4"/>
  <c r="AA154" i="7"/>
  <c r="AA177" i="7"/>
  <c r="Y159" i="8"/>
  <c r="Y117" i="9"/>
  <c r="H36" i="9"/>
  <c r="BC96" i="1" s="1"/>
  <c r="W117" i="9"/>
  <c r="AA132" i="9"/>
  <c r="AA131" i="10"/>
  <c r="W131" i="10"/>
  <c r="Y173" i="10"/>
  <c r="AA161" i="6"/>
  <c r="Y115" i="8"/>
  <c r="Y114" i="8" s="1"/>
  <c r="M33" i="3"/>
  <c r="AV90" i="1" s="1"/>
  <c r="F106" i="4"/>
  <c r="BK130" i="5"/>
  <c r="AA120" i="6"/>
  <c r="Y196" i="7"/>
  <c r="F84" i="8"/>
  <c r="W157" i="9"/>
  <c r="AA165" i="10"/>
  <c r="H37" i="8"/>
  <c r="BD95" i="1" s="1"/>
  <c r="H33" i="8"/>
  <c r="AZ95" i="1" s="1"/>
  <c r="Y291" i="4"/>
  <c r="W291" i="4"/>
  <c r="AA174" i="6"/>
  <c r="H37" i="6"/>
  <c r="BD93" i="1" s="1"/>
  <c r="AA154" i="6"/>
  <c r="BK177" i="7"/>
  <c r="N98" i="7" s="1"/>
  <c r="AA156" i="2"/>
  <c r="BK174" i="3"/>
  <c r="H36" i="4"/>
  <c r="BC91" i="1" s="1"/>
  <c r="F84" i="5"/>
  <c r="F113" i="5"/>
  <c r="M33" i="5"/>
  <c r="AV92" i="1" s="1"/>
  <c r="W154" i="6"/>
  <c r="W161" i="6"/>
  <c r="BK117" i="9"/>
  <c r="W132" i="9"/>
  <c r="Y119" i="5"/>
  <c r="Y118" i="5" s="1"/>
  <c r="BK120" i="6"/>
  <c r="N90" i="6" s="1"/>
  <c r="F84" i="7"/>
  <c r="F117" i="7"/>
  <c r="M84" i="8"/>
  <c r="M110" i="8"/>
  <c r="M82" i="4"/>
  <c r="BK118" i="4"/>
  <c r="AA118" i="4"/>
  <c r="AA117" i="4" s="1"/>
  <c r="H37" i="4"/>
  <c r="BD91" i="1" s="1"/>
  <c r="H35" i="4"/>
  <c r="BB91" i="1" s="1"/>
  <c r="W281" i="4"/>
  <c r="W119" i="5"/>
  <c r="W118" i="5" s="1"/>
  <c r="H33" i="7"/>
  <c r="AZ94" i="1" s="1"/>
  <c r="Y281" i="4"/>
  <c r="H35" i="5"/>
  <c r="BB92" i="1" s="1"/>
  <c r="H37" i="7"/>
  <c r="BD94" i="1" s="1"/>
  <c r="AA126" i="7"/>
  <c r="H35" i="8"/>
  <c r="BB95" i="1" s="1"/>
  <c r="W143" i="9"/>
  <c r="AA149" i="9"/>
  <c r="H37" i="5"/>
  <c r="BD92" i="1" s="1"/>
  <c r="H36" i="5"/>
  <c r="BC92" i="1" s="1"/>
  <c r="BK119" i="5"/>
  <c r="BK118" i="5" s="1"/>
  <c r="N90" i="5" s="1"/>
  <c r="W130" i="5"/>
  <c r="F85" i="6"/>
  <c r="F116" i="6"/>
  <c r="H34" i="6"/>
  <c r="BA93" i="1" s="1"/>
  <c r="Y137" i="6"/>
  <c r="H35" i="7"/>
  <c r="BB94" i="1" s="1"/>
  <c r="BK141" i="7"/>
  <c r="N96" i="7" s="1"/>
  <c r="AA141" i="7"/>
  <c r="BK196" i="7"/>
  <c r="N99" i="7" s="1"/>
  <c r="F78" i="9"/>
  <c r="F106" i="9"/>
  <c r="AA117" i="9"/>
  <c r="H37" i="9"/>
  <c r="BD96" i="1" s="1"/>
  <c r="H35" i="9"/>
  <c r="BB96" i="1" s="1"/>
  <c r="BK132" i="9"/>
  <c r="N91" i="9" s="1"/>
  <c r="AA143" i="9"/>
  <c r="W149" i="9"/>
  <c r="Y121" i="10"/>
  <c r="H35" i="10"/>
  <c r="BC97" i="1" s="1"/>
  <c r="BK153" i="10"/>
  <c r="N93" i="10" s="1"/>
  <c r="AA173" i="10"/>
  <c r="Y130" i="5"/>
  <c r="Y190" i="5"/>
  <c r="W120" i="6"/>
  <c r="H33" i="6"/>
  <c r="AZ93" i="1" s="1"/>
  <c r="W137" i="6"/>
  <c r="W154" i="7"/>
  <c r="Y154" i="7"/>
  <c r="W177" i="7"/>
  <c r="W138" i="7" s="1"/>
  <c r="H36" i="8"/>
  <c r="BC95" i="1" s="1"/>
  <c r="BK169" i="10"/>
  <c r="N97" i="10" s="1"/>
  <c r="BK173" i="10"/>
  <c r="N98" i="10" s="1"/>
  <c r="AA119" i="5"/>
  <c r="AA118" i="5" s="1"/>
  <c r="AA130" i="5"/>
  <c r="Y152" i="5"/>
  <c r="H35" i="6"/>
  <c r="BB93" i="1" s="1"/>
  <c r="AA137" i="6"/>
  <c r="Y161" i="6"/>
  <c r="BK115" i="8"/>
  <c r="N90" i="8" s="1"/>
  <c r="BK159" i="8"/>
  <c r="N91" i="8" s="1"/>
  <c r="W163" i="8"/>
  <c r="AA157" i="9"/>
  <c r="Y131" i="10"/>
  <c r="BK140" i="10"/>
  <c r="N92" i="10" s="1"/>
  <c r="Y140" i="10"/>
  <c r="Y165" i="10"/>
  <c r="W169" i="10"/>
  <c r="AS88" i="1"/>
  <c r="AS87" i="1" s="1"/>
  <c r="W282" i="2"/>
  <c r="Y126" i="3"/>
  <c r="H33" i="4"/>
  <c r="AZ91" i="1" s="1"/>
  <c r="Y118" i="4"/>
  <c r="Y117" i="4" s="1"/>
  <c r="AA281" i="4"/>
  <c r="AA291" i="4"/>
  <c r="BK291" i="4"/>
  <c r="N94" i="4" s="1"/>
  <c r="BK152" i="5"/>
  <c r="N94" i="5" s="1"/>
  <c r="W190" i="5"/>
  <c r="F109" i="6"/>
  <c r="H36" i="6"/>
  <c r="BC93" i="1" s="1"/>
  <c r="BK154" i="6"/>
  <c r="N92" i="6" s="1"/>
  <c r="Y154" i="6"/>
  <c r="Y174" i="6"/>
  <c r="BK154" i="7"/>
  <c r="N97" i="7" s="1"/>
  <c r="AA159" i="8"/>
  <c r="AA163" i="8"/>
  <c r="Y132" i="9"/>
  <c r="Y143" i="9"/>
  <c r="Y149" i="9"/>
  <c r="BK157" i="9"/>
  <c r="N94" i="9" s="1"/>
  <c r="M116" i="10"/>
  <c r="H32" i="10"/>
  <c r="AZ97" i="1" s="1"/>
  <c r="H36" i="10"/>
  <c r="BD97" i="1" s="1"/>
  <c r="H34" i="10"/>
  <c r="BB97" i="1" s="1"/>
  <c r="W165" i="10"/>
  <c r="AV98" i="1"/>
  <c r="BK130" i="4"/>
  <c r="N92" i="4" s="1"/>
  <c r="Y130" i="4"/>
  <c r="F107" i="5"/>
  <c r="M84" i="5"/>
  <c r="H33" i="5"/>
  <c r="AZ92" i="1" s="1"/>
  <c r="BK190" i="5"/>
  <c r="N95" i="5" s="1"/>
  <c r="BK137" i="6"/>
  <c r="N91" i="6" s="1"/>
  <c r="N91" i="7"/>
  <c r="BK126" i="7"/>
  <c r="N92" i="7" s="1"/>
  <c r="Y126" i="7"/>
  <c r="Y135" i="7"/>
  <c r="Y177" i="7"/>
  <c r="W115" i="8"/>
  <c r="M33" i="8"/>
  <c r="AV95" i="1" s="1"/>
  <c r="Y163" i="8"/>
  <c r="H33" i="9"/>
  <c r="AZ96" i="1" s="1"/>
  <c r="BK143" i="9"/>
  <c r="N92" i="9" s="1"/>
  <c r="BK149" i="9"/>
  <c r="N93" i="9" s="1"/>
  <c r="Y157" i="9"/>
  <c r="F83" i="10"/>
  <c r="M115" i="10"/>
  <c r="BK121" i="10"/>
  <c r="N90" i="10" s="1"/>
  <c r="M32" i="10"/>
  <c r="AV97" i="1" s="1"/>
  <c r="BK131" i="10"/>
  <c r="N91" i="10" s="1"/>
  <c r="W140" i="10"/>
  <c r="Y153" i="10"/>
  <c r="AA153" i="10"/>
  <c r="BK165" i="10"/>
  <c r="N96" i="10" s="1"/>
  <c r="Y169" i="10"/>
  <c r="AA169" i="10"/>
  <c r="BK370" i="2"/>
  <c r="N107" i="2" s="1"/>
  <c r="BK126" i="3"/>
  <c r="N91" i="3" s="1"/>
  <c r="Y211" i="3"/>
  <c r="AA315" i="3"/>
  <c r="W152" i="5"/>
  <c r="AA190" i="5"/>
  <c r="Y120" i="6"/>
  <c r="BK161" i="6"/>
  <c r="N93" i="6" s="1"/>
  <c r="BK174" i="6"/>
  <c r="N97" i="6" s="1"/>
  <c r="H36" i="3"/>
  <c r="BC90" i="1" s="1"/>
  <c r="H33" i="3"/>
  <c r="AZ90" i="1" s="1"/>
  <c r="BK187" i="3"/>
  <c r="N98" i="3" s="1"/>
  <c r="Y251" i="3"/>
  <c r="BK281" i="4"/>
  <c r="N93" i="4" s="1"/>
  <c r="M111" i="5"/>
  <c r="H36" i="7"/>
  <c r="BC94" i="1" s="1"/>
  <c r="Y141" i="7"/>
  <c r="W196" i="7"/>
  <c r="F111" i="8"/>
  <c r="AA115" i="8"/>
  <c r="W159" i="8"/>
  <c r="BK163" i="8"/>
  <c r="N92" i="8" s="1"/>
  <c r="F113" i="9"/>
  <c r="AA121" i="10"/>
  <c r="W121" i="10"/>
  <c r="AA140" i="10"/>
  <c r="W153" i="10"/>
  <c r="W173" i="10"/>
  <c r="F120" i="3"/>
  <c r="Y158" i="3"/>
  <c r="W211" i="3"/>
  <c r="W251" i="3"/>
  <c r="W315" i="3"/>
  <c r="M120" i="3"/>
  <c r="AA126" i="3"/>
  <c r="H37" i="3"/>
  <c r="BD90" i="1" s="1"/>
  <c r="AA136" i="3"/>
  <c r="W158" i="3"/>
  <c r="BK211" i="3"/>
  <c r="N99" i="3" s="1"/>
  <c r="BK251" i="3"/>
  <c r="N100" i="3" s="1"/>
  <c r="BK158" i="3"/>
  <c r="N94" i="3" s="1"/>
  <c r="Y312" i="3"/>
  <c r="Y136" i="3"/>
  <c r="M82" i="3"/>
  <c r="W136" i="3"/>
  <c r="Y174" i="3"/>
  <c r="AA187" i="3"/>
  <c r="BK312" i="3"/>
  <c r="N101" i="3" s="1"/>
  <c r="W126" i="3"/>
  <c r="Y187" i="3"/>
  <c r="H35" i="3"/>
  <c r="BB90" i="1" s="1"/>
  <c r="BK136" i="3"/>
  <c r="N93" i="3" s="1"/>
  <c r="W174" i="3"/>
  <c r="AA174" i="3"/>
  <c r="AA158" i="3"/>
  <c r="W187" i="3"/>
  <c r="AA211" i="3"/>
  <c r="AA251" i="3"/>
  <c r="AA399" i="2"/>
  <c r="W370" i="2"/>
  <c r="W361" i="2"/>
  <c r="BK402" i="2"/>
  <c r="N111" i="2" s="1"/>
  <c r="Y277" i="2"/>
  <c r="AA262" i="2"/>
  <c r="AA316" i="2"/>
  <c r="AA387" i="2"/>
  <c r="AA243" i="2"/>
  <c r="AA162" i="2"/>
  <c r="Y402" i="2"/>
  <c r="W162" i="2"/>
  <c r="BK262" i="2"/>
  <c r="N101" i="2" s="1"/>
  <c r="Y370" i="2"/>
  <c r="W402" i="2"/>
  <c r="W135" i="2"/>
  <c r="AA256" i="2"/>
  <c r="AA265" i="2"/>
  <c r="AA277" i="2"/>
  <c r="F129" i="2"/>
  <c r="AA361" i="2"/>
  <c r="AA374" i="2"/>
  <c r="BK374" i="2"/>
  <c r="N108" i="2" s="1"/>
  <c r="Y162" i="2"/>
  <c r="W265" i="2"/>
  <c r="W277" i="2"/>
  <c r="AA282" i="2"/>
  <c r="Y140" i="2"/>
  <c r="W156" i="2"/>
  <c r="W243" i="2"/>
  <c r="W262" i="2"/>
  <c r="Y316" i="2"/>
  <c r="W387" i="2"/>
  <c r="AA135" i="2"/>
  <c r="BK243" i="2"/>
  <c r="N98" i="2" s="1"/>
  <c r="Y399" i="2"/>
  <c r="BK135" i="2"/>
  <c r="AA199" i="2"/>
  <c r="BK277" i="2"/>
  <c r="N103" i="2" s="1"/>
  <c r="W316" i="2"/>
  <c r="Y361" i="2"/>
  <c r="W399" i="2"/>
  <c r="H37" i="2"/>
  <c r="BD89" i="1" s="1"/>
  <c r="AA140" i="2"/>
  <c r="W199" i="2"/>
  <c r="BK316" i="2"/>
  <c r="N105" i="2" s="1"/>
  <c r="AA370" i="2"/>
  <c r="BK399" i="2"/>
  <c r="N110" i="2" s="1"/>
  <c r="H35" i="2"/>
  <c r="BB89" i="1" s="1"/>
  <c r="W140" i="2"/>
  <c r="BK162" i="2"/>
  <c r="N94" i="2" s="1"/>
  <c r="W256" i="2"/>
  <c r="Y262" i="2"/>
  <c r="BK282" i="2"/>
  <c r="N104" i="2" s="1"/>
  <c r="BK156" i="2"/>
  <c r="N93" i="2" s="1"/>
  <c r="Y265" i="2"/>
  <c r="H36" i="2"/>
  <c r="BC89" i="1" s="1"/>
  <c r="Y156" i="2"/>
  <c r="BK199" i="2"/>
  <c r="N95" i="2" s="1"/>
  <c r="W374" i="2"/>
  <c r="Y387" i="2"/>
  <c r="H33" i="2"/>
  <c r="AZ89" i="1" s="1"/>
  <c r="Y199" i="2"/>
  <c r="Y256" i="2"/>
  <c r="BK256" i="2"/>
  <c r="N99" i="2" s="1"/>
  <c r="M127" i="2"/>
  <c r="BK140" i="2"/>
  <c r="N92" i="2" s="1"/>
  <c r="BK265" i="2"/>
  <c r="N102" i="2" s="1"/>
  <c r="Y282" i="2"/>
  <c r="BK387" i="2"/>
  <c r="N109" i="2" s="1"/>
  <c r="F78" i="2"/>
  <c r="Y135" i="2"/>
  <c r="Y243" i="2"/>
  <c r="BK361" i="2"/>
  <c r="N106" i="2" s="1"/>
  <c r="Y374" i="2"/>
  <c r="AA402" i="2"/>
  <c r="W164" i="10"/>
  <c r="N91" i="2"/>
  <c r="N95" i="7"/>
  <c r="M34" i="2"/>
  <c r="AW89" i="1" s="1"/>
  <c r="H34" i="2"/>
  <c r="BA89" i="1" s="1"/>
  <c r="M34" i="7"/>
  <c r="AW94" i="1" s="1"/>
  <c r="H34" i="7"/>
  <c r="BA94" i="1" s="1"/>
  <c r="M33" i="10"/>
  <c r="AW97" i="1" s="1"/>
  <c r="AT97" i="1" s="1"/>
  <c r="H33" i="10"/>
  <c r="BA97" i="1" s="1"/>
  <c r="H34" i="5"/>
  <c r="BA92" i="1" s="1"/>
  <c r="H34" i="9"/>
  <c r="BA96" i="1" s="1"/>
  <c r="H34" i="8"/>
  <c r="BA95" i="1" s="1"/>
  <c r="M34" i="8"/>
  <c r="AW95" i="1" s="1"/>
  <c r="BK117" i="4"/>
  <c r="N91" i="4"/>
  <c r="H34" i="4"/>
  <c r="BA91" i="1" s="1"/>
  <c r="M34" i="4"/>
  <c r="AW91" i="1" s="1"/>
  <c r="M34" i="3"/>
  <c r="AW90" i="1" s="1"/>
  <c r="F84" i="4"/>
  <c r="F85" i="5"/>
  <c r="M84" i="6"/>
  <c r="M84" i="9"/>
  <c r="M84" i="2"/>
  <c r="F121" i="3"/>
  <c r="H34" i="3"/>
  <c r="BA90" i="1" s="1"/>
  <c r="N97" i="3"/>
  <c r="N93" i="5"/>
  <c r="F115" i="6"/>
  <c r="F111" i="7"/>
  <c r="F112" i="9"/>
  <c r="M108" i="8"/>
  <c r="M113" i="10"/>
  <c r="M34" i="6"/>
  <c r="AW93" i="1" s="1"/>
  <c r="M33" i="7"/>
  <c r="AV94" i="1" s="1"/>
  <c r="M34" i="9"/>
  <c r="AW96" i="1" s="1"/>
  <c r="M33" i="2"/>
  <c r="AV89" i="1" s="1"/>
  <c r="F114" i="3"/>
  <c r="M112" i="4"/>
  <c r="M33" i="4"/>
  <c r="AV91" i="1" s="1"/>
  <c r="M34" i="5"/>
  <c r="AW92" i="1" s="1"/>
  <c r="M113" i="6"/>
  <c r="M33" i="6"/>
  <c r="AV93" i="1" s="1"/>
  <c r="M117" i="7"/>
  <c r="F104" i="8"/>
  <c r="M110" i="9"/>
  <c r="M33" i="9"/>
  <c r="AV96" i="1" s="1"/>
  <c r="F110" i="10"/>
  <c r="AW98" i="1"/>
  <c r="N117" i="9" l="1"/>
  <c r="N90" i="9" s="1"/>
  <c r="N91" i="5"/>
  <c r="W125" i="3"/>
  <c r="BK164" i="10"/>
  <c r="N95" i="10" s="1"/>
  <c r="Y164" i="10"/>
  <c r="Y119" i="10" s="1"/>
  <c r="AA164" i="10"/>
  <c r="W116" i="4"/>
  <c r="AU91" i="1" s="1"/>
  <c r="AA138" i="7"/>
  <c r="BK116" i="9"/>
  <c r="W114" i="8"/>
  <c r="AU95" i="1" s="1"/>
  <c r="W116" i="9"/>
  <c r="AU96" i="1" s="1"/>
  <c r="AA120" i="10"/>
  <c r="AA119" i="10" s="1"/>
  <c r="AT94" i="1"/>
  <c r="AA129" i="5"/>
  <c r="AA117" i="5" s="1"/>
  <c r="Y120" i="10"/>
  <c r="AT90" i="1"/>
  <c r="AA173" i="3"/>
  <c r="Y125" i="3"/>
  <c r="AA114" i="8"/>
  <c r="AA116" i="4"/>
  <c r="AT95" i="1"/>
  <c r="AT92" i="1"/>
  <c r="W129" i="5"/>
  <c r="W117" i="5" s="1"/>
  <c r="AU92" i="1" s="1"/>
  <c r="AA119" i="6"/>
  <c r="BK119" i="6"/>
  <c r="N89" i="6" s="1"/>
  <c r="M28" i="6" s="1"/>
  <c r="M31" i="6" s="1"/>
  <c r="Y119" i="6"/>
  <c r="W119" i="6"/>
  <c r="AU93" i="1" s="1"/>
  <c r="BC88" i="1"/>
  <c r="AY88" i="1" s="1"/>
  <c r="BB88" i="1"/>
  <c r="BB87" i="1" s="1"/>
  <c r="AT91" i="1"/>
  <c r="AT98" i="1"/>
  <c r="AU94" i="1"/>
  <c r="N89" i="7"/>
  <c r="BK129" i="5"/>
  <c r="N92" i="5" s="1"/>
  <c r="AZ88" i="1"/>
  <c r="AZ87" i="1" s="1"/>
  <c r="AV87" i="1" s="1"/>
  <c r="AK31" i="1" s="1"/>
  <c r="Y129" i="5"/>
  <c r="Y117" i="5" s="1"/>
  <c r="BK173" i="3"/>
  <c r="N96" i="3" s="1"/>
  <c r="BK138" i="7"/>
  <c r="N94" i="7" s="1"/>
  <c r="Y116" i="9"/>
  <c r="AA116" i="9"/>
  <c r="BK120" i="10"/>
  <c r="BK119" i="10" s="1"/>
  <c r="N88" i="10" s="1"/>
  <c r="Y138" i="7"/>
  <c r="W242" i="2"/>
  <c r="AT96" i="1"/>
  <c r="AA125" i="3"/>
  <c r="W120" i="10"/>
  <c r="W119" i="10" s="1"/>
  <c r="AU97" i="1" s="1"/>
  <c r="Y173" i="3"/>
  <c r="AU98" i="1"/>
  <c r="Y116" i="4"/>
  <c r="BK114" i="8"/>
  <c r="N89" i="8" s="1"/>
  <c r="BD88" i="1"/>
  <c r="W173" i="3"/>
  <c r="W124" i="3" s="1"/>
  <c r="AU90" i="1" s="1"/>
  <c r="BK125" i="3"/>
  <c r="N90" i="3" s="1"/>
  <c r="AA242" i="2"/>
  <c r="Y134" i="2"/>
  <c r="W134" i="2"/>
  <c r="BK134" i="2"/>
  <c r="N90" i="2" s="1"/>
  <c r="BK242" i="2"/>
  <c r="N97" i="2" s="1"/>
  <c r="Y242" i="2"/>
  <c r="AA134" i="2"/>
  <c r="BK116" i="4"/>
  <c r="N89" i="4" s="1"/>
  <c r="N90" i="4"/>
  <c r="AT89" i="1"/>
  <c r="AT93" i="1"/>
  <c r="AA124" i="3"/>
  <c r="BA88" i="1"/>
  <c r="BA87" i="1" s="1"/>
  <c r="N116" i="9" l="1"/>
  <c r="N89" i="9" s="1"/>
  <c r="N89" i="10"/>
  <c r="N90" i="7"/>
  <c r="Y124" i="3"/>
  <c r="W133" i="2"/>
  <c r="AU89" i="1" s="1"/>
  <c r="BK117" i="5"/>
  <c r="N89" i="5" s="1"/>
  <c r="L99" i="5" s="1"/>
  <c r="L101" i="6"/>
  <c r="BC87" i="1"/>
  <c r="AY87" i="1" s="1"/>
  <c r="AV88" i="1"/>
  <c r="AX88" i="1"/>
  <c r="BD87" i="1"/>
  <c r="W35" i="1" s="1"/>
  <c r="AA133" i="2"/>
  <c r="L96" i="8"/>
  <c r="M28" i="8"/>
  <c r="M31" i="8" s="1"/>
  <c r="BK124" i="3"/>
  <c r="N89" i="3" s="1"/>
  <c r="L106" i="3" s="1"/>
  <c r="AU88" i="1"/>
  <c r="AU87" i="1" s="1"/>
  <c r="Y133" i="2"/>
  <c r="BK133" i="2"/>
  <c r="N89" i="2" s="1"/>
  <c r="L115" i="2" s="1"/>
  <c r="M27" i="10"/>
  <c r="M30" i="10" s="1"/>
  <c r="L102" i="10"/>
  <c r="AW88" i="1"/>
  <c r="M28" i="4"/>
  <c r="M31" i="4" s="1"/>
  <c r="L98" i="4"/>
  <c r="AX87" i="1"/>
  <c r="W33" i="1"/>
  <c r="M28" i="7"/>
  <c r="M31" i="7" s="1"/>
  <c r="L103" i="7"/>
  <c r="L39" i="6"/>
  <c r="AG93" i="1"/>
  <c r="AN93" i="1" s="1"/>
  <c r="M28" i="9" l="1"/>
  <c r="M31" i="9" s="1"/>
  <c r="L98" i="9"/>
  <c r="M28" i="5"/>
  <c r="M31" i="5" s="1"/>
  <c r="AG92" i="1" s="1"/>
  <c r="AN92" i="1" s="1"/>
  <c r="AT88" i="1"/>
  <c r="W34" i="1"/>
  <c r="AG95" i="1"/>
  <c r="AN95" i="1" s="1"/>
  <c r="L39" i="8"/>
  <c r="M28" i="3"/>
  <c r="M31" i="3" s="1"/>
  <c r="AG90" i="1" s="1"/>
  <c r="M28" i="2"/>
  <c r="M31" i="2" s="1"/>
  <c r="L39" i="2" s="1"/>
  <c r="AW87" i="1"/>
  <c r="L38" i="10"/>
  <c r="AG97" i="1"/>
  <c r="AN97" i="1" s="1"/>
  <c r="L39" i="7"/>
  <c r="AG94" i="1"/>
  <c r="AN94" i="1" s="1"/>
  <c r="L39" i="4"/>
  <c r="AG91" i="1"/>
  <c r="AN91" i="1" s="1"/>
  <c r="L39" i="9" l="1"/>
  <c r="AG96" i="1"/>
  <c r="AN96" i="1" s="1"/>
  <c r="AG89" i="1"/>
  <c r="AN89" i="1" s="1"/>
  <c r="L39" i="5"/>
  <c r="AN90" i="1"/>
  <c r="L39" i="3"/>
  <c r="AT87" i="1"/>
  <c r="AG88" i="1" l="1"/>
  <c r="AN88" i="1" s="1"/>
  <c r="AN87" i="1" s="1"/>
  <c r="AN102" i="1" s="1"/>
  <c r="AG87" i="1" l="1"/>
  <c r="AK26" i="1" s="1"/>
  <c r="AK29" i="1" s="1"/>
  <c r="AK37" i="1"/>
  <c r="AG102" i="1" l="1"/>
</calcChain>
</file>

<file path=xl/sharedStrings.xml><?xml version="1.0" encoding="utf-8"?>
<sst xmlns="http://schemas.openxmlformats.org/spreadsheetml/2006/main" count="14884" uniqueCount="2639">
  <si>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</si>
  <si>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</si>
  <si>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</si>
  <si>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</si>
  <si>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</si>
  <si>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</si>
  <si>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</si>
  <si>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</si>
  <si>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</si>
  <si>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</si>
  <si>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</si>
  <si>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</si>
  <si>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</si>
  <si>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</si>
  <si>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18-04-02</t>
  </si>
  <si>
    <t>Stavba:</t>
  </si>
  <si>
    <t>Urgentný príjem, zmena dokončenej stavby v NsP Rožňava</t>
  </si>
  <si>
    <t>JKSO:</t>
  </si>
  <si>
    <t>KS:</t>
  </si>
  <si>
    <t>Miesto:</t>
  </si>
  <si>
    <t>Rožňava</t>
  </si>
  <si>
    <t>Dátum:</t>
  </si>
  <si>
    <t>1.4.2018</t>
  </si>
  <si>
    <t>Objednávateľ:</t>
  </si>
  <si>
    <t>IČO:</t>
  </si>
  <si>
    <t>Nemocnica s poliklinikou sv. Barbory Rožňava, a.s.</t>
  </si>
  <si>
    <t>IČO DPH:</t>
  </si>
  <si>
    <t>Zhotoviteľ:</t>
  </si>
  <si>
    <t xml:space="preserve"> </t>
  </si>
  <si>
    <t>Projektant:</t>
  </si>
  <si>
    <t>Architekt Dzurco s.r.o.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</si>
  <si>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</si>
  <si>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</si>
  <si>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</si>
  <si>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</si>
  <si>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</si>
  <si>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</si>
  <si>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</si>
  <si>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</si>
  <si>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</si>
  <si>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</si>
  <si>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</si>
  <si>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</si>
  <si>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</si>
  <si>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</si>
  <si>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</si>
  <si>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</si>
  <si>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</si>
  <si>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</si>
  <si>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</si>
  <si>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</si>
  <si>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</si>
  <si>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</si>
  <si>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</si>
  <si>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</si>
  <si>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</si>
  <si>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</si>
  <si>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</si>
  <si>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</si>
  <si>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</si>
  <si>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</si>
  <si>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</si>
  <si>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</si>
  <si>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</si>
  <si>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</si>
  <si>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</si>
  <si>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</si>
  <si>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</si>
  <si>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</si>
  <si>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</si>
  <si>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</si>
  <si>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</si>
  <si>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</si>
  <si>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</si>
  <si>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</si>
  <si>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</si>
  <si>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</si>
  <si>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{dc891251-9bd3-47a5-9449-9a22ce2997a1}</t>
  </si>
  <si>
    <t>{00000000-0000-0000-0000-000000000000}</t>
  </si>
  <si>
    <t>SO 01</t>
  </si>
  <si>
    <t>1</t>
  </si>
  <si>
    <t>{e8e3b258-e3c1-4c21-9dc0-a1d64e23ef80}</t>
  </si>
  <si>
    <t>/</t>
  </si>
  <si>
    <t>E 01</t>
  </si>
  <si>
    <t xml:space="preserve">Architektonicko stavebné riešenie </t>
  </si>
  <si>
    <t>2</t>
  </si>
  <si>
    <t>{ed8fdf3a-6b7a-4a6a-acb8-735e74fb4964}</t>
  </si>
  <si>
    <t>E 02</t>
  </si>
  <si>
    <t>Zdravotnícko- technické inštalácie- voda, kanál</t>
  </si>
  <si>
    <t>{1859d420-ccf2-4523-a5dc-689a87839ba4}</t>
  </si>
  <si>
    <t>E 03</t>
  </si>
  <si>
    <t>ELEKTROINŠTALÁCIA</t>
  </si>
  <si>
    <t>{470417d1-e467-44c2-bb56-5944e6c51506}</t>
  </si>
  <si>
    <t>E 04</t>
  </si>
  <si>
    <t>DÁTOVÉ A TV ROZVODY</t>
  </si>
  <si>
    <t>{d3b36bdc-a197-4a17-a7fa-e36ac6293a6b}</t>
  </si>
  <si>
    <t>E 05</t>
  </si>
  <si>
    <t>Medicinálne plyny</t>
  </si>
  <si>
    <t>{a42df522-63a9-4520-bd57-971b36c9a9cf}</t>
  </si>
  <si>
    <t>E 06</t>
  </si>
  <si>
    <t>Vykurovanie</t>
  </si>
  <si>
    <t>{25cef1c2-d215-4eb6-a926-7ce9af17d058}</t>
  </si>
  <si>
    <t>E 07</t>
  </si>
  <si>
    <t>VZT</t>
  </si>
  <si>
    <t>{0bf7a7bd-ba45-4ce3-aef0-3f39d8af2cfa}</t>
  </si>
  <si>
    <t>E 08</t>
  </si>
  <si>
    <t>EPS</t>
  </si>
  <si>
    <t>{eb7e48aa-5e88-466f-92ec-9cb2aec318f2}</t>
  </si>
  <si>
    <t>SO 02</t>
  </si>
  <si>
    <t>Rampa pre osoby so zníženou pohyblivosťou</t>
  </si>
  <si>
    <t>{3269efab-1a9a-4934-8e1e-942ca63a70a5}</t>
  </si>
  <si>
    <t>{61039d42-3453-4f5f-8aa6-6e08ee68a220}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</si>
  <si>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</si>
  <si>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</si>
  <si>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</si>
  <si>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</si>
  <si>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</si>
  <si>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</si>
  <si>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</si>
  <si>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</si>
  <si>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01 - Urgentný príjem, zmena dokončenej stavby v NsP Rožňava</t>
  </si>
  <si>
    <t>Časť:</t>
  </si>
  <si>
    <t xml:space="preserve">E 01 - Architektonicko stavebné riešenie </t>
  </si>
  <si>
    <t>Ing. arch. Dzurco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</si>
  <si>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</si>
  <si>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</si>
  <si>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</si>
  <si>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</si>
  <si>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</si>
  <si>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</si>
  <si>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</si>
  <si>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 Práce a dodávky HSV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</si>
  <si>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</si>
  <si>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</si>
  <si>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</si>
  <si>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</si>
  <si>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Ostatné konštrukcie a práce-búranie</t>
  </si>
  <si>
    <t xml:space="preserve">    99 -  Presun hmôt HSV</t>
  </si>
  <si>
    <t>PSV -  Práce a dodávky PSV</t>
  </si>
  <si>
    <t xml:space="preserve">    711 - Izolácie proti vode a vlhkosti</t>
  </si>
  <si>
    <t xml:space="preserve">    713 -  Izolácie tepelné</t>
  </si>
  <si>
    <t xml:space="preserve">    735 -  Ústredné kúrenie, vykurov. telesá</t>
  </si>
  <si>
    <t xml:space="preserve">    762 - Konštrukcie tesárske</t>
  </si>
  <si>
    <t xml:space="preserve">    763 -  Konštrukcie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</si>
  <si>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</si>
  <si>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</si>
  <si>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</si>
  <si>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</si>
  <si>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 Podlahy vlysové a parketové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</si>
  <si>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</si>
  <si>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</si>
  <si>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</si>
  <si>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</si>
  <si>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</si>
  <si>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</si>
  <si>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</si>
  <si>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</si>
  <si>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</si>
  <si>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</si>
  <si>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</si>
  <si>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</si>
  <si>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</si>
  <si>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</si>
  <si>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</si>
  <si>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</si>
  <si>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</si>
  <si>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</si>
  <si>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</si>
  <si>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</si>
  <si>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</si>
  <si>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271573001</t>
  </si>
  <si>
    <t>Násyp pod základové  konštrukcie so zhutnením zo štrkopiesku fr.0-32 mm</t>
  </si>
  <si>
    <t>m3</t>
  </si>
  <si>
    <t>4</t>
  </si>
  <si>
    <t>1181978024</t>
  </si>
  <si>
    <t>273313612</t>
  </si>
  <si>
    <t>Betón základových dosiek, prostý tr. C 20/25</t>
  </si>
  <si>
    <t>1583234348</t>
  </si>
  <si>
    <t>3</t>
  </si>
  <si>
    <t>273362402.1</t>
  </si>
  <si>
    <t>Výstuž cem. poteru zo zvár. sietí KARI, priemer drôtu 4/4 mm, veľkosť oka 150x150 mm</t>
  </si>
  <si>
    <t>m2</t>
  </si>
  <si>
    <t>-1208139148</t>
  </si>
  <si>
    <t>273362442</t>
  </si>
  <si>
    <t>Výstuž základových dosiek zo zvár. sietí KARI, priemer drôtu 8/8 mm, veľkosť oka 150x150 mm</t>
  </si>
  <si>
    <t>-1899170794</t>
  </si>
  <si>
    <t>5</t>
  </si>
  <si>
    <t>311275653</t>
  </si>
  <si>
    <t>Murivo nosné (m3) z tvárnic porobetonových hr. 375 mm P2-440 HL, na MVC a lepidlo</t>
  </si>
  <si>
    <t>-201473833</t>
  </si>
  <si>
    <t>6</t>
  </si>
  <si>
    <t>311311951</t>
  </si>
  <si>
    <t>Betón nadzákladových múrov prostý tr. C 25/30</t>
  </si>
  <si>
    <t>-1889258922</t>
  </si>
  <si>
    <t>7</t>
  </si>
  <si>
    <t>311351103</t>
  </si>
  <si>
    <t>Debnenie nadzákladových múrov  jednostranné zhotovenie-tradičné</t>
  </si>
  <si>
    <t>-259380604</t>
  </si>
  <si>
    <t>8</t>
  </si>
  <si>
    <t>311351104</t>
  </si>
  <si>
    <t>Debnenie nadzákladových múrov  jednostranné odstránenie-tradičné</t>
  </si>
  <si>
    <t>-338852498</t>
  </si>
  <si>
    <t>9</t>
  </si>
  <si>
    <t>M</t>
  </si>
  <si>
    <t>2837650030.1</t>
  </si>
  <si>
    <t>Extrudovaný polystyrén - XPS hrúbka 40 mm</t>
  </si>
  <si>
    <t>2067894485</t>
  </si>
  <si>
    <t>10</t>
  </si>
  <si>
    <t>317162101</t>
  </si>
  <si>
    <t>Keramický predpätý preklad , šírky 120 mm, výšky 65 mm, dĺžky 1000 mm</t>
  </si>
  <si>
    <t>ks</t>
  </si>
  <si>
    <t>-738748446</t>
  </si>
  <si>
    <t>11</t>
  </si>
  <si>
    <t>317162102</t>
  </si>
  <si>
    <t>Keramický predpätý preklad KPP, šírky 120 mm, výšky 65 mm, dĺžky 1250 mm</t>
  </si>
  <si>
    <t>502270312</t>
  </si>
  <si>
    <t>12</t>
  </si>
  <si>
    <t>317162103</t>
  </si>
  <si>
    <t>Keramický predpätý preklad KPP, šírky 120 mm, výšky 65 mm, dĺžky 1500 mm</t>
  </si>
  <si>
    <t>-1648186129</t>
  </si>
  <si>
    <t>13</t>
  </si>
  <si>
    <t>317162104</t>
  </si>
  <si>
    <t>Keramický predpätý preklad KPP, šírky 120 mm, výšky 65 mm, dĺžky 1750 mm</t>
  </si>
  <si>
    <t>-1776040886</t>
  </si>
  <si>
    <t>14</t>
  </si>
  <si>
    <t>317162105</t>
  </si>
  <si>
    <t>Keramický predpätý preklad KPP, šírky 120 mm, výšky 65 mm, dĺžky 2000 mm</t>
  </si>
  <si>
    <t>2066481902</t>
  </si>
  <si>
    <t>15</t>
  </si>
  <si>
    <t>340236212</t>
  </si>
  <si>
    <t>Zamurovanie otvoru s plochou do 0, 09 m2 tehlami pálenými v stenách hr. nad 100 mm</t>
  </si>
  <si>
    <t>-308182735</t>
  </si>
  <si>
    <t>16</t>
  </si>
  <si>
    <t>340239212.1</t>
  </si>
  <si>
    <t>Zamurovanie otvoru s plochou do 4 m2 tvárnicami porobetonovými v stenách hr. nad 100 mm do 150mm</t>
  </si>
  <si>
    <t>-956297754</t>
  </si>
  <si>
    <t>17</t>
  </si>
  <si>
    <t>342273150</t>
  </si>
  <si>
    <t>Priečky z porobetonových tvárnic hr. 150 mm P2-480 hladkých, na lepidlo</t>
  </si>
  <si>
    <t>-1587430462</t>
  </si>
  <si>
    <t>18</t>
  </si>
  <si>
    <t>342948112</t>
  </si>
  <si>
    <t>Ukotvenie priečok k murovaným konštrukciam</t>
  </si>
  <si>
    <t>m</t>
  </si>
  <si>
    <t>1529620305</t>
  </si>
  <si>
    <t>19</t>
  </si>
  <si>
    <t>713530050</t>
  </si>
  <si>
    <t>Tmelenie š/h 30x20 mm v požiarnych deliacich konštrukciách silikónovým protipožiarnym tmelom El90-180, výplň TI</t>
  </si>
  <si>
    <t>1434035113</t>
  </si>
  <si>
    <t>411321414</t>
  </si>
  <si>
    <t>Betón stropov doskových a trámových,  železový tr. C 25/30</t>
  </si>
  <si>
    <t>-606545005</t>
  </si>
  <si>
    <t>21</t>
  </si>
  <si>
    <t>411351107</t>
  </si>
  <si>
    <t>Debnenie stropov doskových zhotovenie-tradičné</t>
  </si>
  <si>
    <t>-1403686380</t>
  </si>
  <si>
    <t>22</t>
  </si>
  <si>
    <t>411351108</t>
  </si>
  <si>
    <t>Debnenie stropov doskových odstránenie-tradičné</t>
  </si>
  <si>
    <t>110424209</t>
  </si>
  <si>
    <t>23</t>
  </si>
  <si>
    <t>411354173</t>
  </si>
  <si>
    <t>Podporná konštrukcia stropov výšky do 4 m pre zaťaženie do 12 kPa zhotovenie</t>
  </si>
  <si>
    <t>-1055962170</t>
  </si>
  <si>
    <t>24</t>
  </si>
  <si>
    <t>411361821</t>
  </si>
  <si>
    <t>Výstuž stropov doskových, trámových, vložkových,konzolových, 10505</t>
  </si>
  <si>
    <t>t</t>
  </si>
  <si>
    <t>-515031256</t>
  </si>
  <si>
    <t>25</t>
  </si>
  <si>
    <t>610991111</t>
  </si>
  <si>
    <t>Zakrývanie výplní vnútorných okenných otvorov</t>
  </si>
  <si>
    <t>757383812</t>
  </si>
  <si>
    <t>26</t>
  </si>
  <si>
    <t>611460121</t>
  </si>
  <si>
    <t>Príprava vnútorného podkladu stropov penetráciou základnou</t>
  </si>
  <si>
    <t>-1645470274</t>
  </si>
  <si>
    <t>27</t>
  </si>
  <si>
    <t>611481119</t>
  </si>
  <si>
    <t>Potiahnutie vnútorných stropov sklotextílnou mriežkou s celoplošným prilepením</t>
  </si>
  <si>
    <t>-1010643682</t>
  </si>
  <si>
    <t>28</t>
  </si>
  <si>
    <t>611460222</t>
  </si>
  <si>
    <t>Vnútorná omietka stropov vápenná štuková (jemná), hr. 4 mm</t>
  </si>
  <si>
    <t>-501333588</t>
  </si>
  <si>
    <t>29</t>
  </si>
  <si>
    <t>612421411</t>
  </si>
  <si>
    <t>Oprava vnútorných vápenných omietok stien, v množstve opravenej plochy nad 30 do 50 % hrubých</t>
  </si>
  <si>
    <t>-1609544244</t>
  </si>
  <si>
    <t>30</t>
  </si>
  <si>
    <t>612421615</t>
  </si>
  <si>
    <t>Vnútorná omietka vápenná alebo vápennocementová v podlaží a v schodisku hrubá zatretá</t>
  </si>
  <si>
    <t>-920094084</t>
  </si>
  <si>
    <t>31</t>
  </si>
  <si>
    <t>612460121</t>
  </si>
  <si>
    <t>Príprava vnútorného podkladu stien penetráciou základnou</t>
  </si>
  <si>
    <t>-341367498</t>
  </si>
  <si>
    <t>32</t>
  </si>
  <si>
    <t>612460222</t>
  </si>
  <si>
    <t>Vnútorná omietka stien vápenná štuková (jemná), hr. 4 mm</t>
  </si>
  <si>
    <t>1776849473</t>
  </si>
  <si>
    <t>33</t>
  </si>
  <si>
    <t>612481119.1</t>
  </si>
  <si>
    <t>Potiahnutie vnútorných stien, sklotextílnou mriežkou, vrátane rohovníkov</t>
  </si>
  <si>
    <t>-1416945600</t>
  </si>
  <si>
    <t>34</t>
  </si>
  <si>
    <t>621465701.1</t>
  </si>
  <si>
    <t>Príprava vonkajšieho podkladu Adhézny mostík pieskový- na keramický fasádny obklad</t>
  </si>
  <si>
    <t>-507237183</t>
  </si>
  <si>
    <t>35</t>
  </si>
  <si>
    <t>622464237</t>
  </si>
  <si>
    <t>Vonkajšia omietka stien tenkovrstvová, silikónová,  škrabaná, hr. 2 mm</t>
  </si>
  <si>
    <t>185959250</t>
  </si>
  <si>
    <t>36</t>
  </si>
  <si>
    <t>622466146,1</t>
  </si>
  <si>
    <t>Fasádne lepidlo cement. a výstužná mriežka pre vonkajšiu omietku stien</t>
  </si>
  <si>
    <t>1506098561</t>
  </si>
  <si>
    <t>37</t>
  </si>
  <si>
    <t>622481119</t>
  </si>
  <si>
    <t>Potiahnutie vonkajších stien sklotextílnou mriežkou s celoplošným prilepením</t>
  </si>
  <si>
    <t>5945866</t>
  </si>
  <si>
    <t>38</t>
  </si>
  <si>
    <t>625250151</t>
  </si>
  <si>
    <t>Doteplenie konštrukcie hr. 30 mm, systém XPS, lepený celoplošne bez prikotvenia</t>
  </si>
  <si>
    <t>1588485498</t>
  </si>
  <si>
    <t>39</t>
  </si>
  <si>
    <t>953945111</t>
  </si>
  <si>
    <t>Rohová lišta hliníková</t>
  </si>
  <si>
    <t>-809420385</t>
  </si>
  <si>
    <t>40</t>
  </si>
  <si>
    <t>632001011</t>
  </si>
  <si>
    <t>Zhotovenie separačnej fólie v podlahových vrstvách z PE</t>
  </si>
  <si>
    <t>-50439389</t>
  </si>
  <si>
    <t>41</t>
  </si>
  <si>
    <t>283290003600</t>
  </si>
  <si>
    <t>Separačná fólia, šxl 1,3x100 m, na oddelenie poterov, PE</t>
  </si>
  <si>
    <t>-1638872682</t>
  </si>
  <si>
    <t>42</t>
  </si>
  <si>
    <t>632001021</t>
  </si>
  <si>
    <t>Zhotovenie okrajovej dilatačnej pásky z PE</t>
  </si>
  <si>
    <t>1993636589</t>
  </si>
  <si>
    <t>43</t>
  </si>
  <si>
    <t>283320004800</t>
  </si>
  <si>
    <t>Okrajová dilatačná páska 100/5 mm bez fólie na oddilatovanie poterov od stenových konštrukcií</t>
  </si>
  <si>
    <t>1589713958</t>
  </si>
  <si>
    <t>44</t>
  </si>
  <si>
    <t>632001051</t>
  </si>
  <si>
    <t>Zhotovenie jednonásobného penetračného náteru pre potery a stierky</t>
  </si>
  <si>
    <t>-332965633</t>
  </si>
  <si>
    <t>45</t>
  </si>
  <si>
    <t>585520001900</t>
  </si>
  <si>
    <t>Penetračný náter na báze disperzie, pre samonivelizačné potery a stierky, 25 kg</t>
  </si>
  <si>
    <t>kg</t>
  </si>
  <si>
    <t>-1861671642</t>
  </si>
  <si>
    <t>46</t>
  </si>
  <si>
    <t>632450419.1</t>
  </si>
  <si>
    <t xml:space="preserve">Cementový poter, 30 MPa,  finálna vrstva s požiadavkou na vyššiu pevnosť, hr. 60 mm </t>
  </si>
  <si>
    <t>-1363952303</t>
  </si>
  <si>
    <t>47</t>
  </si>
  <si>
    <t>632477203</t>
  </si>
  <si>
    <t>Samonivelizačná podl. hmota - nivelit, na nasiakavý podklad, vnútorné použitie, hr. 5 mm</t>
  </si>
  <si>
    <t>-640200824</t>
  </si>
  <si>
    <t>48</t>
  </si>
  <si>
    <t>642942111</t>
  </si>
  <si>
    <t>Osadenie oceľovej dverovej zárubne alebo rámu, plochy otvoru do 2,5 m2</t>
  </si>
  <si>
    <t>-658923748</t>
  </si>
  <si>
    <t>49</t>
  </si>
  <si>
    <t>5533198000</t>
  </si>
  <si>
    <t>Zárubňa oceľová CgU 60x197x14,8cm</t>
  </si>
  <si>
    <t>-505304095</t>
  </si>
  <si>
    <t>50</t>
  </si>
  <si>
    <t>5533198200</t>
  </si>
  <si>
    <t>Zárubňa oceľová CgU 70x197x14,8cm</t>
  </si>
  <si>
    <t>1216018696</t>
  </si>
  <si>
    <t>51</t>
  </si>
  <si>
    <t>5533198400</t>
  </si>
  <si>
    <t xml:space="preserve">Zárubňa oceľová CgU 80x197x14,8cm </t>
  </si>
  <si>
    <t>-1889886255</t>
  </si>
  <si>
    <t>52</t>
  </si>
  <si>
    <t>5533198700</t>
  </si>
  <si>
    <t xml:space="preserve">Zárubňa oceľová CgU 90x197x14,8cm </t>
  </si>
  <si>
    <t>1138639700</t>
  </si>
  <si>
    <t>53</t>
  </si>
  <si>
    <t>5533198800</t>
  </si>
  <si>
    <t>Zárubňa oceľová CgU 110x197x14,8cm</t>
  </si>
  <si>
    <t>1826231195</t>
  </si>
  <si>
    <t>54</t>
  </si>
  <si>
    <t>642942221</t>
  </si>
  <si>
    <t>Osadenie oceľovej dverovej zárubne alebo rámu, plochy otvoru nad 2,5 do 4,5 m2</t>
  </si>
  <si>
    <t>85494561</t>
  </si>
  <si>
    <t>55</t>
  </si>
  <si>
    <t>5533199000</t>
  </si>
  <si>
    <t>Zárubňa oceľová pre posuvné dvere, CgU 130x197x14,8cm</t>
  </si>
  <si>
    <t>-833443599</t>
  </si>
  <si>
    <t>56</t>
  </si>
  <si>
    <t>642945111</t>
  </si>
  <si>
    <t>Osadenie oceľ. zárubní protipož. dverí s obetónov. jednokrídlové do 2,5 m2</t>
  </si>
  <si>
    <t>781336620</t>
  </si>
  <si>
    <t>57</t>
  </si>
  <si>
    <t>5533300400</t>
  </si>
  <si>
    <t>Zárubňa oceľová, protipožiarna, Ľ/P, šxhrxv 900x1970 mm do murovaných priečok, odolnosť EI30</t>
  </si>
  <si>
    <t>-825356205</t>
  </si>
  <si>
    <t>58</t>
  </si>
  <si>
    <t>5533300300</t>
  </si>
  <si>
    <t>Zárubňa oceľová, protipožiarna, Ľ/P, šxhrxv 800x1970x160 mm do murovaných priečok, odolnosť EI30</t>
  </si>
  <si>
    <t>-442724737</t>
  </si>
  <si>
    <t>P</t>
  </si>
  <si>
    <t>59</t>
  </si>
  <si>
    <t>642945112</t>
  </si>
  <si>
    <t>Osadenie oceľ. zárubní protipožiarnych s obetónov. dvojkrídlové nad 2,5 do 6,5 m2</t>
  </si>
  <si>
    <t>-365099326</t>
  </si>
  <si>
    <t>60</t>
  </si>
  <si>
    <t>5533301200</t>
  </si>
  <si>
    <t>Zárubňa oceľová, dvojkrídlová, protipožiarna, Ľ/P, šxhrxv 1450x1970x160 mm do murovaných priečok, odolnosť EI30</t>
  </si>
  <si>
    <t>1612241115</t>
  </si>
  <si>
    <t>61</t>
  </si>
  <si>
    <t>723160800,1</t>
  </si>
  <si>
    <t>MP- Demontáž rozvodov a výustiek medicinálnych plynov</t>
  </si>
  <si>
    <t>kpl</t>
  </si>
  <si>
    <t>-816138778</t>
  </si>
  <si>
    <t>62</t>
  </si>
  <si>
    <t>941941041</t>
  </si>
  <si>
    <t>Montáž lešenia ľahkého pracovného radového s podlahami šírky nad 1,00 do 1,20 m, výšky do 10 m</t>
  </si>
  <si>
    <t>2070671801</t>
  </si>
  <si>
    <t>63</t>
  </si>
  <si>
    <t>941941291</t>
  </si>
  <si>
    <t>Príplatok za prvý a každý ďalší i začatý mesiac použitia lešenia ľahkého pracovného radového s podlahami šírky nad 1,00 do 1,20 m, výšky do 10 m</t>
  </si>
  <si>
    <t>1356409883</t>
  </si>
  <si>
    <t>64</t>
  </si>
  <si>
    <t>941941841</t>
  </si>
  <si>
    <t>Demontáž lešenia ľahkého pracovného radového s podlahami šírky nad 1,00 do 1,20 m, výšky do 10 m</t>
  </si>
  <si>
    <t>762692334</t>
  </si>
  <si>
    <t>65</t>
  </si>
  <si>
    <t>941955002</t>
  </si>
  <si>
    <t>Lešenie ľahké pracovné pomocné s výškou lešeňovej podlahy nad 1,20 do 1,90 m</t>
  </si>
  <si>
    <t>1998335757</t>
  </si>
  <si>
    <t>66</t>
  </si>
  <si>
    <t>952901111</t>
  </si>
  <si>
    <t>Vyčistenie budov pri výške podlaží do 4m</t>
  </si>
  <si>
    <t>2029943784</t>
  </si>
  <si>
    <t>67</t>
  </si>
  <si>
    <t>953943113</t>
  </si>
  <si>
    <t>Osadenie ostatných výrobkov do muriva, so zaliatím cementovou maltou, hmotnosti 5-15 kg/kus (bez dodávky)</t>
  </si>
  <si>
    <t>2057489659</t>
  </si>
  <si>
    <t>68</t>
  </si>
  <si>
    <t>5534372201,1</t>
  </si>
  <si>
    <t>Kotviaca oceľová platňa 400x400x10, 4 ovory, základný a syntetický náter</t>
  </si>
  <si>
    <t>1628624087</t>
  </si>
  <si>
    <t>69</t>
  </si>
  <si>
    <t>2018421.1</t>
  </si>
  <si>
    <t>Kotevná skrutka M20x250</t>
  </si>
  <si>
    <t>1636127248</t>
  </si>
  <si>
    <t>70</t>
  </si>
  <si>
    <t>959941152</t>
  </si>
  <si>
    <t>Chemická kotva s kotevným svorníkom tesnená chemickou ampulkou do betónu, ŽB, kameňa, s vyvŕtaním otvoru M24/55/300 mm</t>
  </si>
  <si>
    <t>-75411535</t>
  </si>
  <si>
    <t>71</t>
  </si>
  <si>
    <t>2018419</t>
  </si>
  <si>
    <t>Kotevná skrutka M16x240</t>
  </si>
  <si>
    <t>-580453696</t>
  </si>
  <si>
    <t>72</t>
  </si>
  <si>
    <t>959941142</t>
  </si>
  <si>
    <t>Chemická kotva s kotevným svorníkom tesnená chemickou ampulkou do betónu, ŽB, kameňa, s vyvŕtaním otvoru M20/100/300 mm</t>
  </si>
  <si>
    <t>-209608959</t>
  </si>
  <si>
    <t>73</t>
  </si>
  <si>
    <t>953996121</t>
  </si>
  <si>
    <t>Okenný APU profil s integrovanou tkaninou</t>
  </si>
  <si>
    <t>1664381306</t>
  </si>
  <si>
    <t>74</t>
  </si>
  <si>
    <t>962031132</t>
  </si>
  <si>
    <t>Búranie priečok z tehál pálených, plných alebo dutých hr. do 150 mm,  -0,19600t</t>
  </si>
  <si>
    <t>-1834561305</t>
  </si>
  <si>
    <t>75</t>
  </si>
  <si>
    <t>962032231</t>
  </si>
  <si>
    <t>Búranie muriva nadzákladového z tehál pálených, vápenopieskových,cementových na maltu,  -1,90500t</t>
  </si>
  <si>
    <t>831470296</t>
  </si>
  <si>
    <t>76</t>
  </si>
  <si>
    <t>962052211</t>
  </si>
  <si>
    <t>Búranie muriva železobetonového nadzákladného,  -2,40000t</t>
  </si>
  <si>
    <t>-331878245</t>
  </si>
  <si>
    <t>77</t>
  </si>
  <si>
    <t>965043421</t>
  </si>
  <si>
    <t>Búranie podkladov pod dlažby, liatych dlažieb a mazanín,betón s poterom,teracom hr.do 150 mm,  plochy do 1 m2 -2,20000t</t>
  </si>
  <si>
    <t>68242208</t>
  </si>
  <si>
    <t>78</t>
  </si>
  <si>
    <t>967031132</t>
  </si>
  <si>
    <t>Prikresanie rovných ostení, bez odstupu, po hrubomvybúraní otvorov, v murive tehl. na maltu,  -0,05700t</t>
  </si>
  <si>
    <t>1352014442</t>
  </si>
  <si>
    <t>79</t>
  </si>
  <si>
    <t>968061117,1</t>
  </si>
  <si>
    <t>Vybúranie plastového okenného rámu a krídla</t>
  </si>
  <si>
    <t>943321929</t>
  </si>
  <si>
    <t>80</t>
  </si>
  <si>
    <t>968061125</t>
  </si>
  <si>
    <t>Vyvesenie dreveného dverného krídla do suti plochy do 2 m2, -0,02400t</t>
  </si>
  <si>
    <t>1715203959</t>
  </si>
  <si>
    <t>81</t>
  </si>
  <si>
    <t>968072246</t>
  </si>
  <si>
    <t>Vybúranie kovových okien plochy do 4 m2,  -0,03400t</t>
  </si>
  <si>
    <t>723871249</t>
  </si>
  <si>
    <t>82</t>
  </si>
  <si>
    <t>968072247</t>
  </si>
  <si>
    <t>Vybúranie kovových okien a presklenných stien jednoduchých plochy nad 4 m2,  -0,03400t</t>
  </si>
  <si>
    <t>1047874284</t>
  </si>
  <si>
    <t>83</t>
  </si>
  <si>
    <t>968072455</t>
  </si>
  <si>
    <t>Vybúranie kovových dverových zárubní plochy do 2 m2,  -0,07600t</t>
  </si>
  <si>
    <t>791046583</t>
  </si>
  <si>
    <t>84</t>
  </si>
  <si>
    <t>968072456</t>
  </si>
  <si>
    <t>Vybúranie kovových dverových zárubní plochy nad 2 m2,  -0,06300t</t>
  </si>
  <si>
    <t>2043182030</t>
  </si>
  <si>
    <t>85</t>
  </si>
  <si>
    <t>971033231</t>
  </si>
  <si>
    <t>Vybúranie otvoru v murive tehl. plochy do 0, 0225 m2 hr.do 150 mm,  -0,00400t</t>
  </si>
  <si>
    <t>-105447483</t>
  </si>
  <si>
    <t>86</t>
  </si>
  <si>
    <t>971033531</t>
  </si>
  <si>
    <t>Vybúranie otvorov v murive tehl. plochy do 1 m2 hr.do 150 mm,  -0,28100t</t>
  </si>
  <si>
    <t>-1676699366</t>
  </si>
  <si>
    <t>87</t>
  </si>
  <si>
    <t>971033631</t>
  </si>
  <si>
    <t>Vybúranie otvorov v murive tehl. plochy do 4 m2 hr.do 150 mm,  -0,27000t</t>
  </si>
  <si>
    <t>1305652676</t>
  </si>
  <si>
    <t>88</t>
  </si>
  <si>
    <t>971055008</t>
  </si>
  <si>
    <t>Rezanie konštrukcií zo železobetónu hr.panelu 150mm stenovou pílou -0,01800t</t>
  </si>
  <si>
    <t>-396864084</t>
  </si>
  <si>
    <t>89</t>
  </si>
  <si>
    <t>972056001</t>
  </si>
  <si>
    <t>Jadrové vrty diamantovými korunkami do D 20 mm do stropov - železobetónových -0,00001t</t>
  </si>
  <si>
    <t>cm</t>
  </si>
  <si>
    <t>359663523</t>
  </si>
  <si>
    <t>90</t>
  </si>
  <si>
    <t>972056002</t>
  </si>
  <si>
    <t>Jadrové vrty diamantovými korunkami do D 30 mm do stropov - železobetónových -0,00002t</t>
  </si>
  <si>
    <t>-462541046</t>
  </si>
  <si>
    <t>91</t>
  </si>
  <si>
    <t>973011191</t>
  </si>
  <si>
    <t>Vysekanie kapsy v stenách a stropoch z ľahkých betónov do 150x150x100mm,  -0,00200t</t>
  </si>
  <si>
    <t>-8153758</t>
  </si>
  <si>
    <t>92</t>
  </si>
  <si>
    <t>978011161</t>
  </si>
  <si>
    <t>Otlčenie omietok vnútorných vápenných alebo vápennocementových v rozsahu do 50 %,  -0,02000t</t>
  </si>
  <si>
    <t>-59335412</t>
  </si>
  <si>
    <t>93</t>
  </si>
  <si>
    <t>978059531</t>
  </si>
  <si>
    <t>Odsekanie a odobratie stien z obkladačiek vnútorných nad 2 m2,  -0,06800t</t>
  </si>
  <si>
    <t>-1212087155</t>
  </si>
  <si>
    <t>94</t>
  </si>
  <si>
    <t>978902121,1</t>
  </si>
  <si>
    <t>Obrúsenie omietok stien pred lepením PVC obkladu</t>
  </si>
  <si>
    <t>1508094702</t>
  </si>
  <si>
    <t>95</t>
  </si>
  <si>
    <t>979081111</t>
  </si>
  <si>
    <t>Odvoz sutiny a vybúraných hmôt na skládku do 1 km</t>
  </si>
  <si>
    <t>1664930564</t>
  </si>
  <si>
    <t>96</t>
  </si>
  <si>
    <t>979081121</t>
  </si>
  <si>
    <t>Odvoz sutiny a vybúraných hmôt na skládku za každý ďalší 1 km</t>
  </si>
  <si>
    <t>-486475568</t>
  </si>
  <si>
    <t>97</t>
  </si>
  <si>
    <t>979082111</t>
  </si>
  <si>
    <t>Vnútrostavenisková doprava sutiny a vybúraných hmôt do 10 m</t>
  </si>
  <si>
    <t>-1038403637</t>
  </si>
  <si>
    <t>98</t>
  </si>
  <si>
    <t>979082121</t>
  </si>
  <si>
    <t>Vnútrostavenisková doprava sutiny a vybúraných hmôt za každých ďalších 5 m</t>
  </si>
  <si>
    <t>484200264</t>
  </si>
  <si>
    <t>99</t>
  </si>
  <si>
    <t>979089012</t>
  </si>
  <si>
    <t>Poplatok za skladovanie - betón, tehly, dlaždice (17 01 ), ostatné</t>
  </si>
  <si>
    <t>-836660209</t>
  </si>
  <si>
    <t>100</t>
  </si>
  <si>
    <t>989542212.1</t>
  </si>
  <si>
    <t xml:space="preserve">Dodávka a montáž hasiaceho prenosného pristoja práškového- 6kg </t>
  </si>
  <si>
    <t>1558591298</t>
  </si>
  <si>
    <t>101</t>
  </si>
  <si>
    <t>998011002</t>
  </si>
  <si>
    <t>Presun hmôt pre budovy (801, 803, 812), zvislá konštr. z tehál, tvárnic, z kovu výšky do 12 m</t>
  </si>
  <si>
    <t>-184194086</t>
  </si>
  <si>
    <t>102</t>
  </si>
  <si>
    <t>711111002</t>
  </si>
  <si>
    <t>Zhotovenie izolácie proti zemnej vlhkosti vodorovná asfaltovým lakom za studena</t>
  </si>
  <si>
    <t>-1590396906</t>
  </si>
  <si>
    <t>103</t>
  </si>
  <si>
    <t>1116315000</t>
  </si>
  <si>
    <t>Lak asfaltový, spotreba 0,3 kg/m2</t>
  </si>
  <si>
    <t>1112517690</t>
  </si>
  <si>
    <t>104</t>
  </si>
  <si>
    <t>711141559</t>
  </si>
  <si>
    <t>Zhotovenie  izolácie proti zemnej vlhkosti a tlakovej vode vodorovná pritavením</t>
  </si>
  <si>
    <t>522431978</t>
  </si>
  <si>
    <t>105</t>
  </si>
  <si>
    <t>6283221000.1</t>
  </si>
  <si>
    <t>Asfaltovaný pás s protiradonovou odolnosťou pre spodné vrstvy hydroizolačných systémov</t>
  </si>
  <si>
    <t>-858859065</t>
  </si>
  <si>
    <t>106</t>
  </si>
  <si>
    <t>711111001</t>
  </si>
  <si>
    <t>Zhotovenie izolácie proti vlhkosti vodorovná náterom penetračným za studena</t>
  </si>
  <si>
    <t>1592954590</t>
  </si>
  <si>
    <t>107</t>
  </si>
  <si>
    <t>711112001</t>
  </si>
  <si>
    <t>Zhotovenie  izolácie proti vlhkosti zvislá penetračným náterom za studena</t>
  </si>
  <si>
    <t>-693669255</t>
  </si>
  <si>
    <t>108</t>
  </si>
  <si>
    <t>5856051040</t>
  </si>
  <si>
    <t>-1791544294</t>
  </si>
  <si>
    <t>109</t>
  </si>
  <si>
    <t>5856051360.1</t>
  </si>
  <si>
    <t>Pružná tesniaca páska na tesnenie hrán a kútov pred nanesením izolačných hmôt, šírka 12cm, armovaná</t>
  </si>
  <si>
    <t>-1606631891</t>
  </si>
  <si>
    <t>110</t>
  </si>
  <si>
    <t>711210100</t>
  </si>
  <si>
    <t>Zhotovenie dvojnásobnej izol. stierky pod keramické obklady v interiéri na ploche vodorovnej</t>
  </si>
  <si>
    <t>822585558</t>
  </si>
  <si>
    <t>111</t>
  </si>
  <si>
    <t>711210110</t>
  </si>
  <si>
    <t>Zhotovenie dvojnásobnej izol. stierky pod keramické obklady v interiéri na ploche zvislej</t>
  </si>
  <si>
    <t>-1757001275</t>
  </si>
  <si>
    <t>112</t>
  </si>
  <si>
    <t>5856051350.1</t>
  </si>
  <si>
    <t>-1826611226</t>
  </si>
  <si>
    <t>113</t>
  </si>
  <si>
    <t>998711102</t>
  </si>
  <si>
    <t>Presun hmôt pre izoláciu proti vode v objektoch výšky nad 6 do 12 m</t>
  </si>
  <si>
    <t>-760342736</t>
  </si>
  <si>
    <t>114</t>
  </si>
  <si>
    <t>713122111</t>
  </si>
  <si>
    <t>Montáž tepelnej izolácie podláh polystyrénom, kladeným voľne v jednej vrstve</t>
  </si>
  <si>
    <t>-566995195</t>
  </si>
  <si>
    <t>115</t>
  </si>
  <si>
    <t>2837640630</t>
  </si>
  <si>
    <t>Podlahový polystyrén EPS 150 S, hrúbky 70 mm</t>
  </si>
  <si>
    <t>-1614449854</t>
  </si>
  <si>
    <t>116</t>
  </si>
  <si>
    <t>998713102</t>
  </si>
  <si>
    <t>Presun hmôt pre izolácie tepelné v objektoch výšky nad 6 m do 12 m</t>
  </si>
  <si>
    <t>1001694239</t>
  </si>
  <si>
    <t>117</t>
  </si>
  <si>
    <t>735151821,1</t>
  </si>
  <si>
    <t>Demontáž radiátora, včetne vypustenia a napustenia vody</t>
  </si>
  <si>
    <t>40118647</t>
  </si>
  <si>
    <t>118</t>
  </si>
  <si>
    <t>762421332</t>
  </si>
  <si>
    <t>Obloženie stropov alebo strešných podhľadov z dosiek Cementotrieskových skrutkovaných na zraz hr. dosky 12 mm</t>
  </si>
  <si>
    <t>-866902293</t>
  </si>
  <si>
    <t>119</t>
  </si>
  <si>
    <t>762431332</t>
  </si>
  <si>
    <t>Obloženie stien z dosiek Cementotrieskových skrutkovaných na zraz hr. dosky 12 mm</t>
  </si>
  <si>
    <t>1210430292</t>
  </si>
  <si>
    <t>120</t>
  </si>
  <si>
    <t>763115212</t>
  </si>
  <si>
    <t>Priečka SDK hr. 100 mm jednoducho opláštená doskami RF 12.5 mm s tep. izoláciou, CW 75</t>
  </si>
  <si>
    <t>-146283648</t>
  </si>
  <si>
    <t>121</t>
  </si>
  <si>
    <t>763119521</t>
  </si>
  <si>
    <t>Demontáž sadrokartónovej priečky, jednoduchá nosná oceľová konštrukcia, jednoduché opláštenie, -0,03036t</t>
  </si>
  <si>
    <t>-416576615</t>
  </si>
  <si>
    <t>122</t>
  </si>
  <si>
    <t>763138222</t>
  </si>
  <si>
    <t>Podhľad SDK RBI 12.5 mm závesný, dvojúrovňová oceľová podkonštrukcia CD</t>
  </si>
  <si>
    <t>1030734011</t>
  </si>
  <si>
    <t>123</t>
  </si>
  <si>
    <t>763139531</t>
  </si>
  <si>
    <t>Demontáž sadrokartónového podhľadu s jednovrstvou nosnou konštrukciou z oceľových profilov, jednoduché opláštenie, -0,02106t</t>
  </si>
  <si>
    <t>-2063513885</t>
  </si>
  <si>
    <t>124</t>
  </si>
  <si>
    <t>763115112</t>
  </si>
  <si>
    <t>Priečka SDK hr. 100 mm jednoducho opláštená doskami RB 12.5 mm s tep. Izoláciou, CW 75</t>
  </si>
  <si>
    <t>1592741841</t>
  </si>
  <si>
    <t>125</t>
  </si>
  <si>
    <t>763120010</t>
  </si>
  <si>
    <t>Sadrokartónová inštalačná predstena, jednoduché opláštenie, doska RBI 12,5 mm</t>
  </si>
  <si>
    <t>-835007293</t>
  </si>
  <si>
    <t>126</t>
  </si>
  <si>
    <t>763126690</t>
  </si>
  <si>
    <t>Predsadená akustická SDK stena, R-CD hr. 75 mm, dvojito opláštená doskou 12.5 mm s tep. izoláciou 50mm, spriahnutá na oceľ. konštrukcií R-CD</t>
  </si>
  <si>
    <t>-884738708</t>
  </si>
  <si>
    <t>127</t>
  </si>
  <si>
    <t>763138270</t>
  </si>
  <si>
    <t>Akustický podhľad SDK, doska protihluková 41, Tepelná Izolácia 50 mm</t>
  </si>
  <si>
    <t>424627236</t>
  </si>
  <si>
    <t>128</t>
  </si>
  <si>
    <t>763135020</t>
  </si>
  <si>
    <t xml:space="preserve">Kazetový podhľad 600 x 600 mm- umývateľný dezinfekčnými prostriedkami, hrana A, konštrukcia viditeľná, doska biela plná, hygienický atest, potiahnutý vinylovou fóliou </t>
  </si>
  <si>
    <t>-275031990</t>
  </si>
  <si>
    <t>129</t>
  </si>
  <si>
    <t>763135075</t>
  </si>
  <si>
    <t xml:space="preserve">Kazetový podhľad hydroizolačný 600 x 600 mm,  umývateľný dezinfekčnými prostriedkami, hrana A, konštrukcia viditeľná, doska biela plná, hygienický atest, potiahnutý vinylovou fóliou </t>
  </si>
  <si>
    <t>-1254877175</t>
  </si>
  <si>
    <t>130</t>
  </si>
  <si>
    <t>998763301</t>
  </si>
  <si>
    <t>Presun hmôt pre sádrokartónové konštrukcie v objektoch výšky do 7 m</t>
  </si>
  <si>
    <t>1918524994</t>
  </si>
  <si>
    <t>131</t>
  </si>
  <si>
    <t>764396430.1</t>
  </si>
  <si>
    <t>Pripojovacia lišta dilatačná z PVC, šírky 70 mm</t>
  </si>
  <si>
    <t>582774902</t>
  </si>
  <si>
    <t>132</t>
  </si>
  <si>
    <t>764396810.1</t>
  </si>
  <si>
    <t>Demontáž krycej dilatačnej lišty rš do 250 mm, -0,00164t</t>
  </si>
  <si>
    <t>-1239140725</t>
  </si>
  <si>
    <t>133</t>
  </si>
  <si>
    <t>764712029</t>
  </si>
  <si>
    <t>Oplechovanie parapetov, hliníkové lakované 1,0 mm, š. 220mm</t>
  </si>
  <si>
    <t>-2053965459</t>
  </si>
  <si>
    <t>134</t>
  </si>
  <si>
    <t>998764101</t>
  </si>
  <si>
    <t>Presun hmôt pre konštrukcie klampiarske v objektoch výšky do 6 m</t>
  </si>
  <si>
    <t>-1590515394</t>
  </si>
  <si>
    <t>135</t>
  </si>
  <si>
    <t>6114122107.1</t>
  </si>
  <si>
    <t>Deliaca montovaná priečka s dverami do WC, pol. ST1, Dodávka + Montáž</t>
  </si>
  <si>
    <t>-697531589</t>
  </si>
  <si>
    <t>136</t>
  </si>
  <si>
    <t>6114122107.2</t>
  </si>
  <si>
    <t>Deliaca montovaná priečka s dverami do WC, pol. ST2, Dodávka + Montáž</t>
  </si>
  <si>
    <t>-1560338921</t>
  </si>
  <si>
    <t>137</t>
  </si>
  <si>
    <t>6114122107.3</t>
  </si>
  <si>
    <t>Deliaca montovaná priečka s dverami do WC, pol. ST3, Dodávka + Montáž</t>
  </si>
  <si>
    <t>3940376</t>
  </si>
  <si>
    <t>138</t>
  </si>
  <si>
    <t>6114122107.4</t>
  </si>
  <si>
    <t>Deliaca montovaná priečka s dverami do WC, pol. ST4, Dodávka + Montáž</t>
  </si>
  <si>
    <t>-914673885</t>
  </si>
  <si>
    <t>139</t>
  </si>
  <si>
    <t>6114122107.5</t>
  </si>
  <si>
    <t>Deliaca montovaná priečka s dverami do WC, pol. ST5, Dodávka + Montáž</t>
  </si>
  <si>
    <t>1281041248</t>
  </si>
  <si>
    <t>140</t>
  </si>
  <si>
    <t>6114122107.6</t>
  </si>
  <si>
    <t>Deliaca montovaná priečka s dverami do WC, pol. ST6, Dodávka + Montáž</t>
  </si>
  <si>
    <t>-1927908276</t>
  </si>
  <si>
    <t>141</t>
  </si>
  <si>
    <t>6114122107.7</t>
  </si>
  <si>
    <t>Deliaca montovaná priečka s dverami do WC, pol. ST7, Dodávka + Montáž</t>
  </si>
  <si>
    <t>1444666519</t>
  </si>
  <si>
    <t>142</t>
  </si>
  <si>
    <t>6114122108.1</t>
  </si>
  <si>
    <t>Drevotriesková montovaná priečka s dverami , pol. DT1, Dodávka + Montáž</t>
  </si>
  <si>
    <t>1311033948</t>
  </si>
  <si>
    <t>143</t>
  </si>
  <si>
    <t>6114122108.2</t>
  </si>
  <si>
    <t>Drevotriesková montovaná priečka s 2 dverami , pol. DT2, Dodávka + Montáž</t>
  </si>
  <si>
    <t>-485430865</t>
  </si>
  <si>
    <t>144</t>
  </si>
  <si>
    <t>766621081</t>
  </si>
  <si>
    <t xml:space="preserve">Montáž  plastových okien vrátane príslušenstva, za 1 bm montáže   </t>
  </si>
  <si>
    <t>1028746262</t>
  </si>
  <si>
    <t>145</t>
  </si>
  <si>
    <t>6114100101,1</t>
  </si>
  <si>
    <t>Plast. okno s príslušenstvom  pol. 1- 2100/1800</t>
  </si>
  <si>
    <t>-720753712</t>
  </si>
  <si>
    <t>146</t>
  </si>
  <si>
    <t>6114100101,2</t>
  </si>
  <si>
    <t>Plast. okno s príslušenstvom  pol. 2- 900/1800</t>
  </si>
  <si>
    <t>-1411860879</t>
  </si>
  <si>
    <t>147</t>
  </si>
  <si>
    <t>6114100101,3</t>
  </si>
  <si>
    <t>Plast. okno s príslušenstvom  pol. 3- 2100/1800</t>
  </si>
  <si>
    <t>-224085113</t>
  </si>
  <si>
    <t>148</t>
  </si>
  <si>
    <t>6114100101,4</t>
  </si>
  <si>
    <t>Plast. okno s príslušenstvom  pol. 4- 2100/1800</t>
  </si>
  <si>
    <t>-378456111</t>
  </si>
  <si>
    <t>149</t>
  </si>
  <si>
    <t>6114100101,5</t>
  </si>
  <si>
    <t>Plast. okno s príslušenstvom  pol. 5- 900/1800</t>
  </si>
  <si>
    <t>-316017660</t>
  </si>
  <si>
    <t>150</t>
  </si>
  <si>
    <t>766661422</t>
  </si>
  <si>
    <t>Montáž dverných krídiel kompletiz. protipožiarnych jednokrídlových, šírky nad 800 mm bez priezoru</t>
  </si>
  <si>
    <t>-331742493</t>
  </si>
  <si>
    <t>151</t>
  </si>
  <si>
    <t>6116401000.1</t>
  </si>
  <si>
    <t>Drevené plné požiarne dvere jednokrídlové, bez zárubne EW C30-D3-C,  80x197 cm  biela farba komplet- kľučka, obojstranná vložka, zámok, kovanie</t>
  </si>
  <si>
    <t>-2057071881</t>
  </si>
  <si>
    <t>152</t>
  </si>
  <si>
    <t>6116401000.2</t>
  </si>
  <si>
    <t>Drevené plné požiarne dvere jednokrídlové, bez zárubne EW C30-D3-C,  90x197 cm  biela farba komplet- kľučka, obojstranná vložka, zámok, kovanie</t>
  </si>
  <si>
    <t>1103647737</t>
  </si>
  <si>
    <t>153</t>
  </si>
  <si>
    <t>766661432</t>
  </si>
  <si>
    <t>Montáž dverového krídla kompletiz.otváravého protipožiarneho, dvojkrídlové</t>
  </si>
  <si>
    <t>-249612289</t>
  </si>
  <si>
    <t>154</t>
  </si>
  <si>
    <t>6116402400,2</t>
  </si>
  <si>
    <t>-520154157</t>
  </si>
  <si>
    <t>155</t>
  </si>
  <si>
    <t>766662112,1</t>
  </si>
  <si>
    <t>1686617276</t>
  </si>
  <si>
    <t>156</t>
  </si>
  <si>
    <t>6116011100.1</t>
  </si>
  <si>
    <t>-1458905538</t>
  </si>
  <si>
    <t>157</t>
  </si>
  <si>
    <t>6116011100.2</t>
  </si>
  <si>
    <t>-265584860</t>
  </si>
  <si>
    <t>158</t>
  </si>
  <si>
    <t>6116011100.3</t>
  </si>
  <si>
    <t>-1360548415</t>
  </si>
  <si>
    <t>159</t>
  </si>
  <si>
    <t>6116020100</t>
  </si>
  <si>
    <t>-219879477</t>
  </si>
  <si>
    <t>160</t>
  </si>
  <si>
    <t>6116024800</t>
  </si>
  <si>
    <t>1453162947</t>
  </si>
  <si>
    <t>161</t>
  </si>
  <si>
    <t>6116024800.2</t>
  </si>
  <si>
    <t>621279660</t>
  </si>
  <si>
    <t>162</t>
  </si>
  <si>
    <t>766662112,2</t>
  </si>
  <si>
    <t>-852614528</t>
  </si>
  <si>
    <t>163</t>
  </si>
  <si>
    <t>5533401960,1</t>
  </si>
  <si>
    <t>Posuvné systémy dverí- synchronizovaný pojazd</t>
  </si>
  <si>
    <t>1688598086</t>
  </si>
  <si>
    <t>164</t>
  </si>
  <si>
    <t>6117103125,1</t>
  </si>
  <si>
    <t>Dvere vnútorné jednokrídlové D1K- posuvné, povrch HPL, mechanicky odolné, 1300x1970 mm, komplet- kľučka, zámok</t>
  </si>
  <si>
    <t>-395154026</t>
  </si>
  <si>
    <t>165</t>
  </si>
  <si>
    <t>766694142</t>
  </si>
  <si>
    <t>Montáž parapetnej dosky plastovej šírky do 300 mm</t>
  </si>
  <si>
    <t>345159730</t>
  </si>
  <si>
    <t>166</t>
  </si>
  <si>
    <t>6119000980</t>
  </si>
  <si>
    <t>Vnútorné parapetné dosky plastové komôrkové, š=250mm biela</t>
  </si>
  <si>
    <t>280337011</t>
  </si>
  <si>
    <t>167</t>
  </si>
  <si>
    <t>998766101</t>
  </si>
  <si>
    <t>Presun hmot pre konštrukcie stolárske v objektoch výšky do 6 m</t>
  </si>
  <si>
    <t>-1187800893</t>
  </si>
  <si>
    <t>168</t>
  </si>
  <si>
    <t>767581802</t>
  </si>
  <si>
    <t>Demontáž podhľadov lamiel- feal,  -0,00400t</t>
  </si>
  <si>
    <t>-1171384947</t>
  </si>
  <si>
    <t>169</t>
  </si>
  <si>
    <t>767581802.1</t>
  </si>
  <si>
    <t>Demontáž a spätná montáž podhľadov lamiel- feal, po namontovaní rozvodov VZT  -0,00400t</t>
  </si>
  <si>
    <t>1808176016</t>
  </si>
  <si>
    <t>170</t>
  </si>
  <si>
    <t>767584811,2</t>
  </si>
  <si>
    <t>Demontáž zariadenia strojovne vzduchotechniky a rozvodov vzduchotechniky, vrátane presunu hmôt, odvozu a uloženia do zberu</t>
  </si>
  <si>
    <t>-171122263</t>
  </si>
  <si>
    <t>171</t>
  </si>
  <si>
    <t>767230030.1</t>
  </si>
  <si>
    <t>Montáž madla- nerezové na schody, kotvenie do steny</t>
  </si>
  <si>
    <t>-1861795249</t>
  </si>
  <si>
    <t>172</t>
  </si>
  <si>
    <t>5535200600.1</t>
  </si>
  <si>
    <t>Madlo nerezové pre schody, kotvenie do steny</t>
  </si>
  <si>
    <t>877185150</t>
  </si>
  <si>
    <t>173</t>
  </si>
  <si>
    <t>767640021,1</t>
  </si>
  <si>
    <t>Montáž hliníkových stien s dvermi a hydroizolačnými expanznými  páskami (expanzná)</t>
  </si>
  <si>
    <t>-214205348</t>
  </si>
  <si>
    <t>174</t>
  </si>
  <si>
    <t>2832301030</t>
  </si>
  <si>
    <t>Expanzná páska pre okenné a fasádne konštrukcie</t>
  </si>
  <si>
    <t>-1607051890</t>
  </si>
  <si>
    <t>175</t>
  </si>
  <si>
    <t>5535870021,1</t>
  </si>
  <si>
    <t>Steny hliníkové ozn. AL1 -  4035x3250mm</t>
  </si>
  <si>
    <t>-2137910128</t>
  </si>
  <si>
    <t>176</t>
  </si>
  <si>
    <t>5535870022,1</t>
  </si>
  <si>
    <t>Steny hliníkové ozn. AL2 -  4035x3250mm</t>
  </si>
  <si>
    <t>-1312181223</t>
  </si>
  <si>
    <t>177</t>
  </si>
  <si>
    <t>5535870031,1</t>
  </si>
  <si>
    <t>Steny hliníkové ozn. AL3 -  5930x3250mm</t>
  </si>
  <si>
    <t>139668095</t>
  </si>
  <si>
    <t>178</t>
  </si>
  <si>
    <t>5535870032,1</t>
  </si>
  <si>
    <t>Steny hliníkové ozn. AL4 -  1455x3250mm</t>
  </si>
  <si>
    <t>872328857</t>
  </si>
  <si>
    <t>179</t>
  </si>
  <si>
    <t>5535870033,1</t>
  </si>
  <si>
    <t>Steny hliníkové ozn. AL5 -  2200x3250mm</t>
  </si>
  <si>
    <t>1953349870</t>
  </si>
  <si>
    <t>180</t>
  </si>
  <si>
    <t>5535870034,1</t>
  </si>
  <si>
    <t>Steny hliníkové ozn. AL6 -  2390x3250mm</t>
  </si>
  <si>
    <t>-1635446577</t>
  </si>
  <si>
    <t>181</t>
  </si>
  <si>
    <t>5535870035,1</t>
  </si>
  <si>
    <t>Steny hliníkové ozn. AL7 -  2150x3250mm</t>
  </si>
  <si>
    <t>1813713853</t>
  </si>
  <si>
    <t>182</t>
  </si>
  <si>
    <t>5535870036,1</t>
  </si>
  <si>
    <t>Steny hliníkové ozn. AL8 -  2160x3250mm</t>
  </si>
  <si>
    <t>-1214850571</t>
  </si>
  <si>
    <t>183</t>
  </si>
  <si>
    <t>5535870037,1</t>
  </si>
  <si>
    <t>Steny hliníkové ozn. AL9 -  1250x3250mm</t>
  </si>
  <si>
    <t>1038058056</t>
  </si>
  <si>
    <t>184</t>
  </si>
  <si>
    <t>5535870038,1</t>
  </si>
  <si>
    <t>Steny hliníkové ozn. AL10 -  1050x2500mm</t>
  </si>
  <si>
    <t>-386227438</t>
  </si>
  <si>
    <t>185</t>
  </si>
  <si>
    <t>5535870039,1</t>
  </si>
  <si>
    <t>Okno hliníkové ozn. AL11 -  1000x1500mm</t>
  </si>
  <si>
    <t>1553259200</t>
  </si>
  <si>
    <t>186</t>
  </si>
  <si>
    <t>5535870040,1</t>
  </si>
  <si>
    <t>Steny hliníkové ozn. AL12 a AL13 -  1050x3250mm + 2500x2250mm</t>
  </si>
  <si>
    <t>-1067341963</t>
  </si>
  <si>
    <t>187</t>
  </si>
  <si>
    <t>5535870041,1</t>
  </si>
  <si>
    <t>Okno hliníkové ozn. AL14 -  1200x1150mm</t>
  </si>
  <si>
    <t>-1049704234</t>
  </si>
  <si>
    <t>188</t>
  </si>
  <si>
    <t>5535870042,1</t>
  </si>
  <si>
    <t>Steny hliníkové ozn. AL15 -  1400x3250mm</t>
  </si>
  <si>
    <t>-1655350134</t>
  </si>
  <si>
    <t>189</t>
  </si>
  <si>
    <t>5535870043,1</t>
  </si>
  <si>
    <t>Steny hliníkové ozn. AL16 -  3250x3250mm</t>
  </si>
  <si>
    <t>-1071436159</t>
  </si>
  <si>
    <t>190</t>
  </si>
  <si>
    <t>5535870044,1</t>
  </si>
  <si>
    <t>Steny hliníkové ozn. AL17 -  2390x3250mm</t>
  </si>
  <si>
    <t>408763721</t>
  </si>
  <si>
    <t>191</t>
  </si>
  <si>
    <t>5535870045,1</t>
  </si>
  <si>
    <t>Steny hliníkové ozn. AL18 -  5520x3250mm</t>
  </si>
  <si>
    <t>-607581698</t>
  </si>
  <si>
    <t>192</t>
  </si>
  <si>
    <t>5535870046,1</t>
  </si>
  <si>
    <t>Steny hliníkové ozn. AL19 -  3250x3250mm</t>
  </si>
  <si>
    <t>-910425346</t>
  </si>
  <si>
    <t>193</t>
  </si>
  <si>
    <t>5535870047,1</t>
  </si>
  <si>
    <t>Steny hliníkové ozn. AL20 -  5600x3250mm</t>
  </si>
  <si>
    <t>-1222276062</t>
  </si>
  <si>
    <t>194</t>
  </si>
  <si>
    <t>5535870048,1</t>
  </si>
  <si>
    <t>Steny hliníkové ozn. AL21 -  5600x3250mm</t>
  </si>
  <si>
    <t>742070439</t>
  </si>
  <si>
    <t>195</t>
  </si>
  <si>
    <t>777640021.1</t>
  </si>
  <si>
    <t>Montáž protipožiarnych hliníkových stien s dvermi</t>
  </si>
  <si>
    <t>174824976</t>
  </si>
  <si>
    <t>196</t>
  </si>
  <si>
    <t>5635870021.1</t>
  </si>
  <si>
    <t>Steny protipožiarne hliníkové ozn. PO1 -  2380x3250mm</t>
  </si>
  <si>
    <t>270566288</t>
  </si>
  <si>
    <t>197</t>
  </si>
  <si>
    <t>5635870021.2</t>
  </si>
  <si>
    <t>Steny protipožiarne hliníkové ozn. PO2 -  2380x3250mm</t>
  </si>
  <si>
    <t>1726924746</t>
  </si>
  <si>
    <t>198</t>
  </si>
  <si>
    <t>5635870021.3</t>
  </si>
  <si>
    <t>Steny protipožiarne hliníkové ozn. PO3- 1500x2100mm, posuvné automatické</t>
  </si>
  <si>
    <t>-1358068098</t>
  </si>
  <si>
    <t>199</t>
  </si>
  <si>
    <t>767649194,1</t>
  </si>
  <si>
    <t>Montáž stenového madla OP1</t>
  </si>
  <si>
    <t>745664862</t>
  </si>
  <si>
    <t>200</t>
  </si>
  <si>
    <t>6156701000,1</t>
  </si>
  <si>
    <t>Stenové madlo- pol. OP1</t>
  </si>
  <si>
    <t>1879542858</t>
  </si>
  <si>
    <t>201</t>
  </si>
  <si>
    <t>767649194,2</t>
  </si>
  <si>
    <t>Montáž stenového zvodidla OP2</t>
  </si>
  <si>
    <t>1294094394</t>
  </si>
  <si>
    <t>202</t>
  </si>
  <si>
    <t>6156701000,2</t>
  </si>
  <si>
    <t>Stenové zvodidlo- pol. OP2</t>
  </si>
  <si>
    <t>1704177437</t>
  </si>
  <si>
    <t>203</t>
  </si>
  <si>
    <t>767649194,3</t>
  </si>
  <si>
    <t>Montáž ochranného rohu</t>
  </si>
  <si>
    <t>-1346495020</t>
  </si>
  <si>
    <t>204</t>
  </si>
  <si>
    <t>6156701000,3</t>
  </si>
  <si>
    <t>Kryt rohu: Ochranná antibakteriálna PVC rohová lišta 50/50 na kovovom ráme- pol. OP3</t>
  </si>
  <si>
    <t>-1796411026</t>
  </si>
  <si>
    <t>205</t>
  </si>
  <si>
    <t>767660125,1</t>
  </si>
  <si>
    <t xml:space="preserve">Montáž vonkajšej žalúzie </t>
  </si>
  <si>
    <t>-1791335001</t>
  </si>
  <si>
    <t>206</t>
  </si>
  <si>
    <t>5534306341,1</t>
  </si>
  <si>
    <t>Exterierová žalúzia K1 -  2100x1800 mm</t>
  </si>
  <si>
    <t>1661229877</t>
  </si>
  <si>
    <t>207</t>
  </si>
  <si>
    <t>5534306342,1</t>
  </si>
  <si>
    <t>Exterierová žalúzia K2 -  600x1800 mm</t>
  </si>
  <si>
    <t>-538335473</t>
  </si>
  <si>
    <t>208</t>
  </si>
  <si>
    <t>5534306346,1</t>
  </si>
  <si>
    <t xml:space="preserve">Dialkový ovládač - Vysielač  K3 </t>
  </si>
  <si>
    <t>-1436378109</t>
  </si>
  <si>
    <t>209</t>
  </si>
  <si>
    <t>767999202,1</t>
  </si>
  <si>
    <t>Výroba a Dodávka oceľovej konštrukcie- OK1 pre dverný otvor, vrátane náterov: základný + 2x syntetický RAL</t>
  </si>
  <si>
    <t>-1441910227</t>
  </si>
  <si>
    <t>210</t>
  </si>
  <si>
    <t>767999202,2</t>
  </si>
  <si>
    <t>Montáž oceľovej konštrukcie- OK1 pre dverný otvor, zváranie, osadenie, vrátane náterov</t>
  </si>
  <si>
    <t>-96807730</t>
  </si>
  <si>
    <t>211</t>
  </si>
  <si>
    <t>998767101</t>
  </si>
  <si>
    <t>Presun hmôt pre kovové stavebné doplnkové konštrukcie v objektoch výšky do 6 m</t>
  </si>
  <si>
    <t>960514385</t>
  </si>
  <si>
    <t>212</t>
  </si>
  <si>
    <t>771275307</t>
  </si>
  <si>
    <t>Montáž obkladov schodiskových stupňov dlaždicami do flexibilného tmelu veľ. 300 x 300 mm, vrátane nástupnicových rohových líšt</t>
  </si>
  <si>
    <t>-1386356066</t>
  </si>
  <si>
    <t>213</t>
  </si>
  <si>
    <t>771415004</t>
  </si>
  <si>
    <t xml:space="preserve">Montáž soklíkov z keramickej dlažby do tmelu </t>
  </si>
  <si>
    <t>1266643340</t>
  </si>
  <si>
    <t>214</t>
  </si>
  <si>
    <t>771575109</t>
  </si>
  <si>
    <t xml:space="preserve">Montáž podláh z dlaždíc keramických do tmelu </t>
  </si>
  <si>
    <t>-1582538511</t>
  </si>
  <si>
    <t>215</t>
  </si>
  <si>
    <t>5976455001,1</t>
  </si>
  <si>
    <t xml:space="preserve">Dlaždice keramické s protišmykovým povrchom, podľa DIN 51097 skupiny B (R10), rozmer 200-400x200-400   </t>
  </si>
  <si>
    <t>2081438020</t>
  </si>
  <si>
    <t>216</t>
  </si>
  <si>
    <t>771575109.1</t>
  </si>
  <si>
    <t>Montáž podláh z dlaždíc exteriérových keramických do tmelu</t>
  </si>
  <si>
    <t>4456499</t>
  </si>
  <si>
    <t>217</t>
  </si>
  <si>
    <t>59764571001</t>
  </si>
  <si>
    <t>Dlaždice exterierové keramické s protišmykovým povrchom líca, mrazuvzdorné</t>
  </si>
  <si>
    <t>1002655347</t>
  </si>
  <si>
    <t>218</t>
  </si>
  <si>
    <t>777990010.1</t>
  </si>
  <si>
    <t>Hliníková ukončovacia lišta keramickej dlažby- lepená</t>
  </si>
  <si>
    <t>1445034907</t>
  </si>
  <si>
    <t>219</t>
  </si>
  <si>
    <t>998771101</t>
  </si>
  <si>
    <t>Presun hmôt pre podlahy z dlaždíc v objektoch výšky do 6m</t>
  </si>
  <si>
    <t>-105286276</t>
  </si>
  <si>
    <t>220</t>
  </si>
  <si>
    <t>775413220</t>
  </si>
  <si>
    <t>Montáž prechodovej lišty priskrutkovaním</t>
  </si>
  <si>
    <t>-1709280742</t>
  </si>
  <si>
    <t>221</t>
  </si>
  <si>
    <t>6119800959</t>
  </si>
  <si>
    <t>Lišta prechodová hliniková skrutkovacia, 40 mm,s farebným povrchom</t>
  </si>
  <si>
    <t>-1380320626</t>
  </si>
  <si>
    <t>222</t>
  </si>
  <si>
    <t>998775101</t>
  </si>
  <si>
    <t>Presun hmôt pre podlahy vlysové a parketové v objektoch výšky do 6 m</t>
  </si>
  <si>
    <t>1777625851</t>
  </si>
  <si>
    <t>223</t>
  </si>
  <si>
    <t>776511820</t>
  </si>
  <si>
    <t>Odstránenie povlakových podláh z nášľapnej plochy lepených s podložkou,  -0,00100t</t>
  </si>
  <si>
    <t>-761322653</t>
  </si>
  <si>
    <t>224</t>
  </si>
  <si>
    <t>776521100</t>
  </si>
  <si>
    <t>Lepenie povlakových podláh z PVC homogénnych pásov</t>
  </si>
  <si>
    <t>-450886255</t>
  </si>
  <si>
    <t>225</t>
  </si>
  <si>
    <t>776420011</t>
  </si>
  <si>
    <t>Lepenie podlahových soklov z PVC vytiahnutím - fabión- vrátane fabiónovej a ukončovacej lišty</t>
  </si>
  <si>
    <t>-1748228690</t>
  </si>
  <si>
    <t>226</t>
  </si>
  <si>
    <t>2841305054</t>
  </si>
  <si>
    <t>Podlahovina vinylová homogénna, hrúbka 2,5 mm, trieda záťaže 34-43, protišmyková R9</t>
  </si>
  <si>
    <t>2009659474</t>
  </si>
  <si>
    <t>227</t>
  </si>
  <si>
    <t>2841305054.2</t>
  </si>
  <si>
    <t>Podlahovina vinylová embosovaný povrch, odolná proti pošmyknutiu aj v mokrých priestoroch, hrúbka 2,5 mm, trieda záťaže 34-43, protišmyková</t>
  </si>
  <si>
    <t>1576195616</t>
  </si>
  <si>
    <t>228</t>
  </si>
  <si>
    <t>776521240</t>
  </si>
  <si>
    <t>Lepenie povlakových podláh PVC, elektrostaticky vodivých - PVC bez podkladu z pásov</t>
  </si>
  <si>
    <t>-1032165556</t>
  </si>
  <si>
    <t>229</t>
  </si>
  <si>
    <t>776420011,1</t>
  </si>
  <si>
    <t>Lepenie podlahových soklov z PVC vytiahnutím- fabión- elektrostaticky vodivých, vrátane fabiónovej a ukončovacej lišty</t>
  </si>
  <si>
    <t>-953066492</t>
  </si>
  <si>
    <t>230</t>
  </si>
  <si>
    <t>2841291690</t>
  </si>
  <si>
    <t>Podlahovina elektrostaticky vodivá, homogénna vinylová v pásoch, hr. 2 mm, trieda 34-43</t>
  </si>
  <si>
    <t>42309991</t>
  </si>
  <si>
    <t>231</t>
  </si>
  <si>
    <t>776620010</t>
  </si>
  <si>
    <t>Lepenie PVC heterogénnych alebo homogénnych v pásoch na steny</t>
  </si>
  <si>
    <t>720760458</t>
  </si>
  <si>
    <t>232</t>
  </si>
  <si>
    <t>2849836211,1</t>
  </si>
  <si>
    <t xml:space="preserve">Obklad stien vinylový heterogénny, hrúbka 1,5 mm, trieda: 34-43  </t>
  </si>
  <si>
    <t>586856591</t>
  </si>
  <si>
    <t>233</t>
  </si>
  <si>
    <t>776990110</t>
  </si>
  <si>
    <t>Penetrovanie podkladu pred kladením povlakových podláh</t>
  </si>
  <si>
    <t>-1884866209</t>
  </si>
  <si>
    <t>234</t>
  </si>
  <si>
    <t>998776101</t>
  </si>
  <si>
    <t>Presun hmôt pre podlahy povlakové v objektoch výšky do 6 m</t>
  </si>
  <si>
    <t>-21997491</t>
  </si>
  <si>
    <t>235</t>
  </si>
  <si>
    <t>781445018,1</t>
  </si>
  <si>
    <t>Montáž obkladov vnútor. stien z obkladačiek kladených do tmelu veľ. 200-40x200-400 mm</t>
  </si>
  <si>
    <t>1160542456</t>
  </si>
  <si>
    <t>236</t>
  </si>
  <si>
    <t>5976582000</t>
  </si>
  <si>
    <t>Obkladačky keramické glazované jednofarebné hladké  200-400x200-400, trieda 1</t>
  </si>
  <si>
    <t>-652825422</t>
  </si>
  <si>
    <t>237</t>
  </si>
  <si>
    <t>781445213,1</t>
  </si>
  <si>
    <t>Montáž obkladov vonk. stien z obkladačiek kladených do tmelu flexibilného veľ. 300x600 mm</t>
  </si>
  <si>
    <t>-138717492</t>
  </si>
  <si>
    <t>238</t>
  </si>
  <si>
    <t>5978650081,1</t>
  </si>
  <si>
    <t>Keramický obklad exteriérový, rozmer 300x600/10,5 mm,trieda 1, mrazuvzdorný obklad, pololesk, farba SIVÁ</t>
  </si>
  <si>
    <t>896589308</t>
  </si>
  <si>
    <t>239</t>
  </si>
  <si>
    <t>781491111</t>
  </si>
  <si>
    <t>Montáž plastových profilov pre vnútorný obklad do tmelu - roh steny</t>
  </si>
  <si>
    <t>944081282</t>
  </si>
  <si>
    <t>240</t>
  </si>
  <si>
    <t>2831218721,1</t>
  </si>
  <si>
    <t>Rohová lišta plastová k obkladu- vnútorná</t>
  </si>
  <si>
    <t>1688496405</t>
  </si>
  <si>
    <t>241</t>
  </si>
  <si>
    <t>781491111.1</t>
  </si>
  <si>
    <t>Montáž hlinikových profilov pre obklad do tmelu- roh</t>
  </si>
  <si>
    <t>47668534</t>
  </si>
  <si>
    <t>242</t>
  </si>
  <si>
    <t>2831218721.2</t>
  </si>
  <si>
    <t xml:space="preserve">Rohová lišta hliniková ku vonkajšiemu keramickému obkladu </t>
  </si>
  <si>
    <t>387980128</t>
  </si>
  <si>
    <t>243</t>
  </si>
  <si>
    <t>781493111,1</t>
  </si>
  <si>
    <t>Montáž plastových dvierok 250x250 pri obklade do tmelu</t>
  </si>
  <si>
    <t>-1930355563</t>
  </si>
  <si>
    <t>244</t>
  </si>
  <si>
    <t>6420134053</t>
  </si>
  <si>
    <t>Plastové dvierka 250/250</t>
  </si>
  <si>
    <t>-2099523897</t>
  </si>
  <si>
    <t>245</t>
  </si>
  <si>
    <t>998781102</t>
  </si>
  <si>
    <t>Presun hmôt pre obklady keramické v objektoch výšky nad 6 do 12 m</t>
  </si>
  <si>
    <t>-1168075378</t>
  </si>
  <si>
    <t>246</t>
  </si>
  <si>
    <t>783226100</t>
  </si>
  <si>
    <t>Nátery kov.stav.doplnk.konštr. syntetické na vzduchu schnúce základný - 35µm</t>
  </si>
  <si>
    <t>1099201326</t>
  </si>
  <si>
    <t>247</t>
  </si>
  <si>
    <t>783225100</t>
  </si>
  <si>
    <t xml:space="preserve">Nátery kov.stav.doplnk.konštr. syntetické na vzduchu schnúce dvojnás. 1x s emailov. - 105µm </t>
  </si>
  <si>
    <t>-1392945890</t>
  </si>
  <si>
    <t>248</t>
  </si>
  <si>
    <t>784402801</t>
  </si>
  <si>
    <t>Odstránenie malieb oškrabaním, výšky do 3, 80 m</t>
  </si>
  <si>
    <t>-271620292</t>
  </si>
  <si>
    <t>249</t>
  </si>
  <si>
    <t>784452271,1</t>
  </si>
  <si>
    <t xml:space="preserve">Maľby z maliarskych zmesí antibakteriálnych umývatelných dezinfekčnými prostriedkami, ručne nanášané dvojnásobné základné na podklad jemnozrnný výšky do 3,80 m   </t>
  </si>
  <si>
    <t>223163959</t>
  </si>
  <si>
    <t>250</t>
  </si>
  <si>
    <t>784452371,1</t>
  </si>
  <si>
    <t xml:space="preserve">Maľby z maliarskych zmesí antibakteriálnych umývatelných dezinfekčnými prostriedkami, ručne nanášané tónované dvojnásobné na jemnozrnný podklad výšky do 3,80 m   </t>
  </si>
  <si>
    <t>-739008298</t>
  </si>
  <si>
    <t>E 02 - Zdravotnícko- technické inštalácie- voda, kanál</t>
  </si>
  <si>
    <t>Ing. Geci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</si>
  <si>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</si>
  <si>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</si>
  <si>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</si>
  <si>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</si>
  <si>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</si>
  <si>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</si>
  <si>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</si>
  <si>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</si>
  <si>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</si>
  <si>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</si>
  <si>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783 - Dokončovacie práce - nátery</t>
  </si>
  <si>
    <t>OST - Ostatné</t>
  </si>
  <si>
    <t>139711101</t>
  </si>
  <si>
    <t>Výkop v uzavretých priestoroch s naložením výkopu na dopravný prostriedok v hornine 1 až 4</t>
  </si>
  <si>
    <t>161101501</t>
  </si>
  <si>
    <t>Zvislé premiestnenie výkopku z horniny I až IV, nosením za každé 3 m výšky</t>
  </si>
  <si>
    <t>162501102</t>
  </si>
  <si>
    <t xml:space="preserve">Vodorovné premiestnenie výkopku po spevnenej ceste z horniny tr.1-4, do 100 m3 na vzdialenosť do 3000 m </t>
  </si>
  <si>
    <t>1314360069</t>
  </si>
  <si>
    <t>162501105</t>
  </si>
  <si>
    <t>Vodorovné premiestnenie výkopku po spevnenej ceste z horniny tr.1-4, do 100 m3, príplatok k cene za každých ďalšich a začatých 1000 m</t>
  </si>
  <si>
    <t>394795486</t>
  </si>
  <si>
    <t>171201201</t>
  </si>
  <si>
    <t>Uloženie sypaniny na skládky do 100 m3</t>
  </si>
  <si>
    <t>174101102</t>
  </si>
  <si>
    <t>Zásyp sypaninou v uzavretých priestoroch s urovnaním povrchu zásypu</t>
  </si>
  <si>
    <t>5833714000</t>
  </si>
  <si>
    <t>Štrkopiesok 0-16 n</t>
  </si>
  <si>
    <t>451573111</t>
  </si>
  <si>
    <t>Lôžko pod potrubie, stoky a drobné objekty, v otvorenom výkope z piesku a štrkopiesku do 63 mm</t>
  </si>
  <si>
    <t>871266000</t>
  </si>
  <si>
    <t>Montáž kanalizačného PVC-U potrubia hladkého viacvrstvového DN 110</t>
  </si>
  <si>
    <t>286110005700</t>
  </si>
  <si>
    <t>Rúra kanalizačná PVC-U gravitačná, hladká SN4 - KG, ML - viacvrstvová, DN 110</t>
  </si>
  <si>
    <t>871276002</t>
  </si>
  <si>
    <t>Montáž kanalizačného PVC-U potrubia hladkého viacvrstvového DN 125</t>
  </si>
  <si>
    <t>286110006100</t>
  </si>
  <si>
    <t>Rúra kanalizačná PVC-U gravitačná, hladká SN4 - KG, ML - viacvrstvová, DN 125</t>
  </si>
  <si>
    <t>871326004</t>
  </si>
  <si>
    <t>Montáž kanalizačného PVC-U potrubia hladkého viacvrstvového DN 160</t>
  </si>
  <si>
    <t>286110006600</t>
  </si>
  <si>
    <t>Rúra kanalizačná PVC-U gravitačná, hladká SN4 - KG, ML - viacvrstvová, DN 160</t>
  </si>
  <si>
    <t>871356006</t>
  </si>
  <si>
    <t>Montáž kanalizačného PVC-U potrubia hladkého viacvrstvového DN 200</t>
  </si>
  <si>
    <t>286110007100</t>
  </si>
  <si>
    <t>Rúra kanalizačná PVC-U gravitačná, hladká SN4 - KG, ML - viacvrstvová, DN 200</t>
  </si>
  <si>
    <t>894810009</t>
  </si>
  <si>
    <t>Montáž PP revíznej kanalizačnej šachty 600 do výšky šachty 2 m s roznášacím prstencom a poklopom</t>
  </si>
  <si>
    <t>286610038000</t>
  </si>
  <si>
    <t>Šachtové dno slepé ku kanalizačnej revíznej šachte  PP</t>
  </si>
  <si>
    <t>286610045000</t>
  </si>
  <si>
    <t>Vlnovcová šachtová rúra kanalizačná dĺžka 6 m, PP</t>
  </si>
  <si>
    <t>286710035900</t>
  </si>
  <si>
    <t>Gumové tesnenie šachtovej rúry 600 ku kanalizačnej revíznej šachte</t>
  </si>
  <si>
    <t>953941210</t>
  </si>
  <si>
    <t>Osadenie pachotesného poklopu s rámom s plochou do 1 m2</t>
  </si>
  <si>
    <t>28662001202.1</t>
  </si>
  <si>
    <t>Kovový poklop pachotesný s tesnením (min. B125) kruhový DN 600</t>
  </si>
  <si>
    <t>LG200</t>
  </si>
  <si>
    <t>IN SITU manžeta 200 - pre OD tvarovky - PP korugovaný kanalizačný systém</t>
  </si>
  <si>
    <t>LG150</t>
  </si>
  <si>
    <t>IN SITU manžeta 150 - pre OD tvarovky - PP korugovaný kanalizačný systém</t>
  </si>
  <si>
    <t>LG125</t>
  </si>
  <si>
    <t>IN SITU manžeta 125 - pre OD tvarovky - PP korugovaný kanalizačný systém</t>
  </si>
  <si>
    <t>172413</t>
  </si>
  <si>
    <t>Kanalizačná tvarovka Čistiaci kus PVC KGRE na 4 skrutky DN200</t>
  </si>
  <si>
    <t>172403</t>
  </si>
  <si>
    <t>Kanalizačná tvarovka Čistiaci kus PVC KGRE na 4 skrutky DN150</t>
  </si>
  <si>
    <t>172393</t>
  </si>
  <si>
    <t>Kanalizačná tvarovka  Čistiaci kus PVC KGRE na 4 skrutky DN125</t>
  </si>
  <si>
    <t>831263195</t>
  </si>
  <si>
    <t>Príplatok k cene za zriadenie kanalizačnej prípojky DN od 100 do 300 mm</t>
  </si>
  <si>
    <t>919735123</t>
  </si>
  <si>
    <t>Rezanie existujúceho betónového krytu alebo podkladu hĺbky nad 100 do 150 mm</t>
  </si>
  <si>
    <t>-375781700</t>
  </si>
  <si>
    <t>965043341</t>
  </si>
  <si>
    <t>Búranie podkladov pod dlažby, liatych dlažieb a mazanín,betón s poterom,teracom hr.do 100 mm, plochy nad 4 m2  -2,20000t</t>
  </si>
  <si>
    <t>974031132</t>
  </si>
  <si>
    <t>Vysekanie rýh v akomkoľvek murive tehlovom na akúkoľvek maltu do hĺbky 50 mm a š. do 70 mm,  -0,00600t</t>
  </si>
  <si>
    <t>974031142</t>
  </si>
  <si>
    <t>Vysekávanie rýh v akomkoľvek murive tehlovom na akúkoľvek maltu do hĺbky 70 mm a š. do 70 mm,  -0,00900t</t>
  </si>
  <si>
    <t>974031143</t>
  </si>
  <si>
    <t>Vysekávanie rýh v akomkoľvek murive tehlovom na akúkoľvek maltu do hĺbky 70 mm a š. do 100 mm,  -0,01300t</t>
  </si>
  <si>
    <t>974031153</t>
  </si>
  <si>
    <t>Vysekávanie rýh v akomkoľvek murive tehlovom na akúkoľvek maltu do hĺbky 100 mm a š. do 100 mm,  -0,01800t</t>
  </si>
  <si>
    <t>979011111</t>
  </si>
  <si>
    <t>Zvislá doprava sutiny a vybúraných hmôt za prvé podlažie nad alebo pod základným podlažím</t>
  </si>
  <si>
    <t>1311202847</t>
  </si>
  <si>
    <t>-737063929</t>
  </si>
  <si>
    <t>804627038</t>
  </si>
  <si>
    <t>1390806561</t>
  </si>
  <si>
    <t>1593919346</t>
  </si>
  <si>
    <t>999281111</t>
  </si>
  <si>
    <t>Presun hmôt pre opravy a údržbu objektov vrátane vonkajších plášťov výšky do 25 m</t>
  </si>
  <si>
    <t>1508046691</t>
  </si>
  <si>
    <t>713421111</t>
  </si>
  <si>
    <t>Montáž izolácie tepel.spôsobom potrubia, ohybov z vlákn.mater. jednovrstv.</t>
  </si>
  <si>
    <t>63141519501</t>
  </si>
  <si>
    <t>Technická izolácia, čadičová minerálna izolácia s AluR fóliou, lamelovo skružovaný pás do 100°C, 22 mm, hr. 20 mm</t>
  </si>
  <si>
    <t>63141519502</t>
  </si>
  <si>
    <t>Technická izolácia, čadičová minerálna izolácia s AluR fóliou, lamelovo skružovaný pás do 100°C, 28 mm, hr. 20 mm</t>
  </si>
  <si>
    <t>63141519503</t>
  </si>
  <si>
    <t>Technická izolácia, čadičová minerálna izolácia s AluR fóliou, lamelovo skružovaný pás do 100°C, 35 mm, hr. 30 mm</t>
  </si>
  <si>
    <t>63141519503SV</t>
  </si>
  <si>
    <t>Technická izolácia, čadičová minerálna izolácia s AluR fóliou, lamelovo skružovaný pás do 100°C, 35 mm, hr. 20 mm</t>
  </si>
  <si>
    <t>63141519504</t>
  </si>
  <si>
    <t>Technická izolácia, čadičová minerálna izolácia s AluR fóliou, lamelovo skružovaný pás do 100°C, 42 mm, hr. 30 mm</t>
  </si>
  <si>
    <t>63141519504SV</t>
  </si>
  <si>
    <t>Technická izolácia, čadičová minerálna izolácia s AluR fóliou, lamelovo skružovaný pás do 100°C, 42 mm, hr. 20 mm</t>
  </si>
  <si>
    <t>63141519505</t>
  </si>
  <si>
    <t>Technická izolácia, čadičová minerálna izolácia s AluR fóliou, lamelovo skružovaný pás do 100°C, 54 mm, hr. 40 mm</t>
  </si>
  <si>
    <t>63141519505SV</t>
  </si>
  <si>
    <t>Technická izolácia, čadičová minerálna izolácia s AluR fóliou, lamelovo skružovaný pás do 100°C, 54 mm, hr. 20 mm</t>
  </si>
  <si>
    <t>713482114</t>
  </si>
  <si>
    <t>Montáž trubíc z PE, hr.do 10 mm,vnút.priem. od 96 mm</t>
  </si>
  <si>
    <t>-1754207677</t>
  </si>
  <si>
    <t>283310023700</t>
  </si>
  <si>
    <t>Izolačná PE trubica, 114x10 mm (d x hr. izolácie), dĺ. 2 m,</t>
  </si>
  <si>
    <t>1338171765</t>
  </si>
  <si>
    <t>998713101</t>
  </si>
  <si>
    <t>Presun hmôt pre izolácie tepelné v objektoch výšky do 6 m</t>
  </si>
  <si>
    <t>-1046329879</t>
  </si>
  <si>
    <t>721110916</t>
  </si>
  <si>
    <t>Oprava odpadového potrubia kameninového prepojenie doterajšieho potrubia DN 125</t>
  </si>
  <si>
    <t>721110917</t>
  </si>
  <si>
    <t>Oprava odpadového potrubia kameninového prepojenie doterajšieho potrubia DN 150</t>
  </si>
  <si>
    <t>721110918</t>
  </si>
  <si>
    <t>Oprava odpadového potrubia kameninového prepojenie doterajšieho potrubia DN 200</t>
  </si>
  <si>
    <t>721110806</t>
  </si>
  <si>
    <t>Demontáž potrubia z kameninových rúr normálnych a kyselinovzdorných nad 100 do DN 200,  -0,02670t</t>
  </si>
  <si>
    <t>721140802</t>
  </si>
  <si>
    <t>Demontáž potrubia z liatinových rúr odpadového alebo dažďového do DN 100,  -0,01492t</t>
  </si>
  <si>
    <t>721171109</t>
  </si>
  <si>
    <t>Potrubie z PVC - U odpadové ležaté hrdlové D 110x2, 2</t>
  </si>
  <si>
    <t>721172109</t>
  </si>
  <si>
    <t>Potrubie z PVC - U odpadové zvislé hrdlové D 110x2, 2</t>
  </si>
  <si>
    <t>721173204</t>
  </si>
  <si>
    <t>Potrubie z PVC - U odpadné pripájacie D 40x1, 8</t>
  </si>
  <si>
    <t>721173205</t>
  </si>
  <si>
    <t>Potrubie z PVC - U odpadné pripájacie D 50x1, 8</t>
  </si>
  <si>
    <t>721173207</t>
  </si>
  <si>
    <t>Potrubie z PVC - U odpadné pripájacie D 75x1,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</si>
  <si>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</si>
  <si>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</si>
  <si>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</si>
  <si>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</si>
  <si>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</si>
  <si>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</si>
  <si>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721172357</t>
  </si>
  <si>
    <t>Montáž čistiaceho kusu potrubia DN 110</t>
  </si>
  <si>
    <t>2860022630</t>
  </si>
  <si>
    <t>Čistiaci kus DN 110 - PP systém pre rozvod vnútorného odpadu</t>
  </si>
  <si>
    <t>KGUS200</t>
  </si>
  <si>
    <t>Prechod kamenina - PVC 200, hladký kanalizačný systém</t>
  </si>
  <si>
    <t>KGUS150</t>
  </si>
  <si>
    <t>Prechod kamenina - PVC 150, hladký kanalizačný systém</t>
  </si>
  <si>
    <t>KGUS125</t>
  </si>
  <si>
    <t>Prechod kamenina - PVC 125, hladký kanalizačný systém</t>
  </si>
  <si>
    <t>KGUG100</t>
  </si>
  <si>
    <t>Prechod liatina - PVC 100, hladký kanalizačný systém</t>
  </si>
  <si>
    <t>721213006</t>
  </si>
  <si>
    <t>Montáž podlahového vpustu s vodorovným odtokom DN 75</t>
  </si>
  <si>
    <t>28663410581</t>
  </si>
  <si>
    <t>Teleso podlahového vpustu, horizontálny odtok DN 75/110, sifón, plastový nadstavec, z liatiny 150x150mm/137x137 mm</t>
  </si>
  <si>
    <t>721290123</t>
  </si>
  <si>
    <t>Ostatné - skúška tesnosti kanalizácie v objektoch do DN 300</t>
  </si>
  <si>
    <t>998721101</t>
  </si>
  <si>
    <t>Presun hmôt pre vnútornú kanalizáciu v objektoch výšky do 6 m</t>
  </si>
  <si>
    <t>-387808345</t>
  </si>
  <si>
    <t>722130916</t>
  </si>
  <si>
    <t>Oprava vodovodného potrubia závitového prerezanie oceľovej rúrky nad 25 do DN 50</t>
  </si>
  <si>
    <t>722131933</t>
  </si>
  <si>
    <t>Oprava vodovodného potrubia závitového prepojenie doterajšieho potrubia DN 25</t>
  </si>
  <si>
    <t>722131935</t>
  </si>
  <si>
    <t>Oprava vodovodného potrubia závitového prepojenie doterajšieho potrubia DN 40</t>
  </si>
  <si>
    <t>722130801</t>
  </si>
  <si>
    <t>Demontáž potrubia z oceľových rúrok závitových do DN 25,  -0,00213t</t>
  </si>
  <si>
    <t>722130802</t>
  </si>
  <si>
    <t>Demontáž potrubia z oceľových rúrok závitových nad 25 do DN 40,  -0,00497t</t>
  </si>
  <si>
    <t>722172918</t>
  </si>
  <si>
    <t>Montáž plasthliníkového potrubia lisovaním D 20</t>
  </si>
  <si>
    <t>722172921</t>
  </si>
  <si>
    <t>Montáž plasthliníkového potrubia lisovaním D 25</t>
  </si>
  <si>
    <t>722172924</t>
  </si>
  <si>
    <t>Montáž plasthliníkového potrubia lisovaním D 32</t>
  </si>
  <si>
    <t>722172927</t>
  </si>
  <si>
    <t>Montáž plasthliníkového potrubia lisovaním D 40</t>
  </si>
  <si>
    <t>722172930</t>
  </si>
  <si>
    <t>Montáž plasthliníkového potrubia lisovaním D 50</t>
  </si>
  <si>
    <t>3C20034</t>
  </si>
  <si>
    <t>Rúrka plast-hliníková PE-RT, hr.Al 0,4 mm, tyč 5m, 20x2</t>
  </si>
  <si>
    <t>3C26035</t>
  </si>
  <si>
    <t>Rúrka plast-hliníková PE-RT, hr.Al 0,5 mm, tyč 5m, 26x3</t>
  </si>
  <si>
    <t>3C32035</t>
  </si>
  <si>
    <t>Rúrka plast-hliníková PE-RT, hr.Al 0,5 mm, tyč 5m, 32x3</t>
  </si>
  <si>
    <t>3C40036</t>
  </si>
  <si>
    <t>Rúrka plast-hliníková PE-RT, hr.Al 0,5 mm, tyč 5m, 40x3,5</t>
  </si>
  <si>
    <t>3C50040</t>
  </si>
  <si>
    <t>Rúrka plast-hliníková PE-RT, hr.Al 0,6 mm, tyč 5m, 50x4</t>
  </si>
  <si>
    <t>722221010</t>
  </si>
  <si>
    <t>Montáž guľového kohúta závitového priameho pre vodu G 1/2</t>
  </si>
  <si>
    <t>722221015</t>
  </si>
  <si>
    <t>Montáž guľového kohúta závitového priameho pre vodu G 3/4</t>
  </si>
  <si>
    <t>722221020</t>
  </si>
  <si>
    <t>Montáž guľového kohúta závitového priameho pre vodu G 1</t>
  </si>
  <si>
    <t>722221025</t>
  </si>
  <si>
    <t>Montáž guľového kohúta závitového priameho pre vodu G 5/4</t>
  </si>
  <si>
    <t>722221030</t>
  </si>
  <si>
    <t>Montáž guľového kohúta závitového priameho pre vodu G 6/4</t>
  </si>
  <si>
    <t>2411515</t>
  </si>
  <si>
    <t>Ventil DN 40 na pitnú vodu, šikmý uzatvárací, stúpavé vreteno s 2-mi vrtmi a 1 uzáverom, hrdloxhrdlo</t>
  </si>
  <si>
    <t>2411514</t>
  </si>
  <si>
    <t>Ventil DN 32 na pitnú vodu, šikmý uzatvárací, stúpavé vreteno s 2-mi vrtmi a 1 uzáverom, hrdloxhrdlo</t>
  </si>
  <si>
    <t>2411513</t>
  </si>
  <si>
    <t>Ventil DN 25 na pitnú vodu, šikmý uzatvárací, stúpavé vreteno s 2-mi vrtmi a 1 uzáverom, hrdloxhrdlo</t>
  </si>
  <si>
    <t>2411512</t>
  </si>
  <si>
    <t>Ventil DN 20 na pitnú vodu, šikmý uzatvárací, stúpavé vreteno s 2-mi vrtmi a 1 uzáverom, hrdloxhrdlo</t>
  </si>
  <si>
    <t>2411511</t>
  </si>
  <si>
    <t>Ventil DN 15 na pitnú vodu, šikmý uzatvárací, stúpavé vreteno s 2-mi vrtmi a 1 uzáverom, hrdloxhrdlo,</t>
  </si>
  <si>
    <t>2027609</t>
  </si>
  <si>
    <t>Ventilček vypúšťací 1/4s rukoväťou s otočným prípojom na hadicu, zelený uzáver</t>
  </si>
  <si>
    <t>2027300</t>
  </si>
  <si>
    <t>Zátka závitová 3/8"</t>
  </si>
  <si>
    <t>722221190.2</t>
  </si>
  <si>
    <t>Montáž vyvažovacieho ventilu do cirkulacie G 1/2</t>
  </si>
  <si>
    <t>2411752</t>
  </si>
  <si>
    <t>Ventil DN 20, šikmý, vyvažovací, na pitnú vodu s meracími ventil. na meranie tlakovej diferencie, vnútorný závitxvnútorný závit</t>
  </si>
  <si>
    <t>722221295.3</t>
  </si>
  <si>
    <t>Montáž termostatu do cirkulácie G 1</t>
  </si>
  <si>
    <t>2401102</t>
  </si>
  <si>
    <t>Termostat do cirkulácie DN 20, kvs 0,45, s dvomi termostatmi nastavenými z výroby na 52° a na 70°C</t>
  </si>
  <si>
    <t>734296120</t>
  </si>
  <si>
    <t>Montáž zmiešavacej armatúry trojcestnej s ručným ovládaním</t>
  </si>
  <si>
    <t>ESBE VTA 15</t>
  </si>
  <si>
    <t>Termoventil určený na ochranu proti obareniu DN 15 trojcestný</t>
  </si>
  <si>
    <t>ESBE VTA 20</t>
  </si>
  <si>
    <t>Termoventil určený na ochranu proti obareniu DN 20 trojcestný</t>
  </si>
  <si>
    <t>7222902R5</t>
  </si>
  <si>
    <t>Zavesný systém (hmoždinka, zavit tyč, objímka)</t>
  </si>
  <si>
    <t>722290234</t>
  </si>
  <si>
    <t>Prepláchnutie a dezinfekcia vodovodného potrubia do DN 80</t>
  </si>
  <si>
    <t>733191301</t>
  </si>
  <si>
    <t>Tlaková skúška plastového potrubia do 32 mm</t>
  </si>
  <si>
    <t>733191302</t>
  </si>
  <si>
    <t>Tlaková skúška plastového potrubia nad 32 do 63 mm</t>
  </si>
  <si>
    <t>998722101</t>
  </si>
  <si>
    <t>Presun hmôt pre vnútorný vodovod v objektoch výšky do 6 m</t>
  </si>
  <si>
    <t>171496881</t>
  </si>
  <si>
    <t>725110811</t>
  </si>
  <si>
    <t>Demontáž záchoda splachovacieho s nádržou alebo s tlakovým splachovačom,  -0,01933t</t>
  </si>
  <si>
    <t>súb.</t>
  </si>
  <si>
    <t>725210821</t>
  </si>
  <si>
    <t>Demontáž umývadiel alebo umývadielok bez výtokovej armatúry,  -0,01946t</t>
  </si>
  <si>
    <t>725310821</t>
  </si>
  <si>
    <t>Demontáž drezu jednodielneho bez výtokovej armatúry na konzolách,  -0,01707t</t>
  </si>
  <si>
    <t>725320821</t>
  </si>
  <si>
    <t>Demontáž drezu dvojitého bez výtokovej armatúry na konzolách,  -0,02720t</t>
  </si>
  <si>
    <t>725220832</t>
  </si>
  <si>
    <t>Demontáž vane akrylátovej vane rovnej do sute,  -0.08510t</t>
  </si>
  <si>
    <t>725860820</t>
  </si>
  <si>
    <t>Demontáž jednoduchej  zápachovej uzávierky pre zariaďovacie predmety, umývadlá, drezy, práčky  -0,00085t</t>
  </si>
  <si>
    <t>725860822</t>
  </si>
  <si>
    <t>Demontáž zápachovej uzávierky pre zariaďovacie predmety, vane, sprchy  -0,00122t</t>
  </si>
  <si>
    <t>725820810</t>
  </si>
  <si>
    <t>Demontáž batérie drezovej, umývadlovej nástennej,  -0,0026t</t>
  </si>
  <si>
    <t>725119105</t>
  </si>
  <si>
    <t>Montáž splachovacej nádržky plastovej s rohovým ventilom vysokopoložených</t>
  </si>
  <si>
    <t>554320000200</t>
  </si>
  <si>
    <t>Splachovacia nádržka  vysokopoložená s retiazkou, pre montáž na omietku, plast</t>
  </si>
  <si>
    <t>725119307</t>
  </si>
  <si>
    <t>Montáž záchodovej misy kombinovanej s rovným odpadom</t>
  </si>
  <si>
    <t>642340001100</t>
  </si>
  <si>
    <t>Kombinované WC keramické, hlboké splachovanie, vodorovný odpad, bočné napúštanie</t>
  </si>
  <si>
    <t>4014804429994</t>
  </si>
  <si>
    <t>kombinované WC keramické. pre imobilných</t>
  </si>
  <si>
    <t>725129201</t>
  </si>
  <si>
    <t>Montáž pisoáru keramického bez splachovacej nádrže</t>
  </si>
  <si>
    <t>642510000100</t>
  </si>
  <si>
    <t>Pisoár, rozmer 430x315x665 mm, keramika,</t>
  </si>
  <si>
    <t>8030373001573</t>
  </si>
  <si>
    <t>Ventil pre pisoár</t>
  </si>
  <si>
    <t>725219201</t>
  </si>
  <si>
    <t>Montáž umývadla na konzoly, bez výtokovej armatúry</t>
  </si>
  <si>
    <t>642U1</t>
  </si>
  <si>
    <t>Umývadlo keramické, rozmer 470x600x205 mm, biela</t>
  </si>
  <si>
    <t>642Ui</t>
  </si>
  <si>
    <t>Umývadlo keramické zdravotné, rozmer 640x550x165 mm, biela</t>
  </si>
  <si>
    <t>725219510</t>
  </si>
  <si>
    <t>Montáž umývadla nerezového, bez výtokovej armatúry</t>
  </si>
  <si>
    <t>552UL</t>
  </si>
  <si>
    <t>Umývadlo nerezové závesné obdĺžnikové s opláštením</t>
  </si>
  <si>
    <t>252</t>
  </si>
  <si>
    <t>725241142</t>
  </si>
  <si>
    <t>Montáž - vanička sprchová akrylátová štvrťkruhová 900x900 mm</t>
  </si>
  <si>
    <t>254</t>
  </si>
  <si>
    <t>8595096817523</t>
  </si>
  <si>
    <t>sprch.vanička štrťkruová</t>
  </si>
  <si>
    <t>256</t>
  </si>
  <si>
    <t>725245131</t>
  </si>
  <si>
    <t>Montáž - zástena sprchová dvojkrídlová do výšky 2000 mm a šírky 900 mm pre vaničky čtvrtkruhové</t>
  </si>
  <si>
    <t>258</t>
  </si>
  <si>
    <t>2273677000002</t>
  </si>
  <si>
    <t>sprchovaci kút biely+transp. sklo štvrkruhový kút š900mm</t>
  </si>
  <si>
    <t>260</t>
  </si>
  <si>
    <t>725829601</t>
  </si>
  <si>
    <t>Montáž batérií umývadlových stojankových pákových alebo klasických</t>
  </si>
  <si>
    <t>262</t>
  </si>
  <si>
    <t>55130065706</t>
  </si>
  <si>
    <t>Batéria stojanková vysoká</t>
  </si>
  <si>
    <t>264</t>
  </si>
  <si>
    <t>3111U80041201</t>
  </si>
  <si>
    <t>Umývadlová stojanková batéria</t>
  </si>
  <si>
    <t>266</t>
  </si>
  <si>
    <t>5513009400</t>
  </si>
  <si>
    <t>Lekárska páka pre batérie, chróm</t>
  </si>
  <si>
    <t>268</t>
  </si>
  <si>
    <t>725319112</t>
  </si>
  <si>
    <t>Montáž kuchynských drezov jednoduchých, s rozmerom  do 600 x 600 mm, bez výtokových armatúr</t>
  </si>
  <si>
    <t>270</t>
  </si>
  <si>
    <t>552D4</t>
  </si>
  <si>
    <t>Nerezový drez kruhový na zapustenie do dosky d450</t>
  </si>
  <si>
    <t>272</t>
  </si>
  <si>
    <t>552D3</t>
  </si>
  <si>
    <t>Nerezový drez obdlžníkový na zapustenie do dosky 450/450</t>
  </si>
  <si>
    <t>274</t>
  </si>
  <si>
    <t>725319114</t>
  </si>
  <si>
    <t>Montáž kuchynských drezov jednoduchých, hranatých, s rozmerom  do 1000 x 600 mm, bez výtokových armatúr</t>
  </si>
  <si>
    <t>276</t>
  </si>
  <si>
    <t>552D1</t>
  </si>
  <si>
    <t>Nerezový drez na zapustenie do dosky s odkvapkávacou plochou</t>
  </si>
  <si>
    <t>278</t>
  </si>
  <si>
    <t>725329202</t>
  </si>
  <si>
    <t>Montáž drezov, samostatne stojacích dvojdrezových,  bez výtok. armatúr</t>
  </si>
  <si>
    <t>280</t>
  </si>
  <si>
    <t>552d2</t>
  </si>
  <si>
    <t>Celonerezový umývací dvojdrez samonosný so spodnou policou 1000*600</t>
  </si>
  <si>
    <t>282</t>
  </si>
  <si>
    <t>725819402</t>
  </si>
  <si>
    <t>Montáž rohového ventilu bez pripojovacej rúrky G 1/2</t>
  </si>
  <si>
    <t>284</t>
  </si>
  <si>
    <t>ART.230</t>
  </si>
  <si>
    <t>Guľový rohový ventil - 1/2"x1/2"; s filtrom, chrómovaná mosadz</t>
  </si>
  <si>
    <t>286</t>
  </si>
  <si>
    <t>5511874470</t>
  </si>
  <si>
    <t>Flexi hadice k baterii (8x12), 8x12 (F3/8"xM10), 40 cm, nerez</t>
  </si>
  <si>
    <t>288</t>
  </si>
  <si>
    <t>725840870</t>
  </si>
  <si>
    <t>Demontáž batérie vaňovej, sprchovej nástennej,  -0,00225t</t>
  </si>
  <si>
    <t>290</t>
  </si>
  <si>
    <t>725849201</t>
  </si>
  <si>
    <t>Montáž batérie sprchovej nástennej pákovej, klasickej</t>
  </si>
  <si>
    <t>292</t>
  </si>
  <si>
    <t>5513006460</t>
  </si>
  <si>
    <t>Sprchová nástenná páková batéria, rozteč 150 mm, chróm</t>
  </si>
  <si>
    <t>294</t>
  </si>
  <si>
    <t>5513007140</t>
  </si>
  <si>
    <t>Sprchová tyč s držiakom na sprchu a mydlo, 705x135x78 mm, chróm</t>
  </si>
  <si>
    <t>296</t>
  </si>
  <si>
    <t>5513007060</t>
  </si>
  <si>
    <t>Sprchová hadica so sprchovou hlavicou , mosadz</t>
  </si>
  <si>
    <t>298</t>
  </si>
  <si>
    <t>725869301</t>
  </si>
  <si>
    <t>Montáž zápachovej uzávierky pre zariaďovacie predmety, umývadlová do D 40</t>
  </si>
  <si>
    <t>300</t>
  </si>
  <si>
    <t>551620010100</t>
  </si>
  <si>
    <t>Zápachová uzávierka - sifón umývadlový 5/4" - 32 mm, chróm, mosadz</t>
  </si>
  <si>
    <t>302</t>
  </si>
  <si>
    <t>725869310</t>
  </si>
  <si>
    <t>Montáž zápachovej uzávierky pre zariaďovacie predmety, drezová do D 40 (pre jeden drez)</t>
  </si>
  <si>
    <t>304</t>
  </si>
  <si>
    <t>55130073901</t>
  </si>
  <si>
    <t>Drezový sifón 6/4" - 40 mm, chróm</t>
  </si>
  <si>
    <t>306</t>
  </si>
  <si>
    <t>725869371</t>
  </si>
  <si>
    <t>Montáž zápachovej uzávierky pre zariaďovacie predmety, pisoárovej do D 50</t>
  </si>
  <si>
    <t>308</t>
  </si>
  <si>
    <t>551620010700</t>
  </si>
  <si>
    <t>Zápachová uzávierka - sifón pre pisoáre pripojovacia manžeta a krycia ružica odtoku, zvislý odtok, biela, PE</t>
  </si>
  <si>
    <t>310</t>
  </si>
  <si>
    <t>725333360</t>
  </si>
  <si>
    <t>Montáž výlevky keramickej voľne stojacej bez výtokovej armatúry</t>
  </si>
  <si>
    <t>312</t>
  </si>
  <si>
    <t>642710000200</t>
  </si>
  <si>
    <t>Výlevka stojatá keramická, rozmer 425x500x450 mm, plastová mreža</t>
  </si>
  <si>
    <t>314</t>
  </si>
  <si>
    <t>725829201</t>
  </si>
  <si>
    <t>Montáž batérie umývadlovej a drezovej nástennej pákovej, alebo klasickej</t>
  </si>
  <si>
    <t>316</t>
  </si>
  <si>
    <t>551450000200</t>
  </si>
  <si>
    <t>Batéria nástenná DN 15, jednopáková (pre výlevku)</t>
  </si>
  <si>
    <t>318</t>
  </si>
  <si>
    <t>725869380</t>
  </si>
  <si>
    <t>Montáž zápachovej uzávierky pre zariaďovacie predmety, ostatných typov do D 32</t>
  </si>
  <si>
    <t>320</t>
  </si>
  <si>
    <t>55162400051</t>
  </si>
  <si>
    <t>Kondenzačná zápachová uzávierka, vetranie a klimatizácia</t>
  </si>
  <si>
    <t>322</t>
  </si>
  <si>
    <t>5516240020</t>
  </si>
  <si>
    <t>Kondenzačná zápachová uzávierka podomietková, DN32, vetranie a klimatizácia</t>
  </si>
  <si>
    <t>324</t>
  </si>
  <si>
    <t>lapac sadry</t>
  </si>
  <si>
    <t>326</t>
  </si>
  <si>
    <t>macerator</t>
  </si>
  <si>
    <t>328</t>
  </si>
  <si>
    <t>998725101</t>
  </si>
  <si>
    <t>Presun hmôt pre zariaďovacie predmety v objektoch výšky do 6 m</t>
  </si>
  <si>
    <t>-1430214718</t>
  </si>
  <si>
    <t>2315342100</t>
  </si>
  <si>
    <t>Sanitárny silikón po 280 ml biely</t>
  </si>
  <si>
    <t>332</t>
  </si>
  <si>
    <t>783411210</t>
  </si>
  <si>
    <t>Nátery kovových armatúr olejové do DN 100 mm dvojnásobné - 70µm</t>
  </si>
  <si>
    <t>334</t>
  </si>
  <si>
    <t>HZS-0061</t>
  </si>
  <si>
    <t>Kompletné vyskúšanie systému</t>
  </si>
  <si>
    <t>262144</t>
  </si>
  <si>
    <t>338</t>
  </si>
  <si>
    <t>HZS-0071</t>
  </si>
  <si>
    <t>Skúšobná v prevádzka</t>
  </si>
  <si>
    <t>hod</t>
  </si>
  <si>
    <t>340</t>
  </si>
  <si>
    <t>E 03 - ELEKTROINŠTALÁCIA</t>
  </si>
  <si>
    <t>Ing. Illéš</t>
  </si>
  <si>
    <t xml:space="preserve">    9 -  Ostatné konštrukcie a práce-búranie</t>
  </si>
  <si>
    <t>21-M - Elektromontáže</t>
  </si>
  <si>
    <t>22-M - Montáže oznam. a zabezp. zariadení</t>
  </si>
  <si>
    <t>971033131</t>
  </si>
  <si>
    <t>Vybúranie otvoru v murive tehl. priemeru profilu do 60 mm hr.do 150 mm,  -0,00100t</t>
  </si>
  <si>
    <t>971033141</t>
  </si>
  <si>
    <t>Vybúranie otvoru v murive tehl. priemeru profilu do 60 mm hr.do 300 mm,  -0,00100t</t>
  </si>
  <si>
    <t>971033151</t>
  </si>
  <si>
    <t>Vybúranie otvoru v murive tehl. priemeru profilu do 60 mm hr.do 450 mm,  -0,00200t</t>
  </si>
  <si>
    <t>974031121</t>
  </si>
  <si>
    <t>Vysekanie rýh v akomkoľvek murive tehlovom na akúkoľvek maltu do hĺbky 30 mm a š. do 30 mm,  -0,00200 t</t>
  </si>
  <si>
    <t>974031122</t>
  </si>
  <si>
    <t>Vysekanie rýh v akomkoľvek murive tehlovom na akúkoľvek maltu do hĺbky 30 mm a š. do 70 mm,  -0,00400 t</t>
  </si>
  <si>
    <t>2867183912</t>
  </si>
  <si>
    <t>Sádra sivá 30kg</t>
  </si>
  <si>
    <t>1088921271</t>
  </si>
  <si>
    <t>995001083</t>
  </si>
  <si>
    <t>-1097291306</t>
  </si>
  <si>
    <t>816544731</t>
  </si>
  <si>
    <t>1320295462</t>
  </si>
  <si>
    <t>210010026</t>
  </si>
  <si>
    <t>Rúrka ohybná elektroinštalačná z PVC typ FXP 25, uložená pevne</t>
  </si>
  <si>
    <t>HXM25</t>
  </si>
  <si>
    <t>Ohybná rúra D25mm, Bezhalogénová, 750N/5cm, -25°C až 105°C, Samozhášavá, Oheňretardujúca, LSFR0H, Čierna</t>
  </si>
  <si>
    <t>210010027</t>
  </si>
  <si>
    <t>Rúrka ohybná elektroinštalačná z PVC typ FXP 32, uložená pevne</t>
  </si>
  <si>
    <t>HXM32</t>
  </si>
  <si>
    <t>Ohybná rúra D32mm, Bezhalogénová, 750N/5cm, -25°C až 105°C, Samozhášavá, Oheňretardujúca, LSFR0H, Čierna</t>
  </si>
  <si>
    <t>210010057</t>
  </si>
  <si>
    <t>Rúrka tuhá elektroinštalačná z PVC typ 1516, uložená pevne</t>
  </si>
  <si>
    <t>21312016</t>
  </si>
  <si>
    <t>Ohybná rúra D16mm, Bezhalogénová, 750N/5cm, -25°C až 105°C, Samozhášavá, Oheňretardujúca, LSFR0H, Šedá</t>
  </si>
  <si>
    <t>210010301</t>
  </si>
  <si>
    <t>Škatuľa prístrojová bez zapojenia</t>
  </si>
  <si>
    <t>3450921000</t>
  </si>
  <si>
    <t>Krabica prístrojová pod omietku</t>
  </si>
  <si>
    <t>210010321</t>
  </si>
  <si>
    <t>Krabica odbočná s viečkom, svorkovnicou vrátane zapojenia kruhová</t>
  </si>
  <si>
    <t>3450907010</t>
  </si>
  <si>
    <t>Krabica  inštalačná s viečkom, okrúhla</t>
  </si>
  <si>
    <t>3450644800</t>
  </si>
  <si>
    <t>Svorka krabicova napichovacia pre spojenie 2 vodičov</t>
  </si>
  <si>
    <t>3450644900</t>
  </si>
  <si>
    <t>Svorka krabicova napichovacia pre spojenie 3 vodičov</t>
  </si>
  <si>
    <t>3450645000</t>
  </si>
  <si>
    <t>Svorka krabicova napichovacia pre spojenie 4 vodičov</t>
  </si>
  <si>
    <t>3450645100</t>
  </si>
  <si>
    <t>Svorka krabicova napichovacia pre spojenie 5 vodičov</t>
  </si>
  <si>
    <t>2100103211</t>
  </si>
  <si>
    <t>Montáž krabice odbočnej s viečkom, požiarne odolnej PS90 so svorkovnicou vrátane zapojenia</t>
  </si>
  <si>
    <t>8595568919144</t>
  </si>
  <si>
    <t>Krabica odbočná s viečkom, požiarne odolná PS90 so svorkovnicou vrátane zapojenia</t>
  </si>
  <si>
    <t>210010351</t>
  </si>
  <si>
    <t>Krabicová rozvodka z lisovaného izolantu vrátane ukončenia káblov a zapojenia vodičov</t>
  </si>
  <si>
    <t>3450927000</t>
  </si>
  <si>
    <t>Krabica rozvodka na povrch so svorkovnicou</t>
  </si>
  <si>
    <t>210011306</t>
  </si>
  <si>
    <t>Osadenie polyamidovej príchytky do muriva z ostro pálených tehál, alebo stredne tvrdého kameňa HM 8</t>
  </si>
  <si>
    <t>2830418000</t>
  </si>
  <si>
    <t xml:space="preserve">Hmoždinka dlhá so skrutkou 8 x  80 mm </t>
  </si>
  <si>
    <t>210020203</t>
  </si>
  <si>
    <t>Káblový rebrík 300 mm, žiarovo pozinkovaný ponorom</t>
  </si>
  <si>
    <t>465430</t>
  </si>
  <si>
    <t>Káblový rebrík  300x60 mm, žiarovo pozinkovaný</t>
  </si>
  <si>
    <t>4654301</t>
  </si>
  <si>
    <t>Strmeňová príchytka na upevnenie káblov k rebríku, prierer 58-64, výška 111 mm</t>
  </si>
  <si>
    <t>210020311</t>
  </si>
  <si>
    <t>Káblový žľab pozink. vrátane príslušenstva, 300/60 mm vrátane podpier a materiálu na kotvenie do stropu</t>
  </si>
  <si>
    <t>8595057630857</t>
  </si>
  <si>
    <t>Žľab káblový 300x60mm,  žiarovo pozinkovaný ponorom vrátane montážneho príslušenstva pre kotvenie do stropu</t>
  </si>
  <si>
    <t>210020922</t>
  </si>
  <si>
    <t>Protipožiarna upchávka, priechod stenou - okraja orámovaný uhol t 30 cm</t>
  </si>
  <si>
    <t>6315190700</t>
  </si>
  <si>
    <t>Doska z minerálnych vlákien hrúbky 8 cm,100/50 cm</t>
  </si>
  <si>
    <t>210040711</t>
  </si>
  <si>
    <t>Murárske práce Vysekanie, zamurovanie a začistenie otvor pre vývodkovú skriňu malú</t>
  </si>
  <si>
    <t>210100001</t>
  </si>
  <si>
    <t>Ukončenie vodičov v rozvádzač. vč.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</si>
  <si>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</si>
  <si>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</si>
  <si>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</si>
  <si>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</si>
  <si>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210100004</t>
  </si>
  <si>
    <t>Ukončenie vodičov v rozvádzač. vrátane zapojenia a vodičovej koncovky do 25 mm2</t>
  </si>
  <si>
    <t>210100005</t>
  </si>
  <si>
    <t>Ukončenie vodičov v rozvádzač. vrátane zapojenia a vodičovej koncovky do 35 mm2</t>
  </si>
  <si>
    <t>210110041</t>
  </si>
  <si>
    <t>Spínače polozapustené a zapustené vrátane zapojenia jednopólový - radenie 1</t>
  </si>
  <si>
    <t>770110</t>
  </si>
  <si>
    <t>Spínač polozápustný jednopólový, rad. 1, AC250V, 10A, IP20, vrátane montážneho príslušenstva, inštalácia do prístrojovej krabice</t>
  </si>
  <si>
    <t>770112</t>
  </si>
  <si>
    <t>Spínač nástenný jednopólový, rad. 1, AC250V, 10A, IP44, vrátane montážneho príslušenstva, inštalácia do prístrojovej krabice</t>
  </si>
  <si>
    <t>210110045</t>
  </si>
  <si>
    <t>Spínač polozapustený a zapustený vrátane zapojenia stried.prep.- radenie 6</t>
  </si>
  <si>
    <t>77011</t>
  </si>
  <si>
    <t>Prepínač polozápustný striedavý, rad. 6, AC250V, 10A, IP20, vrátane montážneho príslušenstva, inštalácia do prístrojovej krabice</t>
  </si>
  <si>
    <t>210110046</t>
  </si>
  <si>
    <t>Spínač polozapustený a zapustený vrátane zapojenia krížový prep.- radenie 7</t>
  </si>
  <si>
    <t>77021</t>
  </si>
  <si>
    <t>Vypínače a zásuvky, KRÍŽOVÝ PREPÍNAČ Č.7</t>
  </si>
  <si>
    <t>210110071</t>
  </si>
  <si>
    <t>Spínač otočný vrátane zapojenia</t>
  </si>
  <si>
    <t>34502337001</t>
  </si>
  <si>
    <t>Otočný spínač polozápustný AC250V, 10A, IP20, inštalácia do vlastnej prístroj. krabice</t>
  </si>
  <si>
    <t>210111021</t>
  </si>
  <si>
    <t>Domová zásuvka v krabici obyč. alebo do vlhka, vrátane zapojenia 10/16 A 250 V 2P + Z</t>
  </si>
  <si>
    <t>345200780126</t>
  </si>
  <si>
    <t>Zásuvka polozápustná, farba biela, AC230V, 16A, 2P+PE, IP44, vrátane rámčeka a mont. príslušenstva</t>
  </si>
  <si>
    <t>210111022</t>
  </si>
  <si>
    <t>Domová zásuvka v krabici 10/16 A 250 V, 2P + Z 2 x zapojenie</t>
  </si>
  <si>
    <t>S77112YE</t>
  </si>
  <si>
    <t>Zásuvka polozápustná jednonásobná s indikáciou napájania, farba žltá, AC230V, 16A, 2P+PE, IP20, vrátane montážneho príslušenstva, inštalácia vodorovne vedľa seba do prístroj. krabíc</t>
  </si>
  <si>
    <t>77147</t>
  </si>
  <si>
    <t>Zásuvka polozápustná jednonásobná, farba oranžová, AC230V, 16A, 2P+PE, IP20, vrátane montážneho príslušenstva, inštalácia vodorovne vedľa seba do prístroj. krabíc</t>
  </si>
  <si>
    <t>77140</t>
  </si>
  <si>
    <t>Zásuvka polozápustná jednonásobná, farba biela, AC230V, 16A, 2P+PE, IP20, vrátane montážneho príslušenstva, inštalácia do prístrojovej krabice</t>
  </si>
  <si>
    <t>210111606</t>
  </si>
  <si>
    <t>Ekvipotenciálna zásuvka antibakteriálna</t>
  </si>
  <si>
    <t>78700</t>
  </si>
  <si>
    <t>Zásuvka dvojnásobná ekvipotenciálna, farba biela, IP20, vrátane montážneho príslušenstva, inštalácia do prístrojovej krabice</t>
  </si>
  <si>
    <t>775993</t>
  </si>
  <si>
    <t>Svorka na ochranné pospojovanie</t>
  </si>
  <si>
    <t>80251</t>
  </si>
  <si>
    <t>Vypínače a zásuvky, Montážna doska 2 moduly</t>
  </si>
  <si>
    <t>78802</t>
  </si>
  <si>
    <t>Elektroinštalačný materiál a prístroje RÁMIK 2M BIELY pre 1x vypínač/ zásuvka</t>
  </si>
  <si>
    <t>78804</t>
  </si>
  <si>
    <t>Elektroinštalačný materiál a prístroje RÁMIK BIELY pre 2x zásuvku inštalácia horizontálne</t>
  </si>
  <si>
    <t>78806</t>
  </si>
  <si>
    <t>Elektroinštalačný materiál a prístroje RÁMIK BIELY pre 3x zásuvku inštalácia horizontálne</t>
  </si>
  <si>
    <t>78808</t>
  </si>
  <si>
    <t>Elektroinštalačný materiál a prístroje RÁMIK BIELY pre 4x zásuvku inštalácia horizontálne</t>
  </si>
  <si>
    <t>210120009</t>
  </si>
  <si>
    <t>Odpínače valcových poistkových vložiek 14 x 51 trojpólové do 63 A</t>
  </si>
  <si>
    <t>35807607671</t>
  </si>
  <si>
    <t>Poistkový odpínač valcových poistiek 14x51 3 pólový</t>
  </si>
  <si>
    <t>3580760767</t>
  </si>
  <si>
    <t>Poistková vložka PV14 40A gG</t>
  </si>
  <si>
    <t>210120025</t>
  </si>
  <si>
    <t>Radové poistkové odpínače SPH 00 trojpólové do 160 A</t>
  </si>
  <si>
    <t>3580761052</t>
  </si>
  <si>
    <t>Poistkový odpínač nožových poistiek 690 V, veľkosť 000, univerzálny, 3 pólový</t>
  </si>
  <si>
    <t>210120102</t>
  </si>
  <si>
    <t>Poistka nožová veľkost 00 do 160A 500 V</t>
  </si>
  <si>
    <t>3450116300</t>
  </si>
  <si>
    <t>Poist.patron PN000 125A gG</t>
  </si>
  <si>
    <t>210150131E1</t>
  </si>
  <si>
    <t>Panel diaľkovej poruchovej signalizácie sledovača izolačného stavu</t>
  </si>
  <si>
    <t>2CSM273063R1521</t>
  </si>
  <si>
    <t>Panel diaľkovej signalizácie sledovača izolačného stavu a riadenia + skrinka pre zapustenú montáž,, inštalácia do vlastnej zápustnej krabice, 3x kontrolka (zelená, červená, žltá) , tlačidlo TEST, SILENCE, bzučiak</t>
  </si>
  <si>
    <t>210190002</t>
  </si>
  <si>
    <t>Montáž oceľoplechovej rozvodnice do váhy 50 kg</t>
  </si>
  <si>
    <t>180260102</t>
  </si>
  <si>
    <t>R+1.6N - Rozvádzač nástenný oceľovo plechový (705x140x1050mm), In=100A, IP30/20 vrátane výrobných certifikátiov (v zmysle dokumentácie)</t>
  </si>
  <si>
    <t>210190005</t>
  </si>
  <si>
    <t>Montáž oceľoplechovej rozvodnice do váhy 200 kg</t>
  </si>
  <si>
    <t>180260101</t>
  </si>
  <si>
    <t>Rozvádzač R+1.6Z - kompletne vybavená sústava dvoch oceľoplechových skríň 1x(800x400x2100mm), 1x(600x400x2100mm), In=40A, IP30/20 vrátane výrobných certifikátiov (s prístrojovým vybavením v zmysle dokumentácie)</t>
  </si>
  <si>
    <t>210201080</t>
  </si>
  <si>
    <t>Zapojenie svietidlá IP20, stropného - nástenného LED</t>
  </si>
  <si>
    <t>ETA</t>
  </si>
  <si>
    <t>Svietidlo A - interiérové, LED, vstavané, (600x600mm), symetrické, opálový difúzor, elektronický predradník, LED 40W, min. 4350lm, 4000K, AC 230V/50Hz, IP20</t>
  </si>
  <si>
    <t>ETB</t>
  </si>
  <si>
    <t>Svietidlo B - interiérové, LED vstavané (downlight), hliníkový reflektor, elektronický predradník, LED 24W, min. 2350lm, 4000K, AC 230V/50Hz, IP20</t>
  </si>
  <si>
    <t>ETD</t>
  </si>
  <si>
    <t>Svietidlo D - interiérové, priemyselné, prisadené na strop, opálový difúzor, elektronický predradník, LED 43W, ,min. 6000lm, 4000K, AC 230V/50Hz, min. IP20</t>
  </si>
  <si>
    <t>ETG</t>
  </si>
  <si>
    <t>Svietidlo G - interiérové, LED, prisadené, opálový difúzor, elektronický predradník, LED 25W, min. 2300lm, 4000K,</t>
  </si>
  <si>
    <t>2102010801</t>
  </si>
  <si>
    <t>Zapojenie stropnej vyšetrovacej lampy</t>
  </si>
  <si>
    <t>210201081</t>
  </si>
  <si>
    <t>Zapojenie svietidlá IP44, stropného - nástenného LED</t>
  </si>
  <si>
    <t>ETC</t>
  </si>
  <si>
    <t>Svietidlo C - interiérové, LED vstavané (downlight), hliníkový reflektor, elektronický predradník, LED 24W, , min. 2350lm, 4000K, AC 230V/50Hz, IP44</t>
  </si>
  <si>
    <t>210201441</t>
  </si>
  <si>
    <t>Montáž výložníka pre nástenné svietidlá</t>
  </si>
  <si>
    <t>3484301200</t>
  </si>
  <si>
    <t>Nástenný výložník 0,5m pre svietidlo typ F, uchytenie na stenu</t>
  </si>
  <si>
    <t>210201510</t>
  </si>
  <si>
    <t>Zapojenie svietidla 1x svetelný zdroj, núdzového, LED - núdzový režim</t>
  </si>
  <si>
    <t>ETN</t>
  </si>
  <si>
    <t>Svietidlo N - závesné, núdzové s vyznačením úniku, s vlastným batériovým zdrojom so zálohou 1 hodina,, LED 3W, min. 300lm, AC 230V/50Hz, IP20</t>
  </si>
  <si>
    <t>ETN1</t>
  </si>
  <si>
    <t>Svietidlo N1 - Svietidlo vstavné, núdzové s vlastným batériovým zdrojom so zálohou 1 hodina, LED 3W, min. 300lm, AC 230V/50Hz, IP20</t>
  </si>
  <si>
    <t>210201923</t>
  </si>
  <si>
    <t>Montáž svietidla exterierového na stenu do 5 kg</t>
  </si>
  <si>
    <t>ETE</t>
  </si>
  <si>
    <t>Svietidlo E - Architektonické exterierové lineárne LED svietidlo, prisadené na strop, elektronický predradník, LED 54W, min 7100lm, 4000K, AC 230V/50Hz, min.IP44</t>
  </si>
  <si>
    <t>210201924</t>
  </si>
  <si>
    <t>Montáž svietidla exterierového na stenu do 10 kg</t>
  </si>
  <si>
    <t>ETF</t>
  </si>
  <si>
    <t>Svietidlo F - cestné LED s asymetrickou optikou, prisadené na stenu, elektronický predradník, 25W, min. 3100lm, 4000K, AC 230V/50Hz, min IP44 + 0,5 m nástenná konzola</t>
  </si>
  <si>
    <t>210220031</t>
  </si>
  <si>
    <t>Ekvipotenciálna svorkovnica EPS 2 v krabici KO 125 E</t>
  </si>
  <si>
    <t>5015065</t>
  </si>
  <si>
    <t>PA, PPE - Lišta potenciálov. vyrovnania v krabici pre montáž pod omietku</t>
  </si>
  <si>
    <t>ET121</t>
  </si>
  <si>
    <t>Keramická svorka jednopólová, dvojskrutková do 4mm2 250V IP20</t>
  </si>
  <si>
    <t>210220040</t>
  </si>
  <si>
    <t>Svorka na potrubie vrátane pásika Cu</t>
  </si>
  <si>
    <t>3544247905</t>
  </si>
  <si>
    <t>Svorka zemniaca na pripojenie potrubia, bleskozvodný a uzemňovací materiál</t>
  </si>
  <si>
    <t>3544247910</t>
  </si>
  <si>
    <t>Páska CU bleskozvodný a uzemňovací materiál, dĺžka 0,5m</t>
  </si>
  <si>
    <t>210290365.1</t>
  </si>
  <si>
    <t>Náhrada častí vedenia chránených vodičov závesná príchytka</t>
  </si>
  <si>
    <t>2207028.1</t>
  </si>
  <si>
    <t>Zväzkový držiak z kovu pre vysokú mechanickú odolnosť 30x33x60mm</t>
  </si>
  <si>
    <t>2207036.1</t>
  </si>
  <si>
    <t>Zväzkový držiak z kovu pre vysokú mechanickú odolnosť 33x47x85mm</t>
  </si>
  <si>
    <t>22070361</t>
  </si>
  <si>
    <t>Príchytka 5-18mm žiarovo pozinkovaná</t>
  </si>
  <si>
    <t>210290367E101</t>
  </si>
  <si>
    <t>Príchytka PVC s hmoždinkou D8 a sťahovacou páskou pre upevnenie zväzku káblov s priemerom do 50 mm</t>
  </si>
  <si>
    <t>790402</t>
  </si>
  <si>
    <t>Káblová prýchytka PVC s natĺkacou hmoždinkou a sťahovacou páskou</t>
  </si>
  <si>
    <t>210290741</t>
  </si>
  <si>
    <t>Montáž motorického spotrebiča, elektromotora do 1 kW</t>
  </si>
  <si>
    <t>2102907431</t>
  </si>
  <si>
    <t>Montáž VZT zariadení (Klimatizačné jednotky, rekuperačné jednotky a pod.) do 10 kW</t>
  </si>
  <si>
    <t>210290745</t>
  </si>
  <si>
    <t>Montáž motorického spotrebiča, elektromotora (s prenesením do vzdialenosti 5 m) do 10 kW</t>
  </si>
  <si>
    <t>2104111611</t>
  </si>
  <si>
    <t>Montáž záložného zdroja UPS 15kVA / 12kW, doprava, osadenie, zapojenie a nastavenie s uvedením do prevádzky</t>
  </si>
  <si>
    <t>38500062201</t>
  </si>
  <si>
    <t>UPS - Záložný zdroj 15kVA /12kW (A0) + 10A nabíjač + Dohľadový software  (verzia Standard pre Windows a Linux)</t>
  </si>
  <si>
    <t>38500062202</t>
  </si>
  <si>
    <t>Externý batériový box pre záložný zdroj pre UPS 15kVA kapacita na 3 hod. plnej zálohy</t>
  </si>
  <si>
    <t>38500062203</t>
  </si>
  <si>
    <t>Externý manuálny By-pass pre UPS, prepínanie bez výpadku, (prerušenia) el. energie</t>
  </si>
  <si>
    <t>210800161</t>
  </si>
  <si>
    <t>Kábel medený uložený pevne CYKY 450/750 V 5x6</t>
  </si>
  <si>
    <t>34103508921</t>
  </si>
  <si>
    <t>Kábel 1-CHTH-R 5x6</t>
  </si>
  <si>
    <t>210800523</t>
  </si>
  <si>
    <t>Vodič medený uložený v trúbke H07V-U (CY) 450/750 V  2,5</t>
  </si>
  <si>
    <t>3410350200</t>
  </si>
  <si>
    <t>H07V-U 2,5    Kábel pre pevné uloženie, medený harmonizovaný</t>
  </si>
  <si>
    <t>210800524</t>
  </si>
  <si>
    <t>Vodič medený uložený v trúbke H07V-U (CY) 450/750 V  4</t>
  </si>
  <si>
    <t>341035020101</t>
  </si>
  <si>
    <t>H07Z-U 4    Kábel pre pevné uloženie, medený harmonizovaný bezhalogénový</t>
  </si>
  <si>
    <t>210800630</t>
  </si>
  <si>
    <t>Vodič medený uložený pevne H07V-K (CYA)  450/750 V 16</t>
  </si>
  <si>
    <t>341035055601</t>
  </si>
  <si>
    <t>H07Z-K 16    Flexibilný kábel harmonizovaný bezhalogénový</t>
  </si>
  <si>
    <t>210800631</t>
  </si>
  <si>
    <t>Vodič medený uložený pevne H07V-K (CYA)  450/750 V 25</t>
  </si>
  <si>
    <t>341035055701</t>
  </si>
  <si>
    <t>H07Z-K 25    Flexibilný kábel harmonizovaný bezhalogénový</t>
  </si>
  <si>
    <t>210881070</t>
  </si>
  <si>
    <t>Kábel bezhalogénový, medený uložený pevne N2XH 0,6/1,0 kV  2x2,5</t>
  </si>
  <si>
    <t>3410350859E202</t>
  </si>
  <si>
    <t>N2XH-O  2x2,5  B2ca -s1, d1, a1  Nehorľavý kábel bez funkčnosti VDE</t>
  </si>
  <si>
    <t>3410350859E2022</t>
  </si>
  <si>
    <t>N2XH-O  2x2,5  FE180/PS90 B2ca -s1, d1, a1   Nehorľavý kábel s funkčnosťou VDE</t>
  </si>
  <si>
    <t>210881075</t>
  </si>
  <si>
    <t>Kábel bezhalogénový, medený uložený pevne N2XH 0,6/1,0 kV  3x1,5</t>
  </si>
  <si>
    <t>3410350864E201</t>
  </si>
  <si>
    <t>N2XH-J  3x1,5  B2ca -s1, d1, a1 Nehorľavý kábel bez funkčnosti VDE</t>
  </si>
  <si>
    <t>56951779.1</t>
  </si>
  <si>
    <t>Nehorľavý kábel  N2XH-O 3x1,5 - B2ca -s1, d1, a1</t>
  </si>
  <si>
    <t>3410350864E1011</t>
  </si>
  <si>
    <t>N2XH-J  3x1,5  FE180/PS30 B2ca -s1, d1, a1   Nehorľavý kábel s funkčnosťou VDE</t>
  </si>
  <si>
    <t>3410350864E1012</t>
  </si>
  <si>
    <t>N2XH-J  3x1,5  FE180/PS90 B2ca -s1, d1, a1   Nehorľavý kábel s funkčnosťou VDE</t>
  </si>
  <si>
    <t>210881076</t>
  </si>
  <si>
    <t>Kábel bezhalogénový, medený uložený pevne N2XH 0,6/1,0 kV  3x2,5</t>
  </si>
  <si>
    <t>3410350865E201</t>
  </si>
  <si>
    <t>N2XH-J  3x2,5  B2ca -s1, d1, a1  Nehorľavý kábel bez funkčnosti VDE</t>
  </si>
  <si>
    <t>3410350865E2011</t>
  </si>
  <si>
    <t>N2XH-J 3x2,5 FE180/PS30 B2ca -s1, d1, a1   Nehorľavý kábel s funkčnosťou VDE</t>
  </si>
  <si>
    <t>3410350865E2012</t>
  </si>
  <si>
    <t>N2XH-J 3x2,5 FE180/PS90 B2ca -s1, d1, a1   Nehorľavý kábel s funkčnosťou VDE</t>
  </si>
  <si>
    <t>3410350865E101</t>
  </si>
  <si>
    <t>N2XH-J  3x2,5   Nehorľavý kábel bez funkčnosti VDE</t>
  </si>
  <si>
    <t>210881101</t>
  </si>
  <si>
    <t>Kábel bezhalogénový, medený uložený pevne N2XH 0,6/1,0 kV  5x2,5</t>
  </si>
  <si>
    <t>341610016901</t>
  </si>
  <si>
    <t>Kábel medený bezhalogenový N2XH-J 5x2,5 - B2ca -s1, d1, a1</t>
  </si>
  <si>
    <t>210881102</t>
  </si>
  <si>
    <t>Kábel bezhalogénový, medený uložený pevne N2XH 0,6/1,0 kV  5x4</t>
  </si>
  <si>
    <t>341610017000</t>
  </si>
  <si>
    <t>Kábel medený bezhalogenový N2XH 5x4 mm2</t>
  </si>
  <si>
    <t>210881103</t>
  </si>
  <si>
    <t>Kábel bezhalogénový, medený uložený pevne N2XH 0,6/1,0 kV  5x6</t>
  </si>
  <si>
    <t>3410350892E202</t>
  </si>
  <si>
    <t>N2XH-J 5x6 FE180/PS90 B2ca -s1, d1, a1   Nehorľavý kábel s funkčnosťou VDE</t>
  </si>
  <si>
    <t>210881104</t>
  </si>
  <si>
    <t>Kábel bezhalogénový, medený uložený pevne N2XH 0,6/1,0 kV  5x10</t>
  </si>
  <si>
    <t>3410350893E202</t>
  </si>
  <si>
    <t>N2XH-J 5x10 FE180/PS90 B2ca -s1, d1, a1   Nehorľavý kábel s funkčnosťou VDE</t>
  </si>
  <si>
    <t>21088110435</t>
  </si>
  <si>
    <t>Kábel bezhalogénový, medený uložený pevne N2XH 0,6/1,0 kV  5x35</t>
  </si>
  <si>
    <t>3410350893E102</t>
  </si>
  <si>
    <t>N2XH-J  5x35   Nehorľavý kábel bez funkčnosti VDE</t>
  </si>
  <si>
    <t>211150031</t>
  </si>
  <si>
    <t>Montáž panela dialkovej signalizácie, vrátane zapojenia</t>
  </si>
  <si>
    <t>1511-0-00961</t>
  </si>
  <si>
    <t>Signalizačné svietidlo napájania zo záložného zdroja, optická signalizácia, biela farba, 230VAC, Ozn. "CHOD UPS", vrátane prístrojovej krabice</t>
  </si>
  <si>
    <t>211150099</t>
  </si>
  <si>
    <t>Montáž a zapojenie germicídneho žiariča</t>
  </si>
  <si>
    <t>ET180260002</t>
  </si>
  <si>
    <t>Germicídny žiarič kĺbový s priamym žiarením, nástenný, 230V, 55W</t>
  </si>
  <si>
    <t>ET180260003</t>
  </si>
  <si>
    <t>Germicídny žiarič uzavretý s ventilátorom a spínacími hodinami, 230V, 72W</t>
  </si>
  <si>
    <t>ET180260004</t>
  </si>
  <si>
    <t>Germicídny žiarič kĺbový s priamym žiarením, stropný, 230V, 55W</t>
  </si>
  <si>
    <t>ET180260005</t>
  </si>
  <si>
    <t>Germicídny žiarič uzavretý s ventilátorom a spínacími hodinami, 230V, 30W</t>
  </si>
  <si>
    <t>2202802211</t>
  </si>
  <si>
    <t>Káble bytové J-H(ST)H uložené v rúrkach, lištách, bez odviečkovania a zaviečkovania krabíc</t>
  </si>
  <si>
    <t>34103517581</t>
  </si>
  <si>
    <t>J-H(St)H 1x2x0,8, B2ca -s1, d1, a1  Kábel pre elektroniku, párované</t>
  </si>
  <si>
    <t>34103517591</t>
  </si>
  <si>
    <t>J-H(St)H 2x2x0,8, B2ca -s1, d1, a1  Kábel pre elektroniku, párované</t>
  </si>
  <si>
    <t>34103517601</t>
  </si>
  <si>
    <t>J-H(St)H 4x2x0,8, B2ca -s1, d1, a1  Kábel pre elektroniku, párované</t>
  </si>
  <si>
    <t>220330186</t>
  </si>
  <si>
    <t>Montáž spínacích hodín, zapojenie,preskúšanie funkcie</t>
  </si>
  <si>
    <t>ET180260001</t>
  </si>
  <si>
    <t>Spínacie hodiny pre germicídny žiarič</t>
  </si>
  <si>
    <t>2203301001</t>
  </si>
  <si>
    <t>Montáž vyvolávacieho systému pacientov</t>
  </si>
  <si>
    <t>ET180260010</t>
  </si>
  <si>
    <t>Kompaktný mobilný bezdrôtový vyvolávací systém pacientov (tlačiareň lístkov s klávesnicou, obslužný terminál, display so zobrazením čísla)</t>
  </si>
  <si>
    <t>ET180260011</t>
  </si>
  <si>
    <t>Konfiguračný software vyvolávacieho systému pre nastavenie pomocou PC</t>
  </si>
  <si>
    <t>330</t>
  </si>
  <si>
    <t>HZS-001</t>
  </si>
  <si>
    <t>Revízie elektrických zariadení</t>
  </si>
  <si>
    <t>HZS-002.1</t>
  </si>
  <si>
    <t>Úradná skúška elektroinštalácie oprávnenou organizáciou (inšpekciou)</t>
  </si>
  <si>
    <t>-452187143</t>
  </si>
  <si>
    <t>HZS-003</t>
  </si>
  <si>
    <t>Demontáž pôvodnej elektroinštalácie v riešených miestnostiach oddelenia, odpojenie v pôvodnom rozvádzači</t>
  </si>
  <si>
    <t>HZS-004</t>
  </si>
  <si>
    <t>Vyhľadanie obvodov pôvodnej elektroinštalácie, vedených cez rekonštruované priestory a napájajúcich neriešené priestory, ktoré musia zostať zachované</t>
  </si>
  <si>
    <t>336</t>
  </si>
  <si>
    <t>E 04 - DÁTOVÉ A TV ROZVODY</t>
  </si>
  <si>
    <t>M - Práce a dodávky M</t>
  </si>
  <si>
    <t xml:space="preserve">    21-M - Elektromontáže</t>
  </si>
  <si>
    <t xml:space="preserve">    22-M - Montáže oznam. a zabezp. zariadení</t>
  </si>
  <si>
    <t xml:space="preserve">    O01 - Ostatné</t>
  </si>
  <si>
    <t>309678319</t>
  </si>
  <si>
    <t>1510304237</t>
  </si>
  <si>
    <t>771114829</t>
  </si>
  <si>
    <t>-1213177598</t>
  </si>
  <si>
    <t>-2041458069</t>
  </si>
  <si>
    <t>Krabica prístrojová pre podomietkovú montáž</t>
  </si>
  <si>
    <t>210011310</t>
  </si>
  <si>
    <t>Osadenie polyamidovej príchytky HM 8 do tvrdého kameňa, jednoduchého betónu a železobetónu</t>
  </si>
  <si>
    <t>2830403500</t>
  </si>
  <si>
    <t>Hmoždinka klasická 8 mm T8</t>
  </si>
  <si>
    <t>210011311</t>
  </si>
  <si>
    <t>Osadenie polyamidovej príchytky HM 10 do tvrdého kameňa, jednoduchého betónu a železobetónu</t>
  </si>
  <si>
    <t>311310002900</t>
  </si>
  <si>
    <t>Hmoždinka klasická, sivá, M 10x50 mm</t>
  </si>
  <si>
    <t>8595568903204</t>
  </si>
  <si>
    <t>Žľab káblový drôtový 300x60mm, žiarovo pozinkovaný ponorom vrátane montážneho príslušenstva pre kotvenie do stropu</t>
  </si>
  <si>
    <t>210290365</t>
  </si>
  <si>
    <t>2207028</t>
  </si>
  <si>
    <t>2207036</t>
  </si>
  <si>
    <t>220065001E11</t>
  </si>
  <si>
    <t>Uloženie 1x optického kábla, miestna sieť</t>
  </si>
  <si>
    <t>3412580850E15</t>
  </si>
  <si>
    <t>Optický kábel OS2 9/125µm - 8 vláknový, bezhalogénový</t>
  </si>
  <si>
    <t>2200650511</t>
  </si>
  <si>
    <t>Pripojenie optických vlákien na panel</t>
  </si>
  <si>
    <t>220110567</t>
  </si>
  <si>
    <t>Montáž rozvádzača oceľoplechového pre vonkajšiu a vnútornú inštaláciu 45U</t>
  </si>
  <si>
    <t>35701083011</t>
  </si>
  <si>
    <t>RSK1 - Dátový rozvádzač 45U, vrátane výzbroje podľa príslušného výkresu dokumentácie</t>
  </si>
  <si>
    <t>220300646</t>
  </si>
  <si>
    <t>Ukončenie dátového kábla a zapojenie na patch panel</t>
  </si>
  <si>
    <t>220300653</t>
  </si>
  <si>
    <t>Ukončenie optických káblov vyvedením vlákna v kazete</t>
  </si>
  <si>
    <t>220301201</t>
  </si>
  <si>
    <t>Zásuvka dátová  RJ45, montáž vr.zapojenia vodičov pod skrutky,pod omietku</t>
  </si>
  <si>
    <t>76573</t>
  </si>
  <si>
    <t>Zásuvka dátová 1x RJ45, Cat.6A, STP 360° kov. tienenie, farba biela, IP20, vrátane a montážneho príslušenstva, inštalácia do prístrojovej krabice</t>
  </si>
  <si>
    <t>76576</t>
  </si>
  <si>
    <t>Zásuvka dátová 2x RJ45, Cat.6A, STP 360° kov. tienenie, farba biela, IP20, vrátane a montážneho príslušenstva, inštalácia do prístrojovej krabice</t>
  </si>
  <si>
    <t>80251E</t>
  </si>
  <si>
    <t>78802E</t>
  </si>
  <si>
    <t>Elektroinštalačný materiál a prístroje RÁMIK 2M BIELY pre zásuvka</t>
  </si>
  <si>
    <t>220511025</t>
  </si>
  <si>
    <t>Montáž konektoru (zástrčky)</t>
  </si>
  <si>
    <t>3582010161</t>
  </si>
  <si>
    <t>Počítačová sieť a príslušenstvo Konektor -Jack RJ45/s, Cat.6a</t>
  </si>
  <si>
    <t>220732305</t>
  </si>
  <si>
    <t>Montáž dátového káblu kombinovaného UTP /FTP uložený pevne</t>
  </si>
  <si>
    <t>3412500020</t>
  </si>
  <si>
    <t>Káble na prenos dát STP 4x2xAWG23, Cat.6A, 550MHz, LSOH, B2ca - s1, d1, a1</t>
  </si>
  <si>
    <t>3412500022</t>
  </si>
  <si>
    <t>Káble na prenos dát S/FTP 4x2xAWG24 UCS300, Cat.5A, LSOH, B2ca - s1, d1, a1</t>
  </si>
  <si>
    <t>220320307</t>
  </si>
  <si>
    <t>Montáž stanice elektrického vrátnika hlasitého, zapojenie prívodov,preskúšanie funkcie</t>
  </si>
  <si>
    <t>REW5606500</t>
  </si>
  <si>
    <t>Audio video Full IP/SIP vstupná stanica s 1 volacím tlačidlom v súlade s predpismi pre zdravotne postihnutých s čítačkou proximity 125 kHz PoE (napr. CAP IP-V1B-PROX)</t>
  </si>
  <si>
    <t>2203203070</t>
  </si>
  <si>
    <t>Montáž prístupového systému, technická asistencia (programovanie, nastavenie a oživenie systému)</t>
  </si>
  <si>
    <t>REW1300000</t>
  </si>
  <si>
    <t>Programovateľný Logic Controller (PLC) pre prístupový systém, komunikácia cez IP, s podriadenými stanicami komunikácia RS-485</t>
  </si>
  <si>
    <t>REW1300100</t>
  </si>
  <si>
    <t>Prístupový systém - VDIP zariadenie pre pripojenie 4 čítačiek, 8 kontaktov a 4 relé, komunikácia RS-485, napájanie 15-30VDC, osadenie na DIN</t>
  </si>
  <si>
    <t>REW1108200</t>
  </si>
  <si>
    <t>Prístupový systém - Multi - klient softvér pre riadenie prístupu</t>
  </si>
  <si>
    <t>2203203071</t>
  </si>
  <si>
    <t>Montáž čítačky kariet pre prístupový systém, zapojenie a vyskúšanie</t>
  </si>
  <si>
    <t>REW9100096</t>
  </si>
  <si>
    <t>Prístupový systém - bezkontaktná čítačka kariet</t>
  </si>
  <si>
    <t>2203203072</t>
  </si>
  <si>
    <t>Montáž komunikačného tabla s telefónom na stôl, zapojenie a prvotné nastavenie</t>
  </si>
  <si>
    <t>REW5002600</t>
  </si>
  <si>
    <t>Prístupový systém - Master stanica s TFT arebný dotykovým displejom  - audio video s kamerou - PoE napájanie</t>
  </si>
  <si>
    <t>REW9100082</t>
  </si>
  <si>
    <t>Prístupový systém - bezkontaktná karta v ISO formáte pre LP31/C, LP31/C AV, VD PROX/C, LP60 PROX/C čítačky</t>
  </si>
  <si>
    <t>REW1209200</t>
  </si>
  <si>
    <t>Prístupový systém - USB zapisovacie zariadenie pre CASTEL 125 kHz bezkontaktné karty</t>
  </si>
  <si>
    <t>REW0001000</t>
  </si>
  <si>
    <t>Vytvorenie systémového certifikátu od výrobcu pre integrátora podľa požiadavky PD na komunikačnú infraštruktúru prístupového systému</t>
  </si>
  <si>
    <t>2203203073</t>
  </si>
  <si>
    <t>Montáž napájacieho zdroja pre prístupový systém</t>
  </si>
  <si>
    <t>REW4404900</t>
  </si>
  <si>
    <t>Prístupový systém - napájací zdroj 24V/3A so záložnou batériou 2,1Ah, s nabíjaním pre osadenie do rozvádzača na DIN</t>
  </si>
  <si>
    <t>220320306</t>
  </si>
  <si>
    <t>Montáž elektronicky ovládaného zámku do pripraveného priestoru dverí, zapojenie,preskúšanie funkcie</t>
  </si>
  <si>
    <t>REW0001030</t>
  </si>
  <si>
    <t>Prístupový systém - elektrický zámok dverí, 24VDC</t>
  </si>
  <si>
    <t>2203203061</t>
  </si>
  <si>
    <t>Zapojenie ovládania posuvných dverí</t>
  </si>
  <si>
    <t>2203203074</t>
  </si>
  <si>
    <t>Montáž rozvádzača prístupového systému</t>
  </si>
  <si>
    <t>REW0001020</t>
  </si>
  <si>
    <t>Prístupový systém - skriňa pre rozvádzač prístupového systému 600x800x250mm, oceľoplechová, vrátane 5xDIN, a napájacej lišty so zásuvkami 4x230V</t>
  </si>
  <si>
    <t>Revízie</t>
  </si>
  <si>
    <t>Demontáž pôvodných dátových káblov v rekonštruovaných priestoroch</t>
  </si>
  <si>
    <t>HZS-005</t>
  </si>
  <si>
    <t>Príprava ku komplexnému vyskúšaniu, premeranie dátových a optických káblov</t>
  </si>
  <si>
    <t>HZS-006</t>
  </si>
  <si>
    <t>Komplexné vyskúšanie</t>
  </si>
  <si>
    <t>E 05 - Medicinálne plyny</t>
  </si>
  <si>
    <t>Ing. Kvapil</t>
  </si>
  <si>
    <t>D1 - Druh plynu:  kyslík</t>
  </si>
  <si>
    <t>D2 - Druh plynu:  stlačený vzduch pre dýchanie</t>
  </si>
  <si>
    <t>D3 - Druh plynu:  odťah vydychovaných zmesí</t>
  </si>
  <si>
    <t>D4 - Inštalačné komplexy</t>
  </si>
  <si>
    <t>D5 - Ventilové krabice</t>
  </si>
  <si>
    <t>D6 - Alarmový systém</t>
  </si>
  <si>
    <t>D7 - Konzoly a príchytný materiál</t>
  </si>
  <si>
    <t>D8 - Ostatné</t>
  </si>
  <si>
    <t>O1</t>
  </si>
  <si>
    <t>Medená trubka   8x1- podľa EN7396</t>
  </si>
  <si>
    <t>O2</t>
  </si>
  <si>
    <t>Medená trubka 12x1</t>
  </si>
  <si>
    <t>O3</t>
  </si>
  <si>
    <t>Medená trubka 18x1</t>
  </si>
  <si>
    <t>O5</t>
  </si>
  <si>
    <t>Tvarovky Cu</t>
  </si>
  <si>
    <t>O6</t>
  </si>
  <si>
    <t>Ag spájka 45 + pasta</t>
  </si>
  <si>
    <t>g</t>
  </si>
  <si>
    <t>O7</t>
  </si>
  <si>
    <t>Chránička potrubia,  oceľová trubka 26,9x2,6/0,5m, podľa EN7396 vrátane upchávky</t>
  </si>
  <si>
    <t>O8</t>
  </si>
  <si>
    <t>Chránička potrubia,  oceľová trubka 31,8x2,6/0,5m, podľa EN7396 vrátane upchávky</t>
  </si>
  <si>
    <t>O9</t>
  </si>
  <si>
    <t>Napojenie na existujúci rozvod</t>
  </si>
  <si>
    <t>O10</t>
  </si>
  <si>
    <t>Zaslepenie potrubia Cu do DN25</t>
  </si>
  <si>
    <t>O11</t>
  </si>
  <si>
    <t>Guľový uzáver  G3/4", PN20 vrátane skrutkovania a nástavcov</t>
  </si>
  <si>
    <t>736182648</t>
  </si>
  <si>
    <t>O12</t>
  </si>
  <si>
    <t>Lekársky panel pod omietku- podľa EN7396</t>
  </si>
  <si>
    <t>O13</t>
  </si>
  <si>
    <t>Ochranný plyn pre spájkovanie Cu trubiek EN7396</t>
  </si>
  <si>
    <t>O14</t>
  </si>
  <si>
    <t>Náter /značenie/ potrubia podľa technologického postupu dodávateľa</t>
  </si>
  <si>
    <t>O15</t>
  </si>
  <si>
    <t>Prepláchnutie rozvodu dusíkom do DN40</t>
  </si>
  <si>
    <t>O16</t>
  </si>
  <si>
    <t>Úseková tlaková skúška podľa EN7396</t>
  </si>
  <si>
    <t>O17</t>
  </si>
  <si>
    <t>Záverečná tlaková skúška podľa EN7396</t>
  </si>
  <si>
    <t>A1</t>
  </si>
  <si>
    <t>A2</t>
  </si>
  <si>
    <t>A3</t>
  </si>
  <si>
    <t>A5</t>
  </si>
  <si>
    <t>A6</t>
  </si>
  <si>
    <t>A7</t>
  </si>
  <si>
    <t>Chránička potrubia,  oceľová trubka 26,9x2,6/0,5m podľa EN7396 vrátane upchávky</t>
  </si>
  <si>
    <t>A8</t>
  </si>
  <si>
    <t>Chránička potrubia,  oceľová trubka 31,8x2,6/0,5m podľa EN7396 vrátane upchávky</t>
  </si>
  <si>
    <t>A9</t>
  </si>
  <si>
    <t>A10</t>
  </si>
  <si>
    <t>A11</t>
  </si>
  <si>
    <t>-2099569116</t>
  </si>
  <si>
    <t>A12</t>
  </si>
  <si>
    <t>A13</t>
  </si>
  <si>
    <t>A14</t>
  </si>
  <si>
    <t>A15</t>
  </si>
  <si>
    <t>A16</t>
  </si>
  <si>
    <t>A17</t>
  </si>
  <si>
    <t>V1</t>
  </si>
  <si>
    <t>V2</t>
  </si>
  <si>
    <t>V3</t>
  </si>
  <si>
    <t>V4</t>
  </si>
  <si>
    <t>Chránička potrubia,  oceľová trubka 31,8x2,6/0,5m- podľa EN7396 vrátane upchávky</t>
  </si>
  <si>
    <t>V5</t>
  </si>
  <si>
    <t>V6</t>
  </si>
  <si>
    <t>IK1</t>
  </si>
  <si>
    <t>Lôžková osvetľovacia rampa- pre 1 lôžko, dľžka modulu 1650mm, vybavenie: 1xO, 1xT, zás. 230V, PA, SLP, príslušenstvo, priame, nepriame a nočné osvetlenie, Prevedenie podľa EN7396, Prevedenie a vybavenie viď. výkres č. MP-03</t>
  </si>
  <si>
    <t>IK2</t>
  </si>
  <si>
    <t>Montáž a kotvenie lôžkovej osvetľovacej rampy, vrátane dodávky kotviacich prvkov</t>
  </si>
  <si>
    <t>-1286445905</t>
  </si>
  <si>
    <t>IK3</t>
  </si>
  <si>
    <t>Stropný statív, vybavenie: 1xO, 1xT, zás. 230V, PA, SLP, bodové svetlo, príslušenstvo, Prevedenie podľa EN7396, Prevedenie a vybavenie viď. výkres č. MP-03</t>
  </si>
  <si>
    <t>-2111239287</t>
  </si>
  <si>
    <t>IK4</t>
  </si>
  <si>
    <t>Montáž a kotvenie zdrojového stropného statívu, vrátane dodávky kotviacej platne a kotviacich prvkov do stropu</t>
  </si>
  <si>
    <t>752029906</t>
  </si>
  <si>
    <t>IK5</t>
  </si>
  <si>
    <t>Otočný komplex jednoramenný- rameno otočné sklopné 800mm+ zdrojová hlava, vybavenie: 2xO, 2xT, odťah vydychovaných zmesí, zás. 230V, PA, SLP, príslušenstvo, Prevedenie podľa EN7396, Prevedenie a vybavenie viď. výkres č. MP-03</t>
  </si>
  <si>
    <t>493650614</t>
  </si>
  <si>
    <t>IK6</t>
  </si>
  <si>
    <t>Montáž a kotvenie Otočného komplexu jednoramenného, vrátane dodávky kotviacej platne a kotviacich prvkov do stropu</t>
  </si>
  <si>
    <t>2057698164</t>
  </si>
  <si>
    <t>VK1</t>
  </si>
  <si>
    <t>Vent. krabica pod omietku - O,T   - G3/4"-2x (pripoj. 18x1), vstupné miesto NIST-2x, kontrolný manometer-2x, čidlo klinického alarmu-2x, podľa EN7396</t>
  </si>
  <si>
    <t>AS1</t>
  </si>
  <si>
    <t>Signalizačný hlásič klinického alarmu - 3 miesta vrátane zdroja,  podľa EN7396</t>
  </si>
  <si>
    <t>K1</t>
  </si>
  <si>
    <t>Dodanie a zhotovenie konzol, pomocný príchytný , materiál, trubkové objímky, dodanie a osadenie hmoždiniek</t>
  </si>
  <si>
    <t>M1</t>
  </si>
  <si>
    <t>Presun materiálu, vnútrostavenisková preprava</t>
  </si>
  <si>
    <t>M2</t>
  </si>
  <si>
    <t>Požiarna upchávka</t>
  </si>
  <si>
    <t>M3</t>
  </si>
  <si>
    <t>Revízie podľa EN7396</t>
  </si>
  <si>
    <t>M4</t>
  </si>
  <si>
    <t>Úradná skúška oprávnenou organizáciou</t>
  </si>
  <si>
    <t>E 06 - Vykurovanie</t>
  </si>
  <si>
    <t>Ing. Fedorčák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</si>
  <si>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</si>
  <si>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</si>
  <si>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</si>
  <si>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HZS - Hodinové zúčtovacie sadzby</t>
  </si>
  <si>
    <t>612423521</t>
  </si>
  <si>
    <t>Omietka rýh v stenách maltou vápennou šírky ryhy do 150 mm omietkou hladkou</t>
  </si>
  <si>
    <t>612451120</t>
  </si>
  <si>
    <t>Oprava vnútorných cementových omietok, opravená plocha do 5 %,hladká</t>
  </si>
  <si>
    <t>971035804</t>
  </si>
  <si>
    <t>Vrty príklepovým vrtákom do D 24 mm do stien alebo smerom dole do tehál -0.00001t</t>
  </si>
  <si>
    <t>974031133</t>
  </si>
  <si>
    <t>Vysekanie rýh v akomkoľvek murive tehlovom na akúkoľvek maltu do hĺbky 50 mm a š. do 100 mm,  -0,00900t</t>
  </si>
  <si>
    <t>291125296</t>
  </si>
  <si>
    <t>1034762645</t>
  </si>
  <si>
    <t>983047709</t>
  </si>
  <si>
    <t>220676241</t>
  </si>
  <si>
    <t>999281112</t>
  </si>
  <si>
    <t>Presun hmôt pre opravy a údržbu objektov vrátane vonkajších plášťov výšky 25-36 m</t>
  </si>
  <si>
    <t>999281193</t>
  </si>
  <si>
    <t>Príplatok za zväčšený presun pre opravy a údržbu objektov vrátane vonkajších plášťov v odb. 801, 803, 811, 812, nad vymedzenú najväčšiu dopravnú vzdialenosť do 1000 m</t>
  </si>
  <si>
    <t>722130913</t>
  </si>
  <si>
    <t>Oprava vodovodného potrubia závitového prerezanie oceľovej rúrky do DN 25</t>
  </si>
  <si>
    <t>733111104r</t>
  </si>
  <si>
    <t>Chránička z rúrok závitových oceľových bezšvových bežných DN 20</t>
  </si>
  <si>
    <t>722130913r</t>
  </si>
  <si>
    <t>733120815</t>
  </si>
  <si>
    <t>Demontáž potrubia z oceľových rúrok hladkých do priem. 38,  -0,00254t</t>
  </si>
  <si>
    <t>733141003</t>
  </si>
  <si>
    <t>Potrubie z nerezových rúrok spájaných lisovaním DN 18 (+kolena, prechodky...)</t>
  </si>
  <si>
    <t>733141006</t>
  </si>
  <si>
    <t>Potrubie z nerezových rúrok spájaných lisovaním DN 22 (+kolena, prechodky...)</t>
  </si>
  <si>
    <t>733141009</t>
  </si>
  <si>
    <t>Potrubie z nerezových rúrok spájaných lisovaním DN 28 (+kolena, prechodky...)</t>
  </si>
  <si>
    <t>733141012</t>
  </si>
  <si>
    <t>Potrubie z nerezových rúrok spájaných lisovaním DN 35 (+kolena, prechodky...)</t>
  </si>
  <si>
    <t>733141015</t>
  </si>
  <si>
    <t>Potrubie z nerezových rúrok spájaných lisovaním DN 42 (+kolena, prechodky...)</t>
  </si>
  <si>
    <t>733190217</t>
  </si>
  <si>
    <t>Tlaková skúška potrubia z oceľových rúrok do priem. 89/5</t>
  </si>
  <si>
    <t>733191915</t>
  </si>
  <si>
    <t>Oprava rozvodov potrubí z oceľových rúrok zaslepenie kovaním a zavarením DN 25</t>
  </si>
  <si>
    <t>733191927</t>
  </si>
  <si>
    <t>Oprava rozvodov potrubí -privarenie odbočky do DN 40</t>
  </si>
  <si>
    <t>998733101</t>
  </si>
  <si>
    <t>Presun hmôt pre rozvody potrubia v objektoch výšky do 6 m</t>
  </si>
  <si>
    <t>734209101</t>
  </si>
  <si>
    <t>Montáž závitovej armatúry s 1 závitom do G 1/2</t>
  </si>
  <si>
    <t>551240001400</t>
  </si>
  <si>
    <t>Kohút plniaci a vypúšťací K 310, DN 15, PN 10</t>
  </si>
  <si>
    <t>734209117</t>
  </si>
  <si>
    <t>Montáž závitovej armatúry s 2 závitmi G 6/4</t>
  </si>
  <si>
    <t>1400755</t>
  </si>
  <si>
    <t>734223010</t>
  </si>
  <si>
    <t>Montáž ventilu závitového regulačného G 1/2 stupačkového</t>
  </si>
  <si>
    <t>1421701</t>
  </si>
  <si>
    <t>734223040</t>
  </si>
  <si>
    <t>Montáž ventilu závitového regulačného G 6/4 stupačkového</t>
  </si>
  <si>
    <t>1421735</t>
  </si>
  <si>
    <t>734224009</t>
  </si>
  <si>
    <t>Montáž guľového kohúta závitového G 3/4</t>
  </si>
  <si>
    <t>1210002</t>
  </si>
  <si>
    <t>734224012</t>
  </si>
  <si>
    <t>Montáž guľového kohúta závitového G 1</t>
  </si>
  <si>
    <t>1210003</t>
  </si>
  <si>
    <t>734224018</t>
  </si>
  <si>
    <t>Montáž guľového kohúta závitového G 6/4</t>
  </si>
  <si>
    <t>1210005</t>
  </si>
  <si>
    <t>734213270</t>
  </si>
  <si>
    <t>Montáž ventilu odvzdušňovacieho závitového automatického G 1/2 so spätnou klapkou</t>
  </si>
  <si>
    <t>551210009300</t>
  </si>
  <si>
    <t>Ventil odvzdušňovací automatický 1/2” so spätnou klapkou, armatúry pre uzavreté systémy</t>
  </si>
  <si>
    <t>734209112</t>
  </si>
  <si>
    <t>Montáž závitovej armatúry s 2 závitmi do G 1/2</t>
  </si>
  <si>
    <t>1376611</t>
  </si>
  <si>
    <t>Diel pripájací rohový pre 2-rúrk. sústavy, obojstr. uzatvárat., pripoj. telesa G 3/4, pripoj. na rúru vonk. závit. G 3/4 s kuž. tesnením</t>
  </si>
  <si>
    <t>734223208</t>
  </si>
  <si>
    <t>Montáž termostatickej hlavice kvapalinovej jednoduchej</t>
  </si>
  <si>
    <t>1923098</t>
  </si>
  <si>
    <t>Hlavica termostatická M 30x1,5 s kvap. snímačom, poloha 0, nastav. protimraz. ochrana pri cca 6°C, od 6-30 °C</t>
  </si>
  <si>
    <t>998734101</t>
  </si>
  <si>
    <t>Presun hmôt pre armatúry v objektoch výšky do 6 m</t>
  </si>
  <si>
    <t>998734193</t>
  </si>
  <si>
    <t>Armatúry, prípl.za presun nad vymedz. najväčšiu dopravnú vzdialenosť do 500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</si>
  <si>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</si>
  <si>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</si>
  <si>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</si>
  <si>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</si>
  <si>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5414305628046</t>
  </si>
  <si>
    <t>VK21 600x600-hladké</t>
  </si>
  <si>
    <t>735154140</t>
  </si>
  <si>
    <t>Montáž vykurovacieho telesa panelového dvojradového výšky 600 mm/ dĺžky 400-600 mm</t>
  </si>
  <si>
    <t>5414305628176</t>
  </si>
  <si>
    <t>VK22 600x600-hladké</t>
  </si>
  <si>
    <t>735154141</t>
  </si>
  <si>
    <t>Montáž vykurovacieho telesa panelového dvojradového výšky 600 mm/ dĺžky 700-900 mm</t>
  </si>
  <si>
    <t>5414305628190</t>
  </si>
  <si>
    <t>VK22 600x800-hladké</t>
  </si>
  <si>
    <t>5414305628206</t>
  </si>
  <si>
    <t>VK22 600x900-hladké</t>
  </si>
  <si>
    <t>5414305628183</t>
  </si>
  <si>
    <t>VK22 600x700-hladké</t>
  </si>
  <si>
    <t>735154142</t>
  </si>
  <si>
    <t>Montáž vykurovacieho telesa panelového dvojradového výšky 600 mm/ dĺžky 1000-1200 mm</t>
  </si>
  <si>
    <t>5414305628213</t>
  </si>
  <si>
    <t>VK22 600x1000-hladké</t>
  </si>
  <si>
    <t>5414305628237</t>
  </si>
  <si>
    <t>VK22 600x1200-hladké</t>
  </si>
  <si>
    <t>735153300</t>
  </si>
  <si>
    <t>Príplatok k cene za odvzdušňovací ventil telies U. S. Steel Košice s príplatkom 8 %</t>
  </si>
  <si>
    <t>735154143</t>
  </si>
  <si>
    <t>Montáž vykurovacieho telesa panelového dvojradového výšky 600 mm/ dĺžky 1400-1800 mm</t>
  </si>
  <si>
    <t>5414305628244</t>
  </si>
  <si>
    <t>VK22 600x1400-hladké</t>
  </si>
  <si>
    <t>735158120</t>
  </si>
  <si>
    <t>Vykurovacie telesá panelové, tlaková skúška telesa vodou-dvojradového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</si>
  <si>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</si>
  <si>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</si>
  <si>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</si>
  <si>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</si>
  <si>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KM0001</t>
  </si>
  <si>
    <t>Kotviaci materiál, konzoly, závesy</t>
  </si>
  <si>
    <t>512</t>
  </si>
  <si>
    <t>HZS-0052</t>
  </si>
  <si>
    <t>Hydraulické vyregulovanie vykurovacieho systému počas vykurovacej skúšky</t>
  </si>
  <si>
    <t>Kompletné vyskúšanie systému</t>
  </si>
  <si>
    <t>Skúšobná vykurovacia prevádzka</t>
  </si>
  <si>
    <t>E 07 - VZT</t>
  </si>
  <si>
    <t>Ing. Huttová</t>
  </si>
  <si>
    <t>Z1 - Zariadenie 1 – Klimatizácia priestoru URGENTNÉHO PRÍJMU so zázemím</t>
  </si>
  <si>
    <t>Z2 - Zariadenie 2  - Klimatizácia MIESTNOSTI 019</t>
  </si>
  <si>
    <t>MM - Montážny materiál</t>
  </si>
  <si>
    <t>1.101</t>
  </si>
  <si>
    <t>1.102.1</t>
  </si>
  <si>
    <t>1.102.2</t>
  </si>
  <si>
    <t>Komunikačný modul 0-10V</t>
  </si>
  <si>
    <t>1.103</t>
  </si>
  <si>
    <t>bm</t>
  </si>
  <si>
    <t>1.104</t>
  </si>
  <si>
    <t>-976504481</t>
  </si>
  <si>
    <t>1.105</t>
  </si>
  <si>
    <t>Nasávací diel so sitom 560x315</t>
  </si>
  <si>
    <t>1.106</t>
  </si>
  <si>
    <t>Výfukové koleno 315x560/120°C so sitom</t>
  </si>
  <si>
    <t>-1979801881</t>
  </si>
  <si>
    <t>1.107</t>
  </si>
  <si>
    <t>1.108</t>
  </si>
  <si>
    <t>1.109</t>
  </si>
  <si>
    <t>290817967</t>
  </si>
  <si>
    <t>1.110.1</t>
  </si>
  <si>
    <t xml:space="preserve">Čistý nástavec s horizontálnym napojením a tesnou klapkou o veľkosti 587 </t>
  </si>
  <si>
    <t>1.110.2</t>
  </si>
  <si>
    <t>60376292</t>
  </si>
  <si>
    <t>1.110.3</t>
  </si>
  <si>
    <t>-410562563</t>
  </si>
  <si>
    <t>1.111.1</t>
  </si>
  <si>
    <t>Čistý nástavec s horizontálnym napojením a tesnou klapkou o veľkosti 318</t>
  </si>
  <si>
    <t>1.111.2</t>
  </si>
  <si>
    <t>-876043850</t>
  </si>
  <si>
    <t>1.111.3</t>
  </si>
  <si>
    <t>-1374128897</t>
  </si>
  <si>
    <t>1.112.1</t>
  </si>
  <si>
    <t>1.112.2</t>
  </si>
  <si>
    <t>Prepojovací prívodný box s horizontálnym napojením</t>
  </si>
  <si>
    <t>282564314</t>
  </si>
  <si>
    <t>1.113.1</t>
  </si>
  <si>
    <t>1.113.2</t>
  </si>
  <si>
    <t>Prepojovací odvodný box s horizontálnym napojením</t>
  </si>
  <si>
    <t>1.114</t>
  </si>
  <si>
    <t>Univerzálny tanierový ventil 125</t>
  </si>
  <si>
    <t>1135967494</t>
  </si>
  <si>
    <t>1.115</t>
  </si>
  <si>
    <t>Univerzálny tanierový ventil 160</t>
  </si>
  <si>
    <t>-318838410</t>
  </si>
  <si>
    <t>1.116</t>
  </si>
  <si>
    <t xml:space="preserve">Univerzálny tanierový ventil 200 </t>
  </si>
  <si>
    <t>1.117</t>
  </si>
  <si>
    <t>1.118</t>
  </si>
  <si>
    <t>-868416527</t>
  </si>
  <si>
    <t>1.119</t>
  </si>
  <si>
    <t>-1191297563</t>
  </si>
  <si>
    <t>1.120</t>
  </si>
  <si>
    <t>219071324</t>
  </si>
  <si>
    <t>1.121</t>
  </si>
  <si>
    <t>-1948279645</t>
  </si>
  <si>
    <t>1.122</t>
  </si>
  <si>
    <t>1.124</t>
  </si>
  <si>
    <t>1.125.1</t>
  </si>
  <si>
    <t>Kruhové potrubie priemeru ø 200mm, 35% tvaroviek</t>
  </si>
  <si>
    <t>1.125.2</t>
  </si>
  <si>
    <t>Kruhové potrubie priemeru ø 160mm, 35% tvaroviek</t>
  </si>
  <si>
    <t>1159626847</t>
  </si>
  <si>
    <t>1.125.3</t>
  </si>
  <si>
    <t>Kruhové potrubie priemeru ø 125mm, 35% tvaroviek</t>
  </si>
  <si>
    <t>867807649</t>
  </si>
  <si>
    <t>1.126</t>
  </si>
  <si>
    <t>Tepelná samolepiaca kaučuková izolácia hr.25mm s Alfólou</t>
  </si>
  <si>
    <t>1.127</t>
  </si>
  <si>
    <t>Tepelná samolepiaca kaučuková izolácia hr.13mm s Alfólou</t>
  </si>
  <si>
    <t>1.130.1</t>
  </si>
  <si>
    <t>Ohybná hadica 254</t>
  </si>
  <si>
    <t>1458888679</t>
  </si>
  <si>
    <t>1.130.2</t>
  </si>
  <si>
    <t>Ohybná hadica 160</t>
  </si>
  <si>
    <t>58482114</t>
  </si>
  <si>
    <t>1.130.3</t>
  </si>
  <si>
    <t>Ohybná hadica 127</t>
  </si>
  <si>
    <t>-148197785</t>
  </si>
  <si>
    <t>1.131.1</t>
  </si>
  <si>
    <t>Ohybná hadica 250</t>
  </si>
  <si>
    <t>-1236301963</t>
  </si>
  <si>
    <t>1.131.2</t>
  </si>
  <si>
    <t>-1673954353</t>
  </si>
  <si>
    <t>1.131.3</t>
  </si>
  <si>
    <t>-2044258085</t>
  </si>
  <si>
    <t>VZT-M-1</t>
  </si>
  <si>
    <t>-705103013</t>
  </si>
  <si>
    <t>2.101</t>
  </si>
  <si>
    <t>2.102</t>
  </si>
  <si>
    <t>Prepojovacie izolované Cu-potrubie, ø6,25mm / ø12,7mm</t>
  </si>
  <si>
    <t>VZT-M-2</t>
  </si>
  <si>
    <t>-406394136</t>
  </si>
  <si>
    <t>Závesy a kotvenie VZT potrubí, spojovací a tesniaci materiál</t>
  </si>
  <si>
    <t>Nastavenie, zaregulovanie, odskúšanie, uvedenie do prevádzky, zaškolenie obsluhy, skúšobná prevádzka</t>
  </si>
  <si>
    <t>Konštrukcia pre zariadenie vonkajšej kondenzačnej jednotky</t>
  </si>
  <si>
    <t>Žeriav</t>
  </si>
  <si>
    <t>M5</t>
  </si>
  <si>
    <t>Spojovací a tesniaci materiál VZT rozvodov</t>
  </si>
  <si>
    <t>M6</t>
  </si>
  <si>
    <t>Pomocné lešenie pre montáž VZT</t>
  </si>
  <si>
    <t>M7</t>
  </si>
  <si>
    <t>Elektroinštalačný materiál VZT</t>
  </si>
  <si>
    <t>-806874680</t>
  </si>
  <si>
    <t>998724202</t>
  </si>
  <si>
    <t>Presun hmôt pre strojné vybavenie v objektoch výšky nad 6 do 12 m</t>
  </si>
  <si>
    <t>-1697170694</t>
  </si>
  <si>
    <t>E 08 - EPS</t>
  </si>
  <si>
    <t>Ing. Oleárnik</t>
  </si>
  <si>
    <t>D1 - Dodávka zariadenia</t>
  </si>
  <si>
    <t>D2 - Montáž zariadenia</t>
  </si>
  <si>
    <t>D3 - Dodávka inštalačného materiálu</t>
  </si>
  <si>
    <t>D4 - Montáž inštalačného materiálu</t>
  </si>
  <si>
    <t>D5 - Vedľajšie rozpočtové náklady</t>
  </si>
  <si>
    <t>808003</t>
  </si>
  <si>
    <t>Ústredňa EPS, vyhotovenie na stenu</t>
  </si>
  <si>
    <t>018011</t>
  </si>
  <si>
    <t>Aku 12V DC /12Ah</t>
  </si>
  <si>
    <t>786016</t>
  </si>
  <si>
    <t>804382.D0</t>
  </si>
  <si>
    <t>Mikromodul zbernice</t>
  </si>
  <si>
    <t>772477</t>
  </si>
  <si>
    <t>Periférny modul</t>
  </si>
  <si>
    <t>808610.10</t>
  </si>
  <si>
    <t>Releová skriňa s 12 relé</t>
  </si>
  <si>
    <t>808623</t>
  </si>
  <si>
    <t>Multisenzorový hlásič s oddeľovačom</t>
  </si>
  <si>
    <t>802371</t>
  </si>
  <si>
    <t>Opticko-dymový hlásič</t>
  </si>
  <si>
    <t>805590</t>
  </si>
  <si>
    <t>Štandardná pätica hlásičov</t>
  </si>
  <si>
    <t>804905</t>
  </si>
  <si>
    <t>Tlačidlový hlásič</t>
  </si>
  <si>
    <t>704900</t>
  </si>
  <si>
    <t>Kryt so sklom, červený, pre tlačidlové hlásiče</t>
  </si>
  <si>
    <t>704910</t>
  </si>
  <si>
    <t>Náhradné sklíčko pre tlačidlový hlásič (bal. 10ks)</t>
  </si>
  <si>
    <t>807214RR</t>
  </si>
  <si>
    <t>Siréna s majákom, EN54-23</t>
  </si>
  <si>
    <t>Pol1</t>
  </si>
  <si>
    <t>Piktogram pre tlačidlové hlásiče</t>
  </si>
  <si>
    <t>220330702P</t>
  </si>
  <si>
    <t>Montáž požiarnej ústredne, pripojenie vedení, oživenie</t>
  </si>
  <si>
    <t>220521046</t>
  </si>
  <si>
    <t>220330131</t>
  </si>
  <si>
    <t>Montáž automatického hlásiča</t>
  </si>
  <si>
    <t>220330111</t>
  </si>
  <si>
    <t>Zariadenie EPS,montáž zásuvky aut.hlásiča,zapojenie,preskúšanie  na omietku</t>
  </si>
  <si>
    <t>220330101</t>
  </si>
  <si>
    <t>Zariadenie EPS,montáž tlačidlového hlásiča,zapojenie,preskúšanie  na omietku</t>
  </si>
  <si>
    <t>220370503</t>
  </si>
  <si>
    <t>Montáž reléovej skrine, upevnenie, pripojenie, nastavenie</t>
  </si>
  <si>
    <t>220330172</t>
  </si>
  <si>
    <t>EPS, montáž sirény, zapojenie, preskúšanie</t>
  </si>
  <si>
    <t>220330206</t>
  </si>
  <si>
    <t>Kontrola funkcie vložky (snímača) automat.hlásiča, vyčistenie, skúška (plynom, svetlom, teplom a pod.)</t>
  </si>
  <si>
    <t>220330741</t>
  </si>
  <si>
    <t>Uvedenie požiarneho hlásiča do trvalej prevádzky, očistenie, kontrola, preskúšanie funkcie, zápis</t>
  </si>
  <si>
    <t>220330731P</t>
  </si>
  <si>
    <t>Uvedenie systému požiarnej ústredne do trvalej prevádzky, zaškolenie obsluhy</t>
  </si>
  <si>
    <t>JE-H(ST)H</t>
  </si>
  <si>
    <t>Kábel JE-H(ST)H 1x2x0,8 Bd FE180/PS30, B2ca,s1,d1,a1</t>
  </si>
  <si>
    <t>405508</t>
  </si>
  <si>
    <t>803900</t>
  </si>
  <si>
    <t>Protipožiarna kotva M6x30</t>
  </si>
  <si>
    <t>CP 611A</t>
  </si>
  <si>
    <t>Protipožiarny tmel 310 ml</t>
  </si>
  <si>
    <t>803990</t>
  </si>
  <si>
    <t>Drobný inštalačný materiál (hmoždinky, skrutky, sadra a pod.)</t>
  </si>
  <si>
    <t>220261661</t>
  </si>
  <si>
    <t>Vyznačenie trasy vedenia podľa plánu</t>
  </si>
  <si>
    <t>220280206</t>
  </si>
  <si>
    <t>Kábel JE-H(ST)H 1x2x0,8 pevne pripevnený na strop</t>
  </si>
  <si>
    <t>220261641</t>
  </si>
  <si>
    <t>Osadenie príchytky, vyvŕt.diery, zatlač.príchytky, v železobetóne</t>
  </si>
  <si>
    <t>974032831</t>
  </si>
  <si>
    <t>Vyrezanie rýh frézovaním v murive z plných pálených tehál hĺbky 2,5 cm, šírky 4 cm</t>
  </si>
  <si>
    <t>Vybúranie otvoru v murive tehl. pr. do 60 mm hr. do 150 mm</t>
  </si>
  <si>
    <t>971042141</t>
  </si>
  <si>
    <t>Vybúranie otvoru v betónových priečkach a stenách do profilu 60 mm, hr. do 300 mm</t>
  </si>
  <si>
    <t>210020921</t>
  </si>
  <si>
    <t>Protipožiarna upchávka, priechod stenou t 15 cm (m2)</t>
  </si>
  <si>
    <t>Pol2</t>
  </si>
  <si>
    <t>Mimostavenisková doprava</t>
  </si>
  <si>
    <t>Pol3</t>
  </si>
  <si>
    <t>Záverečná revízia- správa</t>
  </si>
  <si>
    <t>SO 02 - Rampa pre osoby so zníženou pohyblivosťou</t>
  </si>
  <si>
    <t xml:space="preserve">    5 - Komunikácie</t>
  </si>
  <si>
    <t>113107131</t>
  </si>
  <si>
    <t>Odstránenie krytu v ploche do 200 m2 z betónu prostého, hr. vrstvy do 150 mm,  -0,22500t</t>
  </si>
  <si>
    <t>-32096886</t>
  </si>
  <si>
    <t>113107142</t>
  </si>
  <si>
    <t>Odstránenie krytu asfaltového v ploche do 200 m2, hr. nad 50 do 100 mm,  -0,18100t</t>
  </si>
  <si>
    <t>1957274870</t>
  </si>
  <si>
    <t>113206111</t>
  </si>
  <si>
    <t>Vytrhanie obrúb betónových, s vybúraním lôžka, z krajníkov alebo obrubníkov stojatých,  -0,14500t</t>
  </si>
  <si>
    <t>-1350631111</t>
  </si>
  <si>
    <t>113307122</t>
  </si>
  <si>
    <t>Odstránenie podkladu v ploche do 200 m2 z kameniva hrubého drveného, hr.100 do 200 mm,  -0,23500t</t>
  </si>
  <si>
    <t>-688438213</t>
  </si>
  <si>
    <t>132201101</t>
  </si>
  <si>
    <t>Výkop ryhy do šírky 600 mm v horn.3 do 100 m3</t>
  </si>
  <si>
    <t>-757070572</t>
  </si>
  <si>
    <t>132201109</t>
  </si>
  <si>
    <t>Príplatok k cene za lepivosť pri hĺbení rýh šírky do 600 mm zapažených i nezapažených s urovnaním dna v hornine 3</t>
  </si>
  <si>
    <t>-974898328</t>
  </si>
  <si>
    <t>171201101</t>
  </si>
  <si>
    <t>Uloženie sypaniny do násypov s rozprestretím sypaniny vo vrstvách a s hrubým urovnaním nezhutnených</t>
  </si>
  <si>
    <t>-1573639703</t>
  </si>
  <si>
    <t>1144109123</t>
  </si>
  <si>
    <t>-1543879749</t>
  </si>
  <si>
    <t>-1087208362</t>
  </si>
  <si>
    <t>273321411</t>
  </si>
  <si>
    <t>Betón základových dosiek, železový (bez výstuže), tr. C 25/30</t>
  </si>
  <si>
    <t>-1995876971</t>
  </si>
  <si>
    <t>273351217</t>
  </si>
  <si>
    <t>Debnenie stien základových dosiek, zhotovenie-tradičné</t>
  </si>
  <si>
    <t>2141665902</t>
  </si>
  <si>
    <t>273351218</t>
  </si>
  <si>
    <t>Debnenie stien základových dosiek, odstránenie-tradičné</t>
  </si>
  <si>
    <t>-1299587145</t>
  </si>
  <si>
    <t>78263437</t>
  </si>
  <si>
    <t>274271304</t>
  </si>
  <si>
    <t>Murivo základových pásov z debniacích tvarnic  50x40x25 s betónovou výplňou C 16/20 hr. 400 mm</t>
  </si>
  <si>
    <t>968814428</t>
  </si>
  <si>
    <t>274313711</t>
  </si>
  <si>
    <t>Betón základových pásov, prostý tr. C 25/30</t>
  </si>
  <si>
    <t>1888478180</t>
  </si>
  <si>
    <t>274361825</t>
  </si>
  <si>
    <t>Výstuž pre murivo základových pásov DT s betónovou výplňou z ocele 10505</t>
  </si>
  <si>
    <t>1600659005</t>
  </si>
  <si>
    <t>564201111</t>
  </si>
  <si>
    <t>Podklad alebo podsyp zo štrkopiesku s rozprestretím, vlhčením a zhutnením, po zhutnení hr. 40 mm</t>
  </si>
  <si>
    <t>-255528714</t>
  </si>
  <si>
    <t>564231111</t>
  </si>
  <si>
    <t>Podklad alebo podsyp zo štrkopiesku s rozprestretím, vlhčením a zhutnením, po zhutnení hr. 100 mm</t>
  </si>
  <si>
    <t>1623049563</t>
  </si>
  <si>
    <t>564751113</t>
  </si>
  <si>
    <t>Podklad alebo kryt z kameniva hrubého drveného veľ. 32-63 mm s rozprestretím a zhutn.hr. 170 mm</t>
  </si>
  <si>
    <t>162689654</t>
  </si>
  <si>
    <t>564762111</t>
  </si>
  <si>
    <t>Podklad alebo kryt z kameniva hrubého drveného veľ. 32-63mm(vibr.štrk) po zhut.hr. 200 mm</t>
  </si>
  <si>
    <t>1889663847</t>
  </si>
  <si>
    <t>564851114</t>
  </si>
  <si>
    <t>Podklad zo štrkodrviny s rozprestretím a zhutnením, po zhutnení hr. 180 mm</t>
  </si>
  <si>
    <t>-1596656877</t>
  </si>
  <si>
    <t>573231111</t>
  </si>
  <si>
    <t>Postrek asfaltový spojovací bez posypu kamenivom z cestnej emulzie v množstve od 0,50 do 0,80 kg/m2</t>
  </si>
  <si>
    <t>-1581620426</t>
  </si>
  <si>
    <t>577144271</t>
  </si>
  <si>
    <t>Asfaltový betón vrstva obrusná AC 11 O v pruhu š. do 3 m z modifik. asfaltu tr. II, po zhutnení hr. 50 mm</t>
  </si>
  <si>
    <t>-1375621460</t>
  </si>
  <si>
    <t>577154272,1</t>
  </si>
  <si>
    <t>Asfaltový betón vrstva obrusná AC 11 O v pruhu š. do 3 m z modifik. asfaltu tr. II, po zhutnení hr. 70 mm</t>
  </si>
  <si>
    <t>884183079</t>
  </si>
  <si>
    <t>596911100.1</t>
  </si>
  <si>
    <t>Dodávka a montáž- KAMENNÝ KOBEREC" hrúbky 20mm</t>
  </si>
  <si>
    <t>978017246</t>
  </si>
  <si>
    <t>777651901,1</t>
  </si>
  <si>
    <t>Náter podláh  disperzným penetračným náterom</t>
  </si>
  <si>
    <t>324686602</t>
  </si>
  <si>
    <t>596911112</t>
  </si>
  <si>
    <t>Kladenie zámkovej dlažby  hr. 6 cm pre peších nad 20 m2 so zriadením lôžka z kameniva hr. 4 cm</t>
  </si>
  <si>
    <t>-584006442</t>
  </si>
  <si>
    <t>5921951020</t>
  </si>
  <si>
    <t xml:space="preserve">Dlažba betonová hr. 6 cm sivá </t>
  </si>
  <si>
    <t>1085756347</t>
  </si>
  <si>
    <t>916561112</t>
  </si>
  <si>
    <t>Osadenie záhonového alebo parkového obrubníka betón., do lôžka z bet. pros. tr. C 16/20 s bočnou oporou</t>
  </si>
  <si>
    <t>-144666624</t>
  </si>
  <si>
    <t>5921954660</t>
  </si>
  <si>
    <t>Obrubník parkový 100x25x5 cm, sivý</t>
  </si>
  <si>
    <t>-2134081174</t>
  </si>
  <si>
    <t>918101112</t>
  </si>
  <si>
    <t>Lôžko pod obrubníky, krajníky alebo obruby z dlažob. kociek z betónu prostého tr. C 16/20</t>
  </si>
  <si>
    <t>1654677645</t>
  </si>
  <si>
    <t>919735113</t>
  </si>
  <si>
    <t>Rezanie existujúceho asfaltového krytu alebo podkladu hĺbky nad 100 do 150 mm</t>
  </si>
  <si>
    <t>-345996357</t>
  </si>
  <si>
    <t>979087213</t>
  </si>
  <si>
    <t>Nakladanie na dopravné prostriedky pre vodorovnú dopravu vybúraných hmôt</t>
  </si>
  <si>
    <t>-1609403603</t>
  </si>
  <si>
    <t>979084216</t>
  </si>
  <si>
    <t>Vodorovná doprava vybúraných hmôt po suchu bez naloženia, ale so zložením na vzdialenosť do 5 km</t>
  </si>
  <si>
    <t>-1341950665</t>
  </si>
  <si>
    <t>979084219</t>
  </si>
  <si>
    <t>Príplatok k cene za každých ďalších aj začatých 5 km nad 5 km</t>
  </si>
  <si>
    <t>139797415</t>
  </si>
  <si>
    <t>979089612.1</t>
  </si>
  <si>
    <t>Poplatok za skladovanie - iné odpady zo stavieb a demolácií (17 09 04), ostatné</t>
  </si>
  <si>
    <t>1255546846</t>
  </si>
  <si>
    <t>998225111</t>
  </si>
  <si>
    <t>Presun hmôt pre pozemnú komunikáciu a letisko s krytom asfaltovým akejkoľvek dĺžky objektu</t>
  </si>
  <si>
    <t>-1584396019</t>
  </si>
  <si>
    <t>Zhotovenie izolácie proti zemnej vlhkosti vodorovná náterom penetračným za studena</t>
  </si>
  <si>
    <t>-242073090</t>
  </si>
  <si>
    <t>532706514</t>
  </si>
  <si>
    <t>711113131</t>
  </si>
  <si>
    <t xml:space="preserve">Izolácie proti zemnej vlhkosti a povrchovej vode hr. 2 mm na ploche vodorovnej </t>
  </si>
  <si>
    <t>1827491825</t>
  </si>
  <si>
    <t>767163100</t>
  </si>
  <si>
    <t>Montáž zábradlia nerezové na terasy a balkóny, výplň rebrovanie, kotvenie do podlahy</t>
  </si>
  <si>
    <t>-1511682925</t>
  </si>
  <si>
    <t>553520001100.1</t>
  </si>
  <si>
    <t>Zábradlie nerezové Z12, horizontálna výplň nerez, madlo kruhové, výška 900 mm, kotvenie do podlahy</t>
  </si>
  <si>
    <t>-1233686380</t>
  </si>
  <si>
    <t>553520001100.2</t>
  </si>
  <si>
    <t>Zábradlie nerezové Z13, horizontálna výplň nerez, madlo kruhové, výška 900 mm, kotvenie do podlahy</t>
  </si>
  <si>
    <t>136757605</t>
  </si>
  <si>
    <t>Montáž hlinikových profilov pre podlahu a obklad do tmelu- roh</t>
  </si>
  <si>
    <t>1834152593</t>
  </si>
  <si>
    <t xml:space="preserve">Rohová lišta hliniková ku keramickému obkladu </t>
  </si>
  <si>
    <t>685568512</t>
  </si>
  <si>
    <t>781445213,11</t>
  </si>
  <si>
    <t>1965626390</t>
  </si>
  <si>
    <t>5978650081,11</t>
  </si>
  <si>
    <t>Obkladačky keramické mrazuvzdorné, rozmer 300x600 mm,trieda 1</t>
  </si>
  <si>
    <t>-1442497271</t>
  </si>
  <si>
    <t>998781101</t>
  </si>
  <si>
    <t>Presun hmôt pre obklady keramické v objektoch výšky do 6 m</t>
  </si>
  <si>
    <t>-1537430413</t>
  </si>
  <si>
    <t>Penetračný náter pod izolačný náter, 0,25kg/m2</t>
  </si>
  <si>
    <t>Izolačná stierka na báze živice, spotreba 1kg/m2</t>
  </si>
  <si>
    <t xml:space="preserve">Rekuperačná jednotka v hygienickom vyhotovení podľa VDI 6022 do vnútorného prostredia v stojatom prevedení, napojenie hrdiel zhora._x000D_
</t>
  </si>
  <si>
    <t xml:space="preserve">Rekuperačná jednotka v hygienickom vyhotovení podľa VDI 6022 do vnútorného prostredia v stojatom prevedení, napojenie hrdiel zhora.
Prívodná vetva :
Regulačná klapka so SM
Filtračná komora F7-2.stupeň filtrácie
Protiprúdovýrekuperátor s obtokom Tezima = -15°C, Teleto=32°C, Tods=20°C, Tprív=17°C, účinnosť rekuperácie zimná(letná) 91(83)%
Vodný ohrievač, voda 70/50°C, Qohr = 7,2kW, regulačný uzol bude súčasťou dodávky
Priamy výparník, R410A, Qchl=19,0kW
Komora ventilátora V=5 500m3/h, pext=855Pa
s EC motorom
Odvodná vetva :
Filtračná komora F5
Protiprúdovýrekuperátor s obtokom Tezima = -15°C, Teleto=32°C, Tods=20°C, Tprív=17°C, účinnosť rekuperácie zimná(letná) 91(83)%
Komora ventilátora V=5 300m3/h, pext=885Pa
s EC motorom
Pripojovacie manžety sú dodávkou jednotky
Kompletná MaR, silový rozvádzač, snímače, prekáblovanie,
Digitálna regulácia
Jednotka spĺňa ErP (Ecodesign) – nariadenie EU 1253/2014 platné od 1.1.2018
</t>
  </si>
  <si>
    <t>Vonkajšia kondenzačná jednotka (tepelné čerpadlo), R410A, Qchl = 22,0kW, Qv=27,0kW, Pel=7,65kW, 3f/400V/50Hz</t>
  </si>
  <si>
    <t>Prepojovacie izolované Cu-potrubie, o12,7mm / o 15,6mm</t>
  </si>
  <si>
    <t xml:space="preserve">Tlmič hluku do potrubia 1200x500/1000 </t>
  </si>
  <si>
    <t>Regulačná klapka 280x250</t>
  </si>
  <si>
    <t>Kruhová regulačná klapka  160</t>
  </si>
  <si>
    <t>Kruhová regulačná klapka 125</t>
  </si>
  <si>
    <t>Regulačná klapka 400x250</t>
  </si>
  <si>
    <t>Spätná klapka R 160</t>
  </si>
  <si>
    <t>Spätná klapka R 125</t>
  </si>
  <si>
    <t>Ohybná hadica - Al laminátová hadica s kostrou z ocelového drôtu d-160</t>
  </si>
  <si>
    <t>Ohybná hadica - Al laminátová hadica s kostrou z ocelového drôtu d-125</t>
  </si>
  <si>
    <t xml:space="preserve">Split systém, R410A o chladiacom výkone 3,4kW v zložení:_x000D_
Vonkajšia kondenzačná jednotka
Vnútorná nástenná jednotka
</t>
  </si>
  <si>
    <t>Montáž VZT Zariadenia 2</t>
  </si>
  <si>
    <t>Montáž VZT Zariadenia 1</t>
  </si>
  <si>
    <t>Štvorhranné vzduchotechnické potrubie sk. I., obojstranne pozinkovaný plech (min. hr. 275gr/m2), trieda tesnosti III podľa PK 120036, pre čisté priestory, kompletné vrátane spojovacieho a tesniaceho materiálu,  do 40 % tvaroviek</t>
  </si>
  <si>
    <t>Čelný ovládací panel</t>
  </si>
  <si>
    <t>Montáž radového batériového vedenia, založenie 2 vodičov na telieska a pripevnenie sponkami</t>
  </si>
  <si>
    <t>Požiarna kruhová klapka v základnom prevedení- požiarna odolnosť EI90S, d 280, Typ aktivácie- základný model s ručnou pákou a spúšťacím mechanizmom s pružinou, s tavnou tepelnou poistkou nastavenou na 74°C</t>
  </si>
  <si>
    <t>filter H13 575/575/78</t>
  </si>
  <si>
    <t>Výustka o veľkosti 318</t>
  </si>
  <si>
    <t>filter H13  305/305/78</t>
  </si>
  <si>
    <t>Výustka štvorcová do kazetového stropu o veľkosti 587</t>
  </si>
  <si>
    <t>Prívodná výustka do kazetového stropu s nastaviteľnými lamelami  600x600x16</t>
  </si>
  <si>
    <t>Odvodná vírivá výustka do kazetového stropu s nastaviteľnými lamelami 600x600x16</t>
  </si>
  <si>
    <t>Káblová príchytka so zachovaním funkčnosti pri požiari</t>
  </si>
  <si>
    <t>Požiarna klapka v základnom prevedení - požiarna odolnosť EI90S, rozmery 560x315, Typ aktivácie- model s ručnou pákou a spúšťacím mechanizmom s pružinou, s tavnou tepelnou poistkou nastavenou na 74°C</t>
  </si>
  <si>
    <t>Požiarna klapka v základnom prevedení - požiarna odolnosť EI90S, rozmery 900x250, Typ aktivácie- model s ručnou pákou a spúšťacím mechanizmom s pružinou, s tavnou tepelnou poistkou nastavenou na 74°C</t>
  </si>
  <si>
    <t>Položka definovaná rozpočtovými pravidlami (napr. aj Cenkros) pre murivo železobetonové: v m3</t>
  </si>
  <si>
    <t>Položka definovaná rozpočtovými pravidlami (napr. aj Cenkros) pre priečky hrúbky viac ako 150mm: v m3</t>
  </si>
  <si>
    <t>Drevené plné požiarne dvere dvojkrídlové, bez zárubne EI C30-D3-C, 145x197 cm  biela farba komplet- kľučka, vložkový zámok s cylindrickou vložkou, kovanie</t>
  </si>
  <si>
    <t>Montáž dverového krídla kompletiz.do zamurovanej rámovej zárubne, jednokrídlové, otváravé, komplet- kľučka,  vložkový zámok s cylindrickou vložkou, kovanie</t>
  </si>
  <si>
    <t>Dvere vnútorné hladké D1K- plné jednokrídlové povrch HPL,   60x197 cm, komplet- kľučka,  vložkový zámok s cylindrickou vložkou, kovanie</t>
  </si>
  <si>
    <t>Dvere vnútorné hladké  D1K-plné jednokrídlové povrch HPL,   70x197 cm, komplet- kľučka,  vložkový zámok s cylindrickou vložkou, kovanie</t>
  </si>
  <si>
    <t>Dvere vnútorné hladké D1K- plné jednokrídlové povrch HPL,   80x197 cm, komplet- kľučka,  vložkový zámok s cylindrickou vložkou, kovanie</t>
  </si>
  <si>
    <t>Dvere vnútorné hladké D1K- plné jednokrídlové povrch HPL,  90x197 cm, komplet- kľučka,  vložkový zámok s cylindrickou vložkou, kovanie</t>
  </si>
  <si>
    <t>Dvere vnútorné hladké D1K- plné jednokrídlové povrch HPL, 110x197 cm, komplet- kľučka,  vložkový zámok s cylindrickou vložkou, kovanie</t>
  </si>
  <si>
    <t>Dvere vnútorné hladké D2- presklenné jednokrídlové povrch HPL, 110x197 cm, komplet- kľučka,  vložkový zámok s cylindrickou vložkou, kovanie</t>
  </si>
  <si>
    <t>Montáž dverového krídla kompletiz.do zamurovanej zárubne, jednokrídlové, posuvné, komplet- kľučka,  vložkový zámok s cylindrickou vložkou, kovanie</t>
  </si>
  <si>
    <t>Nerezový separátor sádry pre použitie v zdravotníctve. Slúži k zachyteniu sádry a iných nečistôt. Montáž pomocou konzôl. Objem cca 13l. Odnímateľný ľahko čistiteľný kontajner,umiestnený pod drezom, výstup separátoru napojený na odpadné potrubie.</t>
  </si>
  <si>
    <t>Zariadenie na likvidáciu jednorázových podložných mís a nádob na moč- zariadenie určené k ekonomickej a efektívnej
likvidácii jednorázových celulózových pomôcok, ktoré sú zlikvidované počas 2 minútového cyklu za
použitia 25 litrov vody. Pracovný cyklus je prevádzaný vo vodnom prostredí. Po uzavretí veka macerátora sa napustí
do zariadenia 12 litrov vody a následne za pomoci ostrých tvarovaných drviacich nožov dôjde k rozdrveniu obsahu.
Hydrodynamický efekt ukončuje postupnú deštrukciu na veľmi jemný kal. Následne je pripúšťaná čistá voda, ktorá riedi odpad a
rotujúce nože zaisťujú rovnomerné rozdrvenie pred otvorením membrány odpadu. Kapacita : 4 podložné misy alebo 4 nádoby na moč
Základná doba cyklu : 2 minuty, pracovné napätie 230V. Odpadné potrubie priemeru 100mm.</t>
  </si>
  <si>
    <t>Kohút guľový s pákovým ovládačom, PN 50, DN 20</t>
  </si>
  <si>
    <t>Kohút guľový s pákovým ovládačom, PN 50, DN 25</t>
  </si>
  <si>
    <t>Kohút guľový s pákovým ovládačom, PN 40, DN 40</t>
  </si>
  <si>
    <t>Regulátor tlak. diferencie so závit. hrdlom DN 40, 23 kPa s impulz. vedením dĺ. 1,0 m a ventil. s prípojkou,</t>
  </si>
  <si>
    <t xml:space="preserve">Ventil vyvažovací s meracími ventilčekmi, DN 15, norm. prietok, kvs=6,05 m3/h, priamy vyvaž. pre meranie tlak. dif., 2 vrty 1/4 uzatv. uzávermi, hrdloxhrdlo, </t>
  </si>
  <si>
    <t xml:space="preserve">Ventil DN 40 priamy vyvažovací s meracími ventil. pre meranie tlak. diferencie s lineárnou charakteristikou, hrdloxhrdlo, </t>
  </si>
  <si>
    <t xml:space="preserve">Položka definovaná rozpočtovými pravidlami (napr. aj Cenkros) pre priečky hrúbky do 150mm: v m2 </t>
  </si>
  <si>
    <t xml:space="preserve">Položka definovaná rozpočtovými pravidlami (napr. aj Cenkros) </t>
  </si>
  <si>
    <t>Odstránená značka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</si>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</sst>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1" applyFont="1" applyFill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5" xfId="0" applyBorder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4" fontId="0" fillId="0" borderId="0" xfId="0" applyNumberFormat="1" applyFont="1" applyBorder="1" applyAlignment="1" applyProtection="1">
      <alignment vertical="center"/>
    </xf>
    <xf numFmtId="4" fontId="22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 applyProtection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167" fontId="8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166" fontId="1" fillId="0" borderId="17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0" fillId="0" borderId="25" xfId="0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0" fillId="0" borderId="25" xfId="0" applyFill="1" applyBorder="1" applyAlignment="1" applyProtection="1">
      <alignment horizontal="center" vertical="center" wrapText="1"/>
    </xf>
    <xf numFmtId="167" fontId="0" fillId="0" borderId="25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34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25" xfId="0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4" fontId="0" fillId="0" borderId="22" xfId="0" applyNumberFormat="1" applyFont="1" applyBorder="1" applyAlignment="1" applyProtection="1">
      <alignment vertical="center"/>
    </xf>
    <xf numFmtId="4" fontId="0" fillId="0" borderId="23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33" fillId="0" borderId="25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" fillId="6" borderId="25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center" vertical="center"/>
    </xf>
    <xf numFmtId="166" fontId="1" fillId="6" borderId="0" xfId="0" applyNumberFormat="1" applyFont="1" applyFill="1" applyBorder="1" applyAlignment="1" applyProtection="1">
      <alignment vertical="center"/>
    </xf>
    <xf numFmtId="166" fontId="1" fillId="6" borderId="15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4" fontId="7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5" borderId="9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horizontal="right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4" fontId="22" fillId="0" borderId="0" xfId="0" applyNumberFormat="1" applyFont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4" fontId="30" fillId="0" borderId="0" xfId="0" applyNumberFormat="1" applyFont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4" fontId="22" fillId="5" borderId="0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3"/>
  <sheetViews>
    <sheetView showGridLines="0" tabSelected="1" workbookViewId="0">
      <pane ySplit="1" topLeftCell="A81" activePane="bottomLeft" state="frozen"/>
      <selection pane="bottomLeft" activeCell="BK26" sqref="BK26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33" width="2.5" customWidth="1"/>
    <col min="34" max="34" width="3.375" customWidth="1"/>
    <col min="35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.625" customWidth="1"/>
    <col min="44" max="44" width="13.625" hidden="1" customWidth="1"/>
    <col min="45" max="46" width="25.875" hidden="1" customWidth="1"/>
    <col min="47" max="47" width="25" hidden="1" customWidth="1"/>
    <col min="48" max="51" width="21.625" hidden="1" customWidth="1"/>
    <col min="52" max="52" width="1.125" hidden="1" customWidth="1"/>
    <col min="53" max="53" width="15.875" hidden="1" customWidth="1"/>
    <col min="54" max="54" width="11.625" hidden="1" customWidth="1"/>
    <col min="55" max="55" width="14.375" hidden="1" customWidth="1"/>
    <col min="56" max="56" width="14.875" hidden="1" customWidth="1"/>
    <col min="57" max="57" width="9.125" customWidth="1"/>
    <col min="59" max="60" width="9.375" customWidth="1"/>
    <col min="71" max="89" width="9.375" hidden="1"/>
  </cols>
  <sheetData>
    <row r="1" spans="1:73" ht="21.4" customHeight="1">
      <c r="A1" s="7" t="s">
        <v>0</v>
      </c>
      <c r="B1" s="8"/>
      <c r="C1" s="8"/>
      <c r="D1" s="9" t="s">
        <v>1</v>
      </c>
      <c r="E1" s="8"/>
      <c r="F1" s="8"/>
      <c r="G1" s="8"/>
      <c r="H1" s="8"/>
      <c r="I1" s="8"/>
      <c r="J1" s="8"/>
      <c r="K1" s="10" t="s">
        <v>2</v>
      </c>
      <c r="L1" s="10"/>
      <c r="M1" s="10"/>
      <c r="N1" s="10"/>
      <c r="O1" s="10"/>
      <c r="P1" s="10"/>
      <c r="Q1" s="10"/>
      <c r="R1" s="10"/>
      <c r="S1" s="10"/>
      <c r="T1" s="8"/>
      <c r="U1" s="8"/>
      <c r="V1" s="8"/>
      <c r="W1" s="10" t="s">
        <v>3</v>
      </c>
      <c r="X1" s="10"/>
      <c r="Y1" s="10"/>
      <c r="Z1" s="10"/>
      <c r="AA1" s="10"/>
      <c r="AB1" s="10"/>
      <c r="AC1" s="10"/>
      <c r="AD1" s="10"/>
      <c r="AE1" s="10"/>
      <c r="AF1" s="10"/>
      <c r="AG1" s="8"/>
      <c r="AH1" s="8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 t="s">
        <v>4</v>
      </c>
      <c r="BB1" s="12" t="s">
        <v>5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3" t="s">
        <v>6</v>
      </c>
      <c r="BU1" s="13" t="s">
        <v>6</v>
      </c>
    </row>
    <row r="2" spans="1:73" ht="37" customHeight="1">
      <c r="C2" s="107" t="s">
        <v>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R2" s="141" t="s">
        <v>8</v>
      </c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S2" s="15" t="s">
        <v>9</v>
      </c>
      <c r="BT2" s="15" t="s">
        <v>10</v>
      </c>
    </row>
    <row r="3" spans="1:73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9</v>
      </c>
      <c r="BT3" s="15" t="s">
        <v>10</v>
      </c>
    </row>
    <row r="4" spans="1:73" ht="37" customHeight="1">
      <c r="B4" s="19"/>
      <c r="C4" s="109" t="s">
        <v>11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20"/>
      <c r="AS4" s="14" t="s">
        <v>12</v>
      </c>
      <c r="BS4" s="15" t="s">
        <v>9</v>
      </c>
    </row>
    <row r="5" spans="1:73" ht="14.5" customHeight="1">
      <c r="B5" s="19"/>
      <c r="C5" s="21"/>
      <c r="D5" s="22" t="s">
        <v>13</v>
      </c>
      <c r="E5" s="21"/>
      <c r="F5" s="21"/>
      <c r="G5" s="21"/>
      <c r="H5" s="21"/>
      <c r="I5" s="21"/>
      <c r="J5" s="21"/>
      <c r="K5" s="111" t="s">
        <v>14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21"/>
      <c r="AQ5" s="20"/>
      <c r="BS5" s="15" t="s">
        <v>9</v>
      </c>
    </row>
    <row r="6" spans="1:73" ht="37" customHeight="1">
      <c r="B6" s="19"/>
      <c r="C6" s="21"/>
      <c r="D6" s="24" t="s">
        <v>15</v>
      </c>
      <c r="E6" s="21"/>
      <c r="F6" s="21"/>
      <c r="G6" s="21"/>
      <c r="H6" s="21"/>
      <c r="I6" s="21"/>
      <c r="J6" s="21"/>
      <c r="K6" s="113" t="s">
        <v>16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21"/>
      <c r="AQ6" s="20"/>
      <c r="BS6" s="15" t="s">
        <v>9</v>
      </c>
    </row>
    <row r="7" spans="1:73" ht="14.5" customHeight="1">
      <c r="B7" s="19"/>
      <c r="C7" s="21"/>
      <c r="D7" s="25" t="s">
        <v>17</v>
      </c>
      <c r="E7" s="21"/>
      <c r="F7" s="21"/>
      <c r="G7" s="21"/>
      <c r="H7" s="21"/>
      <c r="I7" s="21"/>
      <c r="J7" s="21"/>
      <c r="K7" s="23" t="s">
        <v>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5" t="s">
        <v>18</v>
      </c>
      <c r="AL7" s="21"/>
      <c r="AM7" s="21"/>
      <c r="AN7" s="23" t="s">
        <v>5</v>
      </c>
      <c r="AO7" s="21"/>
      <c r="AP7" s="21"/>
      <c r="AQ7" s="20"/>
      <c r="BS7" s="15" t="s">
        <v>9</v>
      </c>
    </row>
    <row r="8" spans="1:73" ht="14.5" customHeight="1">
      <c r="B8" s="19"/>
      <c r="C8" s="21"/>
      <c r="D8" s="25" t="s">
        <v>19</v>
      </c>
      <c r="E8" s="21"/>
      <c r="F8" s="21"/>
      <c r="G8" s="21"/>
      <c r="H8" s="21"/>
      <c r="I8" s="21"/>
      <c r="J8" s="21"/>
      <c r="K8" s="23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5" t="s">
        <v>21</v>
      </c>
      <c r="AL8" s="21"/>
      <c r="AM8" s="21"/>
      <c r="AN8" s="23" t="s">
        <v>22</v>
      </c>
      <c r="AO8" s="21"/>
      <c r="AP8" s="21"/>
      <c r="AQ8" s="20"/>
      <c r="BS8" s="15" t="s">
        <v>9</v>
      </c>
    </row>
    <row r="9" spans="1:73" ht="14.5" customHeight="1">
      <c r="B9" s="1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0"/>
      <c r="BS9" s="15" t="s">
        <v>9</v>
      </c>
    </row>
    <row r="10" spans="1:73" ht="14.5" customHeight="1">
      <c r="B10" s="19"/>
      <c r="C10" s="21"/>
      <c r="D10" s="25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5" t="s">
        <v>24</v>
      </c>
      <c r="AL10" s="21"/>
      <c r="AM10" s="21"/>
      <c r="AN10" s="23" t="s">
        <v>5</v>
      </c>
      <c r="AO10" s="21"/>
      <c r="AP10" s="21"/>
      <c r="AQ10" s="20"/>
      <c r="BS10" s="15" t="s">
        <v>9</v>
      </c>
    </row>
    <row r="11" spans="1:73" ht="18.399999999999999" customHeight="1">
      <c r="B11" s="19"/>
      <c r="C11" s="21"/>
      <c r="D11" s="21"/>
      <c r="E11" s="23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5" t="s">
        <v>26</v>
      </c>
      <c r="AL11" s="21"/>
      <c r="AM11" s="21"/>
      <c r="AN11" s="23" t="s">
        <v>5</v>
      </c>
      <c r="AO11" s="21"/>
      <c r="AP11" s="21"/>
      <c r="AQ11" s="20"/>
      <c r="BS11" s="15" t="s">
        <v>9</v>
      </c>
    </row>
    <row r="12" spans="1:73" ht="7" customHeight="1"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0"/>
      <c r="BS12" s="15" t="s">
        <v>9</v>
      </c>
    </row>
    <row r="13" spans="1:73" ht="14.5" customHeight="1">
      <c r="B13" s="19"/>
      <c r="C13" s="21"/>
      <c r="D13" s="25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5" t="s">
        <v>24</v>
      </c>
      <c r="AL13" s="21"/>
      <c r="AM13" s="21"/>
      <c r="AN13" s="23" t="s">
        <v>5</v>
      </c>
      <c r="AO13" s="21"/>
      <c r="AP13" s="21"/>
      <c r="AQ13" s="20"/>
      <c r="BS13" s="15" t="s">
        <v>9</v>
      </c>
    </row>
    <row r="14" spans="1:73">
      <c r="B14" s="19"/>
      <c r="C14" s="21"/>
      <c r="D14" s="21"/>
      <c r="E14" s="23" t="s">
        <v>28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5" t="s">
        <v>26</v>
      </c>
      <c r="AL14" s="21"/>
      <c r="AM14" s="21"/>
      <c r="AN14" s="23" t="s">
        <v>5</v>
      </c>
      <c r="AO14" s="21"/>
      <c r="AP14" s="21"/>
      <c r="AQ14" s="20"/>
      <c r="BS14" s="15" t="s">
        <v>9</v>
      </c>
    </row>
    <row r="15" spans="1:73" ht="7" customHeight="1">
      <c r="B15" s="1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0"/>
      <c r="BS15" s="15" t="s">
        <v>6</v>
      </c>
    </row>
    <row r="16" spans="1:73" ht="14.5" customHeight="1">
      <c r="B16" s="19"/>
      <c r="C16" s="21"/>
      <c r="D16" s="25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5" t="s">
        <v>24</v>
      </c>
      <c r="AL16" s="21"/>
      <c r="AM16" s="21"/>
      <c r="AN16" s="23" t="s">
        <v>5</v>
      </c>
      <c r="AO16" s="21"/>
      <c r="AP16" s="21"/>
      <c r="AQ16" s="20"/>
      <c r="BS16" s="15" t="s">
        <v>6</v>
      </c>
    </row>
    <row r="17" spans="2:71" ht="18.399999999999999" customHeight="1">
      <c r="B17" s="19"/>
      <c r="C17" s="21"/>
      <c r="D17" s="21"/>
      <c r="E17" s="23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5" t="s">
        <v>26</v>
      </c>
      <c r="AL17" s="21"/>
      <c r="AM17" s="21"/>
      <c r="AN17" s="23" t="s">
        <v>5</v>
      </c>
      <c r="AO17" s="21"/>
      <c r="AP17" s="21"/>
      <c r="AQ17" s="20"/>
      <c r="BS17" s="15" t="s">
        <v>31</v>
      </c>
    </row>
    <row r="18" spans="2:71" ht="7" customHeight="1">
      <c r="B18" s="1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0"/>
      <c r="BS18" s="15" t="s">
        <v>32</v>
      </c>
    </row>
    <row r="19" spans="2:71" ht="14.5" customHeight="1">
      <c r="B19" s="19"/>
      <c r="C19" s="21"/>
      <c r="D19" s="25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5" t="s">
        <v>24</v>
      </c>
      <c r="AL19" s="21"/>
      <c r="AM19" s="21"/>
      <c r="AN19" s="23" t="s">
        <v>5</v>
      </c>
      <c r="AO19" s="21"/>
      <c r="AP19" s="21"/>
      <c r="AQ19" s="20"/>
      <c r="BS19" s="15" t="s">
        <v>32</v>
      </c>
    </row>
    <row r="20" spans="2:71" ht="18.399999999999999" customHeight="1">
      <c r="B20" s="19"/>
      <c r="C20" s="21"/>
      <c r="D20" s="21"/>
      <c r="E20" s="23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5" t="s">
        <v>26</v>
      </c>
      <c r="AL20" s="21"/>
      <c r="AM20" s="21"/>
      <c r="AN20" s="23" t="s">
        <v>5</v>
      </c>
      <c r="AO20" s="21"/>
      <c r="AP20" s="21"/>
      <c r="AQ20" s="20"/>
    </row>
    <row r="21" spans="2:71" ht="7" customHeight="1">
      <c r="B21" s="1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0"/>
    </row>
    <row r="22" spans="2:71">
      <c r="B22" s="19"/>
      <c r="C22" s="21"/>
      <c r="D22" s="25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0"/>
    </row>
    <row r="23" spans="2:71" ht="16.5" customHeight="1">
      <c r="B23" s="19"/>
      <c r="C23" s="21"/>
      <c r="D23" s="21"/>
      <c r="E23" s="114" t="s">
        <v>5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21"/>
      <c r="AP23" s="21"/>
      <c r="AQ23" s="20"/>
    </row>
    <row r="24" spans="2:71" ht="7" customHeight="1">
      <c r="B24" s="1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0"/>
    </row>
    <row r="25" spans="2:71" ht="7" customHeight="1">
      <c r="B25" s="19"/>
      <c r="C25" s="2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1"/>
      <c r="AQ25" s="20"/>
    </row>
    <row r="26" spans="2:71" ht="14.5" customHeight="1">
      <c r="B26" s="19"/>
      <c r="C26" s="21"/>
      <c r="D26" s="27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15">
        <f>ROUND(AG87,2)</f>
        <v>0</v>
      </c>
      <c r="AL26" s="112"/>
      <c r="AM26" s="112"/>
      <c r="AN26" s="112"/>
      <c r="AO26" s="112"/>
      <c r="AP26" s="21"/>
      <c r="AQ26" s="20"/>
    </row>
    <row r="27" spans="2:71" ht="14.5" customHeight="1">
      <c r="B27" s="19"/>
      <c r="C27" s="21"/>
      <c r="D27" s="27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15">
        <f>ROUND(AG100,2)</f>
        <v>0</v>
      </c>
      <c r="AL27" s="115"/>
      <c r="AM27" s="115"/>
      <c r="AN27" s="115"/>
      <c r="AO27" s="115"/>
      <c r="AP27" s="21"/>
      <c r="AQ27" s="20"/>
    </row>
    <row r="28" spans="2:71" s="1" customFormat="1" ht="7" customHeight="1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</row>
    <row r="29" spans="2:71" s="1" customFormat="1" ht="25.9" customHeight="1">
      <c r="B29" s="28"/>
      <c r="C29" s="29"/>
      <c r="D29" s="31" t="s">
        <v>37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16">
        <f>ROUND(AK26+AK27,2)</f>
        <v>0</v>
      </c>
      <c r="AL29" s="117"/>
      <c r="AM29" s="117"/>
      <c r="AN29" s="117"/>
      <c r="AO29" s="117"/>
      <c r="AP29" s="29"/>
      <c r="AQ29" s="30"/>
    </row>
    <row r="30" spans="2:71" s="1" customFormat="1" ht="7" customHeight="1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0"/>
    </row>
    <row r="31" spans="2:71" s="2" customFormat="1" ht="14.5" customHeight="1">
      <c r="B31" s="33"/>
      <c r="C31" s="34"/>
      <c r="D31" s="35" t="s">
        <v>38</v>
      </c>
      <c r="E31" s="34"/>
      <c r="F31" s="35" t="s">
        <v>39</v>
      </c>
      <c r="G31" s="34"/>
      <c r="H31" s="34"/>
      <c r="I31" s="34"/>
      <c r="J31" s="34"/>
      <c r="K31" s="34"/>
      <c r="L31" s="118">
        <v>0.2</v>
      </c>
      <c r="M31" s="119"/>
      <c r="N31" s="119"/>
      <c r="O31" s="119"/>
      <c r="P31" s="34"/>
      <c r="Q31" s="34"/>
      <c r="R31" s="34"/>
      <c r="S31" s="34"/>
      <c r="T31" s="36"/>
      <c r="U31" s="34"/>
      <c r="V31" s="34"/>
      <c r="W31" s="120"/>
      <c r="X31" s="119"/>
      <c r="Y31" s="119"/>
      <c r="Z31" s="119"/>
      <c r="AA31" s="119"/>
      <c r="AB31" s="119"/>
      <c r="AC31" s="119"/>
      <c r="AD31" s="119"/>
      <c r="AE31" s="119"/>
      <c r="AF31" s="34"/>
      <c r="AG31" s="34"/>
      <c r="AH31" s="34"/>
      <c r="AI31" s="34"/>
      <c r="AJ31" s="34"/>
      <c r="AK31" s="120">
        <f>ROUND(AV87+SUM(BY101),2)</f>
        <v>0</v>
      </c>
      <c r="AL31" s="119"/>
      <c r="AM31" s="119"/>
      <c r="AN31" s="119"/>
      <c r="AO31" s="119"/>
      <c r="AP31" s="34"/>
      <c r="AQ31" s="37"/>
    </row>
    <row r="32" spans="2:71" s="2" customFormat="1" ht="14.5" customHeight="1">
      <c r="B32" s="33"/>
      <c r="C32" s="34"/>
      <c r="D32" s="34"/>
      <c r="E32" s="34"/>
      <c r="F32" s="35" t="s">
        <v>41</v>
      </c>
      <c r="G32" s="34"/>
      <c r="H32" s="34"/>
      <c r="I32" s="34"/>
      <c r="J32" s="34"/>
      <c r="K32" s="34"/>
      <c r="L32" s="118">
        <v>0.2</v>
      </c>
      <c r="M32" s="119"/>
      <c r="N32" s="119"/>
      <c r="O32" s="119"/>
      <c r="P32" s="34"/>
      <c r="Q32" s="34"/>
      <c r="R32" s="34"/>
      <c r="S32" s="34"/>
      <c r="T32" s="36"/>
      <c r="U32" s="34"/>
      <c r="V32" s="34"/>
      <c r="W32" s="120"/>
      <c r="X32" s="119"/>
      <c r="Y32" s="119"/>
      <c r="Z32" s="119"/>
      <c r="AA32" s="119"/>
      <c r="AB32" s="119"/>
      <c r="AC32" s="119"/>
      <c r="AD32" s="119"/>
      <c r="AE32" s="119"/>
      <c r="AF32" s="34"/>
      <c r="AG32" s="34"/>
      <c r="AH32" s="34"/>
      <c r="AI32" s="34"/>
      <c r="AJ32" s="34"/>
      <c r="AK32" s="120">
        <v>173442.8</v>
      </c>
      <c r="AL32" s="119"/>
      <c r="AM32" s="119"/>
      <c r="AN32" s="119"/>
      <c r="AO32" s="119"/>
      <c r="AP32" s="34"/>
      <c r="AQ32" s="37"/>
    </row>
    <row r="33" spans="2:43" s="2" customFormat="1" ht="14.5" hidden="1" customHeight="1">
      <c r="B33" s="33"/>
      <c r="C33" s="34"/>
      <c r="D33" s="34"/>
      <c r="E33" s="34"/>
      <c r="F33" s="35" t="s">
        <v>42</v>
      </c>
      <c r="G33" s="34"/>
      <c r="H33" s="34"/>
      <c r="I33" s="34"/>
      <c r="J33" s="34"/>
      <c r="K33" s="34"/>
      <c r="L33" s="118">
        <v>0.2</v>
      </c>
      <c r="M33" s="119"/>
      <c r="N33" s="119"/>
      <c r="O33" s="119"/>
      <c r="P33" s="34"/>
      <c r="Q33" s="34"/>
      <c r="R33" s="34"/>
      <c r="S33" s="34"/>
      <c r="T33" s="36" t="s">
        <v>40</v>
      </c>
      <c r="U33" s="34"/>
      <c r="V33" s="34"/>
      <c r="W33" s="120">
        <f>ROUND(BB87+SUM(CF101),2)</f>
        <v>0</v>
      </c>
      <c r="X33" s="119"/>
      <c r="Y33" s="119"/>
      <c r="Z33" s="119"/>
      <c r="AA33" s="119"/>
      <c r="AB33" s="119"/>
      <c r="AC33" s="119"/>
      <c r="AD33" s="119"/>
      <c r="AE33" s="119"/>
      <c r="AF33" s="34"/>
      <c r="AG33" s="34"/>
      <c r="AH33" s="34"/>
      <c r="AI33" s="34"/>
      <c r="AJ33" s="34"/>
      <c r="AK33" s="120">
        <v>0</v>
      </c>
      <c r="AL33" s="119"/>
      <c r="AM33" s="119"/>
      <c r="AN33" s="119"/>
      <c r="AO33" s="119"/>
      <c r="AP33" s="34"/>
      <c r="AQ33" s="37"/>
    </row>
    <row r="34" spans="2:43" s="2" customFormat="1" ht="14.5" hidden="1" customHeight="1">
      <c r="B34" s="33"/>
      <c r="C34" s="34"/>
      <c r="D34" s="34"/>
      <c r="E34" s="34"/>
      <c r="F34" s="35" t="s">
        <v>43</v>
      </c>
      <c r="G34" s="34"/>
      <c r="H34" s="34"/>
      <c r="I34" s="34"/>
      <c r="J34" s="34"/>
      <c r="K34" s="34"/>
      <c r="L34" s="118">
        <v>0.2</v>
      </c>
      <c r="M34" s="119"/>
      <c r="N34" s="119"/>
      <c r="O34" s="119"/>
      <c r="P34" s="34"/>
      <c r="Q34" s="34"/>
      <c r="R34" s="34"/>
      <c r="S34" s="34"/>
      <c r="T34" s="36" t="s">
        <v>40</v>
      </c>
      <c r="U34" s="34"/>
      <c r="V34" s="34"/>
      <c r="W34" s="120">
        <f>ROUND(BC87+SUM(CG101),2)</f>
        <v>0</v>
      </c>
      <c r="X34" s="119"/>
      <c r="Y34" s="119"/>
      <c r="Z34" s="119"/>
      <c r="AA34" s="119"/>
      <c r="AB34" s="119"/>
      <c r="AC34" s="119"/>
      <c r="AD34" s="119"/>
      <c r="AE34" s="119"/>
      <c r="AF34" s="34"/>
      <c r="AG34" s="34"/>
      <c r="AH34" s="34"/>
      <c r="AI34" s="34"/>
      <c r="AJ34" s="34"/>
      <c r="AK34" s="120">
        <v>0</v>
      </c>
      <c r="AL34" s="119"/>
      <c r="AM34" s="119"/>
      <c r="AN34" s="119"/>
      <c r="AO34" s="119"/>
      <c r="AP34" s="34"/>
      <c r="AQ34" s="37"/>
    </row>
    <row r="35" spans="2:43" s="2" customFormat="1" ht="14.5" hidden="1" customHeight="1">
      <c r="B35" s="33"/>
      <c r="C35" s="34"/>
      <c r="D35" s="34"/>
      <c r="E35" s="34"/>
      <c r="F35" s="35" t="s">
        <v>44</v>
      </c>
      <c r="G35" s="34"/>
      <c r="H35" s="34"/>
      <c r="I35" s="34"/>
      <c r="J35" s="34"/>
      <c r="K35" s="34"/>
      <c r="L35" s="118">
        <v>0</v>
      </c>
      <c r="M35" s="119"/>
      <c r="N35" s="119"/>
      <c r="O35" s="119"/>
      <c r="P35" s="34"/>
      <c r="Q35" s="34"/>
      <c r="R35" s="34"/>
      <c r="S35" s="34"/>
      <c r="T35" s="36" t="s">
        <v>40</v>
      </c>
      <c r="U35" s="34"/>
      <c r="V35" s="34"/>
      <c r="W35" s="120">
        <f>ROUND(BD87+SUM(CH101),2)</f>
        <v>0</v>
      </c>
      <c r="X35" s="119"/>
      <c r="Y35" s="119"/>
      <c r="Z35" s="119"/>
      <c r="AA35" s="119"/>
      <c r="AB35" s="119"/>
      <c r="AC35" s="119"/>
      <c r="AD35" s="119"/>
      <c r="AE35" s="119"/>
      <c r="AF35" s="34"/>
      <c r="AG35" s="34"/>
      <c r="AH35" s="34"/>
      <c r="AI35" s="34"/>
      <c r="AJ35" s="34"/>
      <c r="AK35" s="120">
        <v>0</v>
      </c>
      <c r="AL35" s="119"/>
      <c r="AM35" s="119"/>
      <c r="AN35" s="119"/>
      <c r="AO35" s="119"/>
      <c r="AP35" s="34"/>
      <c r="AQ35" s="37"/>
    </row>
    <row r="36" spans="2:43" s="1" customFormat="1" ht="7" customHeight="1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</row>
    <row r="37" spans="2:43" s="1" customFormat="1" ht="25.9" customHeight="1">
      <c r="B37" s="28"/>
      <c r="C37" s="38"/>
      <c r="D37" s="39" t="s">
        <v>45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46</v>
      </c>
      <c r="U37" s="40"/>
      <c r="V37" s="40"/>
      <c r="W37" s="40"/>
      <c r="X37" s="125" t="s">
        <v>47</v>
      </c>
      <c r="Y37" s="126"/>
      <c r="Z37" s="126"/>
      <c r="AA37" s="126"/>
      <c r="AB37" s="126"/>
      <c r="AC37" s="40"/>
      <c r="AD37" s="40"/>
      <c r="AE37" s="40"/>
      <c r="AF37" s="40"/>
      <c r="AG37" s="40"/>
      <c r="AH37" s="40"/>
      <c r="AI37" s="40"/>
      <c r="AJ37" s="40"/>
      <c r="AK37" s="127">
        <f>AN87</f>
        <v>0</v>
      </c>
      <c r="AL37" s="126"/>
      <c r="AM37" s="126"/>
      <c r="AN37" s="126"/>
      <c r="AO37" s="128"/>
      <c r="AP37" s="38"/>
      <c r="AQ37" s="30"/>
    </row>
    <row r="38" spans="2:43" s="1" customFormat="1" ht="14.5" customHeight="1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</row>
    <row r="39" spans="2:43">
      <c r="B39" s="1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0"/>
    </row>
    <row r="40" spans="2:43">
      <c r="B40" s="1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0"/>
    </row>
    <row r="41" spans="2:43">
      <c r="B41" s="1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0"/>
    </row>
    <row r="42" spans="2:43">
      <c r="B42" s="1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0"/>
    </row>
    <row r="43" spans="2:43">
      <c r="B43" s="1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0"/>
    </row>
    <row r="44" spans="2:43"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0"/>
    </row>
    <row r="45" spans="2:43"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0"/>
    </row>
    <row r="46" spans="2:43">
      <c r="B46" s="1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0"/>
    </row>
    <row r="47" spans="2:43">
      <c r="B47" s="1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0"/>
    </row>
    <row r="48" spans="2:43"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0"/>
    </row>
    <row r="49" spans="2:43" s="1" customFormat="1" ht="13.5">
      <c r="B49" s="28"/>
      <c r="C49" s="29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9"/>
      <c r="AB49" s="29"/>
      <c r="AC49" s="42" t="s">
        <v>49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9"/>
      <c r="AQ49" s="30"/>
    </row>
    <row r="50" spans="2:43">
      <c r="B50" s="19"/>
      <c r="C50" s="21"/>
      <c r="D50" s="45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6"/>
      <c r="AA50" s="21"/>
      <c r="AB50" s="21"/>
      <c r="AC50" s="45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6"/>
      <c r="AP50" s="21"/>
      <c r="AQ50" s="20"/>
    </row>
    <row r="51" spans="2:43">
      <c r="B51" s="19"/>
      <c r="C51" s="21"/>
      <c r="D51" s="45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6"/>
      <c r="AA51" s="21"/>
      <c r="AB51" s="21"/>
      <c r="AC51" s="45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6"/>
      <c r="AP51" s="21"/>
      <c r="AQ51" s="20"/>
    </row>
    <row r="52" spans="2:43">
      <c r="B52" s="19"/>
      <c r="C52" s="21"/>
      <c r="D52" s="45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6"/>
      <c r="AA52" s="21"/>
      <c r="AB52" s="21"/>
      <c r="AC52" s="45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6"/>
      <c r="AP52" s="21"/>
      <c r="AQ52" s="20"/>
    </row>
    <row r="53" spans="2:43">
      <c r="B53" s="19"/>
      <c r="C53" s="21"/>
      <c r="D53" s="4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6"/>
      <c r="AA53" s="21"/>
      <c r="AB53" s="21"/>
      <c r="AC53" s="45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6"/>
      <c r="AP53" s="21"/>
      <c r="AQ53" s="20"/>
    </row>
    <row r="54" spans="2:43">
      <c r="B54" s="19"/>
      <c r="C54" s="21"/>
      <c r="D54" s="45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6"/>
      <c r="AA54" s="21"/>
      <c r="AB54" s="21"/>
      <c r="AC54" s="45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6"/>
      <c r="AP54" s="21"/>
      <c r="AQ54" s="20"/>
    </row>
    <row r="55" spans="2:43">
      <c r="B55" s="19"/>
      <c r="C55" s="21"/>
      <c r="D55" s="45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6"/>
      <c r="AA55" s="21"/>
      <c r="AB55" s="21"/>
      <c r="AC55" s="45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6"/>
      <c r="AP55" s="21"/>
      <c r="AQ55" s="20"/>
    </row>
    <row r="56" spans="2:43">
      <c r="B56" s="19"/>
      <c r="C56" s="21"/>
      <c r="D56" s="4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6"/>
      <c r="AA56" s="21"/>
      <c r="AB56" s="21"/>
      <c r="AC56" s="45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6"/>
      <c r="AP56" s="21"/>
      <c r="AQ56" s="20"/>
    </row>
    <row r="57" spans="2:43">
      <c r="B57" s="19"/>
      <c r="C57" s="21"/>
      <c r="D57" s="45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6"/>
      <c r="AA57" s="21"/>
      <c r="AB57" s="21"/>
      <c r="AC57" s="45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6"/>
      <c r="AP57" s="21"/>
      <c r="AQ57" s="20"/>
    </row>
    <row r="58" spans="2:43" s="1" customFormat="1" ht="13.5">
      <c r="B58" s="28"/>
      <c r="C58" s="29"/>
      <c r="D58" s="47" t="s">
        <v>50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51</v>
      </c>
      <c r="S58" s="48"/>
      <c r="T58" s="48"/>
      <c r="U58" s="48"/>
      <c r="V58" s="48"/>
      <c r="W58" s="48"/>
      <c r="X58" s="48"/>
      <c r="Y58" s="48"/>
      <c r="Z58" s="50"/>
      <c r="AA58" s="29"/>
      <c r="AB58" s="29"/>
      <c r="AC58" s="47" t="s">
        <v>50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51</v>
      </c>
      <c r="AN58" s="48"/>
      <c r="AO58" s="50"/>
      <c r="AP58" s="29"/>
      <c r="AQ58" s="30"/>
    </row>
    <row r="59" spans="2:43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0"/>
    </row>
    <row r="60" spans="2:43" s="1" customFormat="1" ht="13.5">
      <c r="B60" s="28"/>
      <c r="C60" s="29"/>
      <c r="D60" s="42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9"/>
      <c r="AB60" s="29"/>
      <c r="AC60" s="42" t="s">
        <v>53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9"/>
      <c r="AQ60" s="30"/>
    </row>
    <row r="61" spans="2:43">
      <c r="B61" s="19"/>
      <c r="C61" s="21"/>
      <c r="D61" s="45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6"/>
      <c r="AA61" s="21"/>
      <c r="AB61" s="21"/>
      <c r="AC61" s="45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6"/>
      <c r="AP61" s="21"/>
      <c r="AQ61" s="20"/>
    </row>
    <row r="62" spans="2:43">
      <c r="B62" s="19"/>
      <c r="C62" s="21"/>
      <c r="D62" s="45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6"/>
      <c r="AA62" s="21"/>
      <c r="AB62" s="21"/>
      <c r="AC62" s="45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6"/>
      <c r="AP62" s="21"/>
      <c r="AQ62" s="20"/>
    </row>
    <row r="63" spans="2:43">
      <c r="B63" s="19"/>
      <c r="C63" s="21"/>
      <c r="D63" s="45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6"/>
      <c r="AA63" s="21"/>
      <c r="AB63" s="21"/>
      <c r="AC63" s="45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6"/>
      <c r="AP63" s="21"/>
      <c r="AQ63" s="20"/>
    </row>
    <row r="64" spans="2:43">
      <c r="B64" s="19"/>
      <c r="C64" s="21"/>
      <c r="D64" s="4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6"/>
      <c r="AA64" s="21"/>
      <c r="AB64" s="21"/>
      <c r="AC64" s="45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6"/>
      <c r="AP64" s="21"/>
      <c r="AQ64" s="20"/>
    </row>
    <row r="65" spans="2:43">
      <c r="B65" s="19"/>
      <c r="C65" s="21"/>
      <c r="D65" s="45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6"/>
      <c r="AA65" s="21"/>
      <c r="AB65" s="21"/>
      <c r="AC65" s="45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6"/>
      <c r="AP65" s="21"/>
      <c r="AQ65" s="20"/>
    </row>
    <row r="66" spans="2:43">
      <c r="B66" s="19"/>
      <c r="C66" s="21"/>
      <c r="D66" s="4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6"/>
      <c r="AA66" s="21"/>
      <c r="AB66" s="21"/>
      <c r="AC66" s="45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6"/>
      <c r="AP66" s="21"/>
      <c r="AQ66" s="20"/>
    </row>
    <row r="67" spans="2:43">
      <c r="B67" s="19"/>
      <c r="C67" s="21"/>
      <c r="D67" s="45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6"/>
      <c r="AA67" s="21"/>
      <c r="AB67" s="21"/>
      <c r="AC67" s="45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6"/>
      <c r="AP67" s="21"/>
      <c r="AQ67" s="20"/>
    </row>
    <row r="68" spans="2:43">
      <c r="B68" s="19"/>
      <c r="C68" s="21"/>
      <c r="D68" s="45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6"/>
      <c r="AA68" s="21"/>
      <c r="AB68" s="21"/>
      <c r="AC68" s="45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6"/>
      <c r="AP68" s="21"/>
      <c r="AQ68" s="20"/>
    </row>
    <row r="69" spans="2:43" s="1" customFormat="1" ht="13.5">
      <c r="B69" s="28"/>
      <c r="C69" s="29"/>
      <c r="D69" s="47" t="s">
        <v>50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51</v>
      </c>
      <c r="S69" s="48"/>
      <c r="T69" s="48"/>
      <c r="U69" s="48"/>
      <c r="V69" s="48"/>
      <c r="W69" s="48"/>
      <c r="X69" s="48"/>
      <c r="Y69" s="48"/>
      <c r="Z69" s="50"/>
      <c r="AA69" s="29"/>
      <c r="AB69" s="29"/>
      <c r="AC69" s="47" t="s">
        <v>50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51</v>
      </c>
      <c r="AN69" s="48"/>
      <c r="AO69" s="50"/>
      <c r="AP69" s="29"/>
      <c r="AQ69" s="30"/>
    </row>
    <row r="70" spans="2:43" s="1" customFormat="1" ht="7" customHeight="1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</row>
    <row r="71" spans="2:43" s="1" customFormat="1" ht="7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7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7" customHeight="1">
      <c r="B76" s="28"/>
      <c r="C76" s="109" t="s">
        <v>54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30"/>
    </row>
    <row r="77" spans="2:43" s="3" customFormat="1" ht="14.5" customHeight="1">
      <c r="B77" s="57"/>
      <c r="C77" s="25" t="s">
        <v>13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18-04-02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7" customHeight="1">
      <c r="B78" s="60"/>
      <c r="C78" s="61" t="s">
        <v>15</v>
      </c>
      <c r="D78" s="62"/>
      <c r="E78" s="62"/>
      <c r="F78" s="62"/>
      <c r="G78" s="62"/>
      <c r="H78" s="62"/>
      <c r="I78" s="62"/>
      <c r="J78" s="62"/>
      <c r="K78" s="62"/>
      <c r="L78" s="129" t="str">
        <f>K6</f>
        <v>Urgentný príjem, zmena dokončenej stavby v NsP Rožňava</v>
      </c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62"/>
      <c r="AQ78" s="63"/>
    </row>
    <row r="79" spans="2:43" s="1" customFormat="1" ht="7" customHeight="1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30"/>
    </row>
    <row r="80" spans="2:43" s="1" customFormat="1">
      <c r="B80" s="28"/>
      <c r="C80" s="25" t="s">
        <v>19</v>
      </c>
      <c r="D80" s="29"/>
      <c r="E80" s="29"/>
      <c r="F80" s="29"/>
      <c r="G80" s="29"/>
      <c r="H80" s="29"/>
      <c r="I80" s="29"/>
      <c r="J80" s="29"/>
      <c r="K80" s="29"/>
      <c r="L80" s="64" t="str">
        <f>IF(K8="","",K8)</f>
        <v>Rožňava</v>
      </c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5" t="s">
        <v>21</v>
      </c>
      <c r="AJ80" s="29"/>
      <c r="AK80" s="29"/>
      <c r="AL80" s="29"/>
      <c r="AM80" s="65" t="str">
        <f>IF(AN8= "","",AN8)</f>
        <v>1.4.2018</v>
      </c>
      <c r="AN80" s="29"/>
      <c r="AO80" s="29"/>
      <c r="AP80" s="29"/>
      <c r="AQ80" s="30"/>
    </row>
    <row r="81" spans="1:76" s="1" customFormat="1" ht="7" customHeight="1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30"/>
    </row>
    <row r="82" spans="1:76" s="1" customFormat="1">
      <c r="B82" s="28"/>
      <c r="C82" s="25" t="s">
        <v>23</v>
      </c>
      <c r="D82" s="29"/>
      <c r="E82" s="29"/>
      <c r="F82" s="29"/>
      <c r="G82" s="29"/>
      <c r="H82" s="29"/>
      <c r="I82" s="29"/>
      <c r="J82" s="29"/>
      <c r="K82" s="29"/>
      <c r="L82" s="58" t="str">
        <f>IF(E11= "","",E11)</f>
        <v>Nemocnica s poliklinikou sv. Barbory Rožňava, a.s.</v>
      </c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5" t="s">
        <v>29</v>
      </c>
      <c r="AJ82" s="29"/>
      <c r="AK82" s="29"/>
      <c r="AL82" s="29"/>
      <c r="AM82" s="131" t="str">
        <f>IF(E17="","",E17)</f>
        <v>Architekt Dzurco s.r.o.</v>
      </c>
      <c r="AN82" s="131"/>
      <c r="AO82" s="131"/>
      <c r="AP82" s="131"/>
      <c r="AQ82" s="30"/>
      <c r="AS82" s="144" t="s">
        <v>55</v>
      </c>
      <c r="AT82" s="145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>
      <c r="B83" s="28"/>
      <c r="C83" s="25" t="s">
        <v>27</v>
      </c>
      <c r="D83" s="29"/>
      <c r="E83" s="29"/>
      <c r="F83" s="29"/>
      <c r="G83" s="29"/>
      <c r="H83" s="29"/>
      <c r="I83" s="29"/>
      <c r="J83" s="29"/>
      <c r="K83" s="29"/>
      <c r="L83" s="58" t="str">
        <f>IF(E14="","",E14)</f>
        <v xml:space="preserve"> </v>
      </c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5" t="s">
        <v>33</v>
      </c>
      <c r="AJ83" s="29"/>
      <c r="AK83" s="29"/>
      <c r="AL83" s="29"/>
      <c r="AM83" s="131" t="str">
        <f>IF(E20="","",E20)</f>
        <v>Architekt Dzurco s.r.o.</v>
      </c>
      <c r="AN83" s="131"/>
      <c r="AO83" s="131"/>
      <c r="AP83" s="131"/>
      <c r="AQ83" s="30"/>
      <c r="AS83" s="146"/>
      <c r="AT83" s="147"/>
      <c r="AU83" s="29"/>
      <c r="AV83" s="29"/>
      <c r="AW83" s="29"/>
      <c r="AX83" s="29"/>
      <c r="AY83" s="29"/>
      <c r="AZ83" s="29"/>
      <c r="BA83" s="29"/>
      <c r="BB83" s="29"/>
      <c r="BC83" s="29"/>
      <c r="BD83" s="66"/>
    </row>
    <row r="84" spans="1:76" s="1" customFormat="1" ht="10.9" customHeight="1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30"/>
      <c r="AS84" s="146"/>
      <c r="AT84" s="147"/>
      <c r="AU84" s="29"/>
      <c r="AV84" s="29"/>
      <c r="AW84" s="29"/>
      <c r="AX84" s="29"/>
      <c r="AY84" s="29"/>
      <c r="AZ84" s="29"/>
      <c r="BA84" s="29"/>
      <c r="BB84" s="29"/>
      <c r="BC84" s="29"/>
      <c r="BD84" s="66"/>
    </row>
    <row r="85" spans="1:76" s="1" customFormat="1" ht="29.25" customHeight="1">
      <c r="B85" s="28"/>
      <c r="C85" s="121" t="s">
        <v>56</v>
      </c>
      <c r="D85" s="122"/>
      <c r="E85" s="122"/>
      <c r="F85" s="122"/>
      <c r="G85" s="122"/>
      <c r="H85" s="67"/>
      <c r="I85" s="123" t="s">
        <v>57</v>
      </c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3" t="s">
        <v>58</v>
      </c>
      <c r="AH85" s="122"/>
      <c r="AI85" s="122"/>
      <c r="AJ85" s="122"/>
      <c r="AK85" s="122"/>
      <c r="AL85" s="122"/>
      <c r="AM85" s="122"/>
      <c r="AN85" s="123" t="s">
        <v>59</v>
      </c>
      <c r="AO85" s="122"/>
      <c r="AP85" s="124"/>
      <c r="AQ85" s="30"/>
      <c r="AS85" s="68" t="s">
        <v>60</v>
      </c>
      <c r="AT85" s="69" t="s">
        <v>61</v>
      </c>
      <c r="AU85" s="69" t="s">
        <v>62</v>
      </c>
      <c r="AV85" s="69" t="s">
        <v>63</v>
      </c>
      <c r="AW85" s="69" t="s">
        <v>64</v>
      </c>
      <c r="AX85" s="69" t="s">
        <v>65</v>
      </c>
      <c r="AY85" s="69" t="s">
        <v>66</v>
      </c>
      <c r="AZ85" s="69" t="s">
        <v>67</v>
      </c>
      <c r="BA85" s="69" t="s">
        <v>68</v>
      </c>
      <c r="BB85" s="69" t="s">
        <v>69</v>
      </c>
      <c r="BC85" s="69" t="s">
        <v>70</v>
      </c>
      <c r="BD85" s="70" t="s">
        <v>71</v>
      </c>
    </row>
    <row r="86" spans="1:76" s="1" customFormat="1" ht="10.9" customHeight="1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30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5" customHeight="1">
      <c r="B87" s="60"/>
      <c r="C87" s="72" t="s">
        <v>72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36">
        <f>ROUND(AG88+AG97+AG98,2)</f>
        <v>0</v>
      </c>
      <c r="AH87" s="136"/>
      <c r="AI87" s="136"/>
      <c r="AJ87" s="136"/>
      <c r="AK87" s="136"/>
      <c r="AL87" s="136"/>
      <c r="AM87" s="136"/>
      <c r="AN87" s="137">
        <f>AN88+AN97</f>
        <v>0</v>
      </c>
      <c r="AO87" s="137"/>
      <c r="AP87" s="137"/>
      <c r="AQ87" s="63"/>
      <c r="AS87" s="74" t="e">
        <f>ROUND(AS88+AS97+AS98,2)</f>
        <v>#REF!</v>
      </c>
      <c r="AT87" s="75">
        <f t="shared" ref="AT87:AT98" si="0">ROUND(SUM(AV87:AW87),2)</f>
        <v>0</v>
      </c>
      <c r="AU87" s="76" t="e">
        <f>ROUND(AU88+AU97+AU98,5)</f>
        <v>#REF!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ROUND(AZ88+AZ97,2)</f>
        <v>0</v>
      </c>
      <c r="BA87" s="75">
        <f>ROUND(BA88+BA97,2)</f>
        <v>0</v>
      </c>
      <c r="BB87" s="75">
        <f>ROUND(BB88+BB97,2)</f>
        <v>0</v>
      </c>
      <c r="BC87" s="75">
        <f>ROUND(BC88+BC97,2)</f>
        <v>0</v>
      </c>
      <c r="BD87" s="77">
        <f>ROUND(BD88+BD97,2)</f>
        <v>0</v>
      </c>
      <c r="BS87" s="78" t="s">
        <v>73</v>
      </c>
      <c r="BT87" s="78" t="s">
        <v>74</v>
      </c>
      <c r="BU87" s="79" t="s">
        <v>75</v>
      </c>
      <c r="BV87" s="78" t="s">
        <v>76</v>
      </c>
      <c r="BW87" s="78" t="s">
        <v>77</v>
      </c>
      <c r="BX87" s="78" t="s">
        <v>78</v>
      </c>
    </row>
    <row r="88" spans="1:76" s="5" customFormat="1" ht="31.5" customHeight="1">
      <c r="B88" s="80"/>
      <c r="C88" s="81"/>
      <c r="D88" s="132" t="s">
        <v>79</v>
      </c>
      <c r="E88" s="132"/>
      <c r="F88" s="132"/>
      <c r="G88" s="132"/>
      <c r="H88" s="132"/>
      <c r="I88" s="82"/>
      <c r="J88" s="132" t="s">
        <v>16</v>
      </c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43">
        <f>ROUND(SUM(AG89:AG96),2)</f>
        <v>0</v>
      </c>
      <c r="AH88" s="139"/>
      <c r="AI88" s="139"/>
      <c r="AJ88" s="139"/>
      <c r="AK88" s="139"/>
      <c r="AL88" s="139"/>
      <c r="AM88" s="139"/>
      <c r="AN88" s="138">
        <f t="shared" ref="AN88:AN97" si="1">SUM(AG88,AT88)</f>
        <v>0</v>
      </c>
      <c r="AO88" s="139"/>
      <c r="AP88" s="139"/>
      <c r="AQ88" s="83"/>
      <c r="AS88" s="84">
        <f>ROUND(SUM(AS89:AS96),2)</f>
        <v>0</v>
      </c>
      <c r="AT88" s="85">
        <f t="shared" si="0"/>
        <v>0</v>
      </c>
      <c r="AU88" s="86">
        <f>ROUND(SUM(AU89:AU96),5)</f>
        <v>11366.624669999999</v>
      </c>
      <c r="AV88" s="85">
        <f>ROUND(AZ88*L31,2)</f>
        <v>0</v>
      </c>
      <c r="AW88" s="85">
        <f>ROUND(BA88*L32,2)</f>
        <v>0</v>
      </c>
      <c r="AX88" s="85">
        <f>ROUND(BB88*L31,2)</f>
        <v>0</v>
      </c>
      <c r="AY88" s="85">
        <f>ROUND(BC88*L32,2)</f>
        <v>0</v>
      </c>
      <c r="AZ88" s="85">
        <f>ROUND(SUM(AZ89:AZ96),2)</f>
        <v>0</v>
      </c>
      <c r="BA88" s="85">
        <f>ROUND(SUM(BA89:BA96),2)</f>
        <v>0</v>
      </c>
      <c r="BB88" s="85">
        <f>ROUND(SUM(BB89:BB96),2)</f>
        <v>0</v>
      </c>
      <c r="BC88" s="85">
        <f>ROUND(SUM(BC89:BC96),2)</f>
        <v>0</v>
      </c>
      <c r="BD88" s="87">
        <f>ROUND(SUM(BD89:BD96),2)</f>
        <v>0</v>
      </c>
      <c r="BS88" s="88" t="s">
        <v>73</v>
      </c>
      <c r="BT88" s="88" t="s">
        <v>80</v>
      </c>
      <c r="BU88" s="88" t="s">
        <v>75</v>
      </c>
      <c r="BV88" s="88" t="s">
        <v>76</v>
      </c>
      <c r="BW88" s="88" t="s">
        <v>81</v>
      </c>
      <c r="BX88" s="88" t="s">
        <v>77</v>
      </c>
    </row>
    <row r="89" spans="1:76" s="6" customFormat="1" ht="16.5" customHeight="1">
      <c r="A89" s="89" t="s">
        <v>82</v>
      </c>
      <c r="B89" s="90"/>
      <c r="C89" s="91"/>
      <c r="D89" s="91"/>
      <c r="E89" s="135" t="s">
        <v>83</v>
      </c>
      <c r="F89" s="135"/>
      <c r="G89" s="135"/>
      <c r="H89" s="135"/>
      <c r="I89" s="135"/>
      <c r="J89" s="91"/>
      <c r="K89" s="135" t="s">
        <v>84</v>
      </c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3">
        <f>'E 01 - Architektonicko st...'!M31</f>
        <v>0</v>
      </c>
      <c r="AH89" s="134"/>
      <c r="AI89" s="134"/>
      <c r="AJ89" s="134"/>
      <c r="AK89" s="134"/>
      <c r="AL89" s="134"/>
      <c r="AM89" s="134"/>
      <c r="AN89" s="133">
        <f t="shared" si="1"/>
        <v>0</v>
      </c>
      <c r="AO89" s="134"/>
      <c r="AP89" s="134"/>
      <c r="AQ89" s="92"/>
      <c r="AS89" s="93">
        <f>'E 01 - Architektonicko st...'!M29</f>
        <v>0</v>
      </c>
      <c r="AT89" s="94">
        <f t="shared" si="0"/>
        <v>0</v>
      </c>
      <c r="AU89" s="95">
        <f>'E 01 - Architektonicko st...'!W133</f>
        <v>10750.49080815</v>
      </c>
      <c r="AV89" s="94">
        <f>'E 01 - Architektonicko st...'!M33</f>
        <v>0</v>
      </c>
      <c r="AW89" s="94">
        <f>'E 01 - Architektonicko st...'!M34</f>
        <v>0</v>
      </c>
      <c r="AX89" s="94">
        <f>'E 01 - Architektonicko st...'!M35</f>
        <v>0</v>
      </c>
      <c r="AY89" s="94">
        <f>'E 01 - Architektonicko st...'!M36</f>
        <v>0</v>
      </c>
      <c r="AZ89" s="94">
        <f>'E 01 - Architektonicko st...'!H33</f>
        <v>0</v>
      </c>
      <c r="BA89" s="94">
        <f>'E 01 - Architektonicko st...'!H34</f>
        <v>0</v>
      </c>
      <c r="BB89" s="94">
        <f>'E 01 - Architektonicko st...'!H35</f>
        <v>0</v>
      </c>
      <c r="BC89" s="94">
        <f>'E 01 - Architektonicko st...'!H36</f>
        <v>0</v>
      </c>
      <c r="BD89" s="96">
        <f>'E 01 - Architektonicko st...'!H37</f>
        <v>0</v>
      </c>
      <c r="BT89" s="97" t="s">
        <v>85</v>
      </c>
      <c r="BV89" s="97" t="s">
        <v>76</v>
      </c>
      <c r="BW89" s="97" t="s">
        <v>86</v>
      </c>
      <c r="BX89" s="97" t="s">
        <v>81</v>
      </c>
    </row>
    <row r="90" spans="1:76" s="6" customFormat="1" ht="28.5" customHeight="1">
      <c r="A90" s="89" t="s">
        <v>82</v>
      </c>
      <c r="B90" s="90"/>
      <c r="C90" s="91"/>
      <c r="D90" s="91"/>
      <c r="E90" s="135" t="s">
        <v>87</v>
      </c>
      <c r="F90" s="135"/>
      <c r="G90" s="135"/>
      <c r="H90" s="135"/>
      <c r="I90" s="135"/>
      <c r="J90" s="91"/>
      <c r="K90" s="135" t="s">
        <v>88</v>
      </c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3">
        <f>'E 02 - Zdravotnícko- tech...'!M31</f>
        <v>0</v>
      </c>
      <c r="AH90" s="134"/>
      <c r="AI90" s="134"/>
      <c r="AJ90" s="134"/>
      <c r="AK90" s="134"/>
      <c r="AL90" s="134"/>
      <c r="AM90" s="134"/>
      <c r="AN90" s="133">
        <f t="shared" si="1"/>
        <v>0</v>
      </c>
      <c r="AO90" s="134"/>
      <c r="AP90" s="134"/>
      <c r="AQ90" s="92"/>
      <c r="AS90" s="93">
        <f>'E 02 - Zdravotnícko- tech...'!M29</f>
        <v>0</v>
      </c>
      <c r="AT90" s="94">
        <f t="shared" si="0"/>
        <v>0</v>
      </c>
      <c r="AU90" s="95">
        <f>'E 02 - Zdravotnícko- tech...'!W124</f>
        <v>607.24824499999988</v>
      </c>
      <c r="AV90" s="94">
        <f>'E 02 - Zdravotnícko- tech...'!M33</f>
        <v>0</v>
      </c>
      <c r="AW90" s="94">
        <f>'E 02 - Zdravotnícko- tech...'!M34</f>
        <v>0</v>
      </c>
      <c r="AX90" s="94">
        <f>'E 02 - Zdravotnícko- tech...'!M35</f>
        <v>0</v>
      </c>
      <c r="AY90" s="94">
        <f>'E 02 - Zdravotnícko- tech...'!M36</f>
        <v>0</v>
      </c>
      <c r="AZ90" s="94">
        <f>'E 02 - Zdravotnícko- tech...'!H33</f>
        <v>0</v>
      </c>
      <c r="BA90" s="94">
        <f>'E 02 - Zdravotnícko- tech...'!H34</f>
        <v>0</v>
      </c>
      <c r="BB90" s="94">
        <f>'E 02 - Zdravotnícko- tech...'!H35</f>
        <v>0</v>
      </c>
      <c r="BC90" s="94">
        <f>'E 02 - Zdravotnícko- tech...'!H36</f>
        <v>0</v>
      </c>
      <c r="BD90" s="96">
        <f>'E 02 - Zdravotnícko- tech...'!H37</f>
        <v>0</v>
      </c>
      <c r="BT90" s="97" t="s">
        <v>85</v>
      </c>
      <c r="BV90" s="97" t="s">
        <v>76</v>
      </c>
      <c r="BW90" s="97" t="s">
        <v>89</v>
      </c>
      <c r="BX90" s="97" t="s">
        <v>81</v>
      </c>
    </row>
    <row r="91" spans="1:76" s="6" customFormat="1" ht="16.5" customHeight="1">
      <c r="A91" s="89" t="s">
        <v>82</v>
      </c>
      <c r="B91" s="90"/>
      <c r="C91" s="91"/>
      <c r="D91" s="91"/>
      <c r="E91" s="135" t="s">
        <v>90</v>
      </c>
      <c r="F91" s="135"/>
      <c r="G91" s="135"/>
      <c r="H91" s="135"/>
      <c r="I91" s="135"/>
      <c r="J91" s="91"/>
      <c r="K91" s="135" t="s">
        <v>91</v>
      </c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3">
        <f>'E 03 - ELEKTROINŠTALÁCIA'!M31</f>
        <v>0</v>
      </c>
      <c r="AH91" s="134"/>
      <c r="AI91" s="134"/>
      <c r="AJ91" s="134"/>
      <c r="AK91" s="134"/>
      <c r="AL91" s="134"/>
      <c r="AM91" s="134"/>
      <c r="AN91" s="133">
        <f t="shared" si="1"/>
        <v>0</v>
      </c>
      <c r="AO91" s="134"/>
      <c r="AP91" s="134"/>
      <c r="AQ91" s="92"/>
      <c r="AS91" s="93">
        <f>'E 03 - ELEKTROINŠTALÁCIA'!M29</f>
        <v>0</v>
      </c>
      <c r="AT91" s="94">
        <f t="shared" si="0"/>
        <v>0</v>
      </c>
      <c r="AU91" s="95">
        <f>'E 03 - ELEKTROINŠTALÁCIA'!W116</f>
        <v>5.9978549999999995</v>
      </c>
      <c r="AV91" s="94">
        <f>'E 03 - ELEKTROINŠTALÁCIA'!M33</f>
        <v>0</v>
      </c>
      <c r="AW91" s="94">
        <f>'E 03 - ELEKTROINŠTALÁCIA'!M34</f>
        <v>0</v>
      </c>
      <c r="AX91" s="94">
        <f>'E 03 - ELEKTROINŠTALÁCIA'!M35</f>
        <v>0</v>
      </c>
      <c r="AY91" s="94">
        <f>'E 03 - ELEKTROINŠTALÁCIA'!M36</f>
        <v>0</v>
      </c>
      <c r="AZ91" s="94">
        <f>'E 03 - ELEKTROINŠTALÁCIA'!H33</f>
        <v>0</v>
      </c>
      <c r="BA91" s="94">
        <f>'E 03 - ELEKTROINŠTALÁCIA'!H34</f>
        <v>0</v>
      </c>
      <c r="BB91" s="94">
        <f>'E 03 - ELEKTROINŠTALÁCIA'!H35</f>
        <v>0</v>
      </c>
      <c r="BC91" s="94">
        <f>'E 03 - ELEKTROINŠTALÁCIA'!H36</f>
        <v>0</v>
      </c>
      <c r="BD91" s="96">
        <f>'E 03 - ELEKTROINŠTALÁCIA'!H37</f>
        <v>0</v>
      </c>
      <c r="BT91" s="97" t="s">
        <v>85</v>
      </c>
      <c r="BV91" s="97" t="s">
        <v>76</v>
      </c>
      <c r="BW91" s="97" t="s">
        <v>92</v>
      </c>
      <c r="BX91" s="97" t="s">
        <v>81</v>
      </c>
    </row>
    <row r="92" spans="1:76" s="6" customFormat="1" ht="16.5" customHeight="1">
      <c r="A92" s="89" t="s">
        <v>82</v>
      </c>
      <c r="B92" s="90"/>
      <c r="C92" s="91"/>
      <c r="D92" s="91"/>
      <c r="E92" s="135" t="s">
        <v>93</v>
      </c>
      <c r="F92" s="135"/>
      <c r="G92" s="135"/>
      <c r="H92" s="135"/>
      <c r="I92" s="135"/>
      <c r="J92" s="91"/>
      <c r="K92" s="135" t="s">
        <v>94</v>
      </c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3">
        <f>'E 04 - DÁTOVÉ A TV ROZVODY'!M31</f>
        <v>0</v>
      </c>
      <c r="AH92" s="134"/>
      <c r="AI92" s="134"/>
      <c r="AJ92" s="134"/>
      <c r="AK92" s="134"/>
      <c r="AL92" s="134"/>
      <c r="AM92" s="134"/>
      <c r="AN92" s="133">
        <f t="shared" si="1"/>
        <v>0</v>
      </c>
      <c r="AO92" s="134"/>
      <c r="AP92" s="134"/>
      <c r="AQ92" s="92"/>
      <c r="AS92" s="93">
        <f>'E 04 - DÁTOVÉ A TV ROZVODY'!M29</f>
        <v>0</v>
      </c>
      <c r="AT92" s="94">
        <f t="shared" si="0"/>
        <v>0</v>
      </c>
      <c r="AU92" s="95">
        <f>'E 04 - DÁTOVÉ A TV ROZVODY'!W117</f>
        <v>0.93421799999999999</v>
      </c>
      <c r="AV92" s="94">
        <f>'E 04 - DÁTOVÉ A TV ROZVODY'!M33</f>
        <v>0</v>
      </c>
      <c r="AW92" s="94">
        <f>'E 04 - DÁTOVÉ A TV ROZVODY'!M34</f>
        <v>0</v>
      </c>
      <c r="AX92" s="94">
        <f>'E 04 - DÁTOVÉ A TV ROZVODY'!M35</f>
        <v>0</v>
      </c>
      <c r="AY92" s="94">
        <f>'E 04 - DÁTOVÉ A TV ROZVODY'!M36</f>
        <v>0</v>
      </c>
      <c r="AZ92" s="94">
        <f>'E 04 - DÁTOVÉ A TV ROZVODY'!H33</f>
        <v>0</v>
      </c>
      <c r="BA92" s="94">
        <f>'E 04 - DÁTOVÉ A TV ROZVODY'!H34</f>
        <v>0</v>
      </c>
      <c r="BB92" s="94">
        <f>'E 04 - DÁTOVÉ A TV ROZVODY'!H35</f>
        <v>0</v>
      </c>
      <c r="BC92" s="94">
        <f>'E 04 - DÁTOVÉ A TV ROZVODY'!H36</f>
        <v>0</v>
      </c>
      <c r="BD92" s="96">
        <f>'E 04 - DÁTOVÉ A TV ROZVODY'!H37</f>
        <v>0</v>
      </c>
      <c r="BT92" s="97" t="s">
        <v>85</v>
      </c>
      <c r="BV92" s="97" t="s">
        <v>76</v>
      </c>
      <c r="BW92" s="97" t="s">
        <v>95</v>
      </c>
      <c r="BX92" s="97" t="s">
        <v>81</v>
      </c>
    </row>
    <row r="93" spans="1:76" s="6" customFormat="1" ht="16.5" customHeight="1">
      <c r="A93" s="89" t="s">
        <v>82</v>
      </c>
      <c r="B93" s="90"/>
      <c r="C93" s="91"/>
      <c r="D93" s="91"/>
      <c r="E93" s="135" t="s">
        <v>96</v>
      </c>
      <c r="F93" s="135"/>
      <c r="G93" s="135"/>
      <c r="H93" s="135"/>
      <c r="I93" s="135"/>
      <c r="J93" s="91"/>
      <c r="K93" s="135" t="s">
        <v>97</v>
      </c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3">
        <f>'E 05 - Medicinálne plyny'!M31</f>
        <v>0</v>
      </c>
      <c r="AH93" s="134"/>
      <c r="AI93" s="134"/>
      <c r="AJ93" s="134"/>
      <c r="AK93" s="134"/>
      <c r="AL93" s="134"/>
      <c r="AM93" s="134"/>
      <c r="AN93" s="133">
        <f t="shared" si="1"/>
        <v>0</v>
      </c>
      <c r="AO93" s="134"/>
      <c r="AP93" s="134"/>
      <c r="AQ93" s="92"/>
      <c r="AS93" s="93">
        <f>'E 05 - Medicinálne plyny'!M29</f>
        <v>0</v>
      </c>
      <c r="AT93" s="94">
        <f t="shared" si="0"/>
        <v>0</v>
      </c>
      <c r="AU93" s="95">
        <f>'E 05 - Medicinálne plyny'!W119</f>
        <v>0</v>
      </c>
      <c r="AV93" s="94">
        <f>'E 05 - Medicinálne plyny'!M33</f>
        <v>0</v>
      </c>
      <c r="AW93" s="94">
        <f>'E 05 - Medicinálne plyny'!M34</f>
        <v>0</v>
      </c>
      <c r="AX93" s="94">
        <f>'E 05 - Medicinálne plyny'!M35</f>
        <v>0</v>
      </c>
      <c r="AY93" s="94">
        <f>'E 05 - Medicinálne plyny'!M36</f>
        <v>0</v>
      </c>
      <c r="AZ93" s="94">
        <f>'E 05 - Medicinálne plyny'!H33</f>
        <v>0</v>
      </c>
      <c r="BA93" s="94">
        <f>'E 05 - Medicinálne plyny'!H34</f>
        <v>0</v>
      </c>
      <c r="BB93" s="94">
        <f>'E 05 - Medicinálne plyny'!H35</f>
        <v>0</v>
      </c>
      <c r="BC93" s="94">
        <f>'E 05 - Medicinálne plyny'!H36</f>
        <v>0</v>
      </c>
      <c r="BD93" s="96">
        <f>'E 05 - Medicinálne plyny'!H37</f>
        <v>0</v>
      </c>
      <c r="BT93" s="97" t="s">
        <v>85</v>
      </c>
      <c r="BV93" s="97" t="s">
        <v>76</v>
      </c>
      <c r="BW93" s="97" t="s">
        <v>98</v>
      </c>
      <c r="BX93" s="97" t="s">
        <v>81</v>
      </c>
    </row>
    <row r="94" spans="1:76" s="6" customFormat="1" ht="16.5" customHeight="1">
      <c r="A94" s="89" t="s">
        <v>82</v>
      </c>
      <c r="B94" s="90"/>
      <c r="C94" s="91"/>
      <c r="D94" s="91"/>
      <c r="E94" s="135" t="s">
        <v>99</v>
      </c>
      <c r="F94" s="135"/>
      <c r="G94" s="135"/>
      <c r="H94" s="135"/>
      <c r="I94" s="135"/>
      <c r="J94" s="91"/>
      <c r="K94" s="135" t="s">
        <v>100</v>
      </c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3">
        <f>'E 06 - Vykurovanie'!M31</f>
        <v>0</v>
      </c>
      <c r="AH94" s="134"/>
      <c r="AI94" s="134"/>
      <c r="AJ94" s="134"/>
      <c r="AK94" s="134"/>
      <c r="AL94" s="134"/>
      <c r="AM94" s="134"/>
      <c r="AN94" s="133">
        <f t="shared" si="1"/>
        <v>0</v>
      </c>
      <c r="AO94" s="134"/>
      <c r="AP94" s="134"/>
      <c r="AQ94" s="92"/>
      <c r="AS94" s="93">
        <f>'E 06 - Vykurovanie'!M29</f>
        <v>0</v>
      </c>
      <c r="AT94" s="94">
        <f t="shared" si="0"/>
        <v>0</v>
      </c>
      <c r="AU94" s="95">
        <f>'E 06 - Vykurovanie'!W121</f>
        <v>1.2935449999999999</v>
      </c>
      <c r="AV94" s="94">
        <f>'E 06 - Vykurovanie'!M33</f>
        <v>0</v>
      </c>
      <c r="AW94" s="94">
        <f>'E 06 - Vykurovanie'!M34</f>
        <v>0</v>
      </c>
      <c r="AX94" s="94">
        <f>'E 06 - Vykurovanie'!M35</f>
        <v>0</v>
      </c>
      <c r="AY94" s="94">
        <f>'E 06 - Vykurovanie'!M36</f>
        <v>0</v>
      </c>
      <c r="AZ94" s="94">
        <f>'E 06 - Vykurovanie'!H33</f>
        <v>0</v>
      </c>
      <c r="BA94" s="94">
        <f>'E 06 - Vykurovanie'!H34</f>
        <v>0</v>
      </c>
      <c r="BB94" s="94">
        <f>'E 06 - Vykurovanie'!H35</f>
        <v>0</v>
      </c>
      <c r="BC94" s="94">
        <f>'E 06 - Vykurovanie'!H36</f>
        <v>0</v>
      </c>
      <c r="BD94" s="96">
        <f>'E 06 - Vykurovanie'!H37</f>
        <v>0</v>
      </c>
      <c r="BT94" s="97" t="s">
        <v>85</v>
      </c>
      <c r="BV94" s="97" t="s">
        <v>76</v>
      </c>
      <c r="BW94" s="97" t="s">
        <v>101</v>
      </c>
      <c r="BX94" s="97" t="s">
        <v>81</v>
      </c>
    </row>
    <row r="95" spans="1:76" s="6" customFormat="1" ht="16.5" customHeight="1">
      <c r="A95" s="89" t="s">
        <v>82</v>
      </c>
      <c r="B95" s="90"/>
      <c r="C95" s="91"/>
      <c r="D95" s="91"/>
      <c r="E95" s="135" t="s">
        <v>102</v>
      </c>
      <c r="F95" s="135"/>
      <c r="G95" s="135"/>
      <c r="H95" s="135"/>
      <c r="I95" s="135"/>
      <c r="J95" s="91"/>
      <c r="K95" s="135" t="s">
        <v>103</v>
      </c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3">
        <f>'E 07 - VZT'!M31</f>
        <v>0</v>
      </c>
      <c r="AH95" s="134"/>
      <c r="AI95" s="134"/>
      <c r="AJ95" s="134"/>
      <c r="AK95" s="134"/>
      <c r="AL95" s="134"/>
      <c r="AM95" s="134"/>
      <c r="AN95" s="133">
        <f t="shared" si="1"/>
        <v>0</v>
      </c>
      <c r="AO95" s="134"/>
      <c r="AP95" s="134"/>
      <c r="AQ95" s="92"/>
      <c r="AS95" s="93">
        <f>'E 07 - VZT'!M29</f>
        <v>0</v>
      </c>
      <c r="AT95" s="94">
        <f t="shared" si="0"/>
        <v>0</v>
      </c>
      <c r="AU95" s="95">
        <f>'E 07 - VZT'!W114</f>
        <v>0.66</v>
      </c>
      <c r="AV95" s="94">
        <f>'E 07 - VZT'!M33</f>
        <v>0</v>
      </c>
      <c r="AW95" s="94">
        <f>'E 07 - VZT'!M34</f>
        <v>0</v>
      </c>
      <c r="AX95" s="94">
        <f>'E 07 - VZT'!M35</f>
        <v>0</v>
      </c>
      <c r="AY95" s="94">
        <f>'E 07 - VZT'!M36</f>
        <v>0</v>
      </c>
      <c r="AZ95" s="94">
        <f>'E 07 - VZT'!H33</f>
        <v>0</v>
      </c>
      <c r="BA95" s="94">
        <f>'E 07 - VZT'!H34</f>
        <v>0</v>
      </c>
      <c r="BB95" s="94">
        <f>'E 07 - VZT'!H35</f>
        <v>0</v>
      </c>
      <c r="BC95" s="94">
        <f>'E 07 - VZT'!H36</f>
        <v>0</v>
      </c>
      <c r="BD95" s="96">
        <f>'E 07 - VZT'!H37</f>
        <v>0</v>
      </c>
      <c r="BT95" s="97" t="s">
        <v>85</v>
      </c>
      <c r="BV95" s="97" t="s">
        <v>76</v>
      </c>
      <c r="BW95" s="97" t="s">
        <v>104</v>
      </c>
      <c r="BX95" s="97" t="s">
        <v>81</v>
      </c>
    </row>
    <row r="96" spans="1:76" s="6" customFormat="1" ht="16.5" customHeight="1">
      <c r="A96" s="89" t="s">
        <v>82</v>
      </c>
      <c r="B96" s="90"/>
      <c r="C96" s="91"/>
      <c r="D96" s="91"/>
      <c r="E96" s="135" t="s">
        <v>105</v>
      </c>
      <c r="F96" s="135"/>
      <c r="G96" s="135"/>
      <c r="H96" s="135"/>
      <c r="I96" s="135"/>
      <c r="J96" s="91"/>
      <c r="K96" s="135" t="s">
        <v>106</v>
      </c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3">
        <f>'E 08 - EPS'!M31</f>
        <v>0</v>
      </c>
      <c r="AH96" s="134"/>
      <c r="AI96" s="134"/>
      <c r="AJ96" s="134"/>
      <c r="AK96" s="134"/>
      <c r="AL96" s="134"/>
      <c r="AM96" s="134"/>
      <c r="AN96" s="133">
        <f t="shared" si="1"/>
        <v>0</v>
      </c>
      <c r="AO96" s="134"/>
      <c r="AP96" s="134"/>
      <c r="AQ96" s="92"/>
      <c r="AS96" s="93">
        <f>'E 08 - EPS'!M29</f>
        <v>0</v>
      </c>
      <c r="AT96" s="94">
        <f t="shared" si="0"/>
        <v>0</v>
      </c>
      <c r="AU96" s="95">
        <f>'E 08 - EPS'!W116</f>
        <v>0</v>
      </c>
      <c r="AV96" s="94">
        <f>'E 08 - EPS'!M33</f>
        <v>0</v>
      </c>
      <c r="AW96" s="94">
        <f>'E 08 - EPS'!M34</f>
        <v>0</v>
      </c>
      <c r="AX96" s="94">
        <f>'E 08 - EPS'!M35</f>
        <v>0</v>
      </c>
      <c r="AY96" s="94">
        <f>'E 08 - EPS'!M36</f>
        <v>0</v>
      </c>
      <c r="AZ96" s="94">
        <f>'E 08 - EPS'!H33</f>
        <v>0</v>
      </c>
      <c r="BA96" s="94">
        <f>'E 08 - EPS'!H34</f>
        <v>0</v>
      </c>
      <c r="BB96" s="94">
        <f>'E 08 - EPS'!H35</f>
        <v>0</v>
      </c>
      <c r="BC96" s="94">
        <f>'E 08 - EPS'!H36</f>
        <v>0</v>
      </c>
      <c r="BD96" s="96">
        <f>'E 08 - EPS'!H37</f>
        <v>0</v>
      </c>
      <c r="BT96" s="97" t="s">
        <v>85</v>
      </c>
      <c r="BV96" s="97" t="s">
        <v>76</v>
      </c>
      <c r="BW96" s="97" t="s">
        <v>107</v>
      </c>
      <c r="BX96" s="97" t="s">
        <v>81</v>
      </c>
    </row>
    <row r="97" spans="1:76" s="5" customFormat="1" ht="31.5" customHeight="1">
      <c r="A97" s="89" t="s">
        <v>82</v>
      </c>
      <c r="B97" s="80"/>
      <c r="C97" s="81"/>
      <c r="D97" s="132" t="s">
        <v>108</v>
      </c>
      <c r="E97" s="132"/>
      <c r="F97" s="132"/>
      <c r="G97" s="132"/>
      <c r="H97" s="132"/>
      <c r="I97" s="82"/>
      <c r="J97" s="132" t="s">
        <v>109</v>
      </c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8">
        <f>'SO 02 - Rampa pre osoby s...'!M30</f>
        <v>0</v>
      </c>
      <c r="AH97" s="139"/>
      <c r="AI97" s="139"/>
      <c r="AJ97" s="139"/>
      <c r="AK97" s="139"/>
      <c r="AL97" s="139"/>
      <c r="AM97" s="139"/>
      <c r="AN97" s="138">
        <f t="shared" si="1"/>
        <v>0</v>
      </c>
      <c r="AO97" s="139"/>
      <c r="AP97" s="139"/>
      <c r="AQ97" s="83"/>
      <c r="AS97" s="84">
        <f>'SO 02 - Rampa pre osoby s...'!M28</f>
        <v>0</v>
      </c>
      <c r="AT97" s="85">
        <f t="shared" si="0"/>
        <v>0</v>
      </c>
      <c r="AU97" s="86">
        <f>'SO 02 - Rampa pre osoby s...'!W119</f>
        <v>219.05784940000001</v>
      </c>
      <c r="AV97" s="85">
        <f>'SO 02 - Rampa pre osoby s...'!M32</f>
        <v>0</v>
      </c>
      <c r="AW97" s="85">
        <f>'SO 02 - Rampa pre osoby s...'!M33</f>
        <v>0</v>
      </c>
      <c r="AX97" s="85">
        <f>'SO 02 - Rampa pre osoby s...'!M34</f>
        <v>0</v>
      </c>
      <c r="AY97" s="85">
        <f>'SO 02 - Rampa pre osoby s...'!M35</f>
        <v>0</v>
      </c>
      <c r="AZ97" s="85">
        <f>'SO 02 - Rampa pre osoby s...'!H32</f>
        <v>0</v>
      </c>
      <c r="BA97" s="85">
        <f>'SO 02 - Rampa pre osoby s...'!H33</f>
        <v>0</v>
      </c>
      <c r="BB97" s="85">
        <f>'SO 02 - Rampa pre osoby s...'!H34</f>
        <v>0</v>
      </c>
      <c r="BC97" s="85">
        <f>'SO 02 - Rampa pre osoby s...'!H35</f>
        <v>0</v>
      </c>
      <c r="BD97" s="87">
        <f>'SO 02 - Rampa pre osoby s...'!H36</f>
        <v>0</v>
      </c>
      <c r="BT97" s="88" t="s">
        <v>80</v>
      </c>
      <c r="BV97" s="88" t="s">
        <v>76</v>
      </c>
      <c r="BW97" s="88" t="s">
        <v>110</v>
      </c>
      <c r="BX97" s="88" t="s">
        <v>77</v>
      </c>
    </row>
    <row r="98" spans="1:76" s="5" customFormat="1" ht="31.5" customHeight="1">
      <c r="A98" s="89"/>
      <c r="B98" s="80"/>
      <c r="C98" s="81"/>
      <c r="D98" s="132"/>
      <c r="E98" s="132"/>
      <c r="F98" s="132"/>
      <c r="G98" s="132"/>
      <c r="H98" s="132"/>
      <c r="I98" s="8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8"/>
      <c r="AH98" s="139"/>
      <c r="AI98" s="139"/>
      <c r="AJ98" s="139"/>
      <c r="AK98" s="139"/>
      <c r="AL98" s="139"/>
      <c r="AM98" s="139"/>
      <c r="AN98" s="138"/>
      <c r="AO98" s="139"/>
      <c r="AP98" s="139"/>
      <c r="AQ98" s="83"/>
      <c r="AS98" s="98" t="e">
        <f>#REF!</f>
        <v>#REF!</v>
      </c>
      <c r="AT98" s="99" t="e">
        <f t="shared" si="0"/>
        <v>#REF!</v>
      </c>
      <c r="AU98" s="100" t="e">
        <f>#REF!</f>
        <v>#REF!</v>
      </c>
      <c r="AV98" s="99" t="e">
        <f>#REF!</f>
        <v>#REF!</v>
      </c>
      <c r="AW98" s="99" t="e">
        <f>#REF!</f>
        <v>#REF!</v>
      </c>
      <c r="AX98" s="99" t="e">
        <f>#REF!</f>
        <v>#REF!</v>
      </c>
      <c r="AY98" s="99" t="e">
        <f>#REF!</f>
        <v>#REF!</v>
      </c>
      <c r="AZ98" s="99"/>
      <c r="BA98" s="99"/>
      <c r="BB98" s="99"/>
      <c r="BC98" s="99"/>
      <c r="BD98" s="101"/>
      <c r="BT98" s="88" t="s">
        <v>80</v>
      </c>
      <c r="BV98" s="88" t="s">
        <v>76</v>
      </c>
      <c r="BW98" s="88" t="s">
        <v>111</v>
      </c>
      <c r="BX98" s="88" t="s">
        <v>77</v>
      </c>
    </row>
    <row r="99" spans="1:76">
      <c r="B99" s="19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0"/>
    </row>
    <row r="100" spans="1:76" s="1" customFormat="1" ht="30" customHeight="1">
      <c r="B100" s="28"/>
      <c r="C100" s="72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30"/>
      <c r="AS100" s="68"/>
      <c r="AT100" s="69"/>
      <c r="AU100" s="69"/>
      <c r="AV100" s="70"/>
    </row>
    <row r="101" spans="1:76" s="1" customFormat="1" ht="10.9" customHeight="1"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30"/>
      <c r="AS101" s="102"/>
      <c r="AT101" s="48"/>
      <c r="AU101" s="48"/>
      <c r="AV101" s="50"/>
    </row>
    <row r="102" spans="1:76" s="1" customFormat="1" ht="30" customHeight="1">
      <c r="B102" s="28"/>
      <c r="C102" s="103" t="s">
        <v>112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40">
        <f>ROUND(AG87+AG100,2)</f>
        <v>0</v>
      </c>
      <c r="AH102" s="140"/>
      <c r="AI102" s="140"/>
      <c r="AJ102" s="140"/>
      <c r="AK102" s="140"/>
      <c r="AL102" s="140"/>
      <c r="AM102" s="140"/>
      <c r="AN102" s="140">
        <f>AN87+AN100</f>
        <v>0</v>
      </c>
      <c r="AO102" s="140"/>
      <c r="AP102" s="140"/>
      <c r="AQ102" s="30"/>
    </row>
    <row r="103" spans="1:76" s="1" customFormat="1" ht="7" customHeight="1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3"/>
    </row>
  </sheetData>
  <mergeCells count="85">
    <mergeCell ref="AG100:AM100"/>
    <mergeCell ref="AN100:AP100"/>
    <mergeCell ref="AG102:AM102"/>
    <mergeCell ref="AN102:AP102"/>
    <mergeCell ref="AR2:BE2"/>
    <mergeCell ref="AN98:AP98"/>
    <mergeCell ref="AG98:AM98"/>
    <mergeCell ref="AN95:AP95"/>
    <mergeCell ref="AG95:AM95"/>
    <mergeCell ref="AN90:AP90"/>
    <mergeCell ref="AG90:AM90"/>
    <mergeCell ref="AN88:AP88"/>
    <mergeCell ref="AG88:AM88"/>
    <mergeCell ref="AS82:AT84"/>
    <mergeCell ref="AM83:AP83"/>
    <mergeCell ref="AK26:AO26"/>
    <mergeCell ref="D98:H98"/>
    <mergeCell ref="J98:AF98"/>
    <mergeCell ref="AG87:AM87"/>
    <mergeCell ref="AN87:AP87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4:AP94"/>
    <mergeCell ref="AG94:AM94"/>
    <mergeCell ref="E94:I94"/>
    <mergeCell ref="K94:AF94"/>
    <mergeCell ref="E95:I95"/>
    <mergeCell ref="K95:AF95"/>
    <mergeCell ref="AN92:AP92"/>
    <mergeCell ref="AG92:AM92"/>
    <mergeCell ref="E92:I92"/>
    <mergeCell ref="K92:AF92"/>
    <mergeCell ref="AN93:AP93"/>
    <mergeCell ref="AG93:AM93"/>
    <mergeCell ref="E93:I93"/>
    <mergeCell ref="K93:AF93"/>
    <mergeCell ref="E90:I90"/>
    <mergeCell ref="K90:AF90"/>
    <mergeCell ref="AN91:AP91"/>
    <mergeCell ref="AG91:AM91"/>
    <mergeCell ref="E91:I91"/>
    <mergeCell ref="K91:AF91"/>
    <mergeCell ref="D88:H88"/>
    <mergeCell ref="J88:AF88"/>
    <mergeCell ref="AN89:AP89"/>
    <mergeCell ref="AG89:AM89"/>
    <mergeCell ref="E89:I89"/>
    <mergeCell ref="K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E 01 - Architektonicko st...'!C2" display="/" xr:uid="{00000000-0004-0000-0000-000002000000}"/>
    <hyperlink ref="A90" location="'E 02 - Zdravotnícko- tech...'!C2" display="/" xr:uid="{00000000-0004-0000-0000-000003000000}"/>
    <hyperlink ref="A91" location="'E 03 - ELEKTROINŠTALÁCIA'!C2" display="/" xr:uid="{00000000-0004-0000-0000-000004000000}"/>
    <hyperlink ref="A92" location="'E 04 - DÁTOVÉ A TV ROZVODY'!C2" display="/" xr:uid="{00000000-0004-0000-0000-000005000000}"/>
    <hyperlink ref="A93" location="'E 05 - Medicinálne plyny'!C2" display="/" xr:uid="{00000000-0004-0000-0000-000006000000}"/>
    <hyperlink ref="A94" location="'E 06 - Vykurovanie'!C2" display="/" xr:uid="{00000000-0004-0000-0000-000007000000}"/>
    <hyperlink ref="A95" location="'E 07 - VZT'!C2" display="/" xr:uid="{00000000-0004-0000-0000-000008000000}"/>
    <hyperlink ref="A96" location="'E 08 - EPS'!C2" display="/" xr:uid="{00000000-0004-0000-0000-000009000000}"/>
    <hyperlink ref="A97" location="'SO 02 - Rampa pre osoby s...'!C2" display="/" xr:uid="{00000000-0004-0000-0000-00000A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O179"/>
  <sheetViews>
    <sheetView showGridLines="0" workbookViewId="0">
      <pane ySplit="1" topLeftCell="A2" activePane="bottomLeft" state="frozen"/>
      <selection pane="bottomLeft" activeCell="BO17" sqref="BO17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8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5.12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110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s="170" customFormat="1" ht="32.9" customHeight="1">
      <c r="B7" s="171"/>
      <c r="C7" s="298"/>
      <c r="D7" s="299" t="s">
        <v>119</v>
      </c>
      <c r="E7" s="298"/>
      <c r="F7" s="300" t="s">
        <v>2450</v>
      </c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298"/>
      <c r="R7" s="174"/>
    </row>
    <row r="8" spans="1:66" s="170" customFormat="1" ht="14.5" customHeight="1">
      <c r="B8" s="171"/>
      <c r="C8" s="298"/>
      <c r="D8" s="294" t="s">
        <v>17</v>
      </c>
      <c r="E8" s="298"/>
      <c r="F8" s="302" t="s">
        <v>5</v>
      </c>
      <c r="G8" s="298"/>
      <c r="H8" s="298"/>
      <c r="I8" s="298"/>
      <c r="J8" s="298"/>
      <c r="K8" s="298"/>
      <c r="L8" s="298"/>
      <c r="M8" s="294" t="s">
        <v>18</v>
      </c>
      <c r="N8" s="298"/>
      <c r="O8" s="302" t="s">
        <v>5</v>
      </c>
      <c r="P8" s="298"/>
      <c r="Q8" s="298"/>
      <c r="R8" s="174"/>
    </row>
    <row r="9" spans="1:66" s="170" customFormat="1" ht="14.5" customHeight="1">
      <c r="B9" s="171"/>
      <c r="C9" s="298"/>
      <c r="D9" s="294" t="s">
        <v>19</v>
      </c>
      <c r="E9" s="298"/>
      <c r="F9" s="302" t="s">
        <v>28</v>
      </c>
      <c r="G9" s="298"/>
      <c r="H9" s="298"/>
      <c r="I9" s="298"/>
      <c r="J9" s="298"/>
      <c r="K9" s="298"/>
      <c r="L9" s="298"/>
      <c r="M9" s="294" t="s">
        <v>21</v>
      </c>
      <c r="N9" s="298"/>
      <c r="O9" s="303" t="str">
        <f>'Rekapitulácia stavby'!AN8</f>
        <v>1.4.2018</v>
      </c>
      <c r="P9" s="303"/>
      <c r="Q9" s="298"/>
      <c r="R9" s="174"/>
    </row>
    <row r="10" spans="1:66" s="170" customFormat="1" ht="10.9" customHeight="1">
      <c r="B10" s="17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174"/>
    </row>
    <row r="11" spans="1:66" s="170" customFormat="1" ht="14.5" customHeight="1">
      <c r="B11" s="171"/>
      <c r="C11" s="298"/>
      <c r="D11" s="294" t="s">
        <v>23</v>
      </c>
      <c r="E11" s="298"/>
      <c r="F11" s="298"/>
      <c r="G11" s="298"/>
      <c r="H11" s="298"/>
      <c r="I11" s="298"/>
      <c r="J11" s="298"/>
      <c r="K11" s="298"/>
      <c r="L11" s="298"/>
      <c r="M11" s="294" t="s">
        <v>24</v>
      </c>
      <c r="N11" s="298"/>
      <c r="O11" s="304" t="str">
        <f>IF('Rekapitulácia stavby'!AN10="","",'Rekapitulácia stavby'!AN10)</f>
        <v/>
      </c>
      <c r="P11" s="304"/>
      <c r="Q11" s="298"/>
      <c r="R11" s="174"/>
    </row>
    <row r="12" spans="1:66" s="170" customFormat="1" ht="18" customHeight="1">
      <c r="B12" s="171"/>
      <c r="C12" s="298"/>
      <c r="D12" s="298"/>
      <c r="E12" s="302" t="str">
        <f>IF('Rekapitulácia stavby'!E11="","",'Rekapitulácia stavby'!E11)</f>
        <v>Nemocnica s poliklinikou sv. Barbory Rožňava, a.s.</v>
      </c>
      <c r="F12" s="298"/>
      <c r="G12" s="298"/>
      <c r="H12" s="298"/>
      <c r="I12" s="298"/>
      <c r="J12" s="298"/>
      <c r="K12" s="298"/>
      <c r="L12" s="298"/>
      <c r="M12" s="294" t="s">
        <v>26</v>
      </c>
      <c r="N12" s="298"/>
      <c r="O12" s="304" t="str">
        <f>IF('Rekapitulácia stavby'!AN11="","",'Rekapitulácia stavby'!AN11)</f>
        <v/>
      </c>
      <c r="P12" s="304"/>
      <c r="Q12" s="298"/>
      <c r="R12" s="174"/>
    </row>
    <row r="13" spans="1:66" s="170" customFormat="1" ht="7" customHeight="1">
      <c r="B13" s="171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174"/>
    </row>
    <row r="14" spans="1:66" s="170" customFormat="1" ht="14.5" customHeight="1">
      <c r="B14" s="171"/>
      <c r="C14" s="298"/>
      <c r="D14" s="294" t="s">
        <v>27</v>
      </c>
      <c r="E14" s="298"/>
      <c r="F14" s="298"/>
      <c r="G14" s="298"/>
      <c r="H14" s="298"/>
      <c r="I14" s="298"/>
      <c r="J14" s="298"/>
      <c r="K14" s="298"/>
      <c r="L14" s="298"/>
      <c r="M14" s="294" t="s">
        <v>24</v>
      </c>
      <c r="N14" s="298"/>
      <c r="O14" s="304" t="s">
        <v>5</v>
      </c>
      <c r="P14" s="304"/>
      <c r="Q14" s="298"/>
      <c r="R14" s="174"/>
    </row>
    <row r="15" spans="1:66" s="170" customFormat="1" ht="18" customHeight="1">
      <c r="B15" s="171"/>
      <c r="C15" s="298"/>
      <c r="D15" s="298"/>
      <c r="E15" s="302" t="s">
        <v>28</v>
      </c>
      <c r="F15" s="298"/>
      <c r="G15" s="298"/>
      <c r="H15" s="298"/>
      <c r="I15" s="298"/>
      <c r="J15" s="298"/>
      <c r="K15" s="298"/>
      <c r="L15" s="298"/>
      <c r="M15" s="294" t="s">
        <v>26</v>
      </c>
      <c r="N15" s="298"/>
      <c r="O15" s="304" t="s">
        <v>5</v>
      </c>
      <c r="P15" s="304"/>
      <c r="Q15" s="298"/>
      <c r="R15" s="174"/>
    </row>
    <row r="16" spans="1:66" s="170" customFormat="1" ht="7" customHeight="1">
      <c r="B16" s="171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174"/>
    </row>
    <row r="17" spans="2:18" s="170" customFormat="1" ht="14.5" customHeight="1">
      <c r="B17" s="171"/>
      <c r="C17" s="298"/>
      <c r="D17" s="294" t="s">
        <v>29</v>
      </c>
      <c r="E17" s="298"/>
      <c r="F17" s="298"/>
      <c r="G17" s="298"/>
      <c r="H17" s="298"/>
      <c r="I17" s="298"/>
      <c r="J17" s="298"/>
      <c r="K17" s="298"/>
      <c r="L17" s="298"/>
      <c r="M17" s="294" t="s">
        <v>24</v>
      </c>
      <c r="N17" s="298"/>
      <c r="O17" s="304" t="str">
        <f>IF('Rekapitulácia stavby'!AN16="","",'Rekapitulácia stavby'!AN16)</f>
        <v/>
      </c>
      <c r="P17" s="304"/>
      <c r="Q17" s="298"/>
      <c r="R17" s="174"/>
    </row>
    <row r="18" spans="2:18" s="170" customFormat="1" ht="18" customHeight="1">
      <c r="B18" s="171"/>
      <c r="C18" s="298"/>
      <c r="D18" s="298"/>
      <c r="E18" s="302" t="str">
        <f>IF('Rekapitulácia stavby'!E17="","",'Rekapitulácia stavby'!E17)</f>
        <v>Architekt Dzurco s.r.o.</v>
      </c>
      <c r="F18" s="298"/>
      <c r="G18" s="298"/>
      <c r="H18" s="298"/>
      <c r="I18" s="298"/>
      <c r="J18" s="298"/>
      <c r="K18" s="298"/>
      <c r="L18" s="298"/>
      <c r="M18" s="294" t="s">
        <v>26</v>
      </c>
      <c r="N18" s="298"/>
      <c r="O18" s="304" t="str">
        <f>IF('Rekapitulácia stavby'!AN17="","",'Rekapitulácia stavby'!AN17)</f>
        <v/>
      </c>
      <c r="P18" s="304"/>
      <c r="Q18" s="298"/>
      <c r="R18" s="174"/>
    </row>
    <row r="19" spans="2:18" s="170" customFormat="1" ht="7" customHeight="1">
      <c r="B19" s="171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174"/>
    </row>
    <row r="20" spans="2:18" s="170" customFormat="1" ht="14.5" customHeight="1">
      <c r="B20" s="171"/>
      <c r="C20" s="298"/>
      <c r="D20" s="294" t="s">
        <v>33</v>
      </c>
      <c r="E20" s="298"/>
      <c r="F20" s="298"/>
      <c r="G20" s="298"/>
      <c r="H20" s="298"/>
      <c r="I20" s="298"/>
      <c r="J20" s="298"/>
      <c r="K20" s="298"/>
      <c r="L20" s="298"/>
      <c r="M20" s="294" t="s">
        <v>24</v>
      </c>
      <c r="N20" s="298"/>
      <c r="O20" s="304" t="str">
        <f>IF('Rekapitulácia stavby'!AN19="","",'Rekapitulácia stavby'!AN19)</f>
        <v/>
      </c>
      <c r="P20" s="304"/>
      <c r="Q20" s="298"/>
      <c r="R20" s="174"/>
    </row>
    <row r="21" spans="2:18" s="170" customFormat="1" ht="18" customHeight="1">
      <c r="B21" s="171"/>
      <c r="C21" s="298"/>
      <c r="D21" s="298"/>
      <c r="E21" s="302" t="str">
        <f>IF('Rekapitulácia stavby'!E20="","",'Rekapitulácia stavby'!E20)</f>
        <v>Architekt Dzurco s.r.o.</v>
      </c>
      <c r="F21" s="298"/>
      <c r="G21" s="298"/>
      <c r="H21" s="298"/>
      <c r="I21" s="298"/>
      <c r="J21" s="298"/>
      <c r="K21" s="298"/>
      <c r="L21" s="298"/>
      <c r="M21" s="294" t="s">
        <v>26</v>
      </c>
      <c r="N21" s="298"/>
      <c r="O21" s="304" t="str">
        <f>IF('Rekapitulácia stavby'!AN20="","",'Rekapitulácia stavby'!AN20)</f>
        <v/>
      </c>
      <c r="P21" s="304"/>
      <c r="Q21" s="298"/>
      <c r="R21" s="174"/>
    </row>
    <row r="22" spans="2:18" s="170" customFormat="1" ht="7" customHeight="1">
      <c r="B22" s="171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174"/>
    </row>
    <row r="23" spans="2:18" s="170" customFormat="1" ht="14.5" customHeight="1">
      <c r="B23" s="171"/>
      <c r="C23" s="298"/>
      <c r="D23" s="294" t="s">
        <v>34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6.5" customHeight="1">
      <c r="B24" s="171"/>
      <c r="C24" s="298"/>
      <c r="D24" s="298"/>
      <c r="E24" s="305" t="s">
        <v>5</v>
      </c>
      <c r="F24" s="305"/>
      <c r="G24" s="305"/>
      <c r="H24" s="305"/>
      <c r="I24" s="305"/>
      <c r="J24" s="305"/>
      <c r="K24" s="305"/>
      <c r="L24" s="305"/>
      <c r="M24" s="298"/>
      <c r="N24" s="298"/>
      <c r="O24" s="298"/>
      <c r="P24" s="298"/>
      <c r="Q24" s="298"/>
      <c r="R24" s="174"/>
    </row>
    <row r="25" spans="2:18" s="170" customFormat="1" ht="7" customHeight="1">
      <c r="B25" s="17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298"/>
      <c r="R26" s="174"/>
    </row>
    <row r="27" spans="2:18" s="170" customFormat="1" ht="14.5" customHeight="1">
      <c r="B27" s="171"/>
      <c r="C27" s="298"/>
      <c r="D27" s="307" t="s">
        <v>124</v>
      </c>
      <c r="E27" s="298"/>
      <c r="F27" s="298"/>
      <c r="G27" s="298"/>
      <c r="H27" s="298"/>
      <c r="I27" s="298"/>
      <c r="J27" s="298"/>
      <c r="K27" s="298"/>
      <c r="L27" s="298"/>
      <c r="M27" s="308">
        <f>N88</f>
        <v>0</v>
      </c>
      <c r="N27" s="308"/>
      <c r="O27" s="308"/>
      <c r="P27" s="308"/>
      <c r="Q27" s="298"/>
      <c r="R27" s="174"/>
    </row>
    <row r="28" spans="2:18" s="170" customFormat="1" ht="14.5" customHeight="1">
      <c r="B28" s="171"/>
      <c r="C28" s="298"/>
      <c r="D28" s="309" t="s">
        <v>125</v>
      </c>
      <c r="E28" s="298"/>
      <c r="F28" s="298"/>
      <c r="G28" s="298"/>
      <c r="H28" s="298"/>
      <c r="I28" s="298"/>
      <c r="J28" s="298"/>
      <c r="K28" s="298"/>
      <c r="L28" s="298"/>
      <c r="M28" s="308">
        <f>N100</f>
        <v>0</v>
      </c>
      <c r="N28" s="308"/>
      <c r="O28" s="308"/>
      <c r="P28" s="308"/>
      <c r="Q28" s="298"/>
      <c r="R28" s="174"/>
    </row>
    <row r="29" spans="2:18" s="170" customFormat="1" ht="7" customHeight="1">
      <c r="B29" s="171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174"/>
    </row>
    <row r="30" spans="2:18" s="170" customFormat="1" ht="25.4" customHeight="1">
      <c r="B30" s="171"/>
      <c r="C30" s="298"/>
      <c r="D30" s="310" t="s">
        <v>37</v>
      </c>
      <c r="E30" s="298"/>
      <c r="F30" s="298"/>
      <c r="G30" s="298"/>
      <c r="H30" s="298"/>
      <c r="I30" s="298"/>
      <c r="J30" s="298"/>
      <c r="K30" s="298"/>
      <c r="L30" s="298"/>
      <c r="M30" s="311">
        <f>ROUND(M27+M28,2)</f>
        <v>0</v>
      </c>
      <c r="N30" s="301"/>
      <c r="O30" s="301"/>
      <c r="P30" s="301"/>
      <c r="Q30" s="298"/>
      <c r="R30" s="174"/>
    </row>
    <row r="31" spans="2:18" s="170" customFormat="1" ht="7" customHeight="1">
      <c r="B31" s="171"/>
      <c r="C31" s="298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298"/>
      <c r="R31" s="174"/>
    </row>
    <row r="32" spans="2:18" s="170" customFormat="1" ht="14.5" customHeight="1">
      <c r="B32" s="171"/>
      <c r="C32" s="298"/>
      <c r="D32" s="312" t="s">
        <v>38</v>
      </c>
      <c r="E32" s="312" t="s">
        <v>39</v>
      </c>
      <c r="F32" s="313">
        <v>0.2</v>
      </c>
      <c r="G32" s="314" t="s">
        <v>40</v>
      </c>
      <c r="H32" s="315">
        <f>ROUND((SUM(BE100:BE101)+SUM(BE119:BE178)), 2)</f>
        <v>0</v>
      </c>
      <c r="I32" s="301"/>
      <c r="J32" s="301"/>
      <c r="K32" s="298"/>
      <c r="L32" s="298"/>
      <c r="M32" s="315">
        <f>ROUND(ROUND((SUM(BE100:BE101)+SUM(BE119:BE178)), 2)*F32, 2)</f>
        <v>0</v>
      </c>
      <c r="N32" s="301"/>
      <c r="O32" s="301"/>
      <c r="P32" s="301"/>
      <c r="Q32" s="298"/>
      <c r="R32" s="174"/>
    </row>
    <row r="33" spans="2:18" s="170" customFormat="1" ht="14.5" customHeight="1">
      <c r="B33" s="171"/>
      <c r="C33" s="298"/>
      <c r="D33" s="298"/>
      <c r="E33" s="312" t="s">
        <v>41</v>
      </c>
      <c r="F33" s="313">
        <v>0.2</v>
      </c>
      <c r="G33" s="314" t="s">
        <v>40</v>
      </c>
      <c r="H33" s="315">
        <f>ROUND((SUM(BF100:BF101)+SUM(BF119:BF178)), 2)</f>
        <v>0</v>
      </c>
      <c r="I33" s="301"/>
      <c r="J33" s="301"/>
      <c r="K33" s="298"/>
      <c r="L33" s="298"/>
      <c r="M33" s="315">
        <f>ROUND(ROUND((SUM(BF100:BF101)+SUM(BF119:BF178)), 2)*F33, 2)</f>
        <v>0</v>
      </c>
      <c r="N33" s="301"/>
      <c r="O33" s="301"/>
      <c r="P33" s="301"/>
      <c r="Q33" s="298"/>
      <c r="R33" s="174"/>
    </row>
    <row r="34" spans="2:18" s="170" customFormat="1" ht="14.5" hidden="1" customHeight="1">
      <c r="B34" s="171"/>
      <c r="C34" s="298"/>
      <c r="D34" s="298"/>
      <c r="E34" s="312" t="s">
        <v>42</v>
      </c>
      <c r="F34" s="313">
        <v>0.2</v>
      </c>
      <c r="G34" s="314" t="s">
        <v>40</v>
      </c>
      <c r="H34" s="315">
        <f>ROUND((SUM(BG100:BG101)+SUM(BG119:BG178)), 2)</f>
        <v>0</v>
      </c>
      <c r="I34" s="301"/>
      <c r="J34" s="301"/>
      <c r="K34" s="298"/>
      <c r="L34" s="298"/>
      <c r="M34" s="315"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43</v>
      </c>
      <c r="F35" s="313">
        <v>0.2</v>
      </c>
      <c r="G35" s="314" t="s">
        <v>40</v>
      </c>
      <c r="H35" s="315">
        <f>ROUND((SUM(BH100:BH101)+SUM(BH119:BH178)),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44</v>
      </c>
      <c r="F36" s="313">
        <v>0</v>
      </c>
      <c r="G36" s="314" t="s">
        <v>40</v>
      </c>
      <c r="H36" s="315">
        <f>ROUND((SUM(BI100:BI101)+SUM(BI119:BI178)),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7" customHeight="1">
      <c r="B37" s="17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174"/>
    </row>
    <row r="38" spans="2:18" s="170" customFormat="1" ht="25.4" customHeight="1">
      <c r="B38" s="171"/>
      <c r="C38" s="316"/>
      <c r="D38" s="317" t="s">
        <v>45</v>
      </c>
      <c r="E38" s="318"/>
      <c r="F38" s="318"/>
      <c r="G38" s="319" t="s">
        <v>46</v>
      </c>
      <c r="H38" s="320" t="s">
        <v>47</v>
      </c>
      <c r="I38" s="318"/>
      <c r="J38" s="318"/>
      <c r="K38" s="318"/>
      <c r="L38" s="321">
        <f>SUM(M30:M36)</f>
        <v>0</v>
      </c>
      <c r="M38" s="321"/>
      <c r="N38" s="321"/>
      <c r="O38" s="321"/>
      <c r="P38" s="322"/>
      <c r="Q38" s="316"/>
      <c r="R38" s="174"/>
    </row>
    <row r="39" spans="2:18" s="170" customFormat="1" ht="14.5" customHeight="1">
      <c r="B39" s="171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>
      <c r="B41" s="162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16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s="170" customFormat="1" ht="37" customHeight="1">
      <c r="B79" s="171"/>
      <c r="C79" s="334" t="s">
        <v>119</v>
      </c>
      <c r="D79" s="298"/>
      <c r="E79" s="298"/>
      <c r="F79" s="335" t="str">
        <f>F7</f>
        <v>SO 02 - Rampa pre osoby so zníženou pohyblivosťou</v>
      </c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298"/>
      <c r="R79" s="174"/>
    </row>
    <row r="80" spans="2:18" s="170" customFormat="1" ht="7" customHeight="1">
      <c r="B80" s="171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174"/>
    </row>
    <row r="81" spans="2:47" s="170" customFormat="1" ht="18" customHeight="1">
      <c r="B81" s="171"/>
      <c r="C81" s="294" t="s">
        <v>19</v>
      </c>
      <c r="D81" s="298"/>
      <c r="E81" s="298"/>
      <c r="F81" s="302" t="str">
        <f>F9</f>
        <v xml:space="preserve"> </v>
      </c>
      <c r="G81" s="298"/>
      <c r="H81" s="298"/>
      <c r="I81" s="298"/>
      <c r="J81" s="298"/>
      <c r="K81" s="294" t="s">
        <v>21</v>
      </c>
      <c r="L81" s="298"/>
      <c r="M81" s="303" t="str">
        <f>IF(O9="","",O9)</f>
        <v>1.4.2018</v>
      </c>
      <c r="N81" s="303"/>
      <c r="O81" s="303"/>
      <c r="P81" s="303"/>
      <c r="Q81" s="298"/>
      <c r="R81" s="174"/>
    </row>
    <row r="82" spans="2:47" s="170" customFormat="1" ht="7" customHeight="1">
      <c r="B82" s="171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174"/>
    </row>
    <row r="83" spans="2:47" s="170" customFormat="1">
      <c r="B83" s="171"/>
      <c r="C83" s="294" t="s">
        <v>23</v>
      </c>
      <c r="D83" s="298"/>
      <c r="E83" s="298"/>
      <c r="F83" s="302" t="str">
        <f>E12</f>
        <v>Nemocnica s poliklinikou sv. Barbory Rožňava, a.s.</v>
      </c>
      <c r="G83" s="298"/>
      <c r="H83" s="298"/>
      <c r="I83" s="298"/>
      <c r="J83" s="298"/>
      <c r="K83" s="294" t="s">
        <v>29</v>
      </c>
      <c r="L83" s="298"/>
      <c r="M83" s="304" t="str">
        <f>E18</f>
        <v>Architekt Dzurco s.r.o.</v>
      </c>
      <c r="N83" s="304"/>
      <c r="O83" s="304"/>
      <c r="P83" s="304"/>
      <c r="Q83" s="304"/>
      <c r="R83" s="174"/>
    </row>
    <row r="84" spans="2:47" s="170" customFormat="1" ht="14.5" customHeight="1">
      <c r="B84" s="171"/>
      <c r="C84" s="294" t="s">
        <v>27</v>
      </c>
      <c r="D84" s="298"/>
      <c r="E84" s="298"/>
      <c r="F84" s="302" t="str">
        <f>IF(E15="","",E15)</f>
        <v xml:space="preserve"> </v>
      </c>
      <c r="G84" s="298"/>
      <c r="H84" s="298"/>
      <c r="I84" s="298"/>
      <c r="J84" s="298"/>
      <c r="K84" s="294" t="s">
        <v>33</v>
      </c>
      <c r="L84" s="298"/>
      <c r="M84" s="304" t="str">
        <f>E21</f>
        <v>Architekt Dzurco s.r.o.</v>
      </c>
      <c r="N84" s="304"/>
      <c r="O84" s="304"/>
      <c r="P84" s="304"/>
      <c r="Q84" s="304"/>
      <c r="R84" s="174"/>
    </row>
    <row r="85" spans="2:47" s="170" customFormat="1" ht="10.4" customHeight="1">
      <c r="B85" s="171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174"/>
    </row>
    <row r="86" spans="2:47" s="170" customFormat="1" ht="29.25" customHeight="1">
      <c r="B86" s="171"/>
      <c r="C86" s="336" t="s">
        <v>127</v>
      </c>
      <c r="D86" s="337"/>
      <c r="E86" s="337"/>
      <c r="F86" s="337"/>
      <c r="G86" s="337"/>
      <c r="H86" s="316"/>
      <c r="I86" s="316"/>
      <c r="J86" s="316"/>
      <c r="K86" s="316"/>
      <c r="L86" s="316"/>
      <c r="M86" s="316"/>
      <c r="N86" s="336" t="s">
        <v>128</v>
      </c>
      <c r="O86" s="337"/>
      <c r="P86" s="337"/>
      <c r="Q86" s="337"/>
      <c r="R86" s="174"/>
    </row>
    <row r="87" spans="2:47" s="170" customFormat="1" ht="10.4" customHeight="1">
      <c r="B87" s="171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174"/>
    </row>
    <row r="88" spans="2:47" s="170" customFormat="1" ht="29.25" customHeight="1">
      <c r="B88" s="171"/>
      <c r="C88" s="338" t="s">
        <v>129</v>
      </c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339">
        <f>N119</f>
        <v>0</v>
      </c>
      <c r="O88" s="340"/>
      <c r="P88" s="340"/>
      <c r="Q88" s="340"/>
      <c r="R88" s="174"/>
      <c r="AU88" s="158" t="s">
        <v>130</v>
      </c>
    </row>
    <row r="89" spans="2:47" s="190" customFormat="1" ht="25" customHeight="1">
      <c r="B89" s="187"/>
      <c r="C89" s="341"/>
      <c r="D89" s="342" t="s">
        <v>131</v>
      </c>
      <c r="E89" s="341"/>
      <c r="F89" s="341"/>
      <c r="G89" s="341"/>
      <c r="H89" s="341"/>
      <c r="I89" s="341"/>
      <c r="J89" s="341"/>
      <c r="K89" s="341"/>
      <c r="L89" s="341"/>
      <c r="M89" s="341"/>
      <c r="N89" s="343">
        <f>N120</f>
        <v>0</v>
      </c>
      <c r="O89" s="344"/>
      <c r="P89" s="344"/>
      <c r="Q89" s="344"/>
      <c r="R89" s="189"/>
    </row>
    <row r="90" spans="2:47" s="193" customFormat="1" ht="19.899999999999999" customHeight="1">
      <c r="B90" s="191"/>
      <c r="C90" s="345"/>
      <c r="D90" s="346" t="s">
        <v>1169</v>
      </c>
      <c r="E90" s="345"/>
      <c r="F90" s="345"/>
      <c r="G90" s="345"/>
      <c r="H90" s="345"/>
      <c r="I90" s="345"/>
      <c r="J90" s="345"/>
      <c r="K90" s="345"/>
      <c r="L90" s="345"/>
      <c r="M90" s="345"/>
      <c r="N90" s="347">
        <f>N121</f>
        <v>0</v>
      </c>
      <c r="O90" s="348"/>
      <c r="P90" s="348"/>
      <c r="Q90" s="348"/>
      <c r="R90" s="192"/>
    </row>
    <row r="91" spans="2:47" s="193" customFormat="1" ht="19.899999999999999" customHeight="1">
      <c r="B91" s="191"/>
      <c r="C91" s="345"/>
      <c r="D91" s="346" t="s">
        <v>132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N131</f>
        <v>0</v>
      </c>
      <c r="O91" s="348"/>
      <c r="P91" s="348"/>
      <c r="Q91" s="348"/>
      <c r="R91" s="192"/>
    </row>
    <row r="92" spans="2:47" s="193" customFormat="1" ht="19.899999999999999" customHeight="1">
      <c r="B92" s="191"/>
      <c r="C92" s="345"/>
      <c r="D92" s="346" t="s">
        <v>2451</v>
      </c>
      <c r="E92" s="345"/>
      <c r="F92" s="345"/>
      <c r="G92" s="345"/>
      <c r="H92" s="345"/>
      <c r="I92" s="345"/>
      <c r="J92" s="345"/>
      <c r="K92" s="345"/>
      <c r="L92" s="345"/>
      <c r="M92" s="345"/>
      <c r="N92" s="347">
        <f>N140</f>
        <v>0</v>
      </c>
      <c r="O92" s="348"/>
      <c r="P92" s="348"/>
      <c r="Q92" s="348"/>
      <c r="R92" s="192"/>
    </row>
    <row r="93" spans="2:47" s="193" customFormat="1" ht="19.899999999999999" customHeight="1">
      <c r="B93" s="191"/>
      <c r="C93" s="345"/>
      <c r="D93" s="346" t="s">
        <v>136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7">
        <f>N153</f>
        <v>0</v>
      </c>
      <c r="O93" s="348"/>
      <c r="P93" s="348"/>
      <c r="Q93" s="348"/>
      <c r="R93" s="192"/>
    </row>
    <row r="94" spans="2:47" s="193" customFormat="1" ht="19.899999999999999" customHeight="1">
      <c r="B94" s="191"/>
      <c r="C94" s="345"/>
      <c r="D94" s="346" t="s">
        <v>137</v>
      </c>
      <c r="E94" s="345"/>
      <c r="F94" s="345"/>
      <c r="G94" s="345"/>
      <c r="H94" s="345"/>
      <c r="I94" s="345"/>
      <c r="J94" s="345"/>
      <c r="K94" s="345"/>
      <c r="L94" s="345"/>
      <c r="M94" s="345"/>
      <c r="N94" s="347">
        <f>N162</f>
        <v>0</v>
      </c>
      <c r="O94" s="348"/>
      <c r="P94" s="348"/>
      <c r="Q94" s="348"/>
      <c r="R94" s="192"/>
    </row>
    <row r="95" spans="2:47" s="190" customFormat="1" ht="25" customHeight="1">
      <c r="B95" s="187"/>
      <c r="C95" s="341"/>
      <c r="D95" s="342" t="s">
        <v>138</v>
      </c>
      <c r="E95" s="341"/>
      <c r="F95" s="341"/>
      <c r="G95" s="341"/>
      <c r="H95" s="341"/>
      <c r="I95" s="341"/>
      <c r="J95" s="341"/>
      <c r="K95" s="341"/>
      <c r="L95" s="341"/>
      <c r="M95" s="341"/>
      <c r="N95" s="343">
        <f>N164</f>
        <v>0</v>
      </c>
      <c r="O95" s="344"/>
      <c r="P95" s="344"/>
      <c r="Q95" s="344"/>
      <c r="R95" s="189"/>
    </row>
    <row r="96" spans="2:47" s="193" customFormat="1" ht="19.899999999999999" customHeight="1">
      <c r="B96" s="191"/>
      <c r="C96" s="345"/>
      <c r="D96" s="346" t="s">
        <v>139</v>
      </c>
      <c r="E96" s="345"/>
      <c r="F96" s="345"/>
      <c r="G96" s="345"/>
      <c r="H96" s="345"/>
      <c r="I96" s="345"/>
      <c r="J96" s="345"/>
      <c r="K96" s="345"/>
      <c r="L96" s="345"/>
      <c r="M96" s="345"/>
      <c r="N96" s="347">
        <f>N165</f>
        <v>0</v>
      </c>
      <c r="O96" s="348"/>
      <c r="P96" s="348"/>
      <c r="Q96" s="348"/>
      <c r="R96" s="192"/>
    </row>
    <row r="97" spans="2:21" s="193" customFormat="1" ht="19.899999999999999" customHeight="1">
      <c r="B97" s="191"/>
      <c r="C97" s="345"/>
      <c r="D97" s="346" t="s">
        <v>146</v>
      </c>
      <c r="E97" s="345"/>
      <c r="F97" s="345"/>
      <c r="G97" s="345"/>
      <c r="H97" s="345"/>
      <c r="I97" s="345"/>
      <c r="J97" s="345"/>
      <c r="K97" s="345"/>
      <c r="L97" s="345"/>
      <c r="M97" s="345"/>
      <c r="N97" s="347">
        <f>N169</f>
        <v>0</v>
      </c>
      <c r="O97" s="348"/>
      <c r="P97" s="348"/>
      <c r="Q97" s="348"/>
      <c r="R97" s="192"/>
    </row>
    <row r="98" spans="2:21" s="193" customFormat="1" ht="19.899999999999999" customHeight="1">
      <c r="B98" s="191"/>
      <c r="C98" s="345"/>
      <c r="D98" s="346" t="s">
        <v>150</v>
      </c>
      <c r="E98" s="345"/>
      <c r="F98" s="345"/>
      <c r="G98" s="345"/>
      <c r="H98" s="345"/>
      <c r="I98" s="345"/>
      <c r="J98" s="345"/>
      <c r="K98" s="345"/>
      <c r="L98" s="345"/>
      <c r="M98" s="345"/>
      <c r="N98" s="347">
        <f>N173</f>
        <v>0</v>
      </c>
      <c r="O98" s="348"/>
      <c r="P98" s="348"/>
      <c r="Q98" s="348"/>
      <c r="R98" s="192"/>
    </row>
    <row r="99" spans="2:21" s="170" customFormat="1" ht="21.75" customHeight="1">
      <c r="B99" s="171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174"/>
    </row>
    <row r="100" spans="2:21" s="170" customFormat="1" ht="29.25" customHeight="1">
      <c r="B100" s="171"/>
      <c r="C100" s="338" t="s">
        <v>153</v>
      </c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340">
        <v>0</v>
      </c>
      <c r="O100" s="349"/>
      <c r="P100" s="349"/>
      <c r="Q100" s="349"/>
      <c r="R100" s="174"/>
      <c r="T100" s="194"/>
      <c r="U100" s="195" t="s">
        <v>38</v>
      </c>
    </row>
    <row r="101" spans="2:21" s="170" customFormat="1" ht="18" customHeight="1">
      <c r="B101" s="171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174"/>
    </row>
    <row r="102" spans="2:21" s="170" customFormat="1" ht="29.25" customHeight="1">
      <c r="B102" s="171"/>
      <c r="C102" s="350" t="s">
        <v>112</v>
      </c>
      <c r="D102" s="316"/>
      <c r="E102" s="316"/>
      <c r="F102" s="316"/>
      <c r="G102" s="316"/>
      <c r="H102" s="316"/>
      <c r="I102" s="316"/>
      <c r="J102" s="316"/>
      <c r="K102" s="316"/>
      <c r="L102" s="351">
        <f>ROUND(SUM(N88+N100),2)</f>
        <v>0</v>
      </c>
      <c r="M102" s="351"/>
      <c r="N102" s="351"/>
      <c r="O102" s="351"/>
      <c r="P102" s="351"/>
      <c r="Q102" s="351"/>
      <c r="R102" s="174"/>
    </row>
    <row r="103" spans="2:21" s="170" customFormat="1" ht="7" customHeight="1">
      <c r="B103" s="179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1"/>
    </row>
    <row r="107" spans="2:21" s="170" customFormat="1" ht="7" customHeight="1">
      <c r="B107" s="18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4"/>
    </row>
    <row r="108" spans="2:21" s="170" customFormat="1" ht="37" customHeight="1">
      <c r="B108" s="171"/>
      <c r="C108" s="163" t="s">
        <v>154</v>
      </c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4"/>
    </row>
    <row r="109" spans="2:21" s="170" customFormat="1" ht="7" customHeigh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4"/>
    </row>
    <row r="110" spans="2:21" s="170" customFormat="1" ht="30" customHeight="1">
      <c r="B110" s="171"/>
      <c r="C110" s="167" t="s">
        <v>15</v>
      </c>
      <c r="D110" s="172"/>
      <c r="E110" s="172"/>
      <c r="F110" s="168" t="str">
        <f>F6</f>
        <v>Urgentný príjem, zmena dokončenej stavby v NsP Rožňava</v>
      </c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72"/>
      <c r="R110" s="174"/>
    </row>
    <row r="111" spans="2:21" s="170" customFormat="1" ht="37" customHeight="1">
      <c r="B111" s="171"/>
      <c r="C111" s="185" t="s">
        <v>119</v>
      </c>
      <c r="D111" s="172"/>
      <c r="E111" s="172"/>
      <c r="F111" s="186" t="str">
        <f>F7</f>
        <v>SO 02 - Rampa pre osoby so zníženou pohyblivosťou</v>
      </c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2"/>
      <c r="R111" s="174"/>
    </row>
    <row r="112" spans="2:21" s="170" customFormat="1" ht="7" customHeight="1">
      <c r="B112" s="171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4"/>
    </row>
    <row r="113" spans="2:67" s="170" customFormat="1" ht="18" customHeight="1">
      <c r="B113" s="171"/>
      <c r="C113" s="167" t="s">
        <v>19</v>
      </c>
      <c r="D113" s="172"/>
      <c r="E113" s="172"/>
      <c r="F113" s="175" t="str">
        <f>F9</f>
        <v xml:space="preserve"> </v>
      </c>
      <c r="G113" s="172"/>
      <c r="H113" s="172"/>
      <c r="I113" s="172"/>
      <c r="J113" s="172"/>
      <c r="K113" s="167" t="s">
        <v>21</v>
      </c>
      <c r="L113" s="172"/>
      <c r="M113" s="176" t="str">
        <f>IF(O9="","",O9)</f>
        <v>1.4.2018</v>
      </c>
      <c r="N113" s="176"/>
      <c r="O113" s="176"/>
      <c r="P113" s="176"/>
      <c r="Q113" s="172"/>
      <c r="R113" s="174"/>
    </row>
    <row r="114" spans="2:67" s="170" customFormat="1" ht="7" customHeight="1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4"/>
    </row>
    <row r="115" spans="2:67" s="170" customFormat="1">
      <c r="B115" s="171"/>
      <c r="C115" s="167" t="s">
        <v>23</v>
      </c>
      <c r="D115" s="172"/>
      <c r="E115" s="172"/>
      <c r="F115" s="175" t="str">
        <f>E12</f>
        <v>Nemocnica s poliklinikou sv. Barbory Rožňava, a.s.</v>
      </c>
      <c r="G115" s="172"/>
      <c r="H115" s="172"/>
      <c r="I115" s="172"/>
      <c r="J115" s="172"/>
      <c r="K115" s="167" t="s">
        <v>29</v>
      </c>
      <c r="L115" s="172"/>
      <c r="M115" s="177" t="str">
        <f>E18</f>
        <v>Architekt Dzurco s.r.o.</v>
      </c>
      <c r="N115" s="177"/>
      <c r="O115" s="177"/>
      <c r="P115" s="177"/>
      <c r="Q115" s="177"/>
      <c r="R115" s="174"/>
    </row>
    <row r="116" spans="2:67" s="170" customFormat="1" ht="14.5" customHeight="1">
      <c r="B116" s="171"/>
      <c r="C116" s="167" t="s">
        <v>27</v>
      </c>
      <c r="D116" s="172"/>
      <c r="E116" s="172"/>
      <c r="F116" s="175" t="str">
        <f>IF(E15="","",E15)</f>
        <v xml:space="preserve"> </v>
      </c>
      <c r="G116" s="172"/>
      <c r="H116" s="172"/>
      <c r="I116" s="172"/>
      <c r="J116" s="172"/>
      <c r="K116" s="167" t="s">
        <v>33</v>
      </c>
      <c r="L116" s="172"/>
      <c r="M116" s="177" t="str">
        <f>E21</f>
        <v>Architekt Dzurco s.r.o.</v>
      </c>
      <c r="N116" s="177"/>
      <c r="O116" s="177"/>
      <c r="P116" s="177"/>
      <c r="Q116" s="177"/>
      <c r="R116" s="174"/>
    </row>
    <row r="117" spans="2:67" s="170" customFormat="1" ht="10.4" customHeight="1">
      <c r="B117" s="171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4"/>
    </row>
    <row r="118" spans="2:67" s="202" customFormat="1" ht="29.25" customHeight="1">
      <c r="B118" s="196"/>
      <c r="C118" s="197" t="s">
        <v>155</v>
      </c>
      <c r="D118" s="198" t="s">
        <v>156</v>
      </c>
      <c r="E118" s="198" t="s">
        <v>56</v>
      </c>
      <c r="F118" s="199" t="s">
        <v>157</v>
      </c>
      <c r="G118" s="199"/>
      <c r="H118" s="199"/>
      <c r="I118" s="199"/>
      <c r="J118" s="198" t="s">
        <v>158</v>
      </c>
      <c r="K118" s="198" t="s">
        <v>159</v>
      </c>
      <c r="L118" s="199" t="s">
        <v>160</v>
      </c>
      <c r="M118" s="199"/>
      <c r="N118" s="199" t="s">
        <v>128</v>
      </c>
      <c r="O118" s="199"/>
      <c r="P118" s="199"/>
      <c r="Q118" s="200"/>
      <c r="R118" s="201"/>
      <c r="T118" s="203" t="s">
        <v>161</v>
      </c>
      <c r="U118" s="204" t="s">
        <v>38</v>
      </c>
      <c r="V118" s="204" t="s">
        <v>162</v>
      </c>
      <c r="W118" s="204" t="s">
        <v>163</v>
      </c>
      <c r="X118" s="204" t="s">
        <v>164</v>
      </c>
      <c r="Y118" s="204" t="s">
        <v>165</v>
      </c>
      <c r="Z118" s="204" t="s">
        <v>166</v>
      </c>
      <c r="AA118" s="205" t="s">
        <v>167</v>
      </c>
      <c r="BO118" s="198" t="s">
        <v>2638</v>
      </c>
    </row>
    <row r="119" spans="2:67" s="170" customFormat="1" ht="29.25" customHeight="1">
      <c r="B119" s="171"/>
      <c r="C119" s="206" t="s">
        <v>124</v>
      </c>
      <c r="D119" s="172"/>
      <c r="E119" s="172"/>
      <c r="F119" s="172"/>
      <c r="G119" s="172"/>
      <c r="H119" s="172"/>
      <c r="I119" s="172"/>
      <c r="J119" s="172"/>
      <c r="K119" s="172"/>
      <c r="L119" s="207"/>
      <c r="M119" s="207"/>
      <c r="N119" s="208">
        <f>BK119</f>
        <v>0</v>
      </c>
      <c r="O119" s="209"/>
      <c r="P119" s="209"/>
      <c r="Q119" s="209"/>
      <c r="R119" s="174"/>
      <c r="T119" s="210"/>
      <c r="U119" s="178"/>
      <c r="V119" s="178"/>
      <c r="W119" s="211">
        <f>W120+W164</f>
        <v>219.05784940000001</v>
      </c>
      <c r="X119" s="178"/>
      <c r="Y119" s="211">
        <f>Y120+Y164</f>
        <v>57.536299870000008</v>
      </c>
      <c r="Z119" s="178"/>
      <c r="AA119" s="212">
        <f>AA120+AA164</f>
        <v>15.727499999999999</v>
      </c>
      <c r="AT119" s="158" t="s">
        <v>73</v>
      </c>
      <c r="AU119" s="158" t="s">
        <v>130</v>
      </c>
      <c r="BK119" s="213">
        <f>BK120+BK164</f>
        <v>0</v>
      </c>
    </row>
    <row r="120" spans="2:67" s="220" customFormat="1" ht="37.4" customHeight="1">
      <c r="B120" s="214"/>
      <c r="C120" s="215"/>
      <c r="D120" s="216" t="s">
        <v>131</v>
      </c>
      <c r="E120" s="216"/>
      <c r="F120" s="216"/>
      <c r="G120" s="216"/>
      <c r="H120" s="216"/>
      <c r="I120" s="216"/>
      <c r="J120" s="216"/>
      <c r="K120" s="216"/>
      <c r="L120" s="217"/>
      <c r="M120" s="217"/>
      <c r="N120" s="218">
        <f>BK120</f>
        <v>0</v>
      </c>
      <c r="O120" s="188"/>
      <c r="P120" s="188"/>
      <c r="Q120" s="188"/>
      <c r="R120" s="219"/>
      <c r="T120" s="221"/>
      <c r="U120" s="215"/>
      <c r="V120" s="215"/>
      <c r="W120" s="222">
        <f>W121+W131+W140+W153+W162</f>
        <v>167.95258900000002</v>
      </c>
      <c r="X120" s="215"/>
      <c r="Y120" s="222">
        <f>Y121+Y131+Y140+Y153+Y162</f>
        <v>57.13897527000001</v>
      </c>
      <c r="Z120" s="215"/>
      <c r="AA120" s="223">
        <f>AA121+AA131+AA140+AA153+AA162</f>
        <v>15.727499999999999</v>
      </c>
      <c r="AR120" s="224" t="s">
        <v>80</v>
      </c>
      <c r="AT120" s="225" t="s">
        <v>73</v>
      </c>
      <c r="AU120" s="225" t="s">
        <v>74</v>
      </c>
      <c r="AY120" s="224" t="s">
        <v>168</v>
      </c>
      <c r="BK120" s="226">
        <f>BK121+BK131+BK140+BK153+BK162</f>
        <v>0</v>
      </c>
    </row>
    <row r="121" spans="2:67" s="220" customFormat="1" ht="19.899999999999999" customHeight="1">
      <c r="B121" s="214"/>
      <c r="C121" s="215"/>
      <c r="D121" s="227" t="s">
        <v>1169</v>
      </c>
      <c r="E121" s="227"/>
      <c r="F121" s="227"/>
      <c r="G121" s="227"/>
      <c r="H121" s="227"/>
      <c r="I121" s="227"/>
      <c r="J121" s="227"/>
      <c r="K121" s="227"/>
      <c r="L121" s="228"/>
      <c r="M121" s="228"/>
      <c r="N121" s="229">
        <f>BK121</f>
        <v>0</v>
      </c>
      <c r="O121" s="230"/>
      <c r="P121" s="230"/>
      <c r="Q121" s="230"/>
      <c r="R121" s="219"/>
      <c r="T121" s="221"/>
      <c r="U121" s="215"/>
      <c r="V121" s="215"/>
      <c r="W121" s="222">
        <f>SUM(W122:W130)</f>
        <v>83.962430000000012</v>
      </c>
      <c r="X121" s="215"/>
      <c r="Y121" s="222">
        <f>SUM(Y122:Y130)</f>
        <v>20.21</v>
      </c>
      <c r="Z121" s="215"/>
      <c r="AA121" s="223">
        <f>SUM(AA122:AA130)</f>
        <v>15.727499999999999</v>
      </c>
      <c r="AR121" s="224" t="s">
        <v>80</v>
      </c>
      <c r="AT121" s="225" t="s">
        <v>73</v>
      </c>
      <c r="AU121" s="225" t="s">
        <v>80</v>
      </c>
      <c r="AY121" s="224" t="s">
        <v>168</v>
      </c>
      <c r="BK121" s="226">
        <f>SUM(BK122:BK130)</f>
        <v>0</v>
      </c>
    </row>
    <row r="122" spans="2:67" s="170" customFormat="1" ht="38.25" customHeight="1">
      <c r="B122" s="171"/>
      <c r="C122" s="231" t="s">
        <v>80</v>
      </c>
      <c r="D122" s="231" t="s">
        <v>169</v>
      </c>
      <c r="E122" s="232" t="s">
        <v>2452</v>
      </c>
      <c r="F122" s="233" t="s">
        <v>2453</v>
      </c>
      <c r="G122" s="233"/>
      <c r="H122" s="233"/>
      <c r="I122" s="233"/>
      <c r="J122" s="234" t="s">
        <v>181</v>
      </c>
      <c r="K122" s="235">
        <v>22.5</v>
      </c>
      <c r="L122" s="149"/>
      <c r="M122" s="149"/>
      <c r="N122" s="236">
        <f>ROUND(L122*K122,2)</f>
        <v>0</v>
      </c>
      <c r="O122" s="236"/>
      <c r="P122" s="236"/>
      <c r="Q122" s="236"/>
      <c r="R122" s="174"/>
      <c r="T122" s="237" t="s">
        <v>5</v>
      </c>
      <c r="U122" s="238" t="s">
        <v>41</v>
      </c>
      <c r="V122" s="239">
        <v>1.169</v>
      </c>
      <c r="W122" s="239">
        <f t="shared" ref="W122:W130" si="0">V122*K122</f>
        <v>26.302500000000002</v>
      </c>
      <c r="X122" s="239">
        <v>0</v>
      </c>
      <c r="Y122" s="239">
        <f t="shared" ref="Y122:Y130" si="1">X122*K122</f>
        <v>0</v>
      </c>
      <c r="Z122" s="239">
        <v>0.22500000000000001</v>
      </c>
      <c r="AA122" s="240">
        <f t="shared" ref="AA122:AA130" si="2">Z122*K122</f>
        <v>5.0625</v>
      </c>
      <c r="AR122" s="158" t="s">
        <v>173</v>
      </c>
      <c r="AT122" s="158" t="s">
        <v>169</v>
      </c>
      <c r="AU122" s="158" t="s">
        <v>85</v>
      </c>
      <c r="AY122" s="158" t="s">
        <v>168</v>
      </c>
      <c r="BE122" s="241">
        <f t="shared" ref="BE122:BE130" si="3">IF(U122="základná",N122,0)</f>
        <v>0</v>
      </c>
      <c r="BF122" s="241">
        <f t="shared" ref="BF122:BF130" si="4">IF(U122="znížená",N122,0)</f>
        <v>0</v>
      </c>
      <c r="BG122" s="241">
        <f t="shared" ref="BG122:BG130" si="5">IF(U122="zákl. prenesená",N122,0)</f>
        <v>0</v>
      </c>
      <c r="BH122" s="241">
        <f t="shared" ref="BH122:BH130" si="6">IF(U122="zníž. prenesená",N122,0)</f>
        <v>0</v>
      </c>
      <c r="BI122" s="241">
        <f t="shared" ref="BI122:BI130" si="7">IF(U122="nulová",N122,0)</f>
        <v>0</v>
      </c>
      <c r="BJ122" s="158" t="s">
        <v>85</v>
      </c>
      <c r="BK122" s="242">
        <f t="shared" ref="BK122:BK130" si="8">ROUND(L122*K122,3)</f>
        <v>0</v>
      </c>
      <c r="BL122" s="158" t="s">
        <v>173</v>
      </c>
      <c r="BM122" s="158" t="s">
        <v>2454</v>
      </c>
      <c r="BO122" s="152"/>
    </row>
    <row r="123" spans="2:67" s="170" customFormat="1" ht="38.25" customHeight="1">
      <c r="B123" s="171"/>
      <c r="C123" s="231" t="s">
        <v>85</v>
      </c>
      <c r="D123" s="231" t="s">
        <v>169</v>
      </c>
      <c r="E123" s="232" t="s">
        <v>2455</v>
      </c>
      <c r="F123" s="233" t="s">
        <v>2456</v>
      </c>
      <c r="G123" s="233"/>
      <c r="H123" s="233"/>
      <c r="I123" s="233"/>
      <c r="J123" s="234" t="s">
        <v>181</v>
      </c>
      <c r="K123" s="235">
        <v>22.5</v>
      </c>
      <c r="L123" s="149"/>
      <c r="M123" s="149"/>
      <c r="N123" s="236">
        <f t="shared" ref="N122:N130" si="9">ROUND(L123*K123,2)</f>
        <v>0</v>
      </c>
      <c r="O123" s="236"/>
      <c r="P123" s="236"/>
      <c r="Q123" s="236"/>
      <c r="R123" s="174"/>
      <c r="T123" s="237" t="s">
        <v>5</v>
      </c>
      <c r="U123" s="238" t="s">
        <v>41</v>
      </c>
      <c r="V123" s="239">
        <v>0.35499999999999998</v>
      </c>
      <c r="W123" s="239">
        <f t="shared" si="0"/>
        <v>7.9874999999999998</v>
      </c>
      <c r="X123" s="239">
        <v>0</v>
      </c>
      <c r="Y123" s="239">
        <f t="shared" si="1"/>
        <v>0</v>
      </c>
      <c r="Z123" s="239">
        <v>0.18099999999999999</v>
      </c>
      <c r="AA123" s="240">
        <f t="shared" si="2"/>
        <v>4.0724999999999998</v>
      </c>
      <c r="AR123" s="158" t="s">
        <v>173</v>
      </c>
      <c r="AT123" s="158" t="s">
        <v>169</v>
      </c>
      <c r="AU123" s="158" t="s">
        <v>85</v>
      </c>
      <c r="AY123" s="158" t="s">
        <v>168</v>
      </c>
      <c r="BE123" s="241">
        <f t="shared" si="3"/>
        <v>0</v>
      </c>
      <c r="BF123" s="241">
        <f t="shared" si="4"/>
        <v>0</v>
      </c>
      <c r="BG123" s="241">
        <f t="shared" si="5"/>
        <v>0</v>
      </c>
      <c r="BH123" s="241">
        <f t="shared" si="6"/>
        <v>0</v>
      </c>
      <c r="BI123" s="241">
        <f t="shared" si="7"/>
        <v>0</v>
      </c>
      <c r="BJ123" s="158" t="s">
        <v>85</v>
      </c>
      <c r="BK123" s="242">
        <f t="shared" si="8"/>
        <v>0</v>
      </c>
      <c r="BL123" s="158" t="s">
        <v>173</v>
      </c>
      <c r="BM123" s="158" t="s">
        <v>2457</v>
      </c>
      <c r="BO123" s="152"/>
    </row>
    <row r="124" spans="2:67" s="170" customFormat="1" ht="38.25" customHeight="1">
      <c r="B124" s="171"/>
      <c r="C124" s="231" t="s">
        <v>178</v>
      </c>
      <c r="D124" s="231" t="s">
        <v>169</v>
      </c>
      <c r="E124" s="232" t="s">
        <v>2458</v>
      </c>
      <c r="F124" s="233" t="s">
        <v>2459</v>
      </c>
      <c r="G124" s="233"/>
      <c r="H124" s="233"/>
      <c r="I124" s="233"/>
      <c r="J124" s="234" t="s">
        <v>243</v>
      </c>
      <c r="K124" s="235">
        <v>9</v>
      </c>
      <c r="L124" s="149"/>
      <c r="M124" s="149"/>
      <c r="N124" s="236">
        <f t="shared" si="9"/>
        <v>0</v>
      </c>
      <c r="O124" s="236"/>
      <c r="P124" s="236"/>
      <c r="Q124" s="236"/>
      <c r="R124" s="174"/>
      <c r="T124" s="237" t="s">
        <v>5</v>
      </c>
      <c r="U124" s="238" t="s">
        <v>41</v>
      </c>
      <c r="V124" s="239">
        <v>0.127</v>
      </c>
      <c r="W124" s="239">
        <f t="shared" si="0"/>
        <v>1.143</v>
      </c>
      <c r="X124" s="239">
        <v>0</v>
      </c>
      <c r="Y124" s="239">
        <f t="shared" si="1"/>
        <v>0</v>
      </c>
      <c r="Z124" s="239">
        <v>0.14499999999999999</v>
      </c>
      <c r="AA124" s="240">
        <f t="shared" si="2"/>
        <v>1.3049999999999999</v>
      </c>
      <c r="AR124" s="158" t="s">
        <v>173</v>
      </c>
      <c r="AT124" s="158" t="s">
        <v>169</v>
      </c>
      <c r="AU124" s="158" t="s">
        <v>85</v>
      </c>
      <c r="AY124" s="158" t="s">
        <v>168</v>
      </c>
      <c r="BE124" s="241">
        <f t="shared" si="3"/>
        <v>0</v>
      </c>
      <c r="BF124" s="241">
        <f t="shared" si="4"/>
        <v>0</v>
      </c>
      <c r="BG124" s="241">
        <f t="shared" si="5"/>
        <v>0</v>
      </c>
      <c r="BH124" s="241">
        <f t="shared" si="6"/>
        <v>0</v>
      </c>
      <c r="BI124" s="241">
        <f t="shared" si="7"/>
        <v>0</v>
      </c>
      <c r="BJ124" s="158" t="s">
        <v>85</v>
      </c>
      <c r="BK124" s="242">
        <f t="shared" si="8"/>
        <v>0</v>
      </c>
      <c r="BL124" s="158" t="s">
        <v>173</v>
      </c>
      <c r="BM124" s="158" t="s">
        <v>2460</v>
      </c>
      <c r="BO124" s="152"/>
    </row>
    <row r="125" spans="2:67" s="170" customFormat="1" ht="38.25" customHeight="1">
      <c r="B125" s="171"/>
      <c r="C125" s="231" t="s">
        <v>173</v>
      </c>
      <c r="D125" s="231" t="s">
        <v>169</v>
      </c>
      <c r="E125" s="232" t="s">
        <v>2461</v>
      </c>
      <c r="F125" s="233" t="s">
        <v>2462</v>
      </c>
      <c r="G125" s="233"/>
      <c r="H125" s="233"/>
      <c r="I125" s="233"/>
      <c r="J125" s="234" t="s">
        <v>181</v>
      </c>
      <c r="K125" s="235">
        <v>22.5</v>
      </c>
      <c r="L125" s="149"/>
      <c r="M125" s="149"/>
      <c r="N125" s="236">
        <f t="shared" si="9"/>
        <v>0</v>
      </c>
      <c r="O125" s="236"/>
      <c r="P125" s="236"/>
      <c r="Q125" s="236"/>
      <c r="R125" s="174"/>
      <c r="T125" s="237" t="s">
        <v>5</v>
      </c>
      <c r="U125" s="238" t="s">
        <v>41</v>
      </c>
      <c r="V125" s="239">
        <v>0.60299999999999998</v>
      </c>
      <c r="W125" s="239">
        <f t="shared" si="0"/>
        <v>13.567499999999999</v>
      </c>
      <c r="X125" s="239">
        <v>0</v>
      </c>
      <c r="Y125" s="239">
        <f t="shared" si="1"/>
        <v>0</v>
      </c>
      <c r="Z125" s="239">
        <v>0.23499999999999999</v>
      </c>
      <c r="AA125" s="240">
        <f t="shared" si="2"/>
        <v>5.2874999999999996</v>
      </c>
      <c r="AR125" s="158" t="s">
        <v>173</v>
      </c>
      <c r="AT125" s="158" t="s">
        <v>169</v>
      </c>
      <c r="AU125" s="158" t="s">
        <v>85</v>
      </c>
      <c r="AY125" s="158" t="s">
        <v>168</v>
      </c>
      <c r="BE125" s="241">
        <f t="shared" si="3"/>
        <v>0</v>
      </c>
      <c r="BF125" s="241">
        <f t="shared" si="4"/>
        <v>0</v>
      </c>
      <c r="BG125" s="241">
        <f t="shared" si="5"/>
        <v>0</v>
      </c>
      <c r="BH125" s="241">
        <f t="shared" si="6"/>
        <v>0</v>
      </c>
      <c r="BI125" s="241">
        <f t="shared" si="7"/>
        <v>0</v>
      </c>
      <c r="BJ125" s="158" t="s">
        <v>85</v>
      </c>
      <c r="BK125" s="242">
        <f t="shared" si="8"/>
        <v>0</v>
      </c>
      <c r="BL125" s="158" t="s">
        <v>173</v>
      </c>
      <c r="BM125" s="158" t="s">
        <v>2463</v>
      </c>
      <c r="BO125" s="152"/>
    </row>
    <row r="126" spans="2:67" s="170" customFormat="1" ht="25.5" customHeight="1">
      <c r="B126" s="171"/>
      <c r="C126" s="231" t="s">
        <v>186</v>
      </c>
      <c r="D126" s="231" t="s">
        <v>169</v>
      </c>
      <c r="E126" s="232" t="s">
        <v>2464</v>
      </c>
      <c r="F126" s="233" t="s">
        <v>2465</v>
      </c>
      <c r="G126" s="233"/>
      <c r="H126" s="233"/>
      <c r="I126" s="233"/>
      <c r="J126" s="234" t="s">
        <v>172</v>
      </c>
      <c r="K126" s="235">
        <v>6.7880000000000003</v>
      </c>
      <c r="L126" s="149"/>
      <c r="M126" s="149"/>
      <c r="N126" s="236">
        <f t="shared" si="9"/>
        <v>0</v>
      </c>
      <c r="O126" s="236"/>
      <c r="P126" s="236"/>
      <c r="Q126" s="236"/>
      <c r="R126" s="174"/>
      <c r="T126" s="237" t="s">
        <v>5</v>
      </c>
      <c r="U126" s="238" t="s">
        <v>41</v>
      </c>
      <c r="V126" s="239">
        <v>2.5139999999999998</v>
      </c>
      <c r="W126" s="239">
        <f t="shared" si="0"/>
        <v>17.065031999999999</v>
      </c>
      <c r="X126" s="239">
        <v>0</v>
      </c>
      <c r="Y126" s="239">
        <f t="shared" si="1"/>
        <v>0</v>
      </c>
      <c r="Z126" s="239">
        <v>0</v>
      </c>
      <c r="AA126" s="240">
        <f t="shared" si="2"/>
        <v>0</v>
      </c>
      <c r="AR126" s="158" t="s">
        <v>173</v>
      </c>
      <c r="AT126" s="158" t="s">
        <v>169</v>
      </c>
      <c r="AU126" s="158" t="s">
        <v>85</v>
      </c>
      <c r="AY126" s="158" t="s">
        <v>168</v>
      </c>
      <c r="BE126" s="241">
        <f t="shared" si="3"/>
        <v>0</v>
      </c>
      <c r="BF126" s="241">
        <f t="shared" si="4"/>
        <v>0</v>
      </c>
      <c r="BG126" s="241">
        <f t="shared" si="5"/>
        <v>0</v>
      </c>
      <c r="BH126" s="241">
        <f t="shared" si="6"/>
        <v>0</v>
      </c>
      <c r="BI126" s="241">
        <f t="shared" si="7"/>
        <v>0</v>
      </c>
      <c r="BJ126" s="158" t="s">
        <v>85</v>
      </c>
      <c r="BK126" s="242">
        <f t="shared" si="8"/>
        <v>0</v>
      </c>
      <c r="BL126" s="158" t="s">
        <v>173</v>
      </c>
      <c r="BM126" s="158" t="s">
        <v>2466</v>
      </c>
      <c r="BO126" s="152"/>
    </row>
    <row r="127" spans="2:67" s="170" customFormat="1" ht="51" customHeight="1">
      <c r="B127" s="171"/>
      <c r="C127" s="231" t="s">
        <v>190</v>
      </c>
      <c r="D127" s="231" t="s">
        <v>169</v>
      </c>
      <c r="E127" s="232" t="s">
        <v>2467</v>
      </c>
      <c r="F127" s="233" t="s">
        <v>2468</v>
      </c>
      <c r="G127" s="233"/>
      <c r="H127" s="233"/>
      <c r="I127" s="233"/>
      <c r="J127" s="234" t="s">
        <v>172</v>
      </c>
      <c r="K127" s="235">
        <v>6.7880000000000003</v>
      </c>
      <c r="L127" s="149"/>
      <c r="M127" s="149"/>
      <c r="N127" s="236">
        <f t="shared" si="9"/>
        <v>0</v>
      </c>
      <c r="O127" s="236"/>
      <c r="P127" s="236"/>
      <c r="Q127" s="236"/>
      <c r="R127" s="174"/>
      <c r="T127" s="237" t="s">
        <v>5</v>
      </c>
      <c r="U127" s="238" t="s">
        <v>41</v>
      </c>
      <c r="V127" s="239">
        <v>0.61299999999999999</v>
      </c>
      <c r="W127" s="239">
        <f t="shared" si="0"/>
        <v>4.1610440000000004</v>
      </c>
      <c r="X127" s="239">
        <v>0</v>
      </c>
      <c r="Y127" s="239">
        <f t="shared" si="1"/>
        <v>0</v>
      </c>
      <c r="Z127" s="239">
        <v>0</v>
      </c>
      <c r="AA127" s="240">
        <f t="shared" si="2"/>
        <v>0</v>
      </c>
      <c r="AR127" s="158" t="s">
        <v>173</v>
      </c>
      <c r="AT127" s="158" t="s">
        <v>169</v>
      </c>
      <c r="AU127" s="158" t="s">
        <v>85</v>
      </c>
      <c r="AY127" s="158" t="s">
        <v>168</v>
      </c>
      <c r="BE127" s="241">
        <f t="shared" si="3"/>
        <v>0</v>
      </c>
      <c r="BF127" s="241">
        <f t="shared" si="4"/>
        <v>0</v>
      </c>
      <c r="BG127" s="241">
        <f t="shared" si="5"/>
        <v>0</v>
      </c>
      <c r="BH127" s="241">
        <f t="shared" si="6"/>
        <v>0</v>
      </c>
      <c r="BI127" s="241">
        <f t="shared" si="7"/>
        <v>0</v>
      </c>
      <c r="BJ127" s="158" t="s">
        <v>85</v>
      </c>
      <c r="BK127" s="242">
        <f t="shared" si="8"/>
        <v>0</v>
      </c>
      <c r="BL127" s="158" t="s">
        <v>173</v>
      </c>
      <c r="BM127" s="158" t="s">
        <v>2469</v>
      </c>
      <c r="BO127" s="152"/>
    </row>
    <row r="128" spans="2:67" s="170" customFormat="1" ht="38.25" customHeight="1">
      <c r="B128" s="171"/>
      <c r="C128" s="231" t="s">
        <v>194</v>
      </c>
      <c r="D128" s="231" t="s">
        <v>169</v>
      </c>
      <c r="E128" s="232" t="s">
        <v>2470</v>
      </c>
      <c r="F128" s="233" t="s">
        <v>2471</v>
      </c>
      <c r="G128" s="233"/>
      <c r="H128" s="233"/>
      <c r="I128" s="233"/>
      <c r="J128" s="234" t="s">
        <v>172</v>
      </c>
      <c r="K128" s="235">
        <v>11.417999999999999</v>
      </c>
      <c r="L128" s="149"/>
      <c r="M128" s="149"/>
      <c r="N128" s="236">
        <f t="shared" si="9"/>
        <v>0</v>
      </c>
      <c r="O128" s="236"/>
      <c r="P128" s="236"/>
      <c r="Q128" s="236"/>
      <c r="R128" s="174"/>
      <c r="T128" s="237" t="s">
        <v>5</v>
      </c>
      <c r="U128" s="238" t="s">
        <v>41</v>
      </c>
      <c r="V128" s="239">
        <v>3.1E-2</v>
      </c>
      <c r="W128" s="239">
        <f t="shared" si="0"/>
        <v>0.35395799999999999</v>
      </c>
      <c r="X128" s="239">
        <v>0</v>
      </c>
      <c r="Y128" s="239">
        <f t="shared" si="1"/>
        <v>0</v>
      </c>
      <c r="Z128" s="239">
        <v>0</v>
      </c>
      <c r="AA128" s="240">
        <f t="shared" si="2"/>
        <v>0</v>
      </c>
      <c r="AR128" s="158" t="s">
        <v>173</v>
      </c>
      <c r="AT128" s="158" t="s">
        <v>169</v>
      </c>
      <c r="AU128" s="158" t="s">
        <v>85</v>
      </c>
      <c r="AY128" s="158" t="s">
        <v>168</v>
      </c>
      <c r="BE128" s="241">
        <f t="shared" si="3"/>
        <v>0</v>
      </c>
      <c r="BF128" s="241">
        <f t="shared" si="4"/>
        <v>0</v>
      </c>
      <c r="BG128" s="241">
        <f t="shared" si="5"/>
        <v>0</v>
      </c>
      <c r="BH128" s="241">
        <f t="shared" si="6"/>
        <v>0</v>
      </c>
      <c r="BI128" s="241">
        <f t="shared" si="7"/>
        <v>0</v>
      </c>
      <c r="BJ128" s="158" t="s">
        <v>85</v>
      </c>
      <c r="BK128" s="242">
        <f t="shared" si="8"/>
        <v>0</v>
      </c>
      <c r="BL128" s="158" t="s">
        <v>173</v>
      </c>
      <c r="BM128" s="158" t="s">
        <v>2472</v>
      </c>
      <c r="BO128" s="152"/>
    </row>
    <row r="129" spans="2:67" s="170" customFormat="1" ht="25.5" customHeight="1">
      <c r="B129" s="171"/>
      <c r="C129" s="231" t="s">
        <v>198</v>
      </c>
      <c r="D129" s="231" t="s">
        <v>169</v>
      </c>
      <c r="E129" s="232" t="s">
        <v>1192</v>
      </c>
      <c r="F129" s="233" t="s">
        <v>1193</v>
      </c>
      <c r="G129" s="233"/>
      <c r="H129" s="233"/>
      <c r="I129" s="233"/>
      <c r="J129" s="234" t="s">
        <v>172</v>
      </c>
      <c r="K129" s="235">
        <v>11.417999999999999</v>
      </c>
      <c r="L129" s="149"/>
      <c r="M129" s="149"/>
      <c r="N129" s="236">
        <f t="shared" si="9"/>
        <v>0</v>
      </c>
      <c r="O129" s="236"/>
      <c r="P129" s="236"/>
      <c r="Q129" s="236"/>
      <c r="R129" s="174"/>
      <c r="T129" s="237" t="s">
        <v>5</v>
      </c>
      <c r="U129" s="238" t="s">
        <v>41</v>
      </c>
      <c r="V129" s="239">
        <v>1.1719999999999999</v>
      </c>
      <c r="W129" s="239">
        <f t="shared" si="0"/>
        <v>13.381895999999998</v>
      </c>
      <c r="X129" s="239">
        <v>0</v>
      </c>
      <c r="Y129" s="239">
        <f t="shared" si="1"/>
        <v>0</v>
      </c>
      <c r="Z129" s="239">
        <v>0</v>
      </c>
      <c r="AA129" s="240">
        <f t="shared" si="2"/>
        <v>0</v>
      </c>
      <c r="AR129" s="158" t="s">
        <v>173</v>
      </c>
      <c r="AT129" s="158" t="s">
        <v>169</v>
      </c>
      <c r="AU129" s="158" t="s">
        <v>85</v>
      </c>
      <c r="AY129" s="158" t="s">
        <v>168</v>
      </c>
      <c r="BE129" s="241">
        <f t="shared" si="3"/>
        <v>0</v>
      </c>
      <c r="BF129" s="241">
        <f t="shared" si="4"/>
        <v>0</v>
      </c>
      <c r="BG129" s="241">
        <f t="shared" si="5"/>
        <v>0</v>
      </c>
      <c r="BH129" s="241">
        <f t="shared" si="6"/>
        <v>0</v>
      </c>
      <c r="BI129" s="241">
        <f t="shared" si="7"/>
        <v>0</v>
      </c>
      <c r="BJ129" s="158" t="s">
        <v>85</v>
      </c>
      <c r="BK129" s="242">
        <f t="shared" si="8"/>
        <v>0</v>
      </c>
      <c r="BL129" s="158" t="s">
        <v>173</v>
      </c>
      <c r="BM129" s="158" t="s">
        <v>2473</v>
      </c>
      <c r="BO129" s="152"/>
    </row>
    <row r="130" spans="2:67" s="170" customFormat="1" ht="16.5" customHeight="1">
      <c r="B130" s="171"/>
      <c r="C130" s="243" t="s">
        <v>202</v>
      </c>
      <c r="D130" s="243" t="s">
        <v>203</v>
      </c>
      <c r="E130" s="244" t="s">
        <v>1194</v>
      </c>
      <c r="F130" s="245" t="s">
        <v>1195</v>
      </c>
      <c r="G130" s="245"/>
      <c r="H130" s="245"/>
      <c r="I130" s="245"/>
      <c r="J130" s="246" t="s">
        <v>267</v>
      </c>
      <c r="K130" s="247">
        <v>20.21</v>
      </c>
      <c r="L130" s="150"/>
      <c r="M130" s="150"/>
      <c r="N130" s="248">
        <f t="shared" si="9"/>
        <v>0</v>
      </c>
      <c r="O130" s="236"/>
      <c r="P130" s="236"/>
      <c r="Q130" s="236"/>
      <c r="R130" s="174"/>
      <c r="T130" s="237" t="s">
        <v>5</v>
      </c>
      <c r="U130" s="238" t="s">
        <v>41</v>
      </c>
      <c r="V130" s="239">
        <v>0</v>
      </c>
      <c r="W130" s="239">
        <f t="shared" si="0"/>
        <v>0</v>
      </c>
      <c r="X130" s="239">
        <v>1</v>
      </c>
      <c r="Y130" s="239">
        <f t="shared" si="1"/>
        <v>20.21</v>
      </c>
      <c r="Z130" s="239">
        <v>0</v>
      </c>
      <c r="AA130" s="240">
        <f t="shared" si="2"/>
        <v>0</v>
      </c>
      <c r="AR130" s="158" t="s">
        <v>198</v>
      </c>
      <c r="AT130" s="158" t="s">
        <v>203</v>
      </c>
      <c r="AU130" s="158" t="s">
        <v>85</v>
      </c>
      <c r="AY130" s="158" t="s">
        <v>168</v>
      </c>
      <c r="BE130" s="241">
        <f t="shared" si="3"/>
        <v>0</v>
      </c>
      <c r="BF130" s="241">
        <f t="shared" si="4"/>
        <v>0</v>
      </c>
      <c r="BG130" s="241">
        <f t="shared" si="5"/>
        <v>0</v>
      </c>
      <c r="BH130" s="241">
        <f t="shared" si="6"/>
        <v>0</v>
      </c>
      <c r="BI130" s="241">
        <f t="shared" si="7"/>
        <v>0</v>
      </c>
      <c r="BJ130" s="158" t="s">
        <v>85</v>
      </c>
      <c r="BK130" s="242">
        <f t="shared" si="8"/>
        <v>0</v>
      </c>
      <c r="BL130" s="158" t="s">
        <v>173</v>
      </c>
      <c r="BM130" s="158" t="s">
        <v>2474</v>
      </c>
      <c r="BO130" s="152"/>
    </row>
    <row r="131" spans="2:67" s="220" customFormat="1" ht="29.9" customHeight="1">
      <c r="B131" s="214"/>
      <c r="C131" s="215"/>
      <c r="D131" s="227" t="s">
        <v>132</v>
      </c>
      <c r="E131" s="227"/>
      <c r="F131" s="227"/>
      <c r="G131" s="227"/>
      <c r="H131" s="227"/>
      <c r="I131" s="227"/>
      <c r="J131" s="227"/>
      <c r="K131" s="227"/>
      <c r="L131" s="289"/>
      <c r="M131" s="289"/>
      <c r="N131" s="249">
        <f>BK131</f>
        <v>0</v>
      </c>
      <c r="O131" s="250"/>
      <c r="P131" s="250"/>
      <c r="Q131" s="250"/>
      <c r="R131" s="219"/>
      <c r="T131" s="221"/>
      <c r="U131" s="215"/>
      <c r="V131" s="215"/>
      <c r="W131" s="222">
        <f>SUM(W132:W139)</f>
        <v>23.363757</v>
      </c>
      <c r="X131" s="215"/>
      <c r="Y131" s="222">
        <f>SUM(Y132:Y139)</f>
        <v>26.221359080000003</v>
      </c>
      <c r="Z131" s="215"/>
      <c r="AA131" s="223">
        <f>SUM(AA132:AA139)</f>
        <v>0</v>
      </c>
      <c r="AR131" s="224" t="s">
        <v>80</v>
      </c>
      <c r="AT131" s="225" t="s">
        <v>73</v>
      </c>
      <c r="AU131" s="225" t="s">
        <v>80</v>
      </c>
      <c r="AY131" s="224" t="s">
        <v>168</v>
      </c>
      <c r="BK131" s="226">
        <f>SUM(BK132:BK139)</f>
        <v>0</v>
      </c>
      <c r="BO131" s="152"/>
    </row>
    <row r="132" spans="2:67" s="170" customFormat="1" ht="25.5" customHeight="1">
      <c r="B132" s="171"/>
      <c r="C132" s="231" t="s">
        <v>207</v>
      </c>
      <c r="D132" s="231" t="s">
        <v>169</v>
      </c>
      <c r="E132" s="232" t="s">
        <v>170</v>
      </c>
      <c r="F132" s="233" t="s">
        <v>171</v>
      </c>
      <c r="G132" s="233"/>
      <c r="H132" s="233"/>
      <c r="I132" s="233"/>
      <c r="J132" s="234" t="s">
        <v>172</v>
      </c>
      <c r="K132" s="235">
        <v>2.25</v>
      </c>
      <c r="L132" s="149"/>
      <c r="M132" s="149"/>
      <c r="N132" s="236">
        <f t="shared" ref="N132:N139" si="10">ROUND(L132*K132,2)</f>
        <v>0</v>
      </c>
      <c r="O132" s="236"/>
      <c r="P132" s="236"/>
      <c r="Q132" s="236"/>
      <c r="R132" s="174"/>
      <c r="T132" s="237" t="s">
        <v>5</v>
      </c>
      <c r="U132" s="238" t="s">
        <v>41</v>
      </c>
      <c r="V132" s="239">
        <v>1.097</v>
      </c>
      <c r="W132" s="239">
        <f t="shared" ref="W132:W139" si="11">V132*K132</f>
        <v>2.4682499999999998</v>
      </c>
      <c r="X132" s="239">
        <v>2.0699999999999998</v>
      </c>
      <c r="Y132" s="239">
        <f t="shared" ref="Y132:Y139" si="12">X132*K132</f>
        <v>4.6574999999999998</v>
      </c>
      <c r="Z132" s="239">
        <v>0</v>
      </c>
      <c r="AA132" s="240">
        <f t="shared" ref="AA132:AA139" si="13">Z132*K132</f>
        <v>0</v>
      </c>
      <c r="AR132" s="158" t="s">
        <v>173</v>
      </c>
      <c r="AT132" s="158" t="s">
        <v>169</v>
      </c>
      <c r="AU132" s="158" t="s">
        <v>85</v>
      </c>
      <c r="AY132" s="158" t="s">
        <v>168</v>
      </c>
      <c r="BE132" s="241">
        <f t="shared" ref="BE132:BE139" si="14">IF(U132="základná",N132,0)</f>
        <v>0</v>
      </c>
      <c r="BF132" s="241">
        <f t="shared" ref="BF132:BF139" si="15">IF(U132="znížená",N132,0)</f>
        <v>0</v>
      </c>
      <c r="BG132" s="241">
        <f t="shared" ref="BG132:BG139" si="16">IF(U132="zákl. prenesená",N132,0)</f>
        <v>0</v>
      </c>
      <c r="BH132" s="241">
        <f t="shared" ref="BH132:BH139" si="17">IF(U132="zníž. prenesená",N132,0)</f>
        <v>0</v>
      </c>
      <c r="BI132" s="241">
        <f t="shared" ref="BI132:BI139" si="18">IF(U132="nulová",N132,0)</f>
        <v>0</v>
      </c>
      <c r="BJ132" s="158" t="s">
        <v>85</v>
      </c>
      <c r="BK132" s="242">
        <f t="shared" ref="BK132:BK139" si="19">ROUND(L132*K132,3)</f>
        <v>0</v>
      </c>
      <c r="BL132" s="158" t="s">
        <v>173</v>
      </c>
      <c r="BM132" s="158" t="s">
        <v>2475</v>
      </c>
      <c r="BO132" s="152"/>
    </row>
    <row r="133" spans="2:67" s="170" customFormat="1" ht="25.5" customHeight="1">
      <c r="B133" s="171"/>
      <c r="C133" s="231" t="s">
        <v>212</v>
      </c>
      <c r="D133" s="231" t="s">
        <v>169</v>
      </c>
      <c r="E133" s="232" t="s">
        <v>2476</v>
      </c>
      <c r="F133" s="233" t="s">
        <v>2477</v>
      </c>
      <c r="G133" s="233"/>
      <c r="H133" s="233"/>
      <c r="I133" s="233"/>
      <c r="J133" s="234" t="s">
        <v>172</v>
      </c>
      <c r="K133" s="235">
        <v>2.2170000000000001</v>
      </c>
      <c r="L133" s="149"/>
      <c r="M133" s="149"/>
      <c r="N133" s="236">
        <f t="shared" si="10"/>
        <v>0</v>
      </c>
      <c r="O133" s="236"/>
      <c r="P133" s="236"/>
      <c r="Q133" s="236"/>
      <c r="R133" s="174"/>
      <c r="T133" s="237" t="s">
        <v>5</v>
      </c>
      <c r="U133" s="238" t="s">
        <v>41</v>
      </c>
      <c r="V133" s="239">
        <v>0.61899999999999999</v>
      </c>
      <c r="W133" s="239">
        <f t="shared" si="11"/>
        <v>1.372323</v>
      </c>
      <c r="X133" s="239">
        <v>2.5138199999999999</v>
      </c>
      <c r="Y133" s="239">
        <f t="shared" si="12"/>
        <v>5.5731389399999998</v>
      </c>
      <c r="Z133" s="239">
        <v>0</v>
      </c>
      <c r="AA133" s="240">
        <f t="shared" si="13"/>
        <v>0</v>
      </c>
      <c r="AR133" s="158" t="s">
        <v>173</v>
      </c>
      <c r="AT133" s="158" t="s">
        <v>169</v>
      </c>
      <c r="AU133" s="158" t="s">
        <v>85</v>
      </c>
      <c r="AY133" s="158" t="s">
        <v>168</v>
      </c>
      <c r="BE133" s="241">
        <f t="shared" si="14"/>
        <v>0</v>
      </c>
      <c r="BF133" s="241">
        <f t="shared" si="15"/>
        <v>0</v>
      </c>
      <c r="BG133" s="241">
        <f t="shared" si="16"/>
        <v>0</v>
      </c>
      <c r="BH133" s="241">
        <f t="shared" si="17"/>
        <v>0</v>
      </c>
      <c r="BI133" s="241">
        <f t="shared" si="18"/>
        <v>0</v>
      </c>
      <c r="BJ133" s="158" t="s">
        <v>85</v>
      </c>
      <c r="BK133" s="242">
        <f t="shared" si="19"/>
        <v>0</v>
      </c>
      <c r="BL133" s="158" t="s">
        <v>173</v>
      </c>
      <c r="BM133" s="158" t="s">
        <v>2478</v>
      </c>
      <c r="BO133" s="152"/>
    </row>
    <row r="134" spans="2:67" s="170" customFormat="1" ht="25.5" customHeight="1">
      <c r="B134" s="171"/>
      <c r="C134" s="231" t="s">
        <v>216</v>
      </c>
      <c r="D134" s="231" t="s">
        <v>169</v>
      </c>
      <c r="E134" s="232" t="s">
        <v>2479</v>
      </c>
      <c r="F134" s="233" t="s">
        <v>2480</v>
      </c>
      <c r="G134" s="233"/>
      <c r="H134" s="233"/>
      <c r="I134" s="233"/>
      <c r="J134" s="234" t="s">
        <v>181</v>
      </c>
      <c r="K134" s="235">
        <v>6.3</v>
      </c>
      <c r="L134" s="149"/>
      <c r="M134" s="149"/>
      <c r="N134" s="236">
        <f t="shared" si="10"/>
        <v>0</v>
      </c>
      <c r="O134" s="236"/>
      <c r="P134" s="236"/>
      <c r="Q134" s="236"/>
      <c r="R134" s="174"/>
      <c r="T134" s="237" t="s">
        <v>5</v>
      </c>
      <c r="U134" s="238" t="s">
        <v>41</v>
      </c>
      <c r="V134" s="239">
        <v>0.78800000000000003</v>
      </c>
      <c r="W134" s="239">
        <f t="shared" si="11"/>
        <v>4.9644000000000004</v>
      </c>
      <c r="X134" s="239">
        <v>4.0699999999999998E-3</v>
      </c>
      <c r="Y134" s="239">
        <f t="shared" si="12"/>
        <v>2.5640999999999997E-2</v>
      </c>
      <c r="Z134" s="239">
        <v>0</v>
      </c>
      <c r="AA134" s="240">
        <f t="shared" si="13"/>
        <v>0</v>
      </c>
      <c r="AR134" s="158" t="s">
        <v>173</v>
      </c>
      <c r="AT134" s="158" t="s">
        <v>169</v>
      </c>
      <c r="AU134" s="158" t="s">
        <v>85</v>
      </c>
      <c r="AY134" s="158" t="s">
        <v>168</v>
      </c>
      <c r="BE134" s="241">
        <f t="shared" si="14"/>
        <v>0</v>
      </c>
      <c r="BF134" s="241">
        <f t="shared" si="15"/>
        <v>0</v>
      </c>
      <c r="BG134" s="241">
        <f t="shared" si="16"/>
        <v>0</v>
      </c>
      <c r="BH134" s="241">
        <f t="shared" si="17"/>
        <v>0</v>
      </c>
      <c r="BI134" s="241">
        <f t="shared" si="18"/>
        <v>0</v>
      </c>
      <c r="BJ134" s="158" t="s">
        <v>85</v>
      </c>
      <c r="BK134" s="242">
        <f t="shared" si="19"/>
        <v>0</v>
      </c>
      <c r="BL134" s="158" t="s">
        <v>173</v>
      </c>
      <c r="BM134" s="158" t="s">
        <v>2481</v>
      </c>
      <c r="BO134" s="152"/>
    </row>
    <row r="135" spans="2:67" s="170" customFormat="1" ht="25.5" customHeight="1">
      <c r="B135" s="171"/>
      <c r="C135" s="231" t="s">
        <v>220</v>
      </c>
      <c r="D135" s="231" t="s">
        <v>169</v>
      </c>
      <c r="E135" s="232" t="s">
        <v>2482</v>
      </c>
      <c r="F135" s="233" t="s">
        <v>2483</v>
      </c>
      <c r="G135" s="233"/>
      <c r="H135" s="233"/>
      <c r="I135" s="233"/>
      <c r="J135" s="234" t="s">
        <v>181</v>
      </c>
      <c r="K135" s="235">
        <v>6.3</v>
      </c>
      <c r="L135" s="149"/>
      <c r="M135" s="149"/>
      <c r="N135" s="236">
        <f t="shared" si="10"/>
        <v>0</v>
      </c>
      <c r="O135" s="236"/>
      <c r="P135" s="236"/>
      <c r="Q135" s="236"/>
      <c r="R135" s="174"/>
      <c r="T135" s="237" t="s">
        <v>5</v>
      </c>
      <c r="U135" s="238" t="s">
        <v>41</v>
      </c>
      <c r="V135" s="239">
        <v>0.32200000000000001</v>
      </c>
      <c r="W135" s="239">
        <f t="shared" si="11"/>
        <v>2.0286</v>
      </c>
      <c r="X135" s="239">
        <v>0</v>
      </c>
      <c r="Y135" s="239">
        <f t="shared" si="12"/>
        <v>0</v>
      </c>
      <c r="Z135" s="239">
        <v>0</v>
      </c>
      <c r="AA135" s="240">
        <f t="shared" si="13"/>
        <v>0</v>
      </c>
      <c r="AR135" s="158" t="s">
        <v>173</v>
      </c>
      <c r="AT135" s="158" t="s">
        <v>169</v>
      </c>
      <c r="AU135" s="158" t="s">
        <v>85</v>
      </c>
      <c r="AY135" s="158" t="s">
        <v>168</v>
      </c>
      <c r="BE135" s="241">
        <f t="shared" si="14"/>
        <v>0</v>
      </c>
      <c r="BF135" s="241">
        <f t="shared" si="15"/>
        <v>0</v>
      </c>
      <c r="BG135" s="241">
        <f t="shared" si="16"/>
        <v>0</v>
      </c>
      <c r="BH135" s="241">
        <f t="shared" si="17"/>
        <v>0</v>
      </c>
      <c r="BI135" s="241">
        <f t="shared" si="18"/>
        <v>0</v>
      </c>
      <c r="BJ135" s="158" t="s">
        <v>85</v>
      </c>
      <c r="BK135" s="242">
        <f t="shared" si="19"/>
        <v>0</v>
      </c>
      <c r="BL135" s="158" t="s">
        <v>173</v>
      </c>
      <c r="BM135" s="158" t="s">
        <v>2484</v>
      </c>
      <c r="BO135" s="152"/>
    </row>
    <row r="136" spans="2:67" s="170" customFormat="1" ht="38.25" customHeight="1">
      <c r="B136" s="171"/>
      <c r="C136" s="231" t="s">
        <v>224</v>
      </c>
      <c r="D136" s="231" t="s">
        <v>169</v>
      </c>
      <c r="E136" s="232" t="s">
        <v>183</v>
      </c>
      <c r="F136" s="233" t="s">
        <v>184</v>
      </c>
      <c r="G136" s="233"/>
      <c r="H136" s="233"/>
      <c r="I136" s="233"/>
      <c r="J136" s="234" t="s">
        <v>181</v>
      </c>
      <c r="K136" s="235">
        <v>17.05</v>
      </c>
      <c r="L136" s="149"/>
      <c r="M136" s="149"/>
      <c r="N136" s="236">
        <f t="shared" si="10"/>
        <v>0</v>
      </c>
      <c r="O136" s="236"/>
      <c r="P136" s="236"/>
      <c r="Q136" s="236"/>
      <c r="R136" s="174"/>
      <c r="T136" s="237" t="s">
        <v>5</v>
      </c>
      <c r="U136" s="238" t="s">
        <v>41</v>
      </c>
      <c r="V136" s="239">
        <v>4.7E-2</v>
      </c>
      <c r="W136" s="239">
        <f t="shared" si="11"/>
        <v>0.80135000000000001</v>
      </c>
      <c r="X136" s="239">
        <v>6.2700000000000004E-3</v>
      </c>
      <c r="Y136" s="239">
        <f t="shared" si="12"/>
        <v>0.10690350000000001</v>
      </c>
      <c r="Z136" s="239">
        <v>0</v>
      </c>
      <c r="AA136" s="240">
        <f t="shared" si="13"/>
        <v>0</v>
      </c>
      <c r="AR136" s="158" t="s">
        <v>173</v>
      </c>
      <c r="AT136" s="158" t="s">
        <v>169</v>
      </c>
      <c r="AU136" s="158" t="s">
        <v>85</v>
      </c>
      <c r="AY136" s="158" t="s">
        <v>168</v>
      </c>
      <c r="BE136" s="241">
        <f t="shared" si="14"/>
        <v>0</v>
      </c>
      <c r="BF136" s="241">
        <f t="shared" si="15"/>
        <v>0</v>
      </c>
      <c r="BG136" s="241">
        <f t="shared" si="16"/>
        <v>0</v>
      </c>
      <c r="BH136" s="241">
        <f t="shared" si="17"/>
        <v>0</v>
      </c>
      <c r="BI136" s="241">
        <f t="shared" si="18"/>
        <v>0</v>
      </c>
      <c r="BJ136" s="158" t="s">
        <v>85</v>
      </c>
      <c r="BK136" s="242">
        <f t="shared" si="19"/>
        <v>0</v>
      </c>
      <c r="BL136" s="158" t="s">
        <v>173</v>
      </c>
      <c r="BM136" s="158" t="s">
        <v>2485</v>
      </c>
      <c r="BO136" s="152"/>
    </row>
    <row r="137" spans="2:67" s="170" customFormat="1" ht="38.25" customHeight="1">
      <c r="B137" s="171"/>
      <c r="C137" s="231" t="s">
        <v>228</v>
      </c>
      <c r="D137" s="231" t="s">
        <v>169</v>
      </c>
      <c r="E137" s="232" t="s">
        <v>2486</v>
      </c>
      <c r="F137" s="233" t="s">
        <v>2487</v>
      </c>
      <c r="G137" s="233"/>
      <c r="H137" s="233"/>
      <c r="I137" s="233"/>
      <c r="J137" s="234" t="s">
        <v>172</v>
      </c>
      <c r="K137" s="235">
        <v>2.5720000000000001</v>
      </c>
      <c r="L137" s="149"/>
      <c r="M137" s="149"/>
      <c r="N137" s="236">
        <f t="shared" si="10"/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3.3210000000000002</v>
      </c>
      <c r="W137" s="239">
        <f t="shared" si="11"/>
        <v>8.5416120000000006</v>
      </c>
      <c r="X137" s="239">
        <v>2.15645</v>
      </c>
      <c r="Y137" s="239">
        <f t="shared" si="12"/>
        <v>5.5463893999999998</v>
      </c>
      <c r="Z137" s="239">
        <v>0</v>
      </c>
      <c r="AA137" s="240">
        <f t="shared" si="13"/>
        <v>0</v>
      </c>
      <c r="AR137" s="158" t="s">
        <v>173</v>
      </c>
      <c r="AT137" s="158" t="s">
        <v>169</v>
      </c>
      <c r="AU137" s="158" t="s">
        <v>85</v>
      </c>
      <c r="AY137" s="158" t="s">
        <v>168</v>
      </c>
      <c r="BE137" s="241">
        <f t="shared" si="14"/>
        <v>0</v>
      </c>
      <c r="BF137" s="241">
        <f t="shared" si="15"/>
        <v>0</v>
      </c>
      <c r="BG137" s="241">
        <f t="shared" si="16"/>
        <v>0</v>
      </c>
      <c r="BH137" s="241">
        <f t="shared" si="17"/>
        <v>0</v>
      </c>
      <c r="BI137" s="241">
        <f t="shared" si="18"/>
        <v>0</v>
      </c>
      <c r="BJ137" s="158" t="s">
        <v>85</v>
      </c>
      <c r="BK137" s="242">
        <f t="shared" si="19"/>
        <v>0</v>
      </c>
      <c r="BL137" s="158" t="s">
        <v>173</v>
      </c>
      <c r="BM137" s="158" t="s">
        <v>2488</v>
      </c>
      <c r="BO137" s="152"/>
    </row>
    <row r="138" spans="2:67" s="170" customFormat="1" ht="25.5" customHeight="1">
      <c r="B138" s="171"/>
      <c r="C138" s="231" t="s">
        <v>232</v>
      </c>
      <c r="D138" s="231" t="s">
        <v>169</v>
      </c>
      <c r="E138" s="232" t="s">
        <v>2489</v>
      </c>
      <c r="F138" s="233" t="s">
        <v>2490</v>
      </c>
      <c r="G138" s="233"/>
      <c r="H138" s="233"/>
      <c r="I138" s="233"/>
      <c r="J138" s="234" t="s">
        <v>172</v>
      </c>
      <c r="K138" s="235">
        <v>4.0119999999999996</v>
      </c>
      <c r="L138" s="149"/>
      <c r="M138" s="149"/>
      <c r="N138" s="236">
        <f t="shared" si="10"/>
        <v>0</v>
      </c>
      <c r="O138" s="236"/>
      <c r="P138" s="236"/>
      <c r="Q138" s="236"/>
      <c r="R138" s="174"/>
      <c r="T138" s="237" t="s">
        <v>5</v>
      </c>
      <c r="U138" s="238" t="s">
        <v>41</v>
      </c>
      <c r="V138" s="239">
        <v>0.58099999999999996</v>
      </c>
      <c r="W138" s="239">
        <f t="shared" si="11"/>
        <v>2.3309719999999996</v>
      </c>
      <c r="X138" s="239">
        <v>2.5360200000000002</v>
      </c>
      <c r="Y138" s="239">
        <f t="shared" si="12"/>
        <v>10.17451224</v>
      </c>
      <c r="Z138" s="239">
        <v>0</v>
      </c>
      <c r="AA138" s="240">
        <f t="shared" si="13"/>
        <v>0</v>
      </c>
      <c r="AR138" s="158" t="s">
        <v>173</v>
      </c>
      <c r="AT138" s="158" t="s">
        <v>169</v>
      </c>
      <c r="AU138" s="158" t="s">
        <v>85</v>
      </c>
      <c r="AY138" s="158" t="s">
        <v>168</v>
      </c>
      <c r="BE138" s="241">
        <f t="shared" si="14"/>
        <v>0</v>
      </c>
      <c r="BF138" s="241">
        <f t="shared" si="15"/>
        <v>0</v>
      </c>
      <c r="BG138" s="241">
        <f t="shared" si="16"/>
        <v>0</v>
      </c>
      <c r="BH138" s="241">
        <f t="shared" si="17"/>
        <v>0</v>
      </c>
      <c r="BI138" s="241">
        <f t="shared" si="18"/>
        <v>0</v>
      </c>
      <c r="BJ138" s="158" t="s">
        <v>85</v>
      </c>
      <c r="BK138" s="242">
        <f t="shared" si="19"/>
        <v>0</v>
      </c>
      <c r="BL138" s="158" t="s">
        <v>173</v>
      </c>
      <c r="BM138" s="158" t="s">
        <v>2491</v>
      </c>
      <c r="BO138" s="152"/>
    </row>
    <row r="139" spans="2:67" s="170" customFormat="1" ht="25.5" customHeight="1">
      <c r="B139" s="171"/>
      <c r="C139" s="231" t="s">
        <v>236</v>
      </c>
      <c r="D139" s="231" t="s">
        <v>169</v>
      </c>
      <c r="E139" s="232" t="s">
        <v>2492</v>
      </c>
      <c r="F139" s="233" t="s">
        <v>2493</v>
      </c>
      <c r="G139" s="233"/>
      <c r="H139" s="233"/>
      <c r="I139" s="233"/>
      <c r="J139" s="234" t="s">
        <v>267</v>
      </c>
      <c r="K139" s="235">
        <v>0.13700000000000001</v>
      </c>
      <c r="L139" s="149"/>
      <c r="M139" s="149"/>
      <c r="N139" s="236">
        <f t="shared" si="10"/>
        <v>0</v>
      </c>
      <c r="O139" s="236"/>
      <c r="P139" s="236"/>
      <c r="Q139" s="236"/>
      <c r="R139" s="174"/>
      <c r="T139" s="237" t="s">
        <v>5</v>
      </c>
      <c r="U139" s="238" t="s">
        <v>41</v>
      </c>
      <c r="V139" s="239">
        <v>6.25</v>
      </c>
      <c r="W139" s="239">
        <f t="shared" si="11"/>
        <v>0.85625000000000007</v>
      </c>
      <c r="X139" s="239">
        <v>1.002</v>
      </c>
      <c r="Y139" s="239">
        <f t="shared" si="12"/>
        <v>0.13727400000000001</v>
      </c>
      <c r="Z139" s="239">
        <v>0</v>
      </c>
      <c r="AA139" s="240">
        <f t="shared" si="13"/>
        <v>0</v>
      </c>
      <c r="AR139" s="158" t="s">
        <v>173</v>
      </c>
      <c r="AT139" s="158" t="s">
        <v>169</v>
      </c>
      <c r="AU139" s="158" t="s">
        <v>85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173</v>
      </c>
      <c r="BM139" s="158" t="s">
        <v>2494</v>
      </c>
      <c r="BO139" s="152"/>
    </row>
    <row r="140" spans="2:67" s="220" customFormat="1" ht="29.9" customHeight="1">
      <c r="B140" s="214"/>
      <c r="C140" s="215"/>
      <c r="D140" s="227" t="s">
        <v>2451</v>
      </c>
      <c r="E140" s="227"/>
      <c r="F140" s="227"/>
      <c r="G140" s="227"/>
      <c r="H140" s="227"/>
      <c r="I140" s="227"/>
      <c r="J140" s="227"/>
      <c r="K140" s="227"/>
      <c r="L140" s="289"/>
      <c r="M140" s="289"/>
      <c r="N140" s="249">
        <f>BK140</f>
        <v>0</v>
      </c>
      <c r="O140" s="250"/>
      <c r="P140" s="250"/>
      <c r="Q140" s="250"/>
      <c r="R140" s="219"/>
      <c r="T140" s="221"/>
      <c r="U140" s="215"/>
      <c r="V140" s="215"/>
      <c r="W140" s="222">
        <f>SUM(W141:W152)</f>
        <v>27.533717000000003</v>
      </c>
      <c r="X140" s="215"/>
      <c r="Y140" s="222">
        <f>SUM(Y141:Y152)</f>
        <v>7.7346159999999999</v>
      </c>
      <c r="Z140" s="215"/>
      <c r="AA140" s="223">
        <f>SUM(AA141:AA152)</f>
        <v>0</v>
      </c>
      <c r="AR140" s="224" t="s">
        <v>80</v>
      </c>
      <c r="AT140" s="225" t="s">
        <v>73</v>
      </c>
      <c r="AU140" s="225" t="s">
        <v>80</v>
      </c>
      <c r="AY140" s="224" t="s">
        <v>168</v>
      </c>
      <c r="BK140" s="226">
        <f>SUM(BK141:BK152)</f>
        <v>0</v>
      </c>
      <c r="BO140" s="152"/>
    </row>
    <row r="141" spans="2:67" s="170" customFormat="1" ht="38.25" customHeight="1">
      <c r="B141" s="171"/>
      <c r="C141" s="231" t="s">
        <v>240</v>
      </c>
      <c r="D141" s="231" t="s">
        <v>169</v>
      </c>
      <c r="E141" s="232" t="s">
        <v>2495</v>
      </c>
      <c r="F141" s="233" t="s">
        <v>2496</v>
      </c>
      <c r="G141" s="233"/>
      <c r="H141" s="233"/>
      <c r="I141" s="233"/>
      <c r="J141" s="234" t="s">
        <v>181</v>
      </c>
      <c r="K141" s="235">
        <v>5.05</v>
      </c>
      <c r="L141" s="149"/>
      <c r="M141" s="149"/>
      <c r="N141" s="236">
        <f t="shared" ref="N141:N152" si="20">ROUND(L141*K141,2)</f>
        <v>0</v>
      </c>
      <c r="O141" s="236"/>
      <c r="P141" s="236"/>
      <c r="Q141" s="236"/>
      <c r="R141" s="174"/>
      <c r="T141" s="237" t="s">
        <v>5</v>
      </c>
      <c r="U141" s="238" t="s">
        <v>41</v>
      </c>
      <c r="V141" s="239">
        <v>2.2120000000000001E-2</v>
      </c>
      <c r="W141" s="239">
        <f t="shared" ref="W141:W152" si="21">V141*K141</f>
        <v>0.111706</v>
      </c>
      <c r="X141" s="239">
        <v>8.8959999999999997E-2</v>
      </c>
      <c r="Y141" s="239">
        <f t="shared" ref="Y141:Y152" si="22">X141*K141</f>
        <v>0.44924799999999998</v>
      </c>
      <c r="Z141" s="239">
        <v>0</v>
      </c>
      <c r="AA141" s="240">
        <f t="shared" ref="AA141:AA152" si="23">Z141*K141</f>
        <v>0</v>
      </c>
      <c r="AR141" s="158" t="s">
        <v>173</v>
      </c>
      <c r="AT141" s="158" t="s">
        <v>169</v>
      </c>
      <c r="AU141" s="158" t="s">
        <v>85</v>
      </c>
      <c r="AY141" s="158" t="s">
        <v>168</v>
      </c>
      <c r="BE141" s="241">
        <f t="shared" ref="BE141:BE152" si="24">IF(U141="základná",N141,0)</f>
        <v>0</v>
      </c>
      <c r="BF141" s="241">
        <f t="shared" ref="BF141:BF152" si="25">IF(U141="znížená",N141,0)</f>
        <v>0</v>
      </c>
      <c r="BG141" s="241">
        <f t="shared" ref="BG141:BG152" si="26">IF(U141="zákl. prenesená",N141,0)</f>
        <v>0</v>
      </c>
      <c r="BH141" s="241">
        <f t="shared" ref="BH141:BH152" si="27">IF(U141="zníž. prenesená",N141,0)</f>
        <v>0</v>
      </c>
      <c r="BI141" s="241">
        <f t="shared" ref="BI141:BI152" si="28">IF(U141="nulová",N141,0)</f>
        <v>0</v>
      </c>
      <c r="BJ141" s="158" t="s">
        <v>85</v>
      </c>
      <c r="BK141" s="242">
        <f t="shared" ref="BK141:BK152" si="29">ROUND(L141*K141,3)</f>
        <v>0</v>
      </c>
      <c r="BL141" s="158" t="s">
        <v>173</v>
      </c>
      <c r="BM141" s="158" t="s">
        <v>2497</v>
      </c>
      <c r="BO141" s="152"/>
    </row>
    <row r="142" spans="2:67" s="170" customFormat="1" ht="38.25" customHeight="1">
      <c r="B142" s="171"/>
      <c r="C142" s="231" t="s">
        <v>245</v>
      </c>
      <c r="D142" s="231" t="s">
        <v>169</v>
      </c>
      <c r="E142" s="232" t="s">
        <v>2498</v>
      </c>
      <c r="F142" s="233" t="s">
        <v>2499</v>
      </c>
      <c r="G142" s="233"/>
      <c r="H142" s="233"/>
      <c r="I142" s="233"/>
      <c r="J142" s="234" t="s">
        <v>181</v>
      </c>
      <c r="K142" s="235">
        <v>5.05</v>
      </c>
      <c r="L142" s="149"/>
      <c r="M142" s="149"/>
      <c r="N142" s="236">
        <f t="shared" si="20"/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2.512E-2</v>
      </c>
      <c r="W142" s="239">
        <f t="shared" si="21"/>
        <v>0.126856</v>
      </c>
      <c r="X142" s="239">
        <v>0.22239999999999999</v>
      </c>
      <c r="Y142" s="239">
        <f t="shared" si="22"/>
        <v>1.1231199999999999</v>
      </c>
      <c r="Z142" s="239">
        <v>0</v>
      </c>
      <c r="AA142" s="240">
        <f t="shared" si="23"/>
        <v>0</v>
      </c>
      <c r="AR142" s="158" t="s">
        <v>173</v>
      </c>
      <c r="AT142" s="158" t="s">
        <v>169</v>
      </c>
      <c r="AU142" s="158" t="s">
        <v>85</v>
      </c>
      <c r="AY142" s="158" t="s">
        <v>168</v>
      </c>
      <c r="BE142" s="241">
        <f t="shared" si="24"/>
        <v>0</v>
      </c>
      <c r="BF142" s="241">
        <f t="shared" si="25"/>
        <v>0</v>
      </c>
      <c r="BG142" s="241">
        <f t="shared" si="26"/>
        <v>0</v>
      </c>
      <c r="BH142" s="241">
        <f t="shared" si="27"/>
        <v>0</v>
      </c>
      <c r="BI142" s="241">
        <f t="shared" si="28"/>
        <v>0</v>
      </c>
      <c r="BJ142" s="158" t="s">
        <v>85</v>
      </c>
      <c r="BK142" s="242">
        <f t="shared" si="29"/>
        <v>0</v>
      </c>
      <c r="BL142" s="158" t="s">
        <v>173</v>
      </c>
      <c r="BM142" s="158" t="s">
        <v>2500</v>
      </c>
      <c r="BO142" s="152"/>
    </row>
    <row r="143" spans="2:67" s="170" customFormat="1" ht="38.25" customHeight="1">
      <c r="B143" s="171"/>
      <c r="C143" s="231" t="s">
        <v>10</v>
      </c>
      <c r="D143" s="231" t="s">
        <v>169</v>
      </c>
      <c r="E143" s="232" t="s">
        <v>2501</v>
      </c>
      <c r="F143" s="233" t="s">
        <v>2502</v>
      </c>
      <c r="G143" s="233"/>
      <c r="H143" s="233"/>
      <c r="I143" s="233"/>
      <c r="J143" s="234" t="s">
        <v>181</v>
      </c>
      <c r="K143" s="235">
        <v>2.2000000000000002</v>
      </c>
      <c r="L143" s="149"/>
      <c r="M143" s="149"/>
      <c r="N143" s="236">
        <f t="shared" si="20"/>
        <v>0</v>
      </c>
      <c r="O143" s="236"/>
      <c r="P143" s="236"/>
      <c r="Q143" s="236"/>
      <c r="R143" s="174"/>
      <c r="T143" s="237" t="s">
        <v>5</v>
      </c>
      <c r="U143" s="238" t="s">
        <v>41</v>
      </c>
      <c r="V143" s="239">
        <v>2.2120000000000001E-2</v>
      </c>
      <c r="W143" s="239">
        <f t="shared" si="21"/>
        <v>4.8664000000000006E-2</v>
      </c>
      <c r="X143" s="239">
        <v>0.32945999999999998</v>
      </c>
      <c r="Y143" s="239">
        <f t="shared" si="22"/>
        <v>0.72481200000000001</v>
      </c>
      <c r="Z143" s="239">
        <v>0</v>
      </c>
      <c r="AA143" s="240">
        <f t="shared" si="23"/>
        <v>0</v>
      </c>
      <c r="AR143" s="158" t="s">
        <v>173</v>
      </c>
      <c r="AT143" s="158" t="s">
        <v>169</v>
      </c>
      <c r="AU143" s="158" t="s">
        <v>85</v>
      </c>
      <c r="AY143" s="158" t="s">
        <v>168</v>
      </c>
      <c r="BE143" s="241">
        <f t="shared" si="24"/>
        <v>0</v>
      </c>
      <c r="BF143" s="241">
        <f t="shared" si="25"/>
        <v>0</v>
      </c>
      <c r="BG143" s="241">
        <f t="shared" si="26"/>
        <v>0</v>
      </c>
      <c r="BH143" s="241">
        <f t="shared" si="27"/>
        <v>0</v>
      </c>
      <c r="BI143" s="241">
        <f t="shared" si="28"/>
        <v>0</v>
      </c>
      <c r="BJ143" s="158" t="s">
        <v>85</v>
      </c>
      <c r="BK143" s="242">
        <f t="shared" si="29"/>
        <v>0</v>
      </c>
      <c r="BL143" s="158" t="s">
        <v>173</v>
      </c>
      <c r="BM143" s="158" t="s">
        <v>2503</v>
      </c>
      <c r="BO143" s="152"/>
    </row>
    <row r="144" spans="2:67" s="170" customFormat="1" ht="38.25" customHeight="1">
      <c r="B144" s="171"/>
      <c r="C144" s="231" t="s">
        <v>252</v>
      </c>
      <c r="D144" s="231" t="s">
        <v>169</v>
      </c>
      <c r="E144" s="232" t="s">
        <v>2504</v>
      </c>
      <c r="F144" s="233" t="s">
        <v>2505</v>
      </c>
      <c r="G144" s="233"/>
      <c r="H144" s="233"/>
      <c r="I144" s="233"/>
      <c r="J144" s="234" t="s">
        <v>181</v>
      </c>
      <c r="K144" s="235">
        <v>5.05</v>
      </c>
      <c r="L144" s="149"/>
      <c r="M144" s="149"/>
      <c r="N144" s="236">
        <f t="shared" si="20"/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5.5120000000000002E-2</v>
      </c>
      <c r="W144" s="239">
        <f t="shared" si="21"/>
        <v>0.27835599999999999</v>
      </c>
      <c r="X144" s="239">
        <v>0.48774000000000001</v>
      </c>
      <c r="Y144" s="239">
        <f t="shared" si="22"/>
        <v>2.4630869999999998</v>
      </c>
      <c r="Z144" s="239">
        <v>0</v>
      </c>
      <c r="AA144" s="240">
        <f t="shared" si="23"/>
        <v>0</v>
      </c>
      <c r="AR144" s="158" t="s">
        <v>173</v>
      </c>
      <c r="AT144" s="158" t="s">
        <v>169</v>
      </c>
      <c r="AU144" s="158" t="s">
        <v>85</v>
      </c>
      <c r="AY144" s="158" t="s">
        <v>168</v>
      </c>
      <c r="BE144" s="241">
        <f t="shared" si="24"/>
        <v>0</v>
      </c>
      <c r="BF144" s="241">
        <f t="shared" si="25"/>
        <v>0</v>
      </c>
      <c r="BG144" s="241">
        <f t="shared" si="26"/>
        <v>0</v>
      </c>
      <c r="BH144" s="241">
        <f t="shared" si="27"/>
        <v>0</v>
      </c>
      <c r="BI144" s="241">
        <f t="shared" si="28"/>
        <v>0</v>
      </c>
      <c r="BJ144" s="158" t="s">
        <v>85</v>
      </c>
      <c r="BK144" s="242">
        <f t="shared" si="29"/>
        <v>0</v>
      </c>
      <c r="BL144" s="158" t="s">
        <v>173</v>
      </c>
      <c r="BM144" s="158" t="s">
        <v>2506</v>
      </c>
      <c r="BO144" s="152"/>
    </row>
    <row r="145" spans="2:67" s="170" customFormat="1" ht="25.5" customHeight="1">
      <c r="B145" s="171"/>
      <c r="C145" s="231" t="s">
        <v>256</v>
      </c>
      <c r="D145" s="231" t="s">
        <v>169</v>
      </c>
      <c r="E145" s="232" t="s">
        <v>2507</v>
      </c>
      <c r="F145" s="233" t="s">
        <v>2508</v>
      </c>
      <c r="G145" s="233"/>
      <c r="H145" s="233"/>
      <c r="I145" s="233"/>
      <c r="J145" s="234" t="s">
        <v>181</v>
      </c>
      <c r="K145" s="235">
        <v>2.2000000000000002</v>
      </c>
      <c r="L145" s="149"/>
      <c r="M145" s="149"/>
      <c r="N145" s="236">
        <f t="shared" si="20"/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2.4119999999999999E-2</v>
      </c>
      <c r="W145" s="239">
        <f t="shared" si="21"/>
        <v>5.3064E-2</v>
      </c>
      <c r="X145" s="239">
        <v>0.37046000000000001</v>
      </c>
      <c r="Y145" s="239">
        <f t="shared" si="22"/>
        <v>0.81501200000000007</v>
      </c>
      <c r="Z145" s="239">
        <v>0</v>
      </c>
      <c r="AA145" s="240">
        <f t="shared" si="23"/>
        <v>0</v>
      </c>
      <c r="AR145" s="158" t="s">
        <v>173</v>
      </c>
      <c r="AT145" s="158" t="s">
        <v>169</v>
      </c>
      <c r="AU145" s="158" t="s">
        <v>85</v>
      </c>
      <c r="AY145" s="158" t="s">
        <v>168</v>
      </c>
      <c r="BE145" s="241">
        <f t="shared" si="24"/>
        <v>0</v>
      </c>
      <c r="BF145" s="241">
        <f t="shared" si="25"/>
        <v>0</v>
      </c>
      <c r="BG145" s="241">
        <f t="shared" si="26"/>
        <v>0</v>
      </c>
      <c r="BH145" s="241">
        <f t="shared" si="27"/>
        <v>0</v>
      </c>
      <c r="BI145" s="241">
        <f t="shared" si="28"/>
        <v>0</v>
      </c>
      <c r="BJ145" s="158" t="s">
        <v>85</v>
      </c>
      <c r="BK145" s="242">
        <f t="shared" si="29"/>
        <v>0</v>
      </c>
      <c r="BL145" s="158" t="s">
        <v>173</v>
      </c>
      <c r="BM145" s="158" t="s">
        <v>2509</v>
      </c>
      <c r="BO145" s="152"/>
    </row>
    <row r="146" spans="2:67" s="170" customFormat="1" ht="38.25" customHeight="1">
      <c r="B146" s="171"/>
      <c r="C146" s="231" t="s">
        <v>260</v>
      </c>
      <c r="D146" s="231" t="s">
        <v>169</v>
      </c>
      <c r="E146" s="232" t="s">
        <v>2510</v>
      </c>
      <c r="F146" s="233" t="s">
        <v>2511</v>
      </c>
      <c r="G146" s="233"/>
      <c r="H146" s="233"/>
      <c r="I146" s="233"/>
      <c r="J146" s="234" t="s">
        <v>181</v>
      </c>
      <c r="K146" s="235">
        <v>2.2000000000000002</v>
      </c>
      <c r="L146" s="149"/>
      <c r="M146" s="149"/>
      <c r="N146" s="236">
        <f t="shared" si="20"/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2E-3</v>
      </c>
      <c r="W146" s="239">
        <f t="shared" si="21"/>
        <v>4.4000000000000003E-3</v>
      </c>
      <c r="X146" s="239">
        <v>7.1000000000000002E-4</v>
      </c>
      <c r="Y146" s="239">
        <f t="shared" si="22"/>
        <v>1.5620000000000002E-3</v>
      </c>
      <c r="Z146" s="239">
        <v>0</v>
      </c>
      <c r="AA146" s="240">
        <f t="shared" si="23"/>
        <v>0</v>
      </c>
      <c r="AR146" s="158" t="s">
        <v>173</v>
      </c>
      <c r="AT146" s="158" t="s">
        <v>169</v>
      </c>
      <c r="AU146" s="158" t="s">
        <v>85</v>
      </c>
      <c r="AY146" s="158" t="s">
        <v>168</v>
      </c>
      <c r="BE146" s="241">
        <f t="shared" si="24"/>
        <v>0</v>
      </c>
      <c r="BF146" s="241">
        <f t="shared" si="25"/>
        <v>0</v>
      </c>
      <c r="BG146" s="241">
        <f t="shared" si="26"/>
        <v>0</v>
      </c>
      <c r="BH146" s="241">
        <f t="shared" si="27"/>
        <v>0</v>
      </c>
      <c r="BI146" s="241">
        <f t="shared" si="28"/>
        <v>0</v>
      </c>
      <c r="BJ146" s="158" t="s">
        <v>85</v>
      </c>
      <c r="BK146" s="242">
        <f t="shared" si="29"/>
        <v>0</v>
      </c>
      <c r="BL146" s="158" t="s">
        <v>173</v>
      </c>
      <c r="BM146" s="158" t="s">
        <v>2512</v>
      </c>
      <c r="BO146" s="152"/>
    </row>
    <row r="147" spans="2:67" s="170" customFormat="1" ht="38.25" customHeight="1">
      <c r="B147" s="171"/>
      <c r="C147" s="231" t="s">
        <v>264</v>
      </c>
      <c r="D147" s="231" t="s">
        <v>169</v>
      </c>
      <c r="E147" s="232" t="s">
        <v>2513</v>
      </c>
      <c r="F147" s="233" t="s">
        <v>2514</v>
      </c>
      <c r="G147" s="233"/>
      <c r="H147" s="233"/>
      <c r="I147" s="233"/>
      <c r="J147" s="234" t="s">
        <v>181</v>
      </c>
      <c r="K147" s="235">
        <v>2.2000000000000002</v>
      </c>
      <c r="L147" s="149"/>
      <c r="M147" s="149"/>
      <c r="N147" s="236">
        <f t="shared" si="20"/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7.0999999999999994E-2</v>
      </c>
      <c r="W147" s="239">
        <f t="shared" si="21"/>
        <v>0.15620000000000001</v>
      </c>
      <c r="X147" s="239">
        <v>0.12966</v>
      </c>
      <c r="Y147" s="239">
        <f t="shared" si="22"/>
        <v>0.28525200000000001</v>
      </c>
      <c r="Z147" s="239">
        <v>0</v>
      </c>
      <c r="AA147" s="240">
        <f t="shared" si="23"/>
        <v>0</v>
      </c>
      <c r="AR147" s="158" t="s">
        <v>173</v>
      </c>
      <c r="AT147" s="158" t="s">
        <v>169</v>
      </c>
      <c r="AU147" s="158" t="s">
        <v>85</v>
      </c>
      <c r="AY147" s="158" t="s">
        <v>168</v>
      </c>
      <c r="BE147" s="241">
        <f t="shared" si="24"/>
        <v>0</v>
      </c>
      <c r="BF147" s="241">
        <f t="shared" si="25"/>
        <v>0</v>
      </c>
      <c r="BG147" s="241">
        <f t="shared" si="26"/>
        <v>0</v>
      </c>
      <c r="BH147" s="241">
        <f t="shared" si="27"/>
        <v>0</v>
      </c>
      <c r="BI147" s="241">
        <f t="shared" si="28"/>
        <v>0</v>
      </c>
      <c r="BJ147" s="158" t="s">
        <v>85</v>
      </c>
      <c r="BK147" s="242">
        <f t="shared" si="29"/>
        <v>0</v>
      </c>
      <c r="BL147" s="158" t="s">
        <v>173</v>
      </c>
      <c r="BM147" s="158" t="s">
        <v>2515</v>
      </c>
      <c r="BO147" s="152"/>
    </row>
    <row r="148" spans="2:67" s="170" customFormat="1" ht="38.25" customHeight="1">
      <c r="B148" s="171"/>
      <c r="C148" s="231" t="s">
        <v>269</v>
      </c>
      <c r="D148" s="231" t="s">
        <v>169</v>
      </c>
      <c r="E148" s="232" t="s">
        <v>2516</v>
      </c>
      <c r="F148" s="233" t="s">
        <v>2517</v>
      </c>
      <c r="G148" s="233"/>
      <c r="H148" s="233"/>
      <c r="I148" s="233"/>
      <c r="J148" s="234" t="s">
        <v>181</v>
      </c>
      <c r="K148" s="235">
        <v>2.2000000000000002</v>
      </c>
      <c r="L148" s="149"/>
      <c r="M148" s="149"/>
      <c r="N148" s="236">
        <f t="shared" si="20"/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8.3000000000000004E-2</v>
      </c>
      <c r="W148" s="239">
        <f t="shared" si="21"/>
        <v>0.18260000000000001</v>
      </c>
      <c r="X148" s="239">
        <v>0.15559000000000001</v>
      </c>
      <c r="Y148" s="239">
        <f t="shared" si="22"/>
        <v>0.34229800000000005</v>
      </c>
      <c r="Z148" s="239">
        <v>0</v>
      </c>
      <c r="AA148" s="240">
        <f t="shared" si="23"/>
        <v>0</v>
      </c>
      <c r="AR148" s="158" t="s">
        <v>173</v>
      </c>
      <c r="AT148" s="158" t="s">
        <v>169</v>
      </c>
      <c r="AU148" s="158" t="s">
        <v>85</v>
      </c>
      <c r="AY148" s="158" t="s">
        <v>168</v>
      </c>
      <c r="BE148" s="241">
        <f t="shared" si="24"/>
        <v>0</v>
      </c>
      <c r="BF148" s="241">
        <f t="shared" si="25"/>
        <v>0</v>
      </c>
      <c r="BG148" s="241">
        <f t="shared" si="26"/>
        <v>0</v>
      </c>
      <c r="BH148" s="241">
        <f t="shared" si="27"/>
        <v>0</v>
      </c>
      <c r="BI148" s="241">
        <f t="shared" si="28"/>
        <v>0</v>
      </c>
      <c r="BJ148" s="158" t="s">
        <v>85</v>
      </c>
      <c r="BK148" s="242">
        <f t="shared" si="29"/>
        <v>0</v>
      </c>
      <c r="BL148" s="158" t="s">
        <v>173</v>
      </c>
      <c r="BM148" s="158" t="s">
        <v>2518</v>
      </c>
      <c r="BO148" s="152"/>
    </row>
    <row r="149" spans="2:67" s="170" customFormat="1" ht="25.5" customHeight="1">
      <c r="B149" s="171"/>
      <c r="C149" s="231" t="s">
        <v>273</v>
      </c>
      <c r="D149" s="231" t="s">
        <v>169</v>
      </c>
      <c r="E149" s="232" t="s">
        <v>2519</v>
      </c>
      <c r="F149" s="233" t="s">
        <v>2520</v>
      </c>
      <c r="G149" s="233"/>
      <c r="H149" s="233"/>
      <c r="I149" s="233"/>
      <c r="J149" s="234" t="s">
        <v>181</v>
      </c>
      <c r="K149" s="235">
        <v>15.9</v>
      </c>
      <c r="L149" s="149"/>
      <c r="M149" s="149"/>
      <c r="N149" s="236">
        <f t="shared" si="20"/>
        <v>0</v>
      </c>
      <c r="O149" s="236"/>
      <c r="P149" s="236"/>
      <c r="Q149" s="236"/>
      <c r="R149" s="174"/>
      <c r="T149" s="237" t="s">
        <v>5</v>
      </c>
      <c r="U149" s="238" t="s">
        <v>41</v>
      </c>
      <c r="V149" s="239">
        <v>1.3120000000000001</v>
      </c>
      <c r="W149" s="239">
        <f t="shared" si="21"/>
        <v>20.860800000000001</v>
      </c>
      <c r="X149" s="239">
        <v>1.4999999999999999E-2</v>
      </c>
      <c r="Y149" s="239">
        <f t="shared" si="22"/>
        <v>0.23849999999999999</v>
      </c>
      <c r="Z149" s="239">
        <v>0</v>
      </c>
      <c r="AA149" s="240">
        <f t="shared" si="23"/>
        <v>0</v>
      </c>
      <c r="AR149" s="158" t="s">
        <v>173</v>
      </c>
      <c r="AT149" s="158" t="s">
        <v>169</v>
      </c>
      <c r="AU149" s="158" t="s">
        <v>85</v>
      </c>
      <c r="AY149" s="158" t="s">
        <v>168</v>
      </c>
      <c r="BE149" s="241">
        <f t="shared" si="24"/>
        <v>0</v>
      </c>
      <c r="BF149" s="241">
        <f t="shared" si="25"/>
        <v>0</v>
      </c>
      <c r="BG149" s="241">
        <f t="shared" si="26"/>
        <v>0</v>
      </c>
      <c r="BH149" s="241">
        <f t="shared" si="27"/>
        <v>0</v>
      </c>
      <c r="BI149" s="241">
        <f t="shared" si="28"/>
        <v>0</v>
      </c>
      <c r="BJ149" s="158" t="s">
        <v>85</v>
      </c>
      <c r="BK149" s="242">
        <f t="shared" si="29"/>
        <v>0</v>
      </c>
      <c r="BL149" s="158" t="s">
        <v>173</v>
      </c>
      <c r="BM149" s="158" t="s">
        <v>2521</v>
      </c>
      <c r="BO149" s="152"/>
    </row>
    <row r="150" spans="2:67" s="170" customFormat="1" ht="25.5" customHeight="1">
      <c r="B150" s="171"/>
      <c r="C150" s="231" t="s">
        <v>277</v>
      </c>
      <c r="D150" s="231" t="s">
        <v>169</v>
      </c>
      <c r="E150" s="232" t="s">
        <v>2522</v>
      </c>
      <c r="F150" s="233" t="s">
        <v>2523</v>
      </c>
      <c r="G150" s="233"/>
      <c r="H150" s="233"/>
      <c r="I150" s="233"/>
      <c r="J150" s="234" t="s">
        <v>181</v>
      </c>
      <c r="K150" s="235">
        <v>15.9</v>
      </c>
      <c r="L150" s="149"/>
      <c r="M150" s="149"/>
      <c r="N150" s="236">
        <f t="shared" si="20"/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0.01</v>
      </c>
      <c r="W150" s="239">
        <f t="shared" si="21"/>
        <v>0.159</v>
      </c>
      <c r="X150" s="239">
        <v>2.5000000000000001E-4</v>
      </c>
      <c r="Y150" s="239">
        <f t="shared" si="22"/>
        <v>3.9750000000000002E-3</v>
      </c>
      <c r="Z150" s="239">
        <v>0</v>
      </c>
      <c r="AA150" s="240">
        <f t="shared" si="23"/>
        <v>0</v>
      </c>
      <c r="AR150" s="158" t="s">
        <v>232</v>
      </c>
      <c r="AT150" s="158" t="s">
        <v>169</v>
      </c>
      <c r="AU150" s="158" t="s">
        <v>85</v>
      </c>
      <c r="AY150" s="158" t="s">
        <v>168</v>
      </c>
      <c r="BE150" s="241">
        <f t="shared" si="24"/>
        <v>0</v>
      </c>
      <c r="BF150" s="241">
        <f t="shared" si="25"/>
        <v>0</v>
      </c>
      <c r="BG150" s="241">
        <f t="shared" si="26"/>
        <v>0</v>
      </c>
      <c r="BH150" s="241">
        <f t="shared" si="27"/>
        <v>0</v>
      </c>
      <c r="BI150" s="241">
        <f t="shared" si="28"/>
        <v>0</v>
      </c>
      <c r="BJ150" s="158" t="s">
        <v>85</v>
      </c>
      <c r="BK150" s="242">
        <f t="shared" si="29"/>
        <v>0</v>
      </c>
      <c r="BL150" s="158" t="s">
        <v>232</v>
      </c>
      <c r="BM150" s="158" t="s">
        <v>2524</v>
      </c>
      <c r="BO150" s="152"/>
    </row>
    <row r="151" spans="2:67" s="170" customFormat="1" ht="38.25" customHeight="1">
      <c r="B151" s="171"/>
      <c r="C151" s="231" t="s">
        <v>281</v>
      </c>
      <c r="D151" s="231" t="s">
        <v>169</v>
      </c>
      <c r="E151" s="232" t="s">
        <v>2525</v>
      </c>
      <c r="F151" s="233" t="s">
        <v>2526</v>
      </c>
      <c r="G151" s="233"/>
      <c r="H151" s="233"/>
      <c r="I151" s="233"/>
      <c r="J151" s="234" t="s">
        <v>181</v>
      </c>
      <c r="K151" s="235">
        <v>5.05</v>
      </c>
      <c r="L151" s="149"/>
      <c r="M151" s="149"/>
      <c r="N151" s="236">
        <f t="shared" si="2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1.0994200000000001</v>
      </c>
      <c r="W151" s="239">
        <f t="shared" si="21"/>
        <v>5.5520709999999998</v>
      </c>
      <c r="X151" s="239">
        <v>0.112</v>
      </c>
      <c r="Y151" s="239">
        <f t="shared" si="22"/>
        <v>0.56559999999999999</v>
      </c>
      <c r="Z151" s="239">
        <v>0</v>
      </c>
      <c r="AA151" s="240">
        <f t="shared" si="23"/>
        <v>0</v>
      </c>
      <c r="AR151" s="158" t="s">
        <v>173</v>
      </c>
      <c r="AT151" s="158" t="s">
        <v>169</v>
      </c>
      <c r="AU151" s="158" t="s">
        <v>85</v>
      </c>
      <c r="AY151" s="158" t="s">
        <v>168</v>
      </c>
      <c r="BE151" s="241">
        <f t="shared" si="24"/>
        <v>0</v>
      </c>
      <c r="BF151" s="241">
        <f t="shared" si="25"/>
        <v>0</v>
      </c>
      <c r="BG151" s="241">
        <f t="shared" si="26"/>
        <v>0</v>
      </c>
      <c r="BH151" s="241">
        <f t="shared" si="27"/>
        <v>0</v>
      </c>
      <c r="BI151" s="241">
        <f t="shared" si="28"/>
        <v>0</v>
      </c>
      <c r="BJ151" s="158" t="s">
        <v>85</v>
      </c>
      <c r="BK151" s="242">
        <f t="shared" si="29"/>
        <v>0</v>
      </c>
      <c r="BL151" s="158" t="s">
        <v>173</v>
      </c>
      <c r="BM151" s="158" t="s">
        <v>2527</v>
      </c>
      <c r="BO151" s="152"/>
    </row>
    <row r="152" spans="2:67" s="170" customFormat="1" ht="16.5" customHeight="1">
      <c r="B152" s="171"/>
      <c r="C152" s="243" t="s">
        <v>285</v>
      </c>
      <c r="D152" s="243" t="s">
        <v>203</v>
      </c>
      <c r="E152" s="244" t="s">
        <v>2528</v>
      </c>
      <c r="F152" s="245" t="s">
        <v>2529</v>
      </c>
      <c r="G152" s="245"/>
      <c r="H152" s="245"/>
      <c r="I152" s="245"/>
      <c r="J152" s="246" t="s">
        <v>181</v>
      </c>
      <c r="K152" s="247">
        <v>5.5549999999999997</v>
      </c>
      <c r="L152" s="150"/>
      <c r="M152" s="150"/>
      <c r="N152" s="248">
        <f t="shared" si="2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</v>
      </c>
      <c r="W152" s="239">
        <f t="shared" si="21"/>
        <v>0</v>
      </c>
      <c r="X152" s="239">
        <v>0.13</v>
      </c>
      <c r="Y152" s="239">
        <f t="shared" si="22"/>
        <v>0.72214999999999996</v>
      </c>
      <c r="Z152" s="239">
        <v>0</v>
      </c>
      <c r="AA152" s="240">
        <f t="shared" si="23"/>
        <v>0</v>
      </c>
      <c r="AR152" s="158" t="s">
        <v>198</v>
      </c>
      <c r="AT152" s="158" t="s">
        <v>203</v>
      </c>
      <c r="AU152" s="158" t="s">
        <v>85</v>
      </c>
      <c r="AY152" s="158" t="s">
        <v>168</v>
      </c>
      <c r="BE152" s="241">
        <f t="shared" si="24"/>
        <v>0</v>
      </c>
      <c r="BF152" s="241">
        <f t="shared" si="25"/>
        <v>0</v>
      </c>
      <c r="BG152" s="241">
        <f t="shared" si="26"/>
        <v>0</v>
      </c>
      <c r="BH152" s="241">
        <f t="shared" si="27"/>
        <v>0</v>
      </c>
      <c r="BI152" s="241">
        <f t="shared" si="28"/>
        <v>0</v>
      </c>
      <c r="BJ152" s="158" t="s">
        <v>85</v>
      </c>
      <c r="BK152" s="242">
        <f t="shared" si="29"/>
        <v>0</v>
      </c>
      <c r="BL152" s="158" t="s">
        <v>173</v>
      </c>
      <c r="BM152" s="158" t="s">
        <v>2530</v>
      </c>
      <c r="BO152" s="152"/>
    </row>
    <row r="153" spans="2:67" s="220" customFormat="1" ht="29.9" customHeight="1">
      <c r="B153" s="214"/>
      <c r="C153" s="215"/>
      <c r="D153" s="227" t="s">
        <v>136</v>
      </c>
      <c r="E153" s="227"/>
      <c r="F153" s="227"/>
      <c r="G153" s="227"/>
      <c r="H153" s="227"/>
      <c r="I153" s="227"/>
      <c r="J153" s="227"/>
      <c r="K153" s="227"/>
      <c r="L153" s="289"/>
      <c r="M153" s="289"/>
      <c r="N153" s="249">
        <f>BK153</f>
        <v>0</v>
      </c>
      <c r="O153" s="250"/>
      <c r="P153" s="250"/>
      <c r="Q153" s="250"/>
      <c r="R153" s="219"/>
      <c r="T153" s="221"/>
      <c r="U153" s="215"/>
      <c r="V153" s="215"/>
      <c r="W153" s="222">
        <f>SUM(W154:W161)</f>
        <v>30.791245000000004</v>
      </c>
      <c r="X153" s="215"/>
      <c r="Y153" s="222">
        <f>SUM(Y154:Y161)</f>
        <v>2.97300019</v>
      </c>
      <c r="Z153" s="215"/>
      <c r="AA153" s="223">
        <f>SUM(AA154:AA161)</f>
        <v>0</v>
      </c>
      <c r="AR153" s="224" t="s">
        <v>80</v>
      </c>
      <c r="AT153" s="225" t="s">
        <v>73</v>
      </c>
      <c r="AU153" s="225" t="s">
        <v>80</v>
      </c>
      <c r="AY153" s="224" t="s">
        <v>168</v>
      </c>
      <c r="BK153" s="226">
        <f>SUM(BK154:BK161)</f>
        <v>0</v>
      </c>
      <c r="BO153" s="152"/>
    </row>
    <row r="154" spans="2:67" s="170" customFormat="1" ht="38.25" customHeight="1">
      <c r="B154" s="171"/>
      <c r="C154" s="231" t="s">
        <v>289</v>
      </c>
      <c r="D154" s="231" t="s">
        <v>169</v>
      </c>
      <c r="E154" s="232" t="s">
        <v>2531</v>
      </c>
      <c r="F154" s="233" t="s">
        <v>2532</v>
      </c>
      <c r="G154" s="233"/>
      <c r="H154" s="233"/>
      <c r="I154" s="233"/>
      <c r="J154" s="234" t="s">
        <v>243</v>
      </c>
      <c r="K154" s="235">
        <v>11</v>
      </c>
      <c r="L154" s="149"/>
      <c r="M154" s="149"/>
      <c r="N154" s="236">
        <f t="shared" ref="N154:N161" si="30">ROUND(L154*K154,2)</f>
        <v>0</v>
      </c>
      <c r="O154" s="236"/>
      <c r="P154" s="236"/>
      <c r="Q154" s="236"/>
      <c r="R154" s="174"/>
      <c r="T154" s="237" t="s">
        <v>5</v>
      </c>
      <c r="U154" s="238" t="s">
        <v>41</v>
      </c>
      <c r="V154" s="239">
        <v>0.13200000000000001</v>
      </c>
      <c r="W154" s="239">
        <f t="shared" ref="W154:W161" si="31">V154*K154</f>
        <v>1.452</v>
      </c>
      <c r="X154" s="239">
        <v>9.9330000000000002E-2</v>
      </c>
      <c r="Y154" s="239">
        <f t="shared" ref="Y154:Y161" si="32">X154*K154</f>
        <v>1.09263</v>
      </c>
      <c r="Z154" s="239">
        <v>0</v>
      </c>
      <c r="AA154" s="240">
        <f t="shared" ref="AA154:AA161" si="33">Z154*K154</f>
        <v>0</v>
      </c>
      <c r="AR154" s="158" t="s">
        <v>173</v>
      </c>
      <c r="AT154" s="158" t="s">
        <v>169</v>
      </c>
      <c r="AU154" s="158" t="s">
        <v>85</v>
      </c>
      <c r="AY154" s="158" t="s">
        <v>168</v>
      </c>
      <c r="BE154" s="241">
        <f t="shared" ref="BE154:BE161" si="34">IF(U154="základná",N154,0)</f>
        <v>0</v>
      </c>
      <c r="BF154" s="241">
        <f t="shared" ref="BF154:BF161" si="35">IF(U154="znížená",N154,0)</f>
        <v>0</v>
      </c>
      <c r="BG154" s="241">
        <f t="shared" ref="BG154:BG161" si="36">IF(U154="zákl. prenesená",N154,0)</f>
        <v>0</v>
      </c>
      <c r="BH154" s="241">
        <f t="shared" ref="BH154:BH161" si="37">IF(U154="zníž. prenesená",N154,0)</f>
        <v>0</v>
      </c>
      <c r="BI154" s="241">
        <f t="shared" ref="BI154:BI161" si="38">IF(U154="nulová",N154,0)</f>
        <v>0</v>
      </c>
      <c r="BJ154" s="158" t="s">
        <v>85</v>
      </c>
      <c r="BK154" s="242">
        <f t="shared" ref="BK154:BK161" si="39">ROUND(L154*K154,3)</f>
        <v>0</v>
      </c>
      <c r="BL154" s="158" t="s">
        <v>173</v>
      </c>
      <c r="BM154" s="158" t="s">
        <v>2533</v>
      </c>
      <c r="BO154" s="152"/>
    </row>
    <row r="155" spans="2:67" s="170" customFormat="1" ht="16.5" customHeight="1">
      <c r="B155" s="171"/>
      <c r="C155" s="243" t="s">
        <v>293</v>
      </c>
      <c r="D155" s="243" t="s">
        <v>203</v>
      </c>
      <c r="E155" s="244" t="s">
        <v>2534</v>
      </c>
      <c r="F155" s="245" t="s">
        <v>2535</v>
      </c>
      <c r="G155" s="245"/>
      <c r="H155" s="245"/>
      <c r="I155" s="245"/>
      <c r="J155" s="246" t="s">
        <v>210</v>
      </c>
      <c r="K155" s="247">
        <v>11</v>
      </c>
      <c r="L155" s="150"/>
      <c r="M155" s="150"/>
      <c r="N155" s="248">
        <f t="shared" si="30"/>
        <v>0</v>
      </c>
      <c r="O155" s="236"/>
      <c r="P155" s="236"/>
      <c r="Q155" s="236"/>
      <c r="R155" s="174"/>
      <c r="T155" s="237" t="s">
        <v>5</v>
      </c>
      <c r="U155" s="238" t="s">
        <v>41</v>
      </c>
      <c r="V155" s="239">
        <v>0</v>
      </c>
      <c r="W155" s="239">
        <f t="shared" si="31"/>
        <v>0</v>
      </c>
      <c r="X155" s="239">
        <v>2.3E-2</v>
      </c>
      <c r="Y155" s="239">
        <f t="shared" si="32"/>
        <v>0.253</v>
      </c>
      <c r="Z155" s="239">
        <v>0</v>
      </c>
      <c r="AA155" s="240">
        <f t="shared" si="33"/>
        <v>0</v>
      </c>
      <c r="AR155" s="158" t="s">
        <v>198</v>
      </c>
      <c r="AT155" s="158" t="s">
        <v>203</v>
      </c>
      <c r="AU155" s="158" t="s">
        <v>85</v>
      </c>
      <c r="AY155" s="158" t="s">
        <v>168</v>
      </c>
      <c r="BE155" s="241">
        <f t="shared" si="34"/>
        <v>0</v>
      </c>
      <c r="BF155" s="241">
        <f t="shared" si="35"/>
        <v>0</v>
      </c>
      <c r="BG155" s="241">
        <f t="shared" si="36"/>
        <v>0</v>
      </c>
      <c r="BH155" s="241">
        <f t="shared" si="37"/>
        <v>0</v>
      </c>
      <c r="BI155" s="241">
        <f t="shared" si="38"/>
        <v>0</v>
      </c>
      <c r="BJ155" s="158" t="s">
        <v>85</v>
      </c>
      <c r="BK155" s="242">
        <f t="shared" si="39"/>
        <v>0</v>
      </c>
      <c r="BL155" s="158" t="s">
        <v>173</v>
      </c>
      <c r="BM155" s="158" t="s">
        <v>2536</v>
      </c>
      <c r="BO155" s="152"/>
    </row>
    <row r="156" spans="2:67" s="170" customFormat="1" ht="38.25" customHeight="1">
      <c r="B156" s="171"/>
      <c r="C156" s="231" t="s">
        <v>297</v>
      </c>
      <c r="D156" s="231" t="s">
        <v>169</v>
      </c>
      <c r="E156" s="232" t="s">
        <v>2537</v>
      </c>
      <c r="F156" s="233" t="s">
        <v>2538</v>
      </c>
      <c r="G156" s="233"/>
      <c r="H156" s="233"/>
      <c r="I156" s="233"/>
      <c r="J156" s="234" t="s">
        <v>172</v>
      </c>
      <c r="K156" s="235">
        <v>0.36299999999999999</v>
      </c>
      <c r="L156" s="149"/>
      <c r="M156" s="149"/>
      <c r="N156" s="236">
        <f t="shared" si="30"/>
        <v>0</v>
      </c>
      <c r="O156" s="236"/>
      <c r="P156" s="236"/>
      <c r="Q156" s="236"/>
      <c r="R156" s="174"/>
      <c r="T156" s="237" t="s">
        <v>5</v>
      </c>
      <c r="U156" s="238" t="s">
        <v>41</v>
      </c>
      <c r="V156" s="239">
        <v>1.363</v>
      </c>
      <c r="W156" s="239">
        <f t="shared" si="31"/>
        <v>0.49476899999999996</v>
      </c>
      <c r="X156" s="239">
        <v>2.2151299999999998</v>
      </c>
      <c r="Y156" s="239">
        <f t="shared" si="32"/>
        <v>0.80409218999999987</v>
      </c>
      <c r="Z156" s="239">
        <v>0</v>
      </c>
      <c r="AA156" s="240">
        <f t="shared" si="33"/>
        <v>0</v>
      </c>
      <c r="AR156" s="158" t="s">
        <v>173</v>
      </c>
      <c r="AT156" s="158" t="s">
        <v>169</v>
      </c>
      <c r="AU156" s="158" t="s">
        <v>85</v>
      </c>
      <c r="AY156" s="158" t="s">
        <v>168</v>
      </c>
      <c r="BE156" s="241">
        <f t="shared" si="34"/>
        <v>0</v>
      </c>
      <c r="BF156" s="241">
        <f t="shared" si="35"/>
        <v>0</v>
      </c>
      <c r="BG156" s="241">
        <f t="shared" si="36"/>
        <v>0</v>
      </c>
      <c r="BH156" s="241">
        <f t="shared" si="37"/>
        <v>0</v>
      </c>
      <c r="BI156" s="241">
        <f t="shared" si="38"/>
        <v>0</v>
      </c>
      <c r="BJ156" s="158" t="s">
        <v>85</v>
      </c>
      <c r="BK156" s="242">
        <f t="shared" si="39"/>
        <v>0</v>
      </c>
      <c r="BL156" s="158" t="s">
        <v>173</v>
      </c>
      <c r="BM156" s="158" t="s">
        <v>2539</v>
      </c>
      <c r="BO156" s="152"/>
    </row>
    <row r="157" spans="2:67" s="170" customFormat="1" ht="25.5" customHeight="1">
      <c r="B157" s="171"/>
      <c r="C157" s="231" t="s">
        <v>301</v>
      </c>
      <c r="D157" s="231" t="s">
        <v>169</v>
      </c>
      <c r="E157" s="232" t="s">
        <v>2540</v>
      </c>
      <c r="F157" s="233" t="s">
        <v>2541</v>
      </c>
      <c r="G157" s="233"/>
      <c r="H157" s="233"/>
      <c r="I157" s="233"/>
      <c r="J157" s="234" t="s">
        <v>243</v>
      </c>
      <c r="K157" s="235">
        <v>12.9</v>
      </c>
      <c r="L157" s="149"/>
      <c r="M157" s="149"/>
      <c r="N157" s="236">
        <f t="shared" si="30"/>
        <v>0</v>
      </c>
      <c r="O157" s="236"/>
      <c r="P157" s="236"/>
      <c r="Q157" s="236"/>
      <c r="R157" s="174"/>
      <c r="T157" s="237" t="s">
        <v>5</v>
      </c>
      <c r="U157" s="238" t="s">
        <v>41</v>
      </c>
      <c r="V157" s="239">
        <v>0.29499999999999998</v>
      </c>
      <c r="W157" s="239">
        <f t="shared" si="31"/>
        <v>3.8054999999999999</v>
      </c>
      <c r="X157" s="239">
        <v>6.3820000000000002E-2</v>
      </c>
      <c r="Y157" s="239">
        <f t="shared" si="32"/>
        <v>0.82327800000000007</v>
      </c>
      <c r="Z157" s="239">
        <v>0</v>
      </c>
      <c r="AA157" s="240">
        <f t="shared" si="33"/>
        <v>0</v>
      </c>
      <c r="AR157" s="158" t="s">
        <v>173</v>
      </c>
      <c r="AT157" s="158" t="s">
        <v>169</v>
      </c>
      <c r="AU157" s="158" t="s">
        <v>85</v>
      </c>
      <c r="AY157" s="158" t="s">
        <v>168</v>
      </c>
      <c r="BE157" s="241">
        <f t="shared" si="34"/>
        <v>0</v>
      </c>
      <c r="BF157" s="241">
        <f t="shared" si="35"/>
        <v>0</v>
      </c>
      <c r="BG157" s="241">
        <f t="shared" si="36"/>
        <v>0</v>
      </c>
      <c r="BH157" s="241">
        <f t="shared" si="37"/>
        <v>0</v>
      </c>
      <c r="BI157" s="241">
        <f t="shared" si="38"/>
        <v>0</v>
      </c>
      <c r="BJ157" s="158" t="s">
        <v>85</v>
      </c>
      <c r="BK157" s="242">
        <f t="shared" si="39"/>
        <v>0</v>
      </c>
      <c r="BL157" s="158" t="s">
        <v>173</v>
      </c>
      <c r="BM157" s="158" t="s">
        <v>2542</v>
      </c>
      <c r="BO157" s="152"/>
    </row>
    <row r="158" spans="2:67" s="170" customFormat="1" ht="25.5" customHeight="1">
      <c r="B158" s="171"/>
      <c r="C158" s="231" t="s">
        <v>305</v>
      </c>
      <c r="D158" s="231" t="s">
        <v>169</v>
      </c>
      <c r="E158" s="232" t="s">
        <v>2543</v>
      </c>
      <c r="F158" s="233" t="s">
        <v>2544</v>
      </c>
      <c r="G158" s="233"/>
      <c r="H158" s="233"/>
      <c r="I158" s="233"/>
      <c r="J158" s="234" t="s">
        <v>267</v>
      </c>
      <c r="K158" s="235">
        <v>15.728</v>
      </c>
      <c r="L158" s="149"/>
      <c r="M158" s="149"/>
      <c r="N158" s="236">
        <f t="shared" si="30"/>
        <v>0</v>
      </c>
      <c r="O158" s="236"/>
      <c r="P158" s="236"/>
      <c r="Q158" s="236"/>
      <c r="R158" s="174"/>
      <c r="T158" s="237" t="s">
        <v>5</v>
      </c>
      <c r="U158" s="238" t="s">
        <v>41</v>
      </c>
      <c r="V158" s="239">
        <v>0.749</v>
      </c>
      <c r="W158" s="239">
        <f t="shared" si="31"/>
        <v>11.780272</v>
      </c>
      <c r="X158" s="239">
        <v>0</v>
      </c>
      <c r="Y158" s="239">
        <f t="shared" si="32"/>
        <v>0</v>
      </c>
      <c r="Z158" s="239">
        <v>0</v>
      </c>
      <c r="AA158" s="240">
        <f t="shared" si="33"/>
        <v>0</v>
      </c>
      <c r="AR158" s="158" t="s">
        <v>173</v>
      </c>
      <c r="AT158" s="158" t="s">
        <v>169</v>
      </c>
      <c r="AU158" s="158" t="s">
        <v>85</v>
      </c>
      <c r="AY158" s="158" t="s">
        <v>168</v>
      </c>
      <c r="BE158" s="241">
        <f t="shared" si="34"/>
        <v>0</v>
      </c>
      <c r="BF158" s="241">
        <f t="shared" si="35"/>
        <v>0</v>
      </c>
      <c r="BG158" s="241">
        <f t="shared" si="36"/>
        <v>0</v>
      </c>
      <c r="BH158" s="241">
        <f t="shared" si="37"/>
        <v>0</v>
      </c>
      <c r="BI158" s="241">
        <f t="shared" si="38"/>
        <v>0</v>
      </c>
      <c r="BJ158" s="158" t="s">
        <v>85</v>
      </c>
      <c r="BK158" s="242">
        <f t="shared" si="39"/>
        <v>0</v>
      </c>
      <c r="BL158" s="158" t="s">
        <v>173</v>
      </c>
      <c r="BM158" s="158" t="s">
        <v>2545</v>
      </c>
      <c r="BO158" s="152"/>
    </row>
    <row r="159" spans="2:67" s="170" customFormat="1" ht="38.25" customHeight="1">
      <c r="B159" s="171"/>
      <c r="C159" s="231" t="s">
        <v>309</v>
      </c>
      <c r="D159" s="231" t="s">
        <v>169</v>
      </c>
      <c r="E159" s="232" t="s">
        <v>2546</v>
      </c>
      <c r="F159" s="233" t="s">
        <v>2547</v>
      </c>
      <c r="G159" s="233"/>
      <c r="H159" s="233"/>
      <c r="I159" s="233"/>
      <c r="J159" s="234" t="s">
        <v>267</v>
      </c>
      <c r="K159" s="235">
        <v>15.728</v>
      </c>
      <c r="L159" s="149"/>
      <c r="M159" s="149"/>
      <c r="N159" s="236">
        <f t="shared" si="30"/>
        <v>0</v>
      </c>
      <c r="O159" s="236"/>
      <c r="P159" s="236"/>
      <c r="Q159" s="236"/>
      <c r="R159" s="174"/>
      <c r="T159" s="237" t="s">
        <v>5</v>
      </c>
      <c r="U159" s="238" t="s">
        <v>41</v>
      </c>
      <c r="V159" s="239">
        <v>0.80900000000000005</v>
      </c>
      <c r="W159" s="239">
        <f t="shared" si="31"/>
        <v>12.723952000000001</v>
      </c>
      <c r="X159" s="239">
        <v>0</v>
      </c>
      <c r="Y159" s="239">
        <f t="shared" si="32"/>
        <v>0</v>
      </c>
      <c r="Z159" s="239">
        <v>0</v>
      </c>
      <c r="AA159" s="240">
        <f t="shared" si="33"/>
        <v>0</v>
      </c>
      <c r="AR159" s="158" t="s">
        <v>173</v>
      </c>
      <c r="AT159" s="158" t="s">
        <v>169</v>
      </c>
      <c r="AU159" s="158" t="s">
        <v>85</v>
      </c>
      <c r="AY159" s="158" t="s">
        <v>168</v>
      </c>
      <c r="BE159" s="241">
        <f t="shared" si="34"/>
        <v>0</v>
      </c>
      <c r="BF159" s="241">
        <f t="shared" si="35"/>
        <v>0</v>
      </c>
      <c r="BG159" s="241">
        <f t="shared" si="36"/>
        <v>0</v>
      </c>
      <c r="BH159" s="241">
        <f t="shared" si="37"/>
        <v>0</v>
      </c>
      <c r="BI159" s="241">
        <f t="shared" si="38"/>
        <v>0</v>
      </c>
      <c r="BJ159" s="158" t="s">
        <v>85</v>
      </c>
      <c r="BK159" s="242">
        <f t="shared" si="39"/>
        <v>0</v>
      </c>
      <c r="BL159" s="158" t="s">
        <v>173</v>
      </c>
      <c r="BM159" s="158" t="s">
        <v>2548</v>
      </c>
      <c r="BO159" s="152"/>
    </row>
    <row r="160" spans="2:67" s="170" customFormat="1" ht="25.5" customHeight="1">
      <c r="B160" s="171"/>
      <c r="C160" s="231" t="s">
        <v>313</v>
      </c>
      <c r="D160" s="231" t="s">
        <v>169</v>
      </c>
      <c r="E160" s="232" t="s">
        <v>2549</v>
      </c>
      <c r="F160" s="233" t="s">
        <v>2550</v>
      </c>
      <c r="G160" s="233"/>
      <c r="H160" s="233"/>
      <c r="I160" s="233"/>
      <c r="J160" s="234" t="s">
        <v>267</v>
      </c>
      <c r="K160" s="235">
        <v>31.456</v>
      </c>
      <c r="L160" s="149"/>
      <c r="M160" s="149"/>
      <c r="N160" s="236">
        <f t="shared" si="30"/>
        <v>0</v>
      </c>
      <c r="O160" s="236"/>
      <c r="P160" s="236"/>
      <c r="Q160" s="236"/>
      <c r="R160" s="174"/>
      <c r="T160" s="237" t="s">
        <v>5</v>
      </c>
      <c r="U160" s="238" t="s">
        <v>41</v>
      </c>
      <c r="V160" s="239">
        <v>1.7000000000000001E-2</v>
      </c>
      <c r="W160" s="239">
        <f t="shared" si="31"/>
        <v>0.53475200000000001</v>
      </c>
      <c r="X160" s="239">
        <v>0</v>
      </c>
      <c r="Y160" s="239">
        <f t="shared" si="32"/>
        <v>0</v>
      </c>
      <c r="Z160" s="239">
        <v>0</v>
      </c>
      <c r="AA160" s="240">
        <f t="shared" si="33"/>
        <v>0</v>
      </c>
      <c r="AR160" s="158" t="s">
        <v>173</v>
      </c>
      <c r="AT160" s="158" t="s">
        <v>169</v>
      </c>
      <c r="AU160" s="158" t="s">
        <v>85</v>
      </c>
      <c r="AY160" s="158" t="s">
        <v>168</v>
      </c>
      <c r="BE160" s="241">
        <f t="shared" si="34"/>
        <v>0</v>
      </c>
      <c r="BF160" s="241">
        <f t="shared" si="35"/>
        <v>0</v>
      </c>
      <c r="BG160" s="241">
        <f t="shared" si="36"/>
        <v>0</v>
      </c>
      <c r="BH160" s="241">
        <f t="shared" si="37"/>
        <v>0</v>
      </c>
      <c r="BI160" s="241">
        <f t="shared" si="38"/>
        <v>0</v>
      </c>
      <c r="BJ160" s="158" t="s">
        <v>85</v>
      </c>
      <c r="BK160" s="242">
        <f t="shared" si="39"/>
        <v>0</v>
      </c>
      <c r="BL160" s="158" t="s">
        <v>173</v>
      </c>
      <c r="BM160" s="158" t="s">
        <v>2551</v>
      </c>
      <c r="BO160" s="152"/>
    </row>
    <row r="161" spans="2:67" s="170" customFormat="1" ht="25.5" customHeight="1">
      <c r="B161" s="171"/>
      <c r="C161" s="231" t="s">
        <v>317</v>
      </c>
      <c r="D161" s="231" t="s">
        <v>169</v>
      </c>
      <c r="E161" s="232" t="s">
        <v>2552</v>
      </c>
      <c r="F161" s="233" t="s">
        <v>2553</v>
      </c>
      <c r="G161" s="233"/>
      <c r="H161" s="233"/>
      <c r="I161" s="233"/>
      <c r="J161" s="234" t="s">
        <v>267</v>
      </c>
      <c r="K161" s="235">
        <v>15.728</v>
      </c>
      <c r="L161" s="149"/>
      <c r="M161" s="149"/>
      <c r="N161" s="236">
        <f t="shared" si="30"/>
        <v>0</v>
      </c>
      <c r="O161" s="236"/>
      <c r="P161" s="236"/>
      <c r="Q161" s="236"/>
      <c r="R161" s="174"/>
      <c r="T161" s="237" t="s">
        <v>5</v>
      </c>
      <c r="U161" s="238" t="s">
        <v>41</v>
      </c>
      <c r="V161" s="239">
        <v>0</v>
      </c>
      <c r="W161" s="239">
        <f t="shared" si="31"/>
        <v>0</v>
      </c>
      <c r="X161" s="239">
        <v>0</v>
      </c>
      <c r="Y161" s="239">
        <f t="shared" si="32"/>
        <v>0</v>
      </c>
      <c r="Z161" s="239">
        <v>0</v>
      </c>
      <c r="AA161" s="240">
        <f t="shared" si="33"/>
        <v>0</v>
      </c>
      <c r="AR161" s="158" t="s">
        <v>173</v>
      </c>
      <c r="AT161" s="158" t="s">
        <v>169</v>
      </c>
      <c r="AU161" s="158" t="s">
        <v>85</v>
      </c>
      <c r="AY161" s="158" t="s">
        <v>168</v>
      </c>
      <c r="BE161" s="241">
        <f t="shared" si="34"/>
        <v>0</v>
      </c>
      <c r="BF161" s="241">
        <f t="shared" si="35"/>
        <v>0</v>
      </c>
      <c r="BG161" s="241">
        <f t="shared" si="36"/>
        <v>0</v>
      </c>
      <c r="BH161" s="241">
        <f t="shared" si="37"/>
        <v>0</v>
      </c>
      <c r="BI161" s="241">
        <f t="shared" si="38"/>
        <v>0</v>
      </c>
      <c r="BJ161" s="158" t="s">
        <v>85</v>
      </c>
      <c r="BK161" s="242">
        <f t="shared" si="39"/>
        <v>0</v>
      </c>
      <c r="BL161" s="158" t="s">
        <v>173</v>
      </c>
      <c r="BM161" s="158" t="s">
        <v>2554</v>
      </c>
      <c r="BO161" s="152"/>
    </row>
    <row r="162" spans="2:67" s="220" customFormat="1" ht="29.9" customHeight="1">
      <c r="B162" s="214"/>
      <c r="C162" s="215"/>
      <c r="D162" s="227" t="s">
        <v>137</v>
      </c>
      <c r="E162" s="227"/>
      <c r="F162" s="227"/>
      <c r="G162" s="227"/>
      <c r="H162" s="227"/>
      <c r="I162" s="227"/>
      <c r="J162" s="227"/>
      <c r="K162" s="227"/>
      <c r="L162" s="289"/>
      <c r="M162" s="289"/>
      <c r="N162" s="249">
        <f>BK162</f>
        <v>0</v>
      </c>
      <c r="O162" s="250"/>
      <c r="P162" s="250"/>
      <c r="Q162" s="250"/>
      <c r="R162" s="219"/>
      <c r="T162" s="221"/>
      <c r="U162" s="215"/>
      <c r="V162" s="215"/>
      <c r="W162" s="222">
        <f>W163</f>
        <v>2.3014399999999999</v>
      </c>
      <c r="X162" s="215"/>
      <c r="Y162" s="222">
        <f>Y163</f>
        <v>0</v>
      </c>
      <c r="Z162" s="215"/>
      <c r="AA162" s="223">
        <f>AA163</f>
        <v>0</v>
      </c>
      <c r="AR162" s="224" t="s">
        <v>80</v>
      </c>
      <c r="AT162" s="225" t="s">
        <v>73</v>
      </c>
      <c r="AU162" s="225" t="s">
        <v>80</v>
      </c>
      <c r="AY162" s="224" t="s">
        <v>168</v>
      </c>
      <c r="BK162" s="226">
        <f>BK163</f>
        <v>0</v>
      </c>
      <c r="BO162" s="152"/>
    </row>
    <row r="163" spans="2:67" s="170" customFormat="1" ht="38.25" customHeight="1">
      <c r="B163" s="171"/>
      <c r="C163" s="231" t="s">
        <v>321</v>
      </c>
      <c r="D163" s="231" t="s">
        <v>169</v>
      </c>
      <c r="E163" s="232" t="s">
        <v>2555</v>
      </c>
      <c r="F163" s="233" t="s">
        <v>2556</v>
      </c>
      <c r="G163" s="233"/>
      <c r="H163" s="233"/>
      <c r="I163" s="233"/>
      <c r="J163" s="234" t="s">
        <v>267</v>
      </c>
      <c r="K163" s="235">
        <v>57.536000000000001</v>
      </c>
      <c r="L163" s="149"/>
      <c r="M163" s="149"/>
      <c r="N163" s="236">
        <f>ROUND(L163*K163,2)</f>
        <v>0</v>
      </c>
      <c r="O163" s="236"/>
      <c r="P163" s="236"/>
      <c r="Q163" s="236"/>
      <c r="R163" s="174"/>
      <c r="T163" s="237" t="s">
        <v>5</v>
      </c>
      <c r="U163" s="238" t="s">
        <v>41</v>
      </c>
      <c r="V163" s="239">
        <v>0.04</v>
      </c>
      <c r="W163" s="239">
        <f>V163*K163</f>
        <v>2.3014399999999999</v>
      </c>
      <c r="X163" s="239">
        <v>0</v>
      </c>
      <c r="Y163" s="239">
        <f>X163*K163</f>
        <v>0</v>
      </c>
      <c r="Z163" s="239">
        <v>0</v>
      </c>
      <c r="AA163" s="240">
        <f>Z163*K163</f>
        <v>0</v>
      </c>
      <c r="AR163" s="158" t="s">
        <v>173</v>
      </c>
      <c r="AT163" s="158" t="s">
        <v>169</v>
      </c>
      <c r="AU163" s="158" t="s">
        <v>85</v>
      </c>
      <c r="AY163" s="158" t="s">
        <v>168</v>
      </c>
      <c r="BE163" s="241">
        <f>IF(U163="základná",N163,0)</f>
        <v>0</v>
      </c>
      <c r="BF163" s="241">
        <f>IF(U163="znížená",N163,0)</f>
        <v>0</v>
      </c>
      <c r="BG163" s="241">
        <f>IF(U163="zákl. prenesená",N163,0)</f>
        <v>0</v>
      </c>
      <c r="BH163" s="241">
        <f>IF(U163="zníž. prenesená",N163,0)</f>
        <v>0</v>
      </c>
      <c r="BI163" s="241">
        <f>IF(U163="nulová",N163,0)</f>
        <v>0</v>
      </c>
      <c r="BJ163" s="158" t="s">
        <v>85</v>
      </c>
      <c r="BK163" s="242">
        <f>ROUND(L163*K163,3)</f>
        <v>0</v>
      </c>
      <c r="BL163" s="158" t="s">
        <v>173</v>
      </c>
      <c r="BM163" s="158" t="s">
        <v>2557</v>
      </c>
      <c r="BO163" s="152"/>
    </row>
    <row r="164" spans="2:67" s="220" customFormat="1" ht="37.4" customHeight="1">
      <c r="B164" s="214"/>
      <c r="C164" s="215"/>
      <c r="D164" s="216" t="s">
        <v>138</v>
      </c>
      <c r="E164" s="216"/>
      <c r="F164" s="216"/>
      <c r="G164" s="216"/>
      <c r="H164" s="216"/>
      <c r="I164" s="216"/>
      <c r="J164" s="216"/>
      <c r="K164" s="216"/>
      <c r="L164" s="290"/>
      <c r="M164" s="290"/>
      <c r="N164" s="251">
        <f>BK164</f>
        <v>0</v>
      </c>
      <c r="O164" s="252"/>
      <c r="P164" s="252"/>
      <c r="Q164" s="252"/>
      <c r="R164" s="219"/>
      <c r="T164" s="221"/>
      <c r="U164" s="215"/>
      <c r="V164" s="215"/>
      <c r="W164" s="222">
        <f>W165+W169+W173</f>
        <v>51.105260399999999</v>
      </c>
      <c r="X164" s="215"/>
      <c r="Y164" s="222">
        <f>Y165+Y169+Y173</f>
        <v>0.39732460000000003</v>
      </c>
      <c r="Z164" s="215"/>
      <c r="AA164" s="223">
        <f>AA165+AA169+AA173</f>
        <v>0</v>
      </c>
      <c r="AR164" s="224" t="s">
        <v>85</v>
      </c>
      <c r="AT164" s="225" t="s">
        <v>73</v>
      </c>
      <c r="AU164" s="225" t="s">
        <v>74</v>
      </c>
      <c r="AY164" s="224" t="s">
        <v>168</v>
      </c>
      <c r="BK164" s="226">
        <f>BK165+BK169+BK173</f>
        <v>0</v>
      </c>
      <c r="BO164" s="152"/>
    </row>
    <row r="165" spans="2:67" s="220" customFormat="1" ht="19.899999999999999" customHeight="1">
      <c r="B165" s="214"/>
      <c r="C165" s="215"/>
      <c r="D165" s="227" t="s">
        <v>139</v>
      </c>
      <c r="E165" s="227"/>
      <c r="F165" s="227"/>
      <c r="G165" s="227"/>
      <c r="H165" s="227"/>
      <c r="I165" s="227"/>
      <c r="J165" s="227"/>
      <c r="K165" s="227"/>
      <c r="L165" s="289"/>
      <c r="M165" s="289"/>
      <c r="N165" s="229">
        <f>BK165</f>
        <v>0</v>
      </c>
      <c r="O165" s="230"/>
      <c r="P165" s="230"/>
      <c r="Q165" s="230"/>
      <c r="R165" s="219"/>
      <c r="T165" s="221"/>
      <c r="U165" s="215"/>
      <c r="V165" s="215"/>
      <c r="W165" s="222">
        <f>SUM(W166:W168)</f>
        <v>4.2298770000000001</v>
      </c>
      <c r="X165" s="215"/>
      <c r="Y165" s="222">
        <f>SUM(Y166:Y168)</f>
        <v>6.0650000000000003E-2</v>
      </c>
      <c r="Z165" s="215"/>
      <c r="AA165" s="223">
        <f>SUM(AA166:AA168)</f>
        <v>0</v>
      </c>
      <c r="AR165" s="224" t="s">
        <v>85</v>
      </c>
      <c r="AT165" s="225" t="s">
        <v>73</v>
      </c>
      <c r="AU165" s="225" t="s">
        <v>80</v>
      </c>
      <c r="AY165" s="224" t="s">
        <v>168</v>
      </c>
      <c r="BK165" s="226">
        <f>SUM(BK166:BK168)</f>
        <v>0</v>
      </c>
      <c r="BO165" s="152"/>
    </row>
    <row r="166" spans="2:67" s="170" customFormat="1" ht="38.25" customHeight="1">
      <c r="B166" s="171"/>
      <c r="C166" s="231" t="s">
        <v>325</v>
      </c>
      <c r="D166" s="231" t="s">
        <v>169</v>
      </c>
      <c r="E166" s="232" t="s">
        <v>598</v>
      </c>
      <c r="F166" s="233" t="s">
        <v>2558</v>
      </c>
      <c r="G166" s="233"/>
      <c r="H166" s="233"/>
      <c r="I166" s="233"/>
      <c r="J166" s="234" t="s">
        <v>181</v>
      </c>
      <c r="K166" s="235">
        <v>15.9</v>
      </c>
      <c r="L166" s="149"/>
      <c r="M166" s="149"/>
      <c r="N166" s="236">
        <f>ROUND(L166*K166,2)</f>
        <v>0</v>
      </c>
      <c r="O166" s="236"/>
      <c r="P166" s="236"/>
      <c r="Q166" s="236"/>
      <c r="R166" s="174"/>
      <c r="T166" s="237" t="s">
        <v>5</v>
      </c>
      <c r="U166" s="238" t="s">
        <v>41</v>
      </c>
      <c r="V166" s="239">
        <v>1.303E-2</v>
      </c>
      <c r="W166" s="239">
        <f>V166*K166</f>
        <v>0.207177</v>
      </c>
      <c r="X166" s="239">
        <v>0</v>
      </c>
      <c r="Y166" s="239">
        <f>X166*K166</f>
        <v>0</v>
      </c>
      <c r="Z166" s="239">
        <v>0</v>
      </c>
      <c r="AA166" s="240">
        <f>Z166*K166</f>
        <v>0</v>
      </c>
      <c r="AR166" s="158" t="s">
        <v>232</v>
      </c>
      <c r="AT166" s="158" t="s">
        <v>169</v>
      </c>
      <c r="AU166" s="158" t="s">
        <v>85</v>
      </c>
      <c r="AY166" s="158" t="s">
        <v>168</v>
      </c>
      <c r="BE166" s="241">
        <f>IF(U166="základná",N166,0)</f>
        <v>0</v>
      </c>
      <c r="BF166" s="241">
        <f>IF(U166="znížená",N166,0)</f>
        <v>0</v>
      </c>
      <c r="BG166" s="241">
        <f>IF(U166="zákl. prenesená",N166,0)</f>
        <v>0</v>
      </c>
      <c r="BH166" s="241">
        <f>IF(U166="zníž. prenesená",N166,0)</f>
        <v>0</v>
      </c>
      <c r="BI166" s="241">
        <f>IF(U166="nulová",N166,0)</f>
        <v>0</v>
      </c>
      <c r="BJ166" s="158" t="s">
        <v>85</v>
      </c>
      <c r="BK166" s="242">
        <f>ROUND(L166*K166,3)</f>
        <v>0</v>
      </c>
      <c r="BL166" s="158" t="s">
        <v>232</v>
      </c>
      <c r="BM166" s="158" t="s">
        <v>2559</v>
      </c>
      <c r="BO166" s="152"/>
    </row>
    <row r="167" spans="2:67" s="170" customFormat="1" ht="25.5" customHeight="1">
      <c r="B167" s="171"/>
      <c r="C167" s="243" t="s">
        <v>329</v>
      </c>
      <c r="D167" s="243" t="s">
        <v>203</v>
      </c>
      <c r="E167" s="244" t="s">
        <v>586</v>
      </c>
      <c r="F167" s="245" t="s">
        <v>587</v>
      </c>
      <c r="G167" s="245"/>
      <c r="H167" s="245"/>
      <c r="I167" s="245"/>
      <c r="J167" s="246" t="s">
        <v>267</v>
      </c>
      <c r="K167" s="247">
        <v>5.0000000000000001E-3</v>
      </c>
      <c r="L167" s="150"/>
      <c r="M167" s="150"/>
      <c r="N167" s="248">
        <f>ROUND(L167*K167,2)</f>
        <v>0</v>
      </c>
      <c r="O167" s="236"/>
      <c r="P167" s="236"/>
      <c r="Q167" s="236"/>
      <c r="R167" s="174"/>
      <c r="T167" s="237" t="s">
        <v>5</v>
      </c>
      <c r="U167" s="238" t="s">
        <v>41</v>
      </c>
      <c r="V167" s="239">
        <v>0</v>
      </c>
      <c r="W167" s="239">
        <f>V167*K167</f>
        <v>0</v>
      </c>
      <c r="X167" s="239">
        <v>1</v>
      </c>
      <c r="Y167" s="239">
        <f>X167*K167</f>
        <v>5.0000000000000001E-3</v>
      </c>
      <c r="Z167" s="239">
        <v>0</v>
      </c>
      <c r="AA167" s="240">
        <f>Z167*K167</f>
        <v>0</v>
      </c>
      <c r="AR167" s="158" t="s">
        <v>297</v>
      </c>
      <c r="AT167" s="158" t="s">
        <v>203</v>
      </c>
      <c r="AU167" s="158" t="s">
        <v>85</v>
      </c>
      <c r="AY167" s="158" t="s">
        <v>168</v>
      </c>
      <c r="BE167" s="241">
        <f>IF(U167="základná",N167,0)</f>
        <v>0</v>
      </c>
      <c r="BF167" s="241">
        <f>IF(U167="znížená",N167,0)</f>
        <v>0</v>
      </c>
      <c r="BG167" s="241">
        <f>IF(U167="zákl. prenesená",N167,0)</f>
        <v>0</v>
      </c>
      <c r="BH167" s="241">
        <f>IF(U167="zníž. prenesená",N167,0)</f>
        <v>0</v>
      </c>
      <c r="BI167" s="241">
        <f>IF(U167="nulová",N167,0)</f>
        <v>0</v>
      </c>
      <c r="BJ167" s="158" t="s">
        <v>85</v>
      </c>
      <c r="BK167" s="242">
        <f>ROUND(L167*K167,3)</f>
        <v>0</v>
      </c>
      <c r="BL167" s="158" t="s">
        <v>232</v>
      </c>
      <c r="BM167" s="158" t="s">
        <v>2560</v>
      </c>
      <c r="BO167" s="152"/>
    </row>
    <row r="168" spans="2:67" s="170" customFormat="1" ht="38.25" customHeight="1">
      <c r="B168" s="171"/>
      <c r="C168" s="231" t="s">
        <v>333</v>
      </c>
      <c r="D168" s="231" t="s">
        <v>169</v>
      </c>
      <c r="E168" s="232" t="s">
        <v>2561</v>
      </c>
      <c r="F168" s="233" t="s">
        <v>2562</v>
      </c>
      <c r="G168" s="233"/>
      <c r="H168" s="233"/>
      <c r="I168" s="233"/>
      <c r="J168" s="234" t="s">
        <v>181</v>
      </c>
      <c r="K168" s="235">
        <v>15.9</v>
      </c>
      <c r="L168" s="149"/>
      <c r="M168" s="149"/>
      <c r="N168" s="236">
        <f>ROUND(L168*K168,2)</f>
        <v>0</v>
      </c>
      <c r="O168" s="236"/>
      <c r="P168" s="236"/>
      <c r="Q168" s="236"/>
      <c r="R168" s="174"/>
      <c r="T168" s="237" t="s">
        <v>5</v>
      </c>
      <c r="U168" s="238" t="s">
        <v>41</v>
      </c>
      <c r="V168" s="239">
        <v>0.253</v>
      </c>
      <c r="W168" s="239">
        <f>V168*K168</f>
        <v>4.0227000000000004</v>
      </c>
      <c r="X168" s="239">
        <v>3.5000000000000001E-3</v>
      </c>
      <c r="Y168" s="239">
        <f>X168*K168</f>
        <v>5.5650000000000005E-2</v>
      </c>
      <c r="Z168" s="239">
        <v>0</v>
      </c>
      <c r="AA168" s="240">
        <f>Z168*K168</f>
        <v>0</v>
      </c>
      <c r="AR168" s="158" t="s">
        <v>232</v>
      </c>
      <c r="AT168" s="158" t="s">
        <v>169</v>
      </c>
      <c r="AU168" s="158" t="s">
        <v>85</v>
      </c>
      <c r="AY168" s="158" t="s">
        <v>168</v>
      </c>
      <c r="BE168" s="241">
        <f>IF(U168="základná",N168,0)</f>
        <v>0</v>
      </c>
      <c r="BF168" s="241">
        <f>IF(U168="znížená",N168,0)</f>
        <v>0</v>
      </c>
      <c r="BG168" s="241">
        <f>IF(U168="zákl. prenesená",N168,0)</f>
        <v>0</v>
      </c>
      <c r="BH168" s="241">
        <f>IF(U168="zníž. prenesená",N168,0)</f>
        <v>0</v>
      </c>
      <c r="BI168" s="241">
        <f>IF(U168="nulová",N168,0)</f>
        <v>0</v>
      </c>
      <c r="BJ168" s="158" t="s">
        <v>85</v>
      </c>
      <c r="BK168" s="242">
        <f>ROUND(L168*K168,3)</f>
        <v>0</v>
      </c>
      <c r="BL168" s="158" t="s">
        <v>232</v>
      </c>
      <c r="BM168" s="158" t="s">
        <v>2563</v>
      </c>
      <c r="BO168" s="152"/>
    </row>
    <row r="169" spans="2:67" s="220" customFormat="1" ht="29.9" customHeight="1">
      <c r="B169" s="214"/>
      <c r="C169" s="215"/>
      <c r="D169" s="227" t="s">
        <v>146</v>
      </c>
      <c r="E169" s="227"/>
      <c r="F169" s="227"/>
      <c r="G169" s="227"/>
      <c r="H169" s="227"/>
      <c r="I169" s="227"/>
      <c r="J169" s="227"/>
      <c r="K169" s="227"/>
      <c r="L169" s="289"/>
      <c r="M169" s="289"/>
      <c r="N169" s="249">
        <f>BK169</f>
        <v>0</v>
      </c>
      <c r="O169" s="250"/>
      <c r="P169" s="250"/>
      <c r="Q169" s="250"/>
      <c r="R169" s="219"/>
      <c r="T169" s="221"/>
      <c r="U169" s="215"/>
      <c r="V169" s="215"/>
      <c r="W169" s="222">
        <f>SUM(W170:W172)</f>
        <v>38.833103399999999</v>
      </c>
      <c r="X169" s="215"/>
      <c r="Y169" s="222">
        <f>SUM(Y170:Y172)</f>
        <v>0.28715960000000001</v>
      </c>
      <c r="Z169" s="215"/>
      <c r="AA169" s="223">
        <f>SUM(AA170:AA172)</f>
        <v>0</v>
      </c>
      <c r="AR169" s="224" t="s">
        <v>85</v>
      </c>
      <c r="AT169" s="225" t="s">
        <v>73</v>
      </c>
      <c r="AU169" s="225" t="s">
        <v>80</v>
      </c>
      <c r="AY169" s="224" t="s">
        <v>168</v>
      </c>
      <c r="BK169" s="226">
        <f>SUM(BK170:BK172)</f>
        <v>0</v>
      </c>
      <c r="BO169" s="152"/>
    </row>
    <row r="170" spans="2:67" s="170" customFormat="1" ht="38.25" customHeight="1">
      <c r="B170" s="171"/>
      <c r="C170" s="231" t="s">
        <v>337</v>
      </c>
      <c r="D170" s="231" t="s">
        <v>169</v>
      </c>
      <c r="E170" s="232" t="s">
        <v>2564</v>
      </c>
      <c r="F170" s="233" t="s">
        <v>2565</v>
      </c>
      <c r="G170" s="233"/>
      <c r="H170" s="233"/>
      <c r="I170" s="233"/>
      <c r="J170" s="234" t="s">
        <v>243</v>
      </c>
      <c r="K170" s="235">
        <v>20.93</v>
      </c>
      <c r="L170" s="149"/>
      <c r="M170" s="149"/>
      <c r="N170" s="236">
        <f>ROUND(L170*K170,2)</f>
        <v>0</v>
      </c>
      <c r="O170" s="236"/>
      <c r="P170" s="236"/>
      <c r="Q170" s="236"/>
      <c r="R170" s="174"/>
      <c r="T170" s="237" t="s">
        <v>5</v>
      </c>
      <c r="U170" s="238" t="s">
        <v>41</v>
      </c>
      <c r="V170" s="239">
        <v>1.85538</v>
      </c>
      <c r="W170" s="239">
        <f>V170*K170</f>
        <v>38.833103399999999</v>
      </c>
      <c r="X170" s="239">
        <v>1.72E-3</v>
      </c>
      <c r="Y170" s="239">
        <f>X170*K170</f>
        <v>3.59996E-2</v>
      </c>
      <c r="Z170" s="239">
        <v>0</v>
      </c>
      <c r="AA170" s="240">
        <f>Z170*K170</f>
        <v>0</v>
      </c>
      <c r="AR170" s="158" t="s">
        <v>232</v>
      </c>
      <c r="AT170" s="158" t="s">
        <v>169</v>
      </c>
      <c r="AU170" s="158" t="s">
        <v>85</v>
      </c>
      <c r="AY170" s="158" t="s">
        <v>168</v>
      </c>
      <c r="BE170" s="241">
        <f>IF(U170="základná",N170,0)</f>
        <v>0</v>
      </c>
      <c r="BF170" s="241">
        <f>IF(U170="znížená",N170,0)</f>
        <v>0</v>
      </c>
      <c r="BG170" s="241">
        <f>IF(U170="zákl. prenesená",N170,0)</f>
        <v>0</v>
      </c>
      <c r="BH170" s="241">
        <f>IF(U170="zníž. prenesená",N170,0)</f>
        <v>0</v>
      </c>
      <c r="BI170" s="241">
        <f>IF(U170="nulová",N170,0)</f>
        <v>0</v>
      </c>
      <c r="BJ170" s="158" t="s">
        <v>85</v>
      </c>
      <c r="BK170" s="242">
        <f>ROUND(L170*K170,3)</f>
        <v>0</v>
      </c>
      <c r="BL170" s="158" t="s">
        <v>232</v>
      </c>
      <c r="BM170" s="158" t="s">
        <v>2566</v>
      </c>
      <c r="BO170" s="152"/>
    </row>
    <row r="171" spans="2:67" s="170" customFormat="1" ht="38.25" customHeight="1">
      <c r="B171" s="171"/>
      <c r="C171" s="243" t="s">
        <v>341</v>
      </c>
      <c r="D171" s="243" t="s">
        <v>203</v>
      </c>
      <c r="E171" s="244" t="s">
        <v>2567</v>
      </c>
      <c r="F171" s="245" t="s">
        <v>2568</v>
      </c>
      <c r="G171" s="245"/>
      <c r="H171" s="245"/>
      <c r="I171" s="245"/>
      <c r="J171" s="246" t="s">
        <v>243</v>
      </c>
      <c r="K171" s="247">
        <v>19.63</v>
      </c>
      <c r="L171" s="150"/>
      <c r="M171" s="150"/>
      <c r="N171" s="248">
        <f>ROUND(L171*K171,2)</f>
        <v>0</v>
      </c>
      <c r="O171" s="236"/>
      <c r="P171" s="236"/>
      <c r="Q171" s="236"/>
      <c r="R171" s="174"/>
      <c r="T171" s="237" t="s">
        <v>5</v>
      </c>
      <c r="U171" s="238" t="s">
        <v>41</v>
      </c>
      <c r="V171" s="239">
        <v>0</v>
      </c>
      <c r="W171" s="239">
        <f>V171*K171</f>
        <v>0</v>
      </c>
      <c r="X171" s="239">
        <v>1.2E-2</v>
      </c>
      <c r="Y171" s="239">
        <f>X171*K171</f>
        <v>0.23555999999999999</v>
      </c>
      <c r="Z171" s="239">
        <v>0</v>
      </c>
      <c r="AA171" s="240">
        <f>Z171*K171</f>
        <v>0</v>
      </c>
      <c r="AR171" s="158" t="s">
        <v>297</v>
      </c>
      <c r="AT171" s="158" t="s">
        <v>203</v>
      </c>
      <c r="AU171" s="158" t="s">
        <v>85</v>
      </c>
      <c r="AY171" s="158" t="s">
        <v>168</v>
      </c>
      <c r="BE171" s="241">
        <f>IF(U171="základná",N171,0)</f>
        <v>0</v>
      </c>
      <c r="BF171" s="241">
        <f>IF(U171="znížená",N171,0)</f>
        <v>0</v>
      </c>
      <c r="BG171" s="241">
        <f>IF(U171="zákl. prenesená",N171,0)</f>
        <v>0</v>
      </c>
      <c r="BH171" s="241">
        <f>IF(U171="zníž. prenesená",N171,0)</f>
        <v>0</v>
      </c>
      <c r="BI171" s="241">
        <f>IF(U171="nulová",N171,0)</f>
        <v>0</v>
      </c>
      <c r="BJ171" s="158" t="s">
        <v>85</v>
      </c>
      <c r="BK171" s="242">
        <f>ROUND(L171*K171,3)</f>
        <v>0</v>
      </c>
      <c r="BL171" s="158" t="s">
        <v>232</v>
      </c>
      <c r="BM171" s="158" t="s">
        <v>2569</v>
      </c>
      <c r="BO171" s="152"/>
    </row>
    <row r="172" spans="2:67" s="170" customFormat="1" ht="38.25" customHeight="1">
      <c r="B172" s="171"/>
      <c r="C172" s="243" t="s">
        <v>345</v>
      </c>
      <c r="D172" s="243" t="s">
        <v>203</v>
      </c>
      <c r="E172" s="244" t="s">
        <v>2570</v>
      </c>
      <c r="F172" s="245" t="s">
        <v>2571</v>
      </c>
      <c r="G172" s="245"/>
      <c r="H172" s="245"/>
      <c r="I172" s="245"/>
      <c r="J172" s="246" t="s">
        <v>243</v>
      </c>
      <c r="K172" s="247">
        <v>1.3</v>
      </c>
      <c r="L172" s="150"/>
      <c r="M172" s="150"/>
      <c r="N172" s="248">
        <f>ROUND(L172*K172,2)</f>
        <v>0</v>
      </c>
      <c r="O172" s="236"/>
      <c r="P172" s="236"/>
      <c r="Q172" s="236"/>
      <c r="R172" s="174"/>
      <c r="T172" s="237" t="s">
        <v>5</v>
      </c>
      <c r="U172" s="238" t="s">
        <v>41</v>
      </c>
      <c r="V172" s="239">
        <v>0</v>
      </c>
      <c r="W172" s="239">
        <f>V172*K172</f>
        <v>0</v>
      </c>
      <c r="X172" s="239">
        <v>1.2E-2</v>
      </c>
      <c r="Y172" s="239">
        <f>X172*K172</f>
        <v>1.5600000000000001E-2</v>
      </c>
      <c r="Z172" s="239">
        <v>0</v>
      </c>
      <c r="AA172" s="240">
        <f>Z172*K172</f>
        <v>0</v>
      </c>
      <c r="AR172" s="158" t="s">
        <v>297</v>
      </c>
      <c r="AT172" s="158" t="s">
        <v>203</v>
      </c>
      <c r="AU172" s="158" t="s">
        <v>85</v>
      </c>
      <c r="AY172" s="158" t="s">
        <v>168</v>
      </c>
      <c r="BE172" s="241">
        <f>IF(U172="základná",N172,0)</f>
        <v>0</v>
      </c>
      <c r="BF172" s="241">
        <f>IF(U172="znížená",N172,0)</f>
        <v>0</v>
      </c>
      <c r="BG172" s="241">
        <f>IF(U172="zákl. prenesená",N172,0)</f>
        <v>0</v>
      </c>
      <c r="BH172" s="241">
        <f>IF(U172="zníž. prenesená",N172,0)</f>
        <v>0</v>
      </c>
      <c r="BI172" s="241">
        <f>IF(U172="nulová",N172,0)</f>
        <v>0</v>
      </c>
      <c r="BJ172" s="158" t="s">
        <v>85</v>
      </c>
      <c r="BK172" s="242">
        <f>ROUND(L172*K172,3)</f>
        <v>0</v>
      </c>
      <c r="BL172" s="158" t="s">
        <v>232</v>
      </c>
      <c r="BM172" s="158" t="s">
        <v>2572</v>
      </c>
      <c r="BO172" s="152"/>
    </row>
    <row r="173" spans="2:67" s="220" customFormat="1" ht="29.9" customHeight="1">
      <c r="B173" s="214"/>
      <c r="C173" s="215"/>
      <c r="D173" s="227" t="s">
        <v>150</v>
      </c>
      <c r="E173" s="227"/>
      <c r="F173" s="227"/>
      <c r="G173" s="227"/>
      <c r="H173" s="227"/>
      <c r="I173" s="227"/>
      <c r="J173" s="227"/>
      <c r="K173" s="227"/>
      <c r="L173" s="289"/>
      <c r="M173" s="289"/>
      <c r="N173" s="249">
        <f>BK173</f>
        <v>0</v>
      </c>
      <c r="O173" s="250"/>
      <c r="P173" s="250"/>
      <c r="Q173" s="250"/>
      <c r="R173" s="219"/>
      <c r="T173" s="221"/>
      <c r="U173" s="215"/>
      <c r="V173" s="215"/>
      <c r="W173" s="222">
        <f>SUM(W174:W178)</f>
        <v>8.0422799999999999</v>
      </c>
      <c r="X173" s="215"/>
      <c r="Y173" s="222">
        <f>SUM(Y174:Y178)</f>
        <v>4.9515000000000003E-2</v>
      </c>
      <c r="Z173" s="215"/>
      <c r="AA173" s="223">
        <f>SUM(AA174:AA178)</f>
        <v>0</v>
      </c>
      <c r="AR173" s="224" t="s">
        <v>85</v>
      </c>
      <c r="AT173" s="225" t="s">
        <v>73</v>
      </c>
      <c r="AU173" s="225" t="s">
        <v>80</v>
      </c>
      <c r="AY173" s="224" t="s">
        <v>168</v>
      </c>
      <c r="BK173" s="226">
        <f>SUM(BK174:BK178)</f>
        <v>0</v>
      </c>
      <c r="BO173" s="152"/>
    </row>
    <row r="174" spans="2:67" s="170" customFormat="1" ht="25.5" customHeight="1">
      <c r="B174" s="171"/>
      <c r="C174" s="231" t="s">
        <v>349</v>
      </c>
      <c r="D174" s="231" t="s">
        <v>169</v>
      </c>
      <c r="E174" s="232" t="s">
        <v>1127</v>
      </c>
      <c r="F174" s="233" t="s">
        <v>2573</v>
      </c>
      <c r="G174" s="233"/>
      <c r="H174" s="233"/>
      <c r="I174" s="233"/>
      <c r="J174" s="234" t="s">
        <v>243</v>
      </c>
      <c r="K174" s="235">
        <v>22.71</v>
      </c>
      <c r="L174" s="149"/>
      <c r="M174" s="149"/>
      <c r="N174" s="236">
        <f>ROUND(L174*K174,2)</f>
        <v>0</v>
      </c>
      <c r="O174" s="236"/>
      <c r="P174" s="236"/>
      <c r="Q174" s="236"/>
      <c r="R174" s="174"/>
      <c r="T174" s="237" t="s">
        <v>5</v>
      </c>
      <c r="U174" s="238" t="s">
        <v>41</v>
      </c>
      <c r="V174" s="239">
        <v>3.7999999999999999E-2</v>
      </c>
      <c r="W174" s="239">
        <f>V174*K174</f>
        <v>0.86297999999999997</v>
      </c>
      <c r="X174" s="239">
        <v>5.0000000000000001E-4</v>
      </c>
      <c r="Y174" s="239">
        <f>X174*K174</f>
        <v>1.1355000000000001E-2</v>
      </c>
      <c r="Z174" s="239">
        <v>0</v>
      </c>
      <c r="AA174" s="240">
        <f>Z174*K174</f>
        <v>0</v>
      </c>
      <c r="AR174" s="158" t="s">
        <v>232</v>
      </c>
      <c r="AT174" s="158" t="s">
        <v>169</v>
      </c>
      <c r="AU174" s="158" t="s">
        <v>85</v>
      </c>
      <c r="AY174" s="158" t="s">
        <v>168</v>
      </c>
      <c r="BE174" s="241">
        <f>IF(U174="základná",N174,0)</f>
        <v>0</v>
      </c>
      <c r="BF174" s="241">
        <f>IF(U174="znížená",N174,0)</f>
        <v>0</v>
      </c>
      <c r="BG174" s="241">
        <f>IF(U174="zákl. prenesená",N174,0)</f>
        <v>0</v>
      </c>
      <c r="BH174" s="241">
        <f>IF(U174="zníž. prenesená",N174,0)</f>
        <v>0</v>
      </c>
      <c r="BI174" s="241">
        <f>IF(U174="nulová",N174,0)</f>
        <v>0</v>
      </c>
      <c r="BJ174" s="158" t="s">
        <v>85</v>
      </c>
      <c r="BK174" s="242">
        <f>ROUND(L174*K174,3)</f>
        <v>0</v>
      </c>
      <c r="BL174" s="158" t="s">
        <v>232</v>
      </c>
      <c r="BM174" s="158" t="s">
        <v>2574</v>
      </c>
      <c r="BO174" s="152"/>
    </row>
    <row r="175" spans="2:67" s="170" customFormat="1" ht="25.5" customHeight="1">
      <c r="B175" s="171"/>
      <c r="C175" s="243" t="s">
        <v>354</v>
      </c>
      <c r="D175" s="243" t="s">
        <v>203</v>
      </c>
      <c r="E175" s="244" t="s">
        <v>1131</v>
      </c>
      <c r="F175" s="245" t="s">
        <v>2575</v>
      </c>
      <c r="G175" s="245"/>
      <c r="H175" s="245"/>
      <c r="I175" s="245"/>
      <c r="J175" s="246" t="s">
        <v>243</v>
      </c>
      <c r="K175" s="247">
        <v>22.71</v>
      </c>
      <c r="L175" s="150"/>
      <c r="M175" s="150"/>
      <c r="N175" s="248">
        <f>ROUND(L175*K175,2)</f>
        <v>0</v>
      </c>
      <c r="O175" s="236"/>
      <c r="P175" s="236"/>
      <c r="Q175" s="236"/>
      <c r="R175" s="174"/>
      <c r="T175" s="237" t="s">
        <v>5</v>
      </c>
      <c r="U175" s="238" t="s">
        <v>41</v>
      </c>
      <c r="V175" s="239">
        <v>0</v>
      </c>
      <c r="W175" s="239">
        <f>V175*K175</f>
        <v>0</v>
      </c>
      <c r="X175" s="239">
        <v>0</v>
      </c>
      <c r="Y175" s="239">
        <f>X175*K175</f>
        <v>0</v>
      </c>
      <c r="Z175" s="239">
        <v>0</v>
      </c>
      <c r="AA175" s="240">
        <f>Z175*K175</f>
        <v>0</v>
      </c>
      <c r="AR175" s="158" t="s">
        <v>297</v>
      </c>
      <c r="AT175" s="158" t="s">
        <v>203</v>
      </c>
      <c r="AU175" s="158" t="s">
        <v>85</v>
      </c>
      <c r="AY175" s="158" t="s">
        <v>168</v>
      </c>
      <c r="BE175" s="241">
        <f>IF(U175="základná",N175,0)</f>
        <v>0</v>
      </c>
      <c r="BF175" s="241">
        <f>IF(U175="znížená",N175,0)</f>
        <v>0</v>
      </c>
      <c r="BG175" s="241">
        <f>IF(U175="zákl. prenesená",N175,0)</f>
        <v>0</v>
      </c>
      <c r="BH175" s="241">
        <f>IF(U175="zníž. prenesená",N175,0)</f>
        <v>0</v>
      </c>
      <c r="BI175" s="241">
        <f>IF(U175="nulová",N175,0)</f>
        <v>0</v>
      </c>
      <c r="BJ175" s="158" t="s">
        <v>85</v>
      </c>
      <c r="BK175" s="242">
        <f>ROUND(L175*K175,3)</f>
        <v>0</v>
      </c>
      <c r="BL175" s="158" t="s">
        <v>232</v>
      </c>
      <c r="BM175" s="158" t="s">
        <v>2576</v>
      </c>
      <c r="BO175" s="152"/>
    </row>
    <row r="176" spans="2:67" s="170" customFormat="1" ht="38.25" customHeight="1">
      <c r="B176" s="171"/>
      <c r="C176" s="231" t="s">
        <v>358</v>
      </c>
      <c r="D176" s="231" t="s">
        <v>169</v>
      </c>
      <c r="E176" s="232" t="s">
        <v>2577</v>
      </c>
      <c r="F176" s="233" t="s">
        <v>1112</v>
      </c>
      <c r="G176" s="233"/>
      <c r="H176" s="233"/>
      <c r="I176" s="233"/>
      <c r="J176" s="234" t="s">
        <v>181</v>
      </c>
      <c r="K176" s="235">
        <v>7.2</v>
      </c>
      <c r="L176" s="149"/>
      <c r="M176" s="149"/>
      <c r="N176" s="236">
        <f>ROUND(L176*K176,2)</f>
        <v>0</v>
      </c>
      <c r="O176" s="236"/>
      <c r="P176" s="236"/>
      <c r="Q176" s="236"/>
      <c r="R176" s="174"/>
      <c r="T176" s="237" t="s">
        <v>5</v>
      </c>
      <c r="U176" s="238" t="s">
        <v>41</v>
      </c>
      <c r="V176" s="239">
        <v>0.98599999999999999</v>
      </c>
      <c r="W176" s="239">
        <f>V176*K176</f>
        <v>7.0991999999999997</v>
      </c>
      <c r="X176" s="239">
        <v>3.5400000000000002E-3</v>
      </c>
      <c r="Y176" s="239">
        <f>X176*K176</f>
        <v>2.5488E-2</v>
      </c>
      <c r="Z176" s="239">
        <v>0</v>
      </c>
      <c r="AA176" s="240">
        <f>Z176*K176</f>
        <v>0</v>
      </c>
      <c r="AR176" s="158" t="s">
        <v>232</v>
      </c>
      <c r="AT176" s="158" t="s">
        <v>169</v>
      </c>
      <c r="AU176" s="158" t="s">
        <v>85</v>
      </c>
      <c r="AY176" s="158" t="s">
        <v>168</v>
      </c>
      <c r="BE176" s="241">
        <f>IF(U176="základná",N176,0)</f>
        <v>0</v>
      </c>
      <c r="BF176" s="241">
        <f>IF(U176="znížená",N176,0)</f>
        <v>0</v>
      </c>
      <c r="BG176" s="241">
        <f>IF(U176="zákl. prenesená",N176,0)</f>
        <v>0</v>
      </c>
      <c r="BH176" s="241">
        <f>IF(U176="zníž. prenesená",N176,0)</f>
        <v>0</v>
      </c>
      <c r="BI176" s="241">
        <f>IF(U176="nulová",N176,0)</f>
        <v>0</v>
      </c>
      <c r="BJ176" s="158" t="s">
        <v>85</v>
      </c>
      <c r="BK176" s="242">
        <f>ROUND(L176*K176,3)</f>
        <v>0</v>
      </c>
      <c r="BL176" s="158" t="s">
        <v>232</v>
      </c>
      <c r="BM176" s="158" t="s">
        <v>2578</v>
      </c>
      <c r="BO176" s="152"/>
    </row>
    <row r="177" spans="2:67" s="170" customFormat="1" ht="25.5" customHeight="1">
      <c r="B177" s="171"/>
      <c r="C177" s="243" t="s">
        <v>362</v>
      </c>
      <c r="D177" s="243" t="s">
        <v>203</v>
      </c>
      <c r="E177" s="244" t="s">
        <v>2579</v>
      </c>
      <c r="F177" s="245" t="s">
        <v>2580</v>
      </c>
      <c r="G177" s="245"/>
      <c r="H177" s="245"/>
      <c r="I177" s="245"/>
      <c r="J177" s="246" t="s">
        <v>181</v>
      </c>
      <c r="K177" s="247">
        <v>7.92</v>
      </c>
      <c r="L177" s="150"/>
      <c r="M177" s="150"/>
      <c r="N177" s="248">
        <f>ROUND(L177*K177,2)</f>
        <v>0</v>
      </c>
      <c r="O177" s="236"/>
      <c r="P177" s="236"/>
      <c r="Q177" s="236"/>
      <c r="R177" s="174"/>
      <c r="T177" s="237" t="s">
        <v>5</v>
      </c>
      <c r="U177" s="238" t="s">
        <v>41</v>
      </c>
      <c r="V177" s="239">
        <v>0</v>
      </c>
      <c r="W177" s="239">
        <f>V177*K177</f>
        <v>0</v>
      </c>
      <c r="X177" s="239">
        <v>1.6000000000000001E-3</v>
      </c>
      <c r="Y177" s="239">
        <f>X177*K177</f>
        <v>1.2672000000000001E-2</v>
      </c>
      <c r="Z177" s="239">
        <v>0</v>
      </c>
      <c r="AA177" s="240">
        <f>Z177*K177</f>
        <v>0</v>
      </c>
      <c r="AR177" s="158" t="s">
        <v>297</v>
      </c>
      <c r="AT177" s="158" t="s">
        <v>203</v>
      </c>
      <c r="AU177" s="158" t="s">
        <v>85</v>
      </c>
      <c r="AY177" s="158" t="s">
        <v>168</v>
      </c>
      <c r="BE177" s="241">
        <f>IF(U177="základná",N177,0)</f>
        <v>0</v>
      </c>
      <c r="BF177" s="241">
        <f>IF(U177="znížená",N177,0)</f>
        <v>0</v>
      </c>
      <c r="BG177" s="241">
        <f>IF(U177="zákl. prenesená",N177,0)</f>
        <v>0</v>
      </c>
      <c r="BH177" s="241">
        <f>IF(U177="zníž. prenesená",N177,0)</f>
        <v>0</v>
      </c>
      <c r="BI177" s="241">
        <f>IF(U177="nulová",N177,0)</f>
        <v>0</v>
      </c>
      <c r="BJ177" s="158" t="s">
        <v>85</v>
      </c>
      <c r="BK177" s="242">
        <f>ROUND(L177*K177,3)</f>
        <v>0</v>
      </c>
      <c r="BL177" s="158" t="s">
        <v>232</v>
      </c>
      <c r="BM177" s="158" t="s">
        <v>2581</v>
      </c>
      <c r="BO177" s="152"/>
    </row>
    <row r="178" spans="2:67" s="170" customFormat="1" ht="25.5" customHeight="1">
      <c r="B178" s="171"/>
      <c r="C178" s="231" t="s">
        <v>366</v>
      </c>
      <c r="D178" s="231" t="s">
        <v>169</v>
      </c>
      <c r="E178" s="232" t="s">
        <v>2582</v>
      </c>
      <c r="F178" s="233" t="s">
        <v>2583</v>
      </c>
      <c r="G178" s="233"/>
      <c r="H178" s="233"/>
      <c r="I178" s="233"/>
      <c r="J178" s="234" t="s">
        <v>267</v>
      </c>
      <c r="K178" s="235">
        <v>0.05</v>
      </c>
      <c r="L178" s="149"/>
      <c r="M178" s="149"/>
      <c r="N178" s="236">
        <f>ROUND(L178*K178,2)</f>
        <v>0</v>
      </c>
      <c r="O178" s="236"/>
      <c r="P178" s="236"/>
      <c r="Q178" s="236"/>
      <c r="R178" s="174"/>
      <c r="T178" s="237" t="s">
        <v>5</v>
      </c>
      <c r="U178" s="253" t="s">
        <v>41</v>
      </c>
      <c r="V178" s="254">
        <v>1.6020000000000001</v>
      </c>
      <c r="W178" s="254">
        <f>V178*K178</f>
        <v>8.0100000000000005E-2</v>
      </c>
      <c r="X178" s="254">
        <v>0</v>
      </c>
      <c r="Y178" s="254">
        <f>X178*K178</f>
        <v>0</v>
      </c>
      <c r="Z178" s="254">
        <v>0</v>
      </c>
      <c r="AA178" s="255">
        <f>Z178*K178</f>
        <v>0</v>
      </c>
      <c r="AR178" s="158" t="s">
        <v>232</v>
      </c>
      <c r="AT178" s="158" t="s">
        <v>169</v>
      </c>
      <c r="AU178" s="158" t="s">
        <v>85</v>
      </c>
      <c r="AY178" s="158" t="s">
        <v>168</v>
      </c>
      <c r="BE178" s="241">
        <f>IF(U178="základná",N178,0)</f>
        <v>0</v>
      </c>
      <c r="BF178" s="241">
        <f>IF(U178="znížená",N178,0)</f>
        <v>0</v>
      </c>
      <c r="BG178" s="241">
        <f>IF(U178="zákl. prenesená",N178,0)</f>
        <v>0</v>
      </c>
      <c r="BH178" s="241">
        <f>IF(U178="zníž. prenesená",N178,0)</f>
        <v>0</v>
      </c>
      <c r="BI178" s="241">
        <f>IF(U178="nulová",N178,0)</f>
        <v>0</v>
      </c>
      <c r="BJ178" s="158" t="s">
        <v>85</v>
      </c>
      <c r="BK178" s="242">
        <f>ROUND(L178*K178,3)</f>
        <v>0</v>
      </c>
      <c r="BL178" s="158" t="s">
        <v>232</v>
      </c>
      <c r="BM178" s="158" t="s">
        <v>2584</v>
      </c>
      <c r="BO178" s="152"/>
    </row>
    <row r="179" spans="2:67" s="170" customFormat="1" ht="7" customHeight="1">
      <c r="B179" s="179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1"/>
    </row>
  </sheetData>
  <sheetProtection algorithmName="SHA-512" hashValue="NGuSrvulEg6x6XyC1JZkjEuuQyTvFkaCKN8lF7wjb03J3SZulKf6FCQe9WdIsn7KXlSppr1dD4mWhKscuusIkg==" saltValue="/DauLGMK7aEHV/L94XEzwg==" spinCount="100000" sheet="1" formatCells="0" sort="0" autoFilter="0"/>
  <protectedRanges>
    <protectedRange sqref="BO122:BO178 L122:M178 C4:Q102" name="Rozsah1"/>
  </protectedRanges>
  <mergeCells count="218">
    <mergeCell ref="H1:K1"/>
    <mergeCell ref="S2:AC2"/>
    <mergeCell ref="F177:I177"/>
    <mergeCell ref="L177:M177"/>
    <mergeCell ref="N177:Q177"/>
    <mergeCell ref="F178:I178"/>
    <mergeCell ref="L178:M178"/>
    <mergeCell ref="N178:Q178"/>
    <mergeCell ref="N119:Q119"/>
    <mergeCell ref="N120:Q120"/>
    <mergeCell ref="N121:Q121"/>
    <mergeCell ref="N131:Q131"/>
    <mergeCell ref="N140:Q140"/>
    <mergeCell ref="N153:Q153"/>
    <mergeCell ref="N162:Q162"/>
    <mergeCell ref="N164:Q164"/>
    <mergeCell ref="N165:Q165"/>
    <mergeCell ref="N169:Q169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900-000000000000}"/>
    <hyperlink ref="H1:K1" location="C86" display="2) Rekapitulácia rozpočtu" xr:uid="{00000000-0004-0000-0900-000001000000}"/>
    <hyperlink ref="L1" location="C118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406"/>
  <sheetViews>
    <sheetView showGridLines="0" workbookViewId="0">
      <pane ySplit="1" topLeftCell="A2" activePane="bottomLeft" state="frozen"/>
      <selection pane="bottomLeft" activeCell="C115" activeCellId="2" sqref="BO136:BO405 L136:M405 C4:Q115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92.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266" hidden="1" customWidth="1"/>
    <col min="30" max="30" width="15" style="266" hidden="1" customWidth="1"/>
    <col min="31" max="31" width="16.375" style="266" hidden="1" customWidth="1"/>
    <col min="32" max="35" width="0" style="266" hidden="1" customWidth="1"/>
    <col min="36" max="43" width="0" style="153" hidden="1" customWidth="1"/>
    <col min="44" max="65" width="9.375" style="153" hidden="1" customWidth="1"/>
    <col min="66" max="66" width="0" style="153" hidden="1" customWidth="1"/>
    <col min="67" max="67" width="42.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86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122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  <c r="AC8" s="262"/>
      <c r="AD8" s="262"/>
      <c r="AE8" s="262"/>
      <c r="AF8" s="262"/>
      <c r="AG8" s="262"/>
      <c r="AH8" s="262"/>
      <c r="AI8" s="262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  <c r="AC9" s="262"/>
      <c r="AD9" s="262"/>
      <c r="AE9" s="262"/>
      <c r="AF9" s="262"/>
      <c r="AG9" s="262"/>
      <c r="AH9" s="262"/>
      <c r="AI9" s="262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  <c r="AC10" s="262"/>
      <c r="AD10" s="262"/>
      <c r="AE10" s="262"/>
      <c r="AF10" s="262"/>
      <c r="AG10" s="262"/>
      <c r="AH10" s="262"/>
      <c r="AI10" s="262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  <c r="AC11" s="262"/>
      <c r="AD11" s="262"/>
      <c r="AE11" s="262"/>
      <c r="AF11" s="262"/>
      <c r="AG11" s="262"/>
      <c r="AH11" s="262"/>
      <c r="AI11" s="262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  <c r="AC12" s="262"/>
      <c r="AD12" s="262"/>
      <c r="AE12" s="262"/>
      <c r="AF12" s="262"/>
      <c r="AG12" s="262"/>
      <c r="AH12" s="262"/>
      <c r="AI12" s="262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  <c r="AC13" s="262"/>
      <c r="AD13" s="262"/>
      <c r="AE13" s="262"/>
      <c r="AF13" s="262"/>
      <c r="AG13" s="262"/>
      <c r="AH13" s="262"/>
      <c r="AI13" s="262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  <c r="AC14" s="262"/>
      <c r="AD14" s="262"/>
      <c r="AE14" s="262"/>
      <c r="AF14" s="262"/>
      <c r="AG14" s="262"/>
      <c r="AH14" s="262"/>
      <c r="AI14" s="262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">
        <v>5</v>
      </c>
      <c r="P15" s="304"/>
      <c r="Q15" s="298"/>
      <c r="R15" s="174"/>
      <c r="AC15" s="262"/>
      <c r="AD15" s="262"/>
      <c r="AE15" s="262"/>
      <c r="AF15" s="262"/>
      <c r="AG15" s="262"/>
      <c r="AH15" s="262"/>
      <c r="AI15" s="262"/>
    </row>
    <row r="16" spans="1:66" s="170" customFormat="1" ht="18" customHeight="1">
      <c r="B16" s="171"/>
      <c r="C16" s="298"/>
      <c r="D16" s="298"/>
      <c r="E16" s="302" t="s">
        <v>28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">
        <v>5</v>
      </c>
      <c r="P16" s="304"/>
      <c r="Q16" s="298"/>
      <c r="R16" s="174"/>
      <c r="AC16" s="262"/>
      <c r="AD16" s="262"/>
      <c r="AE16" s="262"/>
      <c r="AF16" s="262"/>
      <c r="AG16" s="262"/>
      <c r="AH16" s="262"/>
      <c r="AI16" s="262"/>
    </row>
    <row r="17" spans="2:35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  <c r="AC17" s="262"/>
      <c r="AD17" s="262"/>
      <c r="AE17" s="262"/>
      <c r="AF17" s="262"/>
      <c r="AG17" s="262"/>
      <c r="AH17" s="262"/>
      <c r="AI17" s="262"/>
    </row>
    <row r="18" spans="2:35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  <c r="AC18" s="262"/>
      <c r="AD18" s="262"/>
      <c r="AE18" s="262"/>
      <c r="AF18" s="262"/>
      <c r="AG18" s="262"/>
      <c r="AH18" s="262"/>
      <c r="AI18" s="262"/>
    </row>
    <row r="19" spans="2:35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  <c r="AC19" s="262"/>
      <c r="AD19" s="262"/>
      <c r="AE19" s="262"/>
      <c r="AF19" s="262"/>
      <c r="AG19" s="262"/>
      <c r="AH19" s="262"/>
      <c r="AI19" s="262"/>
    </row>
    <row r="20" spans="2:35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  <c r="AC20" s="262"/>
      <c r="AD20" s="262"/>
      <c r="AE20" s="262"/>
      <c r="AF20" s="262"/>
      <c r="AG20" s="262"/>
      <c r="AH20" s="262"/>
      <c r="AI20" s="262"/>
    </row>
    <row r="21" spans="2:35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  <c r="AC21" s="262"/>
      <c r="AD21" s="262"/>
      <c r="AE21" s="262"/>
      <c r="AF21" s="262"/>
      <c r="AG21" s="262"/>
      <c r="AH21" s="262"/>
      <c r="AI21" s="262"/>
    </row>
    <row r="22" spans="2:35" s="170" customFormat="1" ht="18" customHeight="1">
      <c r="B22" s="171"/>
      <c r="C22" s="298"/>
      <c r="D22" s="298"/>
      <c r="E22" s="302" t="s">
        <v>123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  <c r="AC22" s="262"/>
      <c r="AD22" s="262"/>
      <c r="AE22" s="262"/>
      <c r="AF22" s="262"/>
      <c r="AG22" s="262"/>
      <c r="AH22" s="262"/>
      <c r="AI22" s="262"/>
    </row>
    <row r="23" spans="2:35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  <c r="AC23" s="262"/>
      <c r="AD23" s="262"/>
      <c r="AE23" s="262"/>
      <c r="AF23" s="262"/>
      <c r="AG23" s="262"/>
      <c r="AH23" s="262"/>
      <c r="AI23" s="262"/>
    </row>
    <row r="24" spans="2:35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  <c r="AC24" s="262"/>
      <c r="AD24" s="262"/>
      <c r="AE24" s="262"/>
      <c r="AF24" s="262"/>
      <c r="AG24" s="262"/>
      <c r="AH24" s="262"/>
      <c r="AI24" s="262"/>
    </row>
    <row r="25" spans="2:35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  <c r="AC25" s="262"/>
      <c r="AD25" s="262"/>
      <c r="AE25" s="262"/>
      <c r="AF25" s="262"/>
      <c r="AG25" s="262"/>
      <c r="AH25" s="262"/>
      <c r="AI25" s="262"/>
    </row>
    <row r="26" spans="2:35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  <c r="AC26" s="262"/>
      <c r="AD26" s="262"/>
      <c r="AE26" s="262"/>
      <c r="AF26" s="262"/>
      <c r="AG26" s="262"/>
      <c r="AH26" s="262"/>
      <c r="AI26" s="262"/>
    </row>
    <row r="27" spans="2:35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  <c r="AC27" s="262"/>
      <c r="AD27" s="262"/>
      <c r="AE27" s="262"/>
      <c r="AF27" s="262"/>
      <c r="AG27" s="262"/>
      <c r="AH27" s="262"/>
      <c r="AI27" s="262"/>
    </row>
    <row r="28" spans="2:35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  <c r="AC28" s="262"/>
      <c r="AD28" s="262"/>
      <c r="AE28" s="262"/>
      <c r="AF28" s="262"/>
      <c r="AG28" s="262"/>
      <c r="AH28" s="262"/>
      <c r="AI28" s="262"/>
    </row>
    <row r="29" spans="2:35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N113</f>
        <v>0</v>
      </c>
      <c r="N29" s="308"/>
      <c r="O29" s="308"/>
      <c r="P29" s="308"/>
      <c r="Q29" s="298"/>
      <c r="R29" s="174"/>
      <c r="AC29" s="262"/>
      <c r="AD29" s="262"/>
      <c r="AE29" s="262"/>
      <c r="AF29" s="262"/>
      <c r="AG29" s="262"/>
      <c r="AH29" s="262"/>
      <c r="AI29" s="262"/>
    </row>
    <row r="30" spans="2:35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  <c r="AC30" s="262"/>
      <c r="AD30" s="262"/>
      <c r="AE30" s="262"/>
      <c r="AF30" s="262"/>
      <c r="AG30" s="262"/>
      <c r="AH30" s="262"/>
      <c r="AI30" s="262"/>
    </row>
    <row r="31" spans="2:35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  <c r="AC31" s="262"/>
      <c r="AD31" s="262"/>
      <c r="AE31" s="262"/>
      <c r="AF31" s="262"/>
      <c r="AG31" s="262"/>
      <c r="AH31" s="262"/>
      <c r="AI31" s="262"/>
    </row>
    <row r="32" spans="2:35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  <c r="AC32" s="262"/>
      <c r="AD32" s="262"/>
      <c r="AE32" s="262"/>
      <c r="AF32" s="262"/>
      <c r="AG32" s="262"/>
      <c r="AH32" s="262"/>
      <c r="AI32" s="262"/>
    </row>
    <row r="33" spans="2:35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ROUND((SUM(BE113:BE114)+SUM(BE133:BE405)), 2)</f>
        <v>0</v>
      </c>
      <c r="I33" s="301"/>
      <c r="J33" s="301"/>
      <c r="K33" s="298"/>
      <c r="L33" s="298"/>
      <c r="M33" s="315">
        <f>ROUND(ROUND((SUM(BE113:BE114)+SUM(BE133:BE405)), 2)*F33, 2)</f>
        <v>0</v>
      </c>
      <c r="N33" s="301"/>
      <c r="O33" s="301"/>
      <c r="P33" s="301"/>
      <c r="Q33" s="298"/>
      <c r="R33" s="174"/>
      <c r="AC33" s="262"/>
      <c r="AD33" s="262"/>
      <c r="AE33" s="262"/>
      <c r="AF33" s="262"/>
      <c r="AG33" s="262"/>
      <c r="AH33" s="262"/>
      <c r="AI33" s="262"/>
    </row>
    <row r="34" spans="2:35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ROUND((SUM(BF113:BF114)+SUM(BF133:BF405)), 2)</f>
        <v>0</v>
      </c>
      <c r="I34" s="301"/>
      <c r="J34" s="301"/>
      <c r="K34" s="298"/>
      <c r="L34" s="298"/>
      <c r="M34" s="315">
        <f>ROUND(ROUND((SUM(BF113:BF114)+SUM(BF133:BF405)), 2)*F34, 2)</f>
        <v>0</v>
      </c>
      <c r="N34" s="301"/>
      <c r="O34" s="301"/>
      <c r="P34" s="301"/>
      <c r="Q34" s="298"/>
      <c r="R34" s="174"/>
      <c r="AC34" s="262"/>
      <c r="AD34" s="262"/>
      <c r="AE34" s="262"/>
      <c r="AF34" s="262"/>
      <c r="AG34" s="262"/>
      <c r="AH34" s="262"/>
      <c r="AI34" s="262"/>
    </row>
    <row r="35" spans="2:35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ROUND((SUM(BG113:BG114)+SUM(BG133:BG405)),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  <c r="AC35" s="262"/>
      <c r="AD35" s="262"/>
      <c r="AE35" s="262"/>
      <c r="AF35" s="262"/>
      <c r="AG35" s="262"/>
      <c r="AH35" s="262"/>
      <c r="AI35" s="262"/>
    </row>
    <row r="36" spans="2:35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ROUND((SUM(BH113:BH114)+SUM(BH133:BH405)),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  <c r="AC36" s="262"/>
      <c r="AD36" s="262"/>
      <c r="AE36" s="262"/>
      <c r="AF36" s="262"/>
      <c r="AG36" s="262"/>
      <c r="AH36" s="262"/>
      <c r="AI36" s="262"/>
    </row>
    <row r="37" spans="2:35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ROUND((SUM(BI113:BI114)+SUM(BI133:BI405)),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  <c r="AC37" s="262"/>
      <c r="AD37" s="262"/>
      <c r="AE37" s="262"/>
      <c r="AF37" s="262"/>
      <c r="AG37" s="262"/>
      <c r="AH37" s="262"/>
      <c r="AI37" s="262"/>
    </row>
    <row r="38" spans="2:35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  <c r="AC38" s="262"/>
      <c r="AD38" s="262"/>
      <c r="AE38" s="262"/>
      <c r="AF38" s="262"/>
      <c r="AG38" s="262"/>
      <c r="AH38" s="262"/>
      <c r="AI38" s="262"/>
    </row>
    <row r="39" spans="2:35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  <c r="AC39" s="262"/>
      <c r="AD39" s="262"/>
      <c r="AE39" s="262"/>
      <c r="AF39" s="262"/>
      <c r="AG39" s="262"/>
      <c r="AH39" s="262"/>
      <c r="AI39" s="262"/>
    </row>
    <row r="40" spans="2:35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  <c r="AC40" s="262"/>
      <c r="AD40" s="262"/>
      <c r="AE40" s="262"/>
      <c r="AF40" s="262"/>
      <c r="AG40" s="262"/>
      <c r="AH40" s="262"/>
      <c r="AI40" s="262"/>
    </row>
    <row r="41" spans="2:35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  <c r="AC41" s="262"/>
      <c r="AD41" s="262"/>
      <c r="AE41" s="262"/>
      <c r="AF41" s="262"/>
      <c r="AG41" s="262"/>
      <c r="AH41" s="262"/>
      <c r="AI41" s="262"/>
    </row>
    <row r="42" spans="2:35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35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35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35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35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35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35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35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35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  <c r="AC50" s="262"/>
      <c r="AD50" s="262"/>
      <c r="AE50" s="262"/>
      <c r="AF50" s="262"/>
      <c r="AG50" s="262"/>
      <c r="AH50" s="262"/>
      <c r="AI50" s="262"/>
    </row>
    <row r="51" spans="2:35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35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35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35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35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35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35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35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35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  <c r="AC59" s="262"/>
      <c r="AD59" s="262"/>
      <c r="AE59" s="262"/>
      <c r="AF59" s="262"/>
      <c r="AG59" s="262"/>
      <c r="AH59" s="262"/>
      <c r="AI59" s="262"/>
    </row>
    <row r="60" spans="2:35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35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  <c r="AC61" s="262"/>
      <c r="AD61" s="262"/>
      <c r="AE61" s="262"/>
      <c r="AF61" s="262"/>
      <c r="AG61" s="262"/>
      <c r="AH61" s="262"/>
      <c r="AI61" s="262"/>
    </row>
    <row r="62" spans="2:35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35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35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35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35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35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35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35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35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  <c r="AC70" s="262"/>
      <c r="AD70" s="262"/>
      <c r="AE70" s="262"/>
      <c r="AF70" s="262"/>
      <c r="AG70" s="262"/>
      <c r="AH70" s="262"/>
      <c r="AI70" s="262"/>
    </row>
    <row r="71" spans="2:35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  <c r="AC71" s="262"/>
      <c r="AD71" s="262"/>
      <c r="AE71" s="262"/>
      <c r="AF71" s="262"/>
      <c r="AG71" s="262"/>
      <c r="AH71" s="262"/>
      <c r="AI71" s="262"/>
    </row>
    <row r="72" spans="2:35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35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35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35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  <c r="AC75" s="262"/>
      <c r="AD75" s="262"/>
      <c r="AE75" s="262"/>
      <c r="AF75" s="262"/>
      <c r="AG75" s="262"/>
      <c r="AH75" s="262"/>
      <c r="AI75" s="262"/>
    </row>
    <row r="76" spans="2:35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  <c r="AC76" s="262"/>
      <c r="AD76" s="262"/>
      <c r="AE76" s="262"/>
      <c r="AF76" s="262"/>
      <c r="AG76" s="262"/>
      <c r="AH76" s="262"/>
      <c r="AI76" s="262"/>
    </row>
    <row r="77" spans="2:35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  <c r="AC77" s="262"/>
      <c r="AD77" s="262"/>
      <c r="AE77" s="262"/>
      <c r="AF77" s="262"/>
      <c r="AG77" s="262"/>
      <c r="AH77" s="262"/>
      <c r="AI77" s="262"/>
    </row>
    <row r="78" spans="2:35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  <c r="AC78" s="262"/>
      <c r="AD78" s="262"/>
      <c r="AE78" s="262"/>
      <c r="AF78" s="262"/>
      <c r="AG78" s="262"/>
      <c r="AH78" s="262"/>
      <c r="AI78" s="262"/>
    </row>
    <row r="79" spans="2:35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35" s="170" customFormat="1" ht="37" customHeight="1">
      <c r="B80" s="171"/>
      <c r="C80" s="334" t="s">
        <v>121</v>
      </c>
      <c r="D80" s="298"/>
      <c r="E80" s="298"/>
      <c r="F80" s="335" t="str">
        <f>F8</f>
        <v xml:space="preserve">E 01 - Architektonicko stavebné riešenie 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  <c r="AC80" s="262"/>
      <c r="AD80" s="262"/>
      <c r="AE80" s="262"/>
      <c r="AF80" s="262"/>
      <c r="AG80" s="262"/>
      <c r="AH80" s="262"/>
      <c r="AI80" s="262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  <c r="AC81" s="262"/>
      <c r="AD81" s="262"/>
      <c r="AE81" s="262"/>
      <c r="AF81" s="262"/>
      <c r="AG81" s="262"/>
      <c r="AH81" s="262"/>
      <c r="AI81" s="262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  <c r="AC82" s="262"/>
      <c r="AD82" s="262"/>
      <c r="AE82" s="262"/>
      <c r="AF82" s="262"/>
      <c r="AG82" s="262"/>
      <c r="AH82" s="262"/>
      <c r="AI82" s="262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  <c r="AC83" s="262"/>
      <c r="AD83" s="262"/>
      <c r="AE83" s="262"/>
      <c r="AF83" s="262"/>
      <c r="AG83" s="262"/>
      <c r="AH83" s="262"/>
      <c r="AI83" s="262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  <c r="AC84" s="262"/>
      <c r="AD84" s="262"/>
      <c r="AE84" s="262"/>
      <c r="AF84" s="262"/>
      <c r="AG84" s="262"/>
      <c r="AH84" s="262"/>
      <c r="AI84" s="262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arch. Dzurco</v>
      </c>
      <c r="N85" s="304"/>
      <c r="O85" s="304"/>
      <c r="P85" s="304"/>
      <c r="Q85" s="304"/>
      <c r="R85" s="174"/>
      <c r="AC85" s="262"/>
      <c r="AD85" s="262"/>
      <c r="AE85" s="262"/>
      <c r="AF85" s="262"/>
      <c r="AG85" s="262"/>
      <c r="AH85" s="262"/>
      <c r="AI85" s="262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  <c r="AC86" s="262"/>
      <c r="AD86" s="262"/>
      <c r="AE86" s="262"/>
      <c r="AF86" s="262"/>
      <c r="AG86" s="262"/>
      <c r="AH86" s="262"/>
      <c r="AI86" s="262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  <c r="AC87" s="262"/>
      <c r="AD87" s="262"/>
      <c r="AE87" s="262"/>
      <c r="AF87" s="262"/>
      <c r="AG87" s="262"/>
      <c r="AH87" s="262"/>
      <c r="AI87" s="262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  <c r="AC88" s="262"/>
      <c r="AD88" s="262"/>
      <c r="AE88" s="262"/>
      <c r="AF88" s="262"/>
      <c r="AG88" s="262"/>
      <c r="AH88" s="262"/>
      <c r="AI88" s="262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N133</f>
        <v>0</v>
      </c>
      <c r="O89" s="340"/>
      <c r="P89" s="340"/>
      <c r="Q89" s="340"/>
      <c r="R89" s="174"/>
      <c r="AC89" s="262"/>
      <c r="AD89" s="262"/>
      <c r="AE89" s="262"/>
      <c r="AF89" s="262"/>
      <c r="AG89" s="262"/>
      <c r="AH89" s="262"/>
      <c r="AI89" s="262"/>
      <c r="AU89" s="158" t="s">
        <v>130</v>
      </c>
    </row>
    <row r="90" spans="2:47" s="190" customFormat="1" ht="25" customHeight="1">
      <c r="B90" s="187"/>
      <c r="C90" s="341"/>
      <c r="D90" s="342" t="s">
        <v>131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N134</f>
        <v>0</v>
      </c>
      <c r="O90" s="344"/>
      <c r="P90" s="344"/>
      <c r="Q90" s="344"/>
      <c r="R90" s="189"/>
      <c r="AC90" s="267"/>
      <c r="AD90" s="267"/>
      <c r="AE90" s="267"/>
      <c r="AF90" s="267"/>
      <c r="AG90" s="267"/>
      <c r="AH90" s="267"/>
      <c r="AI90" s="267"/>
    </row>
    <row r="91" spans="2:47" s="193" customFormat="1" ht="19.899999999999999" customHeight="1">
      <c r="B91" s="191"/>
      <c r="C91" s="345"/>
      <c r="D91" s="346" t="s">
        <v>132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N135</f>
        <v>0</v>
      </c>
      <c r="O91" s="348"/>
      <c r="P91" s="348"/>
      <c r="Q91" s="348"/>
      <c r="R91" s="192"/>
      <c r="AC91" s="282"/>
      <c r="AD91" s="282"/>
      <c r="AE91" s="282"/>
      <c r="AF91" s="282"/>
      <c r="AG91" s="282"/>
      <c r="AH91" s="282"/>
      <c r="AI91" s="282"/>
    </row>
    <row r="92" spans="2:47" s="193" customFormat="1" ht="19.899999999999999" customHeight="1">
      <c r="B92" s="191"/>
      <c r="C92" s="345"/>
      <c r="D92" s="346" t="s">
        <v>133</v>
      </c>
      <c r="E92" s="345"/>
      <c r="F92" s="345"/>
      <c r="G92" s="345"/>
      <c r="H92" s="345"/>
      <c r="I92" s="345"/>
      <c r="J92" s="345"/>
      <c r="K92" s="345"/>
      <c r="L92" s="345"/>
      <c r="M92" s="345"/>
      <c r="N92" s="347">
        <f>N140</f>
        <v>0</v>
      </c>
      <c r="O92" s="348"/>
      <c r="P92" s="348"/>
      <c r="Q92" s="348"/>
      <c r="R92" s="192"/>
      <c r="AC92" s="282"/>
      <c r="AD92" s="282"/>
      <c r="AE92" s="282"/>
      <c r="AF92" s="282"/>
      <c r="AG92" s="282"/>
      <c r="AH92" s="282"/>
      <c r="AI92" s="282"/>
    </row>
    <row r="93" spans="2:47" s="193" customFormat="1" ht="19.899999999999999" customHeight="1">
      <c r="B93" s="191"/>
      <c r="C93" s="345"/>
      <c r="D93" s="346" t="s">
        <v>134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7">
        <f>N156</f>
        <v>0</v>
      </c>
      <c r="O93" s="348"/>
      <c r="P93" s="348"/>
      <c r="Q93" s="348"/>
      <c r="R93" s="192"/>
      <c r="AC93" s="282"/>
      <c r="AD93" s="282"/>
      <c r="AE93" s="282"/>
      <c r="AF93" s="282"/>
      <c r="AG93" s="282"/>
      <c r="AH93" s="282"/>
      <c r="AI93" s="282"/>
    </row>
    <row r="94" spans="2:47" s="193" customFormat="1" ht="19.899999999999999" customHeight="1">
      <c r="B94" s="191"/>
      <c r="C94" s="345"/>
      <c r="D94" s="346" t="s">
        <v>135</v>
      </c>
      <c r="E94" s="345"/>
      <c r="F94" s="345"/>
      <c r="G94" s="345"/>
      <c r="H94" s="345"/>
      <c r="I94" s="345"/>
      <c r="J94" s="345"/>
      <c r="K94" s="345"/>
      <c r="L94" s="345"/>
      <c r="M94" s="345"/>
      <c r="N94" s="347">
        <f>N162</f>
        <v>0</v>
      </c>
      <c r="O94" s="348"/>
      <c r="P94" s="348"/>
      <c r="Q94" s="348"/>
      <c r="R94" s="192"/>
      <c r="AC94" s="282"/>
      <c r="AD94" s="282"/>
      <c r="AE94" s="282"/>
      <c r="AF94" s="282"/>
      <c r="AG94" s="282"/>
      <c r="AH94" s="282"/>
      <c r="AI94" s="282"/>
    </row>
    <row r="95" spans="2:47" s="193" customFormat="1" ht="19.899999999999999" customHeight="1">
      <c r="B95" s="191"/>
      <c r="C95" s="345"/>
      <c r="D95" s="346" t="s">
        <v>136</v>
      </c>
      <c r="E95" s="345"/>
      <c r="F95" s="345"/>
      <c r="G95" s="345"/>
      <c r="H95" s="345"/>
      <c r="I95" s="345"/>
      <c r="J95" s="345"/>
      <c r="K95" s="345"/>
      <c r="L95" s="345"/>
      <c r="M95" s="345"/>
      <c r="N95" s="347">
        <f>N199</f>
        <v>0</v>
      </c>
      <c r="O95" s="348"/>
      <c r="P95" s="348"/>
      <c r="Q95" s="348"/>
      <c r="R95" s="192"/>
      <c r="AC95" s="282"/>
      <c r="AD95" s="282"/>
      <c r="AE95" s="282"/>
      <c r="AF95" s="282"/>
      <c r="AG95" s="282"/>
      <c r="AH95" s="282"/>
      <c r="AI95" s="282"/>
    </row>
    <row r="96" spans="2:47" s="193" customFormat="1" ht="19.899999999999999" customHeight="1">
      <c r="B96" s="191"/>
      <c r="C96" s="345"/>
      <c r="D96" s="346" t="s">
        <v>137</v>
      </c>
      <c r="E96" s="345"/>
      <c r="F96" s="345"/>
      <c r="G96" s="345"/>
      <c r="H96" s="345"/>
      <c r="I96" s="345"/>
      <c r="J96" s="345"/>
      <c r="K96" s="345"/>
      <c r="L96" s="345"/>
      <c r="M96" s="345"/>
      <c r="N96" s="347">
        <f>N240</f>
        <v>0</v>
      </c>
      <c r="O96" s="348"/>
      <c r="P96" s="348"/>
      <c r="Q96" s="348"/>
      <c r="R96" s="192"/>
      <c r="AC96" s="282"/>
      <c r="AD96" s="282"/>
      <c r="AE96" s="282"/>
      <c r="AF96" s="282"/>
      <c r="AG96" s="282"/>
      <c r="AH96" s="282"/>
      <c r="AI96" s="282"/>
    </row>
    <row r="97" spans="2:35" s="190" customFormat="1" ht="25" customHeight="1">
      <c r="B97" s="187"/>
      <c r="C97" s="341"/>
      <c r="D97" s="342" t="s">
        <v>138</v>
      </c>
      <c r="E97" s="341"/>
      <c r="F97" s="341"/>
      <c r="G97" s="341"/>
      <c r="H97" s="341"/>
      <c r="I97" s="341"/>
      <c r="J97" s="341"/>
      <c r="K97" s="341"/>
      <c r="L97" s="341"/>
      <c r="M97" s="341"/>
      <c r="N97" s="343">
        <f>N242</f>
        <v>0</v>
      </c>
      <c r="O97" s="344"/>
      <c r="P97" s="344"/>
      <c r="Q97" s="344"/>
      <c r="R97" s="189"/>
      <c r="AC97" s="267"/>
      <c r="AD97" s="267"/>
      <c r="AE97" s="267"/>
      <c r="AF97" s="267"/>
      <c r="AG97" s="267"/>
      <c r="AH97" s="267"/>
      <c r="AI97" s="267"/>
    </row>
    <row r="98" spans="2:35" s="193" customFormat="1" ht="19.899999999999999" customHeight="1">
      <c r="B98" s="191"/>
      <c r="C98" s="345"/>
      <c r="D98" s="346" t="s">
        <v>139</v>
      </c>
      <c r="E98" s="345"/>
      <c r="F98" s="345"/>
      <c r="G98" s="345"/>
      <c r="H98" s="345"/>
      <c r="I98" s="345"/>
      <c r="J98" s="345"/>
      <c r="K98" s="345"/>
      <c r="L98" s="345"/>
      <c r="M98" s="345"/>
      <c r="N98" s="347">
        <f>N243</f>
        <v>0</v>
      </c>
      <c r="O98" s="348"/>
      <c r="P98" s="348"/>
      <c r="Q98" s="348"/>
      <c r="R98" s="192"/>
      <c r="AC98" s="282"/>
      <c r="AD98" s="282"/>
      <c r="AE98" s="282"/>
      <c r="AF98" s="282"/>
      <c r="AG98" s="282"/>
      <c r="AH98" s="282"/>
      <c r="AI98" s="282"/>
    </row>
    <row r="99" spans="2:35" s="193" customFormat="1" ht="19.899999999999999" customHeight="1">
      <c r="B99" s="191"/>
      <c r="C99" s="345"/>
      <c r="D99" s="346" t="s">
        <v>140</v>
      </c>
      <c r="E99" s="345"/>
      <c r="F99" s="345"/>
      <c r="G99" s="345"/>
      <c r="H99" s="345"/>
      <c r="I99" s="345"/>
      <c r="J99" s="345"/>
      <c r="K99" s="345"/>
      <c r="L99" s="345"/>
      <c r="M99" s="345"/>
      <c r="N99" s="347">
        <f>N256</f>
        <v>0</v>
      </c>
      <c r="O99" s="348"/>
      <c r="P99" s="348"/>
      <c r="Q99" s="348"/>
      <c r="R99" s="192"/>
      <c r="AC99" s="282"/>
      <c r="AD99" s="282"/>
      <c r="AE99" s="282"/>
      <c r="AF99" s="282"/>
      <c r="AG99" s="282"/>
      <c r="AH99" s="282"/>
      <c r="AI99" s="282"/>
    </row>
    <row r="100" spans="2:35" s="193" customFormat="1" ht="19.899999999999999" customHeight="1">
      <c r="B100" s="191"/>
      <c r="C100" s="345"/>
      <c r="D100" s="346" t="s">
        <v>141</v>
      </c>
      <c r="E100" s="345"/>
      <c r="F100" s="345"/>
      <c r="G100" s="345"/>
      <c r="H100" s="345"/>
      <c r="I100" s="345"/>
      <c r="J100" s="345"/>
      <c r="K100" s="345"/>
      <c r="L100" s="345"/>
      <c r="M100" s="345"/>
      <c r="N100" s="347">
        <f>N260</f>
        <v>0</v>
      </c>
      <c r="O100" s="348"/>
      <c r="P100" s="348"/>
      <c r="Q100" s="348"/>
      <c r="R100" s="192"/>
      <c r="AC100" s="282"/>
      <c r="AD100" s="282"/>
      <c r="AE100" s="282"/>
      <c r="AF100" s="282"/>
      <c r="AG100" s="282"/>
      <c r="AH100" s="282"/>
      <c r="AI100" s="282"/>
    </row>
    <row r="101" spans="2:35" s="193" customFormat="1" ht="19.899999999999999" customHeight="1">
      <c r="B101" s="191"/>
      <c r="C101" s="345"/>
      <c r="D101" s="346" t="s">
        <v>142</v>
      </c>
      <c r="E101" s="345"/>
      <c r="F101" s="345"/>
      <c r="G101" s="345"/>
      <c r="H101" s="345"/>
      <c r="I101" s="345"/>
      <c r="J101" s="345"/>
      <c r="K101" s="345"/>
      <c r="L101" s="345"/>
      <c r="M101" s="345"/>
      <c r="N101" s="347">
        <f>N262</f>
        <v>0</v>
      </c>
      <c r="O101" s="348"/>
      <c r="P101" s="348"/>
      <c r="Q101" s="348"/>
      <c r="R101" s="192"/>
      <c r="AC101" s="282"/>
      <c r="AD101" s="282"/>
      <c r="AE101" s="282"/>
      <c r="AF101" s="282"/>
      <c r="AG101" s="282"/>
      <c r="AH101" s="282"/>
      <c r="AI101" s="282"/>
    </row>
    <row r="102" spans="2:35" s="193" customFormat="1" ht="19.899999999999999" customHeight="1">
      <c r="B102" s="191"/>
      <c r="C102" s="345"/>
      <c r="D102" s="346" t="s">
        <v>143</v>
      </c>
      <c r="E102" s="345"/>
      <c r="F102" s="345"/>
      <c r="G102" s="345"/>
      <c r="H102" s="345"/>
      <c r="I102" s="345"/>
      <c r="J102" s="345"/>
      <c r="K102" s="345"/>
      <c r="L102" s="345"/>
      <c r="M102" s="345"/>
      <c r="N102" s="347">
        <f>N265</f>
        <v>0</v>
      </c>
      <c r="O102" s="348"/>
      <c r="P102" s="348"/>
      <c r="Q102" s="348"/>
      <c r="R102" s="192"/>
      <c r="AC102" s="282"/>
      <c r="AD102" s="282"/>
      <c r="AE102" s="282"/>
      <c r="AF102" s="282"/>
      <c r="AG102" s="282"/>
      <c r="AH102" s="282"/>
      <c r="AI102" s="282"/>
    </row>
    <row r="103" spans="2:35" s="193" customFormat="1" ht="19.899999999999999" customHeight="1">
      <c r="B103" s="191"/>
      <c r="C103" s="345"/>
      <c r="D103" s="346" t="s">
        <v>144</v>
      </c>
      <c r="E103" s="345"/>
      <c r="F103" s="345"/>
      <c r="G103" s="345"/>
      <c r="H103" s="345"/>
      <c r="I103" s="345"/>
      <c r="J103" s="345"/>
      <c r="K103" s="345"/>
      <c r="L103" s="345"/>
      <c r="M103" s="345"/>
      <c r="N103" s="347">
        <f>N277</f>
        <v>0</v>
      </c>
      <c r="O103" s="348"/>
      <c r="P103" s="348"/>
      <c r="Q103" s="348"/>
      <c r="R103" s="192"/>
      <c r="AC103" s="282"/>
      <c r="AD103" s="282"/>
      <c r="AE103" s="282"/>
      <c r="AF103" s="282"/>
      <c r="AG103" s="282"/>
      <c r="AH103" s="282"/>
      <c r="AI103" s="282"/>
    </row>
    <row r="104" spans="2:35" s="193" customFormat="1" ht="19.899999999999999" customHeight="1">
      <c r="B104" s="191"/>
      <c r="C104" s="345"/>
      <c r="D104" s="346" t="s">
        <v>145</v>
      </c>
      <c r="E104" s="345"/>
      <c r="F104" s="345"/>
      <c r="G104" s="345"/>
      <c r="H104" s="345"/>
      <c r="I104" s="345"/>
      <c r="J104" s="345"/>
      <c r="K104" s="345"/>
      <c r="L104" s="345"/>
      <c r="M104" s="345"/>
      <c r="N104" s="347">
        <f>N282</f>
        <v>0</v>
      </c>
      <c r="O104" s="348"/>
      <c r="P104" s="348"/>
      <c r="Q104" s="348"/>
      <c r="R104" s="192"/>
      <c r="AC104" s="282"/>
      <c r="AD104" s="282"/>
      <c r="AE104" s="282"/>
      <c r="AF104" s="282"/>
      <c r="AG104" s="282"/>
      <c r="AH104" s="282"/>
      <c r="AI104" s="282"/>
    </row>
    <row r="105" spans="2:35" s="193" customFormat="1" ht="19.899999999999999" customHeight="1">
      <c r="B105" s="191"/>
      <c r="C105" s="345"/>
      <c r="D105" s="346" t="s">
        <v>146</v>
      </c>
      <c r="E105" s="345"/>
      <c r="F105" s="345"/>
      <c r="G105" s="345"/>
      <c r="H105" s="345"/>
      <c r="I105" s="345"/>
      <c r="J105" s="345"/>
      <c r="K105" s="345"/>
      <c r="L105" s="345"/>
      <c r="M105" s="345"/>
      <c r="N105" s="347">
        <f>N316</f>
        <v>0</v>
      </c>
      <c r="O105" s="348"/>
      <c r="P105" s="348"/>
      <c r="Q105" s="348"/>
      <c r="R105" s="192"/>
      <c r="AC105" s="282"/>
      <c r="AD105" s="282"/>
      <c r="AE105" s="282"/>
      <c r="AF105" s="282"/>
      <c r="AG105" s="282"/>
      <c r="AH105" s="282"/>
      <c r="AI105" s="282"/>
    </row>
    <row r="106" spans="2:35" s="193" customFormat="1" ht="19.899999999999999" customHeight="1">
      <c r="B106" s="191"/>
      <c r="C106" s="345"/>
      <c r="D106" s="346" t="s">
        <v>147</v>
      </c>
      <c r="E106" s="345"/>
      <c r="F106" s="345"/>
      <c r="G106" s="345"/>
      <c r="H106" s="345"/>
      <c r="I106" s="345"/>
      <c r="J106" s="345"/>
      <c r="K106" s="345"/>
      <c r="L106" s="345"/>
      <c r="M106" s="345"/>
      <c r="N106" s="347">
        <f>N361</f>
        <v>0</v>
      </c>
      <c r="O106" s="348"/>
      <c r="P106" s="348"/>
      <c r="Q106" s="348"/>
      <c r="R106" s="192"/>
      <c r="AC106" s="282"/>
      <c r="AD106" s="282"/>
      <c r="AE106" s="282"/>
      <c r="AF106" s="282"/>
      <c r="AG106" s="282"/>
      <c r="AH106" s="282"/>
      <c r="AI106" s="282"/>
    </row>
    <row r="107" spans="2:35" s="193" customFormat="1" ht="19.899999999999999" customHeight="1">
      <c r="B107" s="191"/>
      <c r="C107" s="345"/>
      <c r="D107" s="346" t="s">
        <v>148</v>
      </c>
      <c r="E107" s="345"/>
      <c r="F107" s="345"/>
      <c r="G107" s="345"/>
      <c r="H107" s="345"/>
      <c r="I107" s="345"/>
      <c r="J107" s="345"/>
      <c r="K107" s="345"/>
      <c r="L107" s="345"/>
      <c r="M107" s="345"/>
      <c r="N107" s="347">
        <f>N370</f>
        <v>0</v>
      </c>
      <c r="O107" s="348"/>
      <c r="P107" s="348"/>
      <c r="Q107" s="348"/>
      <c r="R107" s="192"/>
      <c r="AC107" s="282"/>
      <c r="AD107" s="282"/>
      <c r="AE107" s="282"/>
      <c r="AF107" s="282"/>
      <c r="AG107" s="282"/>
      <c r="AH107" s="282"/>
      <c r="AI107" s="282"/>
    </row>
    <row r="108" spans="2:35" s="193" customFormat="1" ht="19.899999999999999" customHeight="1">
      <c r="B108" s="191"/>
      <c r="C108" s="345"/>
      <c r="D108" s="346" t="s">
        <v>149</v>
      </c>
      <c r="E108" s="345"/>
      <c r="F108" s="345"/>
      <c r="G108" s="345"/>
      <c r="H108" s="345"/>
      <c r="I108" s="345"/>
      <c r="J108" s="345"/>
      <c r="K108" s="345"/>
      <c r="L108" s="345"/>
      <c r="M108" s="345"/>
      <c r="N108" s="347">
        <f>N374</f>
        <v>0</v>
      </c>
      <c r="O108" s="348"/>
      <c r="P108" s="348"/>
      <c r="Q108" s="348"/>
      <c r="R108" s="192"/>
      <c r="AC108" s="282"/>
      <c r="AD108" s="282"/>
      <c r="AE108" s="282"/>
      <c r="AF108" s="282"/>
      <c r="AG108" s="282"/>
      <c r="AH108" s="282"/>
      <c r="AI108" s="282"/>
    </row>
    <row r="109" spans="2:35" s="193" customFormat="1" ht="19.899999999999999" customHeight="1">
      <c r="B109" s="191"/>
      <c r="C109" s="345"/>
      <c r="D109" s="346" t="s">
        <v>150</v>
      </c>
      <c r="E109" s="345"/>
      <c r="F109" s="345"/>
      <c r="G109" s="345"/>
      <c r="H109" s="345"/>
      <c r="I109" s="345"/>
      <c r="J109" s="345"/>
      <c r="K109" s="345"/>
      <c r="L109" s="345"/>
      <c r="M109" s="345"/>
      <c r="N109" s="347">
        <f>N387</f>
        <v>0</v>
      </c>
      <c r="O109" s="348"/>
      <c r="P109" s="348"/>
      <c r="Q109" s="348"/>
      <c r="R109" s="192"/>
      <c r="AC109" s="282"/>
      <c r="AD109" s="282"/>
      <c r="AE109" s="282"/>
      <c r="AF109" s="282"/>
      <c r="AG109" s="282"/>
      <c r="AH109" s="282"/>
      <c r="AI109" s="282"/>
    </row>
    <row r="110" spans="2:35" s="193" customFormat="1" ht="19.899999999999999" customHeight="1">
      <c r="B110" s="191"/>
      <c r="C110" s="345"/>
      <c r="D110" s="346" t="s">
        <v>151</v>
      </c>
      <c r="E110" s="345"/>
      <c r="F110" s="345"/>
      <c r="G110" s="345"/>
      <c r="H110" s="345"/>
      <c r="I110" s="345"/>
      <c r="J110" s="345"/>
      <c r="K110" s="345"/>
      <c r="L110" s="345"/>
      <c r="M110" s="345"/>
      <c r="N110" s="347">
        <f>N399</f>
        <v>0</v>
      </c>
      <c r="O110" s="348"/>
      <c r="P110" s="348"/>
      <c r="Q110" s="348"/>
      <c r="R110" s="192"/>
      <c r="AC110" s="282"/>
      <c r="AD110" s="282"/>
      <c r="AE110" s="282"/>
      <c r="AF110" s="282"/>
      <c r="AG110" s="282"/>
      <c r="AH110" s="282"/>
      <c r="AI110" s="282"/>
    </row>
    <row r="111" spans="2:35" s="193" customFormat="1" ht="19.899999999999999" customHeight="1">
      <c r="B111" s="191"/>
      <c r="C111" s="345"/>
      <c r="D111" s="346" t="s">
        <v>152</v>
      </c>
      <c r="E111" s="345"/>
      <c r="F111" s="345"/>
      <c r="G111" s="345"/>
      <c r="H111" s="345"/>
      <c r="I111" s="345"/>
      <c r="J111" s="345"/>
      <c r="K111" s="345"/>
      <c r="L111" s="345"/>
      <c r="M111" s="345"/>
      <c r="N111" s="347">
        <f>N402</f>
        <v>0</v>
      </c>
      <c r="O111" s="348"/>
      <c r="P111" s="348"/>
      <c r="Q111" s="348"/>
      <c r="R111" s="192"/>
      <c r="AC111" s="282"/>
      <c r="AD111" s="282"/>
      <c r="AE111" s="282"/>
      <c r="AF111" s="282"/>
      <c r="AG111" s="282"/>
      <c r="AH111" s="282"/>
      <c r="AI111" s="282"/>
    </row>
    <row r="112" spans="2:35" s="170" customFormat="1" ht="21.75" customHeight="1">
      <c r="B112" s="171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174"/>
      <c r="AC112" s="262"/>
      <c r="AD112" s="262"/>
      <c r="AE112" s="262"/>
      <c r="AF112" s="262"/>
      <c r="AG112" s="262"/>
      <c r="AH112" s="262"/>
      <c r="AI112" s="262"/>
    </row>
    <row r="113" spans="2:35" s="170" customFormat="1" ht="29.25" customHeight="1">
      <c r="B113" s="171"/>
      <c r="C113" s="338" t="s">
        <v>153</v>
      </c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340">
        <v>0</v>
      </c>
      <c r="O113" s="349"/>
      <c r="P113" s="349"/>
      <c r="Q113" s="349"/>
      <c r="R113" s="174"/>
      <c r="T113" s="194"/>
      <c r="U113" s="195" t="s">
        <v>38</v>
      </c>
      <c r="AC113" s="262"/>
      <c r="AD113" s="262"/>
      <c r="AE113" s="262"/>
      <c r="AF113" s="262"/>
      <c r="AG113" s="262"/>
      <c r="AH113" s="262"/>
      <c r="AI113" s="262"/>
    </row>
    <row r="114" spans="2:35" s="170" customFormat="1" ht="18" customHeight="1">
      <c r="B114" s="171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174"/>
      <c r="AC114" s="262"/>
      <c r="AD114" s="262"/>
      <c r="AE114" s="262"/>
      <c r="AF114" s="262"/>
      <c r="AG114" s="262"/>
      <c r="AH114" s="262"/>
      <c r="AI114" s="262"/>
    </row>
    <row r="115" spans="2:35" s="170" customFormat="1" ht="29.25" customHeight="1">
      <c r="B115" s="171"/>
      <c r="C115" s="350" t="s">
        <v>112</v>
      </c>
      <c r="D115" s="316"/>
      <c r="E115" s="316"/>
      <c r="F115" s="316"/>
      <c r="G115" s="316"/>
      <c r="H115" s="316"/>
      <c r="I115" s="316"/>
      <c r="J115" s="316"/>
      <c r="K115" s="316"/>
      <c r="L115" s="351">
        <f>ROUND(SUM(N89+N113),2)</f>
        <v>0</v>
      </c>
      <c r="M115" s="351"/>
      <c r="N115" s="351"/>
      <c r="O115" s="351"/>
      <c r="P115" s="351"/>
      <c r="Q115" s="351"/>
      <c r="R115" s="174"/>
      <c r="AC115" s="262"/>
      <c r="AD115" s="262"/>
      <c r="AE115" s="262"/>
      <c r="AF115" s="262"/>
      <c r="AG115" s="262"/>
      <c r="AH115" s="262"/>
      <c r="AI115" s="262"/>
    </row>
    <row r="116" spans="2:35" s="170" customFormat="1" ht="7" customHeight="1">
      <c r="B116" s="179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1"/>
      <c r="AC116" s="262"/>
      <c r="AD116" s="262"/>
      <c r="AE116" s="262"/>
      <c r="AF116" s="262"/>
      <c r="AG116" s="262"/>
      <c r="AH116" s="262"/>
      <c r="AI116" s="262"/>
    </row>
    <row r="120" spans="2:35" s="170" customFormat="1" ht="7" customHeight="1">
      <c r="B120" s="182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4"/>
      <c r="AC120" s="262"/>
      <c r="AD120" s="262"/>
      <c r="AE120" s="262"/>
      <c r="AF120" s="262"/>
      <c r="AG120" s="262"/>
      <c r="AH120" s="262"/>
      <c r="AI120" s="262"/>
    </row>
    <row r="121" spans="2:35" s="170" customFormat="1" ht="37" customHeight="1">
      <c r="B121" s="171"/>
      <c r="C121" s="163" t="s">
        <v>154</v>
      </c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4"/>
      <c r="AC121" s="262"/>
      <c r="AD121" s="262"/>
      <c r="AE121" s="262"/>
      <c r="AF121" s="262"/>
      <c r="AG121" s="262"/>
      <c r="AH121" s="262"/>
      <c r="AI121" s="262"/>
    </row>
    <row r="122" spans="2:35" s="170" customFormat="1" ht="7" customHeight="1">
      <c r="B122" s="171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4"/>
      <c r="AC122" s="262"/>
      <c r="AD122" s="262"/>
      <c r="AE122" s="262"/>
      <c r="AF122" s="262"/>
      <c r="AG122" s="262"/>
      <c r="AH122" s="262"/>
      <c r="AI122" s="262"/>
    </row>
    <row r="123" spans="2:35" s="170" customFormat="1" ht="30" customHeight="1">
      <c r="B123" s="171"/>
      <c r="C123" s="167" t="s">
        <v>15</v>
      </c>
      <c r="D123" s="172"/>
      <c r="E123" s="172"/>
      <c r="F123" s="168" t="str">
        <f>F6</f>
        <v>Urgentný príjem, zmena dokončenej stavby v NsP Rožňava</v>
      </c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72"/>
      <c r="R123" s="174"/>
      <c r="AC123" s="262"/>
      <c r="AD123" s="262"/>
      <c r="AE123" s="262"/>
      <c r="AF123" s="262"/>
      <c r="AG123" s="262"/>
      <c r="AH123" s="262"/>
      <c r="AI123" s="262"/>
    </row>
    <row r="124" spans="2:35" ht="30" customHeight="1">
      <c r="B124" s="162"/>
      <c r="C124" s="167" t="s">
        <v>119</v>
      </c>
      <c r="D124" s="166"/>
      <c r="E124" s="166"/>
      <c r="F124" s="168" t="s">
        <v>120</v>
      </c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166"/>
      <c r="R124" s="164"/>
    </row>
    <row r="125" spans="2:35" s="170" customFormat="1" ht="37" customHeight="1">
      <c r="B125" s="171"/>
      <c r="C125" s="185" t="s">
        <v>121</v>
      </c>
      <c r="D125" s="172"/>
      <c r="E125" s="172"/>
      <c r="F125" s="186" t="str">
        <f>F8</f>
        <v xml:space="preserve">E 01 - Architektonicko stavebné riešenie </v>
      </c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2"/>
      <c r="R125" s="174"/>
      <c r="AC125" s="262"/>
      <c r="AD125" s="262"/>
      <c r="AE125" s="262"/>
      <c r="AF125" s="262"/>
      <c r="AG125" s="262"/>
      <c r="AH125" s="262"/>
      <c r="AI125" s="262"/>
    </row>
    <row r="126" spans="2:35" s="170" customFormat="1" ht="7" customHeight="1">
      <c r="B126" s="171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4"/>
      <c r="AC126" s="262"/>
      <c r="AD126" s="262"/>
      <c r="AE126" s="262"/>
      <c r="AF126" s="262"/>
      <c r="AG126" s="262"/>
      <c r="AH126" s="262"/>
      <c r="AI126" s="262"/>
    </row>
    <row r="127" spans="2:35" s="170" customFormat="1" ht="18" customHeight="1">
      <c r="B127" s="171"/>
      <c r="C127" s="167" t="s">
        <v>19</v>
      </c>
      <c r="D127" s="172"/>
      <c r="E127" s="172"/>
      <c r="F127" s="175" t="str">
        <f>F10</f>
        <v xml:space="preserve"> </v>
      </c>
      <c r="G127" s="172"/>
      <c r="H127" s="172"/>
      <c r="I127" s="172"/>
      <c r="J127" s="172"/>
      <c r="K127" s="167" t="s">
        <v>21</v>
      </c>
      <c r="L127" s="172"/>
      <c r="M127" s="176" t="str">
        <f>IF(O10="","",O10)</f>
        <v>1.4.2018</v>
      </c>
      <c r="N127" s="176"/>
      <c r="O127" s="176"/>
      <c r="P127" s="176"/>
      <c r="Q127" s="172"/>
      <c r="R127" s="174"/>
      <c r="AC127" s="262"/>
      <c r="AD127" s="262"/>
      <c r="AE127" s="262"/>
      <c r="AF127" s="262"/>
      <c r="AG127" s="262"/>
      <c r="AH127" s="262"/>
      <c r="AI127" s="262"/>
    </row>
    <row r="128" spans="2:35" s="170" customFormat="1" ht="7" customHeight="1">
      <c r="B128" s="171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4"/>
      <c r="AC128" s="262"/>
      <c r="AD128" s="262"/>
      <c r="AE128" s="262"/>
      <c r="AF128" s="262"/>
      <c r="AG128" s="262"/>
      <c r="AH128" s="262"/>
      <c r="AI128" s="262"/>
    </row>
    <row r="129" spans="2:67" s="170" customFormat="1">
      <c r="B129" s="171"/>
      <c r="C129" s="167" t="s">
        <v>23</v>
      </c>
      <c r="D129" s="172"/>
      <c r="E129" s="172"/>
      <c r="F129" s="175" t="str">
        <f>E13</f>
        <v>Nemocnica s poliklinikou sv. Barbory Rožňava, a.s.</v>
      </c>
      <c r="G129" s="172"/>
      <c r="H129" s="172"/>
      <c r="I129" s="172"/>
      <c r="J129" s="172"/>
      <c r="K129" s="167" t="s">
        <v>29</v>
      </c>
      <c r="L129" s="172"/>
      <c r="M129" s="177" t="str">
        <f>E19</f>
        <v>Architekt Dzurco s.r.o.</v>
      </c>
      <c r="N129" s="177"/>
      <c r="O129" s="177"/>
      <c r="P129" s="177"/>
      <c r="Q129" s="177"/>
      <c r="R129" s="174"/>
      <c r="AC129" s="262"/>
      <c r="AD129" s="262"/>
      <c r="AE129" s="262"/>
      <c r="AF129" s="262"/>
      <c r="AG129" s="262"/>
      <c r="AH129" s="262"/>
      <c r="AI129" s="262"/>
    </row>
    <row r="130" spans="2:67" s="170" customFormat="1" ht="14.5" customHeight="1">
      <c r="B130" s="171"/>
      <c r="C130" s="167" t="s">
        <v>27</v>
      </c>
      <c r="D130" s="172"/>
      <c r="E130" s="172"/>
      <c r="F130" s="175" t="str">
        <f>IF(E16="","",E16)</f>
        <v xml:space="preserve"> </v>
      </c>
      <c r="G130" s="172"/>
      <c r="H130" s="172"/>
      <c r="I130" s="172"/>
      <c r="J130" s="172"/>
      <c r="K130" s="167" t="s">
        <v>33</v>
      </c>
      <c r="L130" s="172"/>
      <c r="M130" s="177" t="str">
        <f>E22</f>
        <v>Ing. arch. Dzurco</v>
      </c>
      <c r="N130" s="177"/>
      <c r="O130" s="177"/>
      <c r="P130" s="177"/>
      <c r="Q130" s="177"/>
      <c r="R130" s="174"/>
      <c r="AC130" s="262"/>
      <c r="AD130" s="262"/>
      <c r="AE130" s="262"/>
      <c r="AF130" s="262"/>
      <c r="AG130" s="262"/>
      <c r="AH130" s="262"/>
      <c r="AI130" s="262"/>
    </row>
    <row r="131" spans="2:67" s="170" customFormat="1" ht="10.4" customHeight="1">
      <c r="B131" s="171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4"/>
      <c r="AC131" s="262"/>
      <c r="AD131" s="262"/>
      <c r="AE131" s="262"/>
      <c r="AF131" s="262"/>
      <c r="AG131" s="262"/>
      <c r="AH131" s="262"/>
      <c r="AI131" s="262"/>
    </row>
    <row r="132" spans="2:67" s="202" customFormat="1" ht="29.25" customHeight="1">
      <c r="B132" s="196"/>
      <c r="C132" s="197" t="s">
        <v>155</v>
      </c>
      <c r="D132" s="198" t="s">
        <v>156</v>
      </c>
      <c r="E132" s="198" t="s">
        <v>56</v>
      </c>
      <c r="F132" s="199" t="s">
        <v>157</v>
      </c>
      <c r="G132" s="199"/>
      <c r="H132" s="199"/>
      <c r="I132" s="199"/>
      <c r="J132" s="198" t="s">
        <v>158</v>
      </c>
      <c r="K132" s="198" t="s">
        <v>159</v>
      </c>
      <c r="L132" s="199" t="s">
        <v>160</v>
      </c>
      <c r="M132" s="199"/>
      <c r="N132" s="199" t="s">
        <v>128</v>
      </c>
      <c r="O132" s="199"/>
      <c r="P132" s="199"/>
      <c r="Q132" s="200"/>
      <c r="R132" s="201"/>
      <c r="T132" s="203" t="s">
        <v>161</v>
      </c>
      <c r="U132" s="204" t="s">
        <v>38</v>
      </c>
      <c r="V132" s="204" t="s">
        <v>162</v>
      </c>
      <c r="W132" s="204" t="s">
        <v>163</v>
      </c>
      <c r="X132" s="204" t="s">
        <v>164</v>
      </c>
      <c r="Y132" s="204" t="s">
        <v>165</v>
      </c>
      <c r="Z132" s="204" t="s">
        <v>166</v>
      </c>
      <c r="AA132" s="205" t="s">
        <v>167</v>
      </c>
      <c r="AC132" s="268"/>
      <c r="AD132" s="268"/>
      <c r="AE132" s="268"/>
      <c r="AF132" s="268"/>
      <c r="AG132" s="268"/>
      <c r="AH132" s="268"/>
      <c r="AI132" s="268"/>
      <c r="BO132" s="198" t="s">
        <v>2638</v>
      </c>
    </row>
    <row r="133" spans="2:67" s="170" customFormat="1" ht="29.25" customHeight="1">
      <c r="B133" s="171"/>
      <c r="C133" s="206" t="s">
        <v>124</v>
      </c>
      <c r="D133" s="172"/>
      <c r="E133" s="172"/>
      <c r="F133" s="172"/>
      <c r="G133" s="172"/>
      <c r="H133" s="172"/>
      <c r="I133" s="172"/>
      <c r="J133" s="172"/>
      <c r="K133" s="172"/>
      <c r="L133" s="207"/>
      <c r="M133" s="207"/>
      <c r="N133" s="208">
        <f>BK133</f>
        <v>0</v>
      </c>
      <c r="O133" s="209"/>
      <c r="P133" s="209"/>
      <c r="Q133" s="209"/>
      <c r="R133" s="174"/>
      <c r="T133" s="210"/>
      <c r="U133" s="178"/>
      <c r="V133" s="178"/>
      <c r="W133" s="211">
        <f>W134+W242</f>
        <v>10750.49080815</v>
      </c>
      <c r="X133" s="178"/>
      <c r="Y133" s="211">
        <f>Y134+Y242</f>
        <v>817.55228695999995</v>
      </c>
      <c r="Z133" s="178"/>
      <c r="AA133" s="212">
        <f>AA134+AA242</f>
        <v>480.8282529999999</v>
      </c>
      <c r="AC133" s="262"/>
      <c r="AD133" s="262"/>
      <c r="AE133" s="262"/>
      <c r="AF133" s="262"/>
      <c r="AG133" s="262"/>
      <c r="AH133" s="262"/>
      <c r="AI133" s="262"/>
      <c r="AT133" s="158" t="s">
        <v>73</v>
      </c>
      <c r="AU133" s="158" t="s">
        <v>130</v>
      </c>
      <c r="BK133" s="213">
        <f>BK134+BK242</f>
        <v>0</v>
      </c>
    </row>
    <row r="134" spans="2:67" s="220" customFormat="1" ht="37.4" customHeight="1">
      <c r="B134" s="214"/>
      <c r="C134" s="215"/>
      <c r="D134" s="216" t="s">
        <v>131</v>
      </c>
      <c r="E134" s="216"/>
      <c r="F134" s="216"/>
      <c r="G134" s="216"/>
      <c r="H134" s="216"/>
      <c r="I134" s="216"/>
      <c r="J134" s="216"/>
      <c r="K134" s="216"/>
      <c r="L134" s="217"/>
      <c r="M134" s="217"/>
      <c r="N134" s="218">
        <f>BK134</f>
        <v>0</v>
      </c>
      <c r="O134" s="188"/>
      <c r="P134" s="188"/>
      <c r="Q134" s="188"/>
      <c r="R134" s="219"/>
      <c r="T134" s="221"/>
      <c r="U134" s="215"/>
      <c r="V134" s="215"/>
      <c r="W134" s="222">
        <f>W135+W140+W156+W162+W199+W240</f>
        <v>7305.5721973</v>
      </c>
      <c r="X134" s="215"/>
      <c r="Y134" s="222">
        <f>Y135+Y140+Y156+Y162+Y199+Y240</f>
        <v>457.45621431999996</v>
      </c>
      <c r="Z134" s="215"/>
      <c r="AA134" s="223">
        <f>AA135+AA140+AA156+AA162+AA199+AA240</f>
        <v>473.31778899999989</v>
      </c>
      <c r="AC134" s="263"/>
      <c r="AD134" s="263"/>
      <c r="AE134" s="263"/>
      <c r="AF134" s="263"/>
      <c r="AG134" s="263"/>
      <c r="AH134" s="263"/>
      <c r="AI134" s="263"/>
      <c r="AR134" s="224" t="s">
        <v>80</v>
      </c>
      <c r="AT134" s="225" t="s">
        <v>73</v>
      </c>
      <c r="AU134" s="225" t="s">
        <v>74</v>
      </c>
      <c r="AY134" s="224" t="s">
        <v>168</v>
      </c>
      <c r="BK134" s="226">
        <f>BK135+BK140+BK156+BK162+BK199+BK240</f>
        <v>0</v>
      </c>
    </row>
    <row r="135" spans="2:67" s="220" customFormat="1" ht="19.899999999999999" customHeight="1">
      <c r="B135" s="214"/>
      <c r="C135" s="215"/>
      <c r="D135" s="227" t="s">
        <v>132</v>
      </c>
      <c r="E135" s="227"/>
      <c r="F135" s="227"/>
      <c r="G135" s="227"/>
      <c r="H135" s="227"/>
      <c r="I135" s="227"/>
      <c r="J135" s="227"/>
      <c r="K135" s="227"/>
      <c r="L135" s="228"/>
      <c r="M135" s="228"/>
      <c r="N135" s="229">
        <f>BK135</f>
        <v>0</v>
      </c>
      <c r="O135" s="230"/>
      <c r="P135" s="230"/>
      <c r="Q135" s="230"/>
      <c r="R135" s="219"/>
      <c r="T135" s="221"/>
      <c r="U135" s="215"/>
      <c r="V135" s="215"/>
      <c r="W135" s="222">
        <f>SUM(W136:W139)</f>
        <v>111.6841435</v>
      </c>
      <c r="X135" s="215"/>
      <c r="Y135" s="222">
        <f>SUM(Y136:Y139)</f>
        <v>152.05574199999998</v>
      </c>
      <c r="Z135" s="215"/>
      <c r="AA135" s="223">
        <f>SUM(AA136:AA139)</f>
        <v>0</v>
      </c>
      <c r="AC135" s="263"/>
      <c r="AD135" s="263"/>
      <c r="AE135" s="263"/>
      <c r="AF135" s="263"/>
      <c r="AG135" s="263"/>
      <c r="AH135" s="263"/>
      <c r="AI135" s="263"/>
      <c r="AR135" s="224" t="s">
        <v>80</v>
      </c>
      <c r="AT135" s="225" t="s">
        <v>73</v>
      </c>
      <c r="AU135" s="225" t="s">
        <v>80</v>
      </c>
      <c r="AY135" s="224" t="s">
        <v>168</v>
      </c>
      <c r="BK135" s="226">
        <f>SUM(BK136:BK139)</f>
        <v>0</v>
      </c>
    </row>
    <row r="136" spans="2:67" s="170" customFormat="1" ht="25.5" customHeight="1">
      <c r="B136" s="171"/>
      <c r="C136" s="231" t="s">
        <v>80</v>
      </c>
      <c r="D136" s="231" t="s">
        <v>169</v>
      </c>
      <c r="E136" s="232" t="s">
        <v>170</v>
      </c>
      <c r="F136" s="233" t="s">
        <v>171</v>
      </c>
      <c r="G136" s="233"/>
      <c r="H136" s="233"/>
      <c r="I136" s="233"/>
      <c r="J136" s="234" t="s">
        <v>172</v>
      </c>
      <c r="K136" s="235">
        <v>41.024999999999999</v>
      </c>
      <c r="L136" s="149"/>
      <c r="M136" s="149"/>
      <c r="N136" s="236">
        <f>ROUND(L136*K136,2)</f>
        <v>0</v>
      </c>
      <c r="O136" s="236"/>
      <c r="P136" s="236"/>
      <c r="Q136" s="236"/>
      <c r="R136" s="174"/>
      <c r="T136" s="237" t="s">
        <v>5</v>
      </c>
      <c r="U136" s="238" t="s">
        <v>41</v>
      </c>
      <c r="V136" s="239">
        <v>1.097</v>
      </c>
      <c r="W136" s="239">
        <f>V136*K136</f>
        <v>45.004424999999998</v>
      </c>
      <c r="X136" s="239">
        <v>2.0699999999999998</v>
      </c>
      <c r="Y136" s="239">
        <f>X136*K136</f>
        <v>84.921749999999989</v>
      </c>
      <c r="Z136" s="239">
        <v>0</v>
      </c>
      <c r="AA136" s="240">
        <f>Z136*K136</f>
        <v>0</v>
      </c>
      <c r="AC136" s="262"/>
      <c r="AD136" s="262"/>
      <c r="AE136" s="262"/>
      <c r="AF136" s="262"/>
      <c r="AG136" s="262"/>
      <c r="AH136" s="262"/>
      <c r="AI136" s="262"/>
      <c r="AR136" s="158" t="s">
        <v>173</v>
      </c>
      <c r="AT136" s="158" t="s">
        <v>169</v>
      </c>
      <c r="AU136" s="158" t="s">
        <v>85</v>
      </c>
      <c r="AY136" s="158" t="s">
        <v>168</v>
      </c>
      <c r="BE136" s="241">
        <f>IF(U136="základná",N136,0)</f>
        <v>0</v>
      </c>
      <c r="BF136" s="241">
        <f>IF(U136="znížená",N136,0)</f>
        <v>0</v>
      </c>
      <c r="BG136" s="241">
        <f>IF(U136="zákl. prenesená",N136,0)</f>
        <v>0</v>
      </c>
      <c r="BH136" s="241">
        <f>IF(U136="zníž. prenesená",N136,0)</f>
        <v>0</v>
      </c>
      <c r="BI136" s="241">
        <f>IF(U136="nulová",N136,0)</f>
        <v>0</v>
      </c>
      <c r="BJ136" s="158" t="s">
        <v>85</v>
      </c>
      <c r="BK136" s="242">
        <f>ROUND(L136*K136,3)</f>
        <v>0</v>
      </c>
      <c r="BL136" s="158" t="s">
        <v>173</v>
      </c>
      <c r="BM136" s="158" t="s">
        <v>174</v>
      </c>
      <c r="BO136" s="152"/>
    </row>
    <row r="137" spans="2:67" s="170" customFormat="1" ht="25.5" customHeight="1">
      <c r="B137" s="171"/>
      <c r="C137" s="231" t="s">
        <v>85</v>
      </c>
      <c r="D137" s="231" t="s">
        <v>169</v>
      </c>
      <c r="E137" s="232" t="s">
        <v>175</v>
      </c>
      <c r="F137" s="233" t="s">
        <v>176</v>
      </c>
      <c r="G137" s="233"/>
      <c r="H137" s="233"/>
      <c r="I137" s="233"/>
      <c r="J137" s="234" t="s">
        <v>172</v>
      </c>
      <c r="K137" s="235">
        <v>27.35</v>
      </c>
      <c r="L137" s="149"/>
      <c r="M137" s="149"/>
      <c r="N137" s="236">
        <f>ROUND(L137*K137,2)</f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0.61770999999999998</v>
      </c>
      <c r="W137" s="239">
        <f>V137*K137</f>
        <v>16.894368499999999</v>
      </c>
      <c r="X137" s="239">
        <v>2.3354300000000001</v>
      </c>
      <c r="Y137" s="239">
        <f>X137*K137</f>
        <v>63.874010500000004</v>
      </c>
      <c r="Z137" s="239">
        <v>0</v>
      </c>
      <c r="AA137" s="240">
        <f>Z137*K137</f>
        <v>0</v>
      </c>
      <c r="AC137" s="262"/>
      <c r="AD137" s="262"/>
      <c r="AE137" s="262"/>
      <c r="AF137" s="262"/>
      <c r="AG137" s="262"/>
      <c r="AH137" s="262"/>
      <c r="AI137" s="262"/>
      <c r="AR137" s="158" t="s">
        <v>173</v>
      </c>
      <c r="AT137" s="158" t="s">
        <v>169</v>
      </c>
      <c r="AU137" s="158" t="s">
        <v>85</v>
      </c>
      <c r="AY137" s="158" t="s">
        <v>168</v>
      </c>
      <c r="BE137" s="241">
        <f>IF(U137="základná",N137,0)</f>
        <v>0</v>
      </c>
      <c r="BF137" s="241">
        <f>IF(U137="znížená",N137,0)</f>
        <v>0</v>
      </c>
      <c r="BG137" s="241">
        <f>IF(U137="zákl. prenesená",N137,0)</f>
        <v>0</v>
      </c>
      <c r="BH137" s="241">
        <f>IF(U137="zníž. prenesená",N137,0)</f>
        <v>0</v>
      </c>
      <c r="BI137" s="241">
        <f>IF(U137="nulová",N137,0)</f>
        <v>0</v>
      </c>
      <c r="BJ137" s="158" t="s">
        <v>85</v>
      </c>
      <c r="BK137" s="242">
        <f>ROUND(L137*K137,3)</f>
        <v>0</v>
      </c>
      <c r="BL137" s="158" t="s">
        <v>173</v>
      </c>
      <c r="BM137" s="158" t="s">
        <v>177</v>
      </c>
      <c r="BO137" s="152"/>
    </row>
    <row r="138" spans="2:67" s="170" customFormat="1" ht="38.25" customHeight="1">
      <c r="B138" s="171"/>
      <c r="C138" s="231" t="s">
        <v>178</v>
      </c>
      <c r="D138" s="231" t="s">
        <v>169</v>
      </c>
      <c r="E138" s="232" t="s">
        <v>179</v>
      </c>
      <c r="F138" s="233" t="s">
        <v>180</v>
      </c>
      <c r="G138" s="233"/>
      <c r="H138" s="233"/>
      <c r="I138" s="233"/>
      <c r="J138" s="234" t="s">
        <v>181</v>
      </c>
      <c r="K138" s="235">
        <v>869.4</v>
      </c>
      <c r="L138" s="149"/>
      <c r="M138" s="149"/>
      <c r="N138" s="236">
        <f>ROUND(L138*K138,2)</f>
        <v>0</v>
      </c>
      <c r="O138" s="236"/>
      <c r="P138" s="236"/>
      <c r="Q138" s="236"/>
      <c r="R138" s="174"/>
      <c r="T138" s="237" t="s">
        <v>5</v>
      </c>
      <c r="U138" s="238" t="s">
        <v>41</v>
      </c>
      <c r="V138" s="239">
        <v>4.1000000000000002E-2</v>
      </c>
      <c r="W138" s="239">
        <f>V138*K138</f>
        <v>35.645400000000002</v>
      </c>
      <c r="X138" s="239">
        <v>1.58E-3</v>
      </c>
      <c r="Y138" s="239">
        <f>X138*K138</f>
        <v>1.3736520000000001</v>
      </c>
      <c r="Z138" s="239">
        <v>0</v>
      </c>
      <c r="AA138" s="240">
        <f>Z138*K138</f>
        <v>0</v>
      </c>
      <c r="AC138" s="262"/>
      <c r="AD138" s="262"/>
      <c r="AE138" s="262"/>
      <c r="AF138" s="262"/>
      <c r="AG138" s="262"/>
      <c r="AH138" s="262"/>
      <c r="AI138" s="262"/>
      <c r="AR138" s="158" t="s">
        <v>173</v>
      </c>
      <c r="AT138" s="158" t="s">
        <v>169</v>
      </c>
      <c r="AU138" s="158" t="s">
        <v>85</v>
      </c>
      <c r="AY138" s="158" t="s">
        <v>168</v>
      </c>
      <c r="BE138" s="241">
        <f>IF(U138="základná",N138,0)</f>
        <v>0</v>
      </c>
      <c r="BF138" s="241">
        <f>IF(U138="znížená",N138,0)</f>
        <v>0</v>
      </c>
      <c r="BG138" s="241">
        <f>IF(U138="zákl. prenesená",N138,0)</f>
        <v>0</v>
      </c>
      <c r="BH138" s="241">
        <f>IF(U138="zníž. prenesená",N138,0)</f>
        <v>0</v>
      </c>
      <c r="BI138" s="241">
        <f>IF(U138="nulová",N138,0)</f>
        <v>0</v>
      </c>
      <c r="BJ138" s="158" t="s">
        <v>85</v>
      </c>
      <c r="BK138" s="242">
        <f>ROUND(L138*K138,3)</f>
        <v>0</v>
      </c>
      <c r="BL138" s="158" t="s">
        <v>173</v>
      </c>
      <c r="BM138" s="158" t="s">
        <v>182</v>
      </c>
      <c r="BO138" s="152"/>
    </row>
    <row r="139" spans="2:67" s="170" customFormat="1" ht="38.25" customHeight="1">
      <c r="B139" s="171"/>
      <c r="C139" s="231" t="s">
        <v>173</v>
      </c>
      <c r="D139" s="231" t="s">
        <v>169</v>
      </c>
      <c r="E139" s="232" t="s">
        <v>183</v>
      </c>
      <c r="F139" s="233" t="s">
        <v>184</v>
      </c>
      <c r="G139" s="233"/>
      <c r="H139" s="233"/>
      <c r="I139" s="233"/>
      <c r="J139" s="234" t="s">
        <v>181</v>
      </c>
      <c r="K139" s="235">
        <v>300.85000000000002</v>
      </c>
      <c r="L139" s="149"/>
      <c r="M139" s="149"/>
      <c r="N139" s="236">
        <f>ROUND(L139*K139,2)</f>
        <v>0</v>
      </c>
      <c r="O139" s="236"/>
      <c r="P139" s="236"/>
      <c r="Q139" s="236"/>
      <c r="R139" s="174"/>
      <c r="T139" s="237" t="s">
        <v>5</v>
      </c>
      <c r="U139" s="238" t="s">
        <v>41</v>
      </c>
      <c r="V139" s="239">
        <v>4.7E-2</v>
      </c>
      <c r="W139" s="239">
        <f>V139*K139</f>
        <v>14.139950000000001</v>
      </c>
      <c r="X139" s="239">
        <v>6.2700000000000004E-3</v>
      </c>
      <c r="Y139" s="239">
        <f>X139*K139</f>
        <v>1.8863295000000002</v>
      </c>
      <c r="Z139" s="239">
        <v>0</v>
      </c>
      <c r="AA139" s="240">
        <f>Z139*K139</f>
        <v>0</v>
      </c>
      <c r="AC139" s="262"/>
      <c r="AD139" s="262"/>
      <c r="AE139" s="262"/>
      <c r="AF139" s="262"/>
      <c r="AG139" s="262"/>
      <c r="AH139" s="262"/>
      <c r="AI139" s="262"/>
      <c r="AR139" s="158" t="s">
        <v>173</v>
      </c>
      <c r="AT139" s="158" t="s">
        <v>169</v>
      </c>
      <c r="AU139" s="158" t="s">
        <v>85</v>
      </c>
      <c r="AY139" s="158" t="s">
        <v>168</v>
      </c>
      <c r="BE139" s="241">
        <f>IF(U139="základná",N139,0)</f>
        <v>0</v>
      </c>
      <c r="BF139" s="241">
        <f>IF(U139="znížená",N139,0)</f>
        <v>0</v>
      </c>
      <c r="BG139" s="241">
        <f>IF(U139="zákl. prenesená",N139,0)</f>
        <v>0</v>
      </c>
      <c r="BH139" s="241">
        <f>IF(U139="zníž. prenesená",N139,0)</f>
        <v>0</v>
      </c>
      <c r="BI139" s="241">
        <f>IF(U139="nulová",N139,0)</f>
        <v>0</v>
      </c>
      <c r="BJ139" s="158" t="s">
        <v>85</v>
      </c>
      <c r="BK139" s="242">
        <f>ROUND(L139*K139,3)</f>
        <v>0</v>
      </c>
      <c r="BL139" s="158" t="s">
        <v>173</v>
      </c>
      <c r="BM139" s="158" t="s">
        <v>185</v>
      </c>
      <c r="BO139" s="152"/>
    </row>
    <row r="140" spans="2:67" s="220" customFormat="1" ht="29.9" customHeight="1">
      <c r="B140" s="214"/>
      <c r="C140" s="215"/>
      <c r="D140" s="227" t="s">
        <v>133</v>
      </c>
      <c r="E140" s="227"/>
      <c r="F140" s="227"/>
      <c r="G140" s="227"/>
      <c r="H140" s="227"/>
      <c r="I140" s="227"/>
      <c r="J140" s="227"/>
      <c r="K140" s="227"/>
      <c r="L140" s="289"/>
      <c r="M140" s="289"/>
      <c r="N140" s="249">
        <f>BK140</f>
        <v>0</v>
      </c>
      <c r="O140" s="250"/>
      <c r="P140" s="250"/>
      <c r="Q140" s="250"/>
      <c r="R140" s="219"/>
      <c r="T140" s="221"/>
      <c r="U140" s="215"/>
      <c r="V140" s="215"/>
      <c r="W140" s="222">
        <f>SUM(W141:W155)</f>
        <v>526.81269610000004</v>
      </c>
      <c r="X140" s="215"/>
      <c r="Y140" s="222">
        <f>SUM(Y141:Y155)</f>
        <v>126.58298293</v>
      </c>
      <c r="Z140" s="215"/>
      <c r="AA140" s="223">
        <f>SUM(AA141:AA155)</f>
        <v>0</v>
      </c>
      <c r="AC140" s="263"/>
      <c r="AD140" s="263"/>
      <c r="AE140" s="263"/>
      <c r="AF140" s="263"/>
      <c r="AG140" s="263"/>
      <c r="AH140" s="263"/>
      <c r="AI140" s="263"/>
      <c r="AR140" s="224" t="s">
        <v>80</v>
      </c>
      <c r="AT140" s="225" t="s">
        <v>73</v>
      </c>
      <c r="AU140" s="225" t="s">
        <v>80</v>
      </c>
      <c r="AY140" s="224" t="s">
        <v>168</v>
      </c>
      <c r="BK140" s="226">
        <f>SUM(BK141:BK155)</f>
        <v>0</v>
      </c>
      <c r="BO140" s="152"/>
    </row>
    <row r="141" spans="2:67" s="170" customFormat="1" ht="38.25" customHeight="1">
      <c r="B141" s="171"/>
      <c r="C141" s="231" t="s">
        <v>186</v>
      </c>
      <c r="D141" s="231" t="s">
        <v>169</v>
      </c>
      <c r="E141" s="232" t="s">
        <v>187</v>
      </c>
      <c r="F141" s="233" t="s">
        <v>188</v>
      </c>
      <c r="G141" s="233"/>
      <c r="H141" s="233"/>
      <c r="I141" s="233"/>
      <c r="J141" s="234" t="s">
        <v>172</v>
      </c>
      <c r="K141" s="235">
        <v>5.665</v>
      </c>
      <c r="L141" s="149"/>
      <c r="M141" s="149"/>
      <c r="N141" s="236">
        <f t="shared" ref="N141:N155" si="0">ROUND(L141*K141,2)</f>
        <v>0</v>
      </c>
      <c r="O141" s="236"/>
      <c r="P141" s="236"/>
      <c r="Q141" s="236"/>
      <c r="R141" s="174"/>
      <c r="T141" s="237" t="s">
        <v>5</v>
      </c>
      <c r="U141" s="238" t="s">
        <v>41</v>
      </c>
      <c r="V141" s="239">
        <v>1.9819800000000001</v>
      </c>
      <c r="W141" s="239">
        <f t="shared" ref="W141:W155" si="1">V141*K141</f>
        <v>11.2279167</v>
      </c>
      <c r="X141" s="239">
        <v>0.71379000000000004</v>
      </c>
      <c r="Y141" s="239">
        <f t="shared" ref="Y141:Y155" si="2">X141*K141</f>
        <v>4.0436203500000003</v>
      </c>
      <c r="Z141" s="239">
        <v>0</v>
      </c>
      <c r="AA141" s="240">
        <f t="shared" ref="AA141:AA155" si="3">Z141*K141</f>
        <v>0</v>
      </c>
      <c r="AC141" s="262"/>
      <c r="AD141" s="262"/>
      <c r="AE141" s="262"/>
      <c r="AF141" s="262"/>
      <c r="AG141" s="262"/>
      <c r="AH141" s="262"/>
      <c r="AI141" s="262"/>
      <c r="AR141" s="158" t="s">
        <v>173</v>
      </c>
      <c r="AT141" s="158" t="s">
        <v>169</v>
      </c>
      <c r="AU141" s="158" t="s">
        <v>85</v>
      </c>
      <c r="AY141" s="158" t="s">
        <v>168</v>
      </c>
      <c r="BE141" s="241">
        <f t="shared" ref="BE141:BE155" si="4">IF(U141="základná",N141,0)</f>
        <v>0</v>
      </c>
      <c r="BF141" s="241">
        <f t="shared" ref="BF141:BF155" si="5">IF(U141="znížená",N141,0)</f>
        <v>0</v>
      </c>
      <c r="BG141" s="241">
        <f t="shared" ref="BG141:BG155" si="6">IF(U141="zákl. prenesená",N141,0)</f>
        <v>0</v>
      </c>
      <c r="BH141" s="241">
        <f t="shared" ref="BH141:BH155" si="7">IF(U141="zníž. prenesená",N141,0)</f>
        <v>0</v>
      </c>
      <c r="BI141" s="241">
        <f t="shared" ref="BI141:BI155" si="8">IF(U141="nulová",N141,0)</f>
        <v>0</v>
      </c>
      <c r="BJ141" s="158" t="s">
        <v>85</v>
      </c>
      <c r="BK141" s="242">
        <f t="shared" ref="BK141:BK155" si="9">ROUND(L141*K141,3)</f>
        <v>0</v>
      </c>
      <c r="BL141" s="158" t="s">
        <v>173</v>
      </c>
      <c r="BM141" s="158" t="s">
        <v>189</v>
      </c>
      <c r="BO141" s="152"/>
    </row>
    <row r="142" spans="2:67" s="170" customFormat="1" ht="25.5" customHeight="1">
      <c r="B142" s="171"/>
      <c r="C142" s="231" t="s">
        <v>190</v>
      </c>
      <c r="D142" s="231" t="s">
        <v>169</v>
      </c>
      <c r="E142" s="232" t="s">
        <v>191</v>
      </c>
      <c r="F142" s="233" t="s">
        <v>192</v>
      </c>
      <c r="G142" s="233"/>
      <c r="H142" s="233"/>
      <c r="I142" s="233"/>
      <c r="J142" s="234" t="s">
        <v>172</v>
      </c>
      <c r="K142" s="235">
        <v>1.599</v>
      </c>
      <c r="L142" s="149"/>
      <c r="M142" s="149"/>
      <c r="N142" s="236">
        <f t="shared" si="0"/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1.048</v>
      </c>
      <c r="W142" s="239">
        <f t="shared" si="1"/>
        <v>1.6757520000000001</v>
      </c>
      <c r="X142" s="239">
        <v>2.5769600000000001</v>
      </c>
      <c r="Y142" s="239">
        <f t="shared" si="2"/>
        <v>4.1205590399999998</v>
      </c>
      <c r="Z142" s="239">
        <v>0</v>
      </c>
      <c r="AA142" s="240">
        <f t="shared" si="3"/>
        <v>0</v>
      </c>
      <c r="AC142" s="262"/>
      <c r="AD142" s="262"/>
      <c r="AE142" s="262"/>
      <c r="AF142" s="262"/>
      <c r="AG142" s="262"/>
      <c r="AH142" s="262"/>
      <c r="AI142" s="262"/>
      <c r="AR142" s="158" t="s">
        <v>173</v>
      </c>
      <c r="AT142" s="158" t="s">
        <v>169</v>
      </c>
      <c r="AU142" s="158" t="s">
        <v>85</v>
      </c>
      <c r="AY142" s="158" t="s">
        <v>168</v>
      </c>
      <c r="BE142" s="241">
        <f t="shared" si="4"/>
        <v>0</v>
      </c>
      <c r="BF142" s="241">
        <f t="shared" si="5"/>
        <v>0</v>
      </c>
      <c r="BG142" s="241">
        <f t="shared" si="6"/>
        <v>0</v>
      </c>
      <c r="BH142" s="241">
        <f t="shared" si="7"/>
        <v>0</v>
      </c>
      <c r="BI142" s="241">
        <f t="shared" si="8"/>
        <v>0</v>
      </c>
      <c r="BJ142" s="158" t="s">
        <v>85</v>
      </c>
      <c r="BK142" s="242">
        <f t="shared" si="9"/>
        <v>0</v>
      </c>
      <c r="BL142" s="158" t="s">
        <v>173</v>
      </c>
      <c r="BM142" s="158" t="s">
        <v>193</v>
      </c>
      <c r="BO142" s="152"/>
    </row>
    <row r="143" spans="2:67" s="170" customFormat="1" ht="25.5" customHeight="1">
      <c r="B143" s="171"/>
      <c r="C143" s="231" t="s">
        <v>194</v>
      </c>
      <c r="D143" s="231" t="s">
        <v>169</v>
      </c>
      <c r="E143" s="232" t="s">
        <v>195</v>
      </c>
      <c r="F143" s="233" t="s">
        <v>196</v>
      </c>
      <c r="G143" s="233"/>
      <c r="H143" s="233"/>
      <c r="I143" s="233"/>
      <c r="J143" s="234" t="s">
        <v>181</v>
      </c>
      <c r="K143" s="235">
        <v>2.9319999999999999</v>
      </c>
      <c r="L143" s="149"/>
      <c r="M143" s="149"/>
      <c r="N143" s="236">
        <f t="shared" si="0"/>
        <v>0</v>
      </c>
      <c r="O143" s="236"/>
      <c r="P143" s="236"/>
      <c r="Q143" s="236"/>
      <c r="R143" s="174"/>
      <c r="T143" s="237" t="s">
        <v>5</v>
      </c>
      <c r="U143" s="238" t="s">
        <v>41</v>
      </c>
      <c r="V143" s="239">
        <v>0.74099999999999999</v>
      </c>
      <c r="W143" s="239">
        <f t="shared" si="1"/>
        <v>2.172612</v>
      </c>
      <c r="X143" s="239">
        <v>5.9319999999999998E-2</v>
      </c>
      <c r="Y143" s="239">
        <f t="shared" si="2"/>
        <v>0.17392623999999998</v>
      </c>
      <c r="Z143" s="239">
        <v>0</v>
      </c>
      <c r="AA143" s="240">
        <f t="shared" si="3"/>
        <v>0</v>
      </c>
      <c r="AC143" s="262"/>
      <c r="AD143" s="262"/>
      <c r="AE143" s="262"/>
      <c r="AF143" s="262"/>
      <c r="AG143" s="262"/>
      <c r="AH143" s="262"/>
      <c r="AI143" s="262"/>
      <c r="AR143" s="158" t="s">
        <v>173</v>
      </c>
      <c r="AT143" s="158" t="s">
        <v>169</v>
      </c>
      <c r="AU143" s="158" t="s">
        <v>85</v>
      </c>
      <c r="AY143" s="158" t="s">
        <v>168</v>
      </c>
      <c r="BE143" s="241">
        <f t="shared" si="4"/>
        <v>0</v>
      </c>
      <c r="BF143" s="241">
        <f t="shared" si="5"/>
        <v>0</v>
      </c>
      <c r="BG143" s="241">
        <f t="shared" si="6"/>
        <v>0</v>
      </c>
      <c r="BH143" s="241">
        <f t="shared" si="7"/>
        <v>0</v>
      </c>
      <c r="BI143" s="241">
        <f t="shared" si="8"/>
        <v>0</v>
      </c>
      <c r="BJ143" s="158" t="s">
        <v>85</v>
      </c>
      <c r="BK143" s="242">
        <f t="shared" si="9"/>
        <v>0</v>
      </c>
      <c r="BL143" s="158" t="s">
        <v>173</v>
      </c>
      <c r="BM143" s="158" t="s">
        <v>197</v>
      </c>
      <c r="BO143" s="152"/>
    </row>
    <row r="144" spans="2:67" s="170" customFormat="1" ht="25.5" customHeight="1">
      <c r="B144" s="171"/>
      <c r="C144" s="231" t="s">
        <v>198</v>
      </c>
      <c r="D144" s="231" t="s">
        <v>169</v>
      </c>
      <c r="E144" s="232" t="s">
        <v>199</v>
      </c>
      <c r="F144" s="233" t="s">
        <v>200</v>
      </c>
      <c r="G144" s="233"/>
      <c r="H144" s="233"/>
      <c r="I144" s="233"/>
      <c r="J144" s="234" t="s">
        <v>181</v>
      </c>
      <c r="K144" s="235">
        <v>2.9319999999999999</v>
      </c>
      <c r="L144" s="149"/>
      <c r="M144" s="149"/>
      <c r="N144" s="236">
        <f t="shared" si="0"/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0.38600000000000001</v>
      </c>
      <c r="W144" s="239">
        <f t="shared" si="1"/>
        <v>1.1317520000000001</v>
      </c>
      <c r="X144" s="239">
        <v>0</v>
      </c>
      <c r="Y144" s="239">
        <f t="shared" si="2"/>
        <v>0</v>
      </c>
      <c r="Z144" s="239">
        <v>0</v>
      </c>
      <c r="AA144" s="240">
        <f t="shared" si="3"/>
        <v>0</v>
      </c>
      <c r="AC144" s="262"/>
      <c r="AD144" s="262"/>
      <c r="AE144" s="262"/>
      <c r="AF144" s="262"/>
      <c r="AG144" s="262"/>
      <c r="AH144" s="262"/>
      <c r="AI144" s="262"/>
      <c r="AR144" s="158" t="s">
        <v>173</v>
      </c>
      <c r="AT144" s="158" t="s">
        <v>169</v>
      </c>
      <c r="AU144" s="158" t="s">
        <v>85</v>
      </c>
      <c r="AY144" s="158" t="s">
        <v>168</v>
      </c>
      <c r="BE144" s="241">
        <f t="shared" si="4"/>
        <v>0</v>
      </c>
      <c r="BF144" s="241">
        <f t="shared" si="5"/>
        <v>0</v>
      </c>
      <c r="BG144" s="241">
        <f t="shared" si="6"/>
        <v>0</v>
      </c>
      <c r="BH144" s="241">
        <f t="shared" si="7"/>
        <v>0</v>
      </c>
      <c r="BI144" s="241">
        <f t="shared" si="8"/>
        <v>0</v>
      </c>
      <c r="BJ144" s="158" t="s">
        <v>85</v>
      </c>
      <c r="BK144" s="242">
        <f t="shared" si="9"/>
        <v>0</v>
      </c>
      <c r="BL144" s="158" t="s">
        <v>173</v>
      </c>
      <c r="BM144" s="158" t="s">
        <v>201</v>
      </c>
      <c r="BO144" s="152"/>
    </row>
    <row r="145" spans="2:67" s="170" customFormat="1" ht="25.5" customHeight="1">
      <c r="B145" s="171"/>
      <c r="C145" s="243" t="s">
        <v>202</v>
      </c>
      <c r="D145" s="243" t="s">
        <v>203</v>
      </c>
      <c r="E145" s="244" t="s">
        <v>204</v>
      </c>
      <c r="F145" s="245" t="s">
        <v>205</v>
      </c>
      <c r="G145" s="245"/>
      <c r="H145" s="245"/>
      <c r="I145" s="245"/>
      <c r="J145" s="246" t="s">
        <v>181</v>
      </c>
      <c r="K145" s="247">
        <v>2.9319999999999999</v>
      </c>
      <c r="L145" s="150"/>
      <c r="M145" s="150"/>
      <c r="N145" s="248">
        <f t="shared" si="0"/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0</v>
      </c>
      <c r="W145" s="239">
        <f t="shared" si="1"/>
        <v>0</v>
      </c>
      <c r="X145" s="239">
        <v>1.5E-3</v>
      </c>
      <c r="Y145" s="239">
        <f t="shared" si="2"/>
        <v>4.398E-3</v>
      </c>
      <c r="Z145" s="239">
        <v>0</v>
      </c>
      <c r="AA145" s="240">
        <f t="shared" si="3"/>
        <v>0</v>
      </c>
      <c r="AC145" s="262"/>
      <c r="AD145" s="262"/>
      <c r="AE145" s="262"/>
      <c r="AF145" s="262"/>
      <c r="AG145" s="262"/>
      <c r="AH145" s="262"/>
      <c r="AI145" s="262"/>
      <c r="AR145" s="158" t="s">
        <v>198</v>
      </c>
      <c r="AT145" s="158" t="s">
        <v>203</v>
      </c>
      <c r="AU145" s="158" t="s">
        <v>85</v>
      </c>
      <c r="AY145" s="158" t="s">
        <v>168</v>
      </c>
      <c r="BE145" s="241">
        <f t="shared" si="4"/>
        <v>0</v>
      </c>
      <c r="BF145" s="241">
        <f t="shared" si="5"/>
        <v>0</v>
      </c>
      <c r="BG145" s="241">
        <f t="shared" si="6"/>
        <v>0</v>
      </c>
      <c r="BH145" s="241">
        <f t="shared" si="7"/>
        <v>0</v>
      </c>
      <c r="BI145" s="241">
        <f t="shared" si="8"/>
        <v>0</v>
      </c>
      <c r="BJ145" s="158" t="s">
        <v>85</v>
      </c>
      <c r="BK145" s="242">
        <f t="shared" si="9"/>
        <v>0</v>
      </c>
      <c r="BL145" s="158" t="s">
        <v>173</v>
      </c>
      <c r="BM145" s="158" t="s">
        <v>206</v>
      </c>
      <c r="BO145" s="152"/>
    </row>
    <row r="146" spans="2:67" s="170" customFormat="1" ht="25.5" customHeight="1">
      <c r="B146" s="171"/>
      <c r="C146" s="231" t="s">
        <v>207</v>
      </c>
      <c r="D146" s="231" t="s">
        <v>169</v>
      </c>
      <c r="E146" s="232" t="s">
        <v>208</v>
      </c>
      <c r="F146" s="233" t="s">
        <v>209</v>
      </c>
      <c r="G146" s="233"/>
      <c r="H146" s="233"/>
      <c r="I146" s="233"/>
      <c r="J146" s="234" t="s">
        <v>210</v>
      </c>
      <c r="K146" s="235">
        <v>7</v>
      </c>
      <c r="L146" s="149"/>
      <c r="M146" s="149"/>
      <c r="N146" s="236">
        <f t="shared" si="0"/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0.22700000000000001</v>
      </c>
      <c r="W146" s="239">
        <f t="shared" si="1"/>
        <v>1.589</v>
      </c>
      <c r="X146" s="239">
        <v>1.5219999999999999E-2</v>
      </c>
      <c r="Y146" s="239">
        <f t="shared" si="2"/>
        <v>0.10654</v>
      </c>
      <c r="Z146" s="239">
        <v>0</v>
      </c>
      <c r="AA146" s="240">
        <f t="shared" si="3"/>
        <v>0</v>
      </c>
      <c r="AC146" s="262"/>
      <c r="AD146" s="262"/>
      <c r="AE146" s="262"/>
      <c r="AF146" s="262"/>
      <c r="AG146" s="262"/>
      <c r="AH146" s="262"/>
      <c r="AI146" s="262"/>
      <c r="AR146" s="158" t="s">
        <v>173</v>
      </c>
      <c r="AT146" s="158" t="s">
        <v>169</v>
      </c>
      <c r="AU146" s="158" t="s">
        <v>85</v>
      </c>
      <c r="AY146" s="158" t="s">
        <v>168</v>
      </c>
      <c r="BE146" s="241">
        <f t="shared" si="4"/>
        <v>0</v>
      </c>
      <c r="BF146" s="241">
        <f t="shared" si="5"/>
        <v>0</v>
      </c>
      <c r="BG146" s="241">
        <f t="shared" si="6"/>
        <v>0</v>
      </c>
      <c r="BH146" s="241">
        <f t="shared" si="7"/>
        <v>0</v>
      </c>
      <c r="BI146" s="241">
        <f t="shared" si="8"/>
        <v>0</v>
      </c>
      <c r="BJ146" s="158" t="s">
        <v>85</v>
      </c>
      <c r="BK146" s="242">
        <f t="shared" si="9"/>
        <v>0</v>
      </c>
      <c r="BL146" s="158" t="s">
        <v>173</v>
      </c>
      <c r="BM146" s="158" t="s">
        <v>211</v>
      </c>
      <c r="BO146" s="152"/>
    </row>
    <row r="147" spans="2:67" s="170" customFormat="1" ht="25.5" customHeight="1">
      <c r="B147" s="171"/>
      <c r="C147" s="231" t="s">
        <v>212</v>
      </c>
      <c r="D147" s="231" t="s">
        <v>169</v>
      </c>
      <c r="E147" s="232" t="s">
        <v>213</v>
      </c>
      <c r="F147" s="233" t="s">
        <v>214</v>
      </c>
      <c r="G147" s="233"/>
      <c r="H147" s="233"/>
      <c r="I147" s="233"/>
      <c r="J147" s="234" t="s">
        <v>210</v>
      </c>
      <c r="K147" s="235">
        <v>22</v>
      </c>
      <c r="L147" s="149"/>
      <c r="M147" s="149"/>
      <c r="N147" s="236">
        <f t="shared" si="0"/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0.30458000000000002</v>
      </c>
      <c r="W147" s="239">
        <f t="shared" si="1"/>
        <v>6.7007600000000007</v>
      </c>
      <c r="X147" s="239">
        <v>2.1250000000000002E-2</v>
      </c>
      <c r="Y147" s="239">
        <f t="shared" si="2"/>
        <v>0.46750000000000003</v>
      </c>
      <c r="Z147" s="239">
        <v>0</v>
      </c>
      <c r="AA147" s="240">
        <f t="shared" si="3"/>
        <v>0</v>
      </c>
      <c r="AC147" s="262"/>
      <c r="AD147" s="262"/>
      <c r="AE147" s="262"/>
      <c r="AF147" s="262"/>
      <c r="AG147" s="262"/>
      <c r="AH147" s="262"/>
      <c r="AI147" s="262"/>
      <c r="AR147" s="158" t="s">
        <v>173</v>
      </c>
      <c r="AT147" s="158" t="s">
        <v>169</v>
      </c>
      <c r="AU147" s="158" t="s">
        <v>85</v>
      </c>
      <c r="AY147" s="158" t="s">
        <v>168</v>
      </c>
      <c r="BE147" s="241">
        <f t="shared" si="4"/>
        <v>0</v>
      </c>
      <c r="BF147" s="241">
        <f t="shared" si="5"/>
        <v>0</v>
      </c>
      <c r="BG147" s="241">
        <f t="shared" si="6"/>
        <v>0</v>
      </c>
      <c r="BH147" s="241">
        <f t="shared" si="7"/>
        <v>0</v>
      </c>
      <c r="BI147" s="241">
        <f t="shared" si="8"/>
        <v>0</v>
      </c>
      <c r="BJ147" s="158" t="s">
        <v>85</v>
      </c>
      <c r="BK147" s="242">
        <f t="shared" si="9"/>
        <v>0</v>
      </c>
      <c r="BL147" s="158" t="s">
        <v>173</v>
      </c>
      <c r="BM147" s="158" t="s">
        <v>215</v>
      </c>
      <c r="BO147" s="152"/>
    </row>
    <row r="148" spans="2:67" s="170" customFormat="1" ht="25.5" customHeight="1">
      <c r="B148" s="171"/>
      <c r="C148" s="231" t="s">
        <v>216</v>
      </c>
      <c r="D148" s="231" t="s">
        <v>169</v>
      </c>
      <c r="E148" s="232" t="s">
        <v>217</v>
      </c>
      <c r="F148" s="233" t="s">
        <v>218</v>
      </c>
      <c r="G148" s="233"/>
      <c r="H148" s="233"/>
      <c r="I148" s="233"/>
      <c r="J148" s="234" t="s">
        <v>210</v>
      </c>
      <c r="K148" s="235">
        <v>7</v>
      </c>
      <c r="L148" s="149"/>
      <c r="M148" s="149"/>
      <c r="N148" s="236">
        <f t="shared" si="0"/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0.31004999999999999</v>
      </c>
      <c r="W148" s="239">
        <f t="shared" si="1"/>
        <v>2.17035</v>
      </c>
      <c r="X148" s="239">
        <v>2.4850000000000001E-2</v>
      </c>
      <c r="Y148" s="239">
        <f t="shared" si="2"/>
        <v>0.17394999999999999</v>
      </c>
      <c r="Z148" s="239">
        <v>0</v>
      </c>
      <c r="AA148" s="240">
        <f t="shared" si="3"/>
        <v>0</v>
      </c>
      <c r="AC148" s="262"/>
      <c r="AD148" s="262"/>
      <c r="AE148" s="262"/>
      <c r="AF148" s="262"/>
      <c r="AG148" s="262"/>
      <c r="AH148" s="262"/>
      <c r="AI148" s="262"/>
      <c r="AR148" s="158" t="s">
        <v>173</v>
      </c>
      <c r="AT148" s="158" t="s">
        <v>169</v>
      </c>
      <c r="AU148" s="158" t="s">
        <v>85</v>
      </c>
      <c r="AY148" s="158" t="s">
        <v>168</v>
      </c>
      <c r="BE148" s="241">
        <f t="shared" si="4"/>
        <v>0</v>
      </c>
      <c r="BF148" s="241">
        <f t="shared" si="5"/>
        <v>0</v>
      </c>
      <c r="BG148" s="241">
        <f t="shared" si="6"/>
        <v>0</v>
      </c>
      <c r="BH148" s="241">
        <f t="shared" si="7"/>
        <v>0</v>
      </c>
      <c r="BI148" s="241">
        <f t="shared" si="8"/>
        <v>0</v>
      </c>
      <c r="BJ148" s="158" t="s">
        <v>85</v>
      </c>
      <c r="BK148" s="242">
        <f t="shared" si="9"/>
        <v>0</v>
      </c>
      <c r="BL148" s="158" t="s">
        <v>173</v>
      </c>
      <c r="BM148" s="158" t="s">
        <v>219</v>
      </c>
      <c r="BO148" s="152"/>
    </row>
    <row r="149" spans="2:67" s="170" customFormat="1" ht="25.5" customHeight="1">
      <c r="B149" s="171"/>
      <c r="C149" s="231" t="s">
        <v>220</v>
      </c>
      <c r="D149" s="231" t="s">
        <v>169</v>
      </c>
      <c r="E149" s="232" t="s">
        <v>221</v>
      </c>
      <c r="F149" s="233" t="s">
        <v>222</v>
      </c>
      <c r="G149" s="233"/>
      <c r="H149" s="233"/>
      <c r="I149" s="233"/>
      <c r="J149" s="234" t="s">
        <v>210</v>
      </c>
      <c r="K149" s="235">
        <v>5</v>
      </c>
      <c r="L149" s="149"/>
      <c r="M149" s="149"/>
      <c r="N149" s="236">
        <f t="shared" si="0"/>
        <v>0</v>
      </c>
      <c r="O149" s="236"/>
      <c r="P149" s="236"/>
      <c r="Q149" s="236"/>
      <c r="R149" s="174"/>
      <c r="T149" s="237" t="s">
        <v>5</v>
      </c>
      <c r="U149" s="238" t="s">
        <v>41</v>
      </c>
      <c r="V149" s="239">
        <v>0.32552999999999999</v>
      </c>
      <c r="W149" s="239">
        <f t="shared" si="1"/>
        <v>1.62765</v>
      </c>
      <c r="X149" s="239">
        <v>2.843E-2</v>
      </c>
      <c r="Y149" s="239">
        <f t="shared" si="2"/>
        <v>0.14215</v>
      </c>
      <c r="Z149" s="239">
        <v>0</v>
      </c>
      <c r="AA149" s="240">
        <f t="shared" si="3"/>
        <v>0</v>
      </c>
      <c r="AC149" s="262"/>
      <c r="AD149" s="262"/>
      <c r="AE149" s="262"/>
      <c r="AF149" s="262"/>
      <c r="AG149" s="262"/>
      <c r="AH149" s="262"/>
      <c r="AI149" s="262"/>
      <c r="AR149" s="158" t="s">
        <v>173</v>
      </c>
      <c r="AT149" s="158" t="s">
        <v>169</v>
      </c>
      <c r="AU149" s="158" t="s">
        <v>85</v>
      </c>
      <c r="AY149" s="158" t="s">
        <v>168</v>
      </c>
      <c r="BE149" s="241">
        <f t="shared" si="4"/>
        <v>0</v>
      </c>
      <c r="BF149" s="241">
        <f t="shared" si="5"/>
        <v>0</v>
      </c>
      <c r="BG149" s="241">
        <f t="shared" si="6"/>
        <v>0</v>
      </c>
      <c r="BH149" s="241">
        <f t="shared" si="7"/>
        <v>0</v>
      </c>
      <c r="BI149" s="241">
        <f t="shared" si="8"/>
        <v>0</v>
      </c>
      <c r="BJ149" s="158" t="s">
        <v>85</v>
      </c>
      <c r="BK149" s="242">
        <f t="shared" si="9"/>
        <v>0</v>
      </c>
      <c r="BL149" s="158" t="s">
        <v>173</v>
      </c>
      <c r="BM149" s="158" t="s">
        <v>223</v>
      </c>
      <c r="BO149" s="152"/>
    </row>
    <row r="150" spans="2:67" s="170" customFormat="1" ht="25.5" customHeight="1">
      <c r="B150" s="171"/>
      <c r="C150" s="231" t="s">
        <v>224</v>
      </c>
      <c r="D150" s="231" t="s">
        <v>169</v>
      </c>
      <c r="E150" s="232" t="s">
        <v>225</v>
      </c>
      <c r="F150" s="233" t="s">
        <v>226</v>
      </c>
      <c r="G150" s="233"/>
      <c r="H150" s="233"/>
      <c r="I150" s="233"/>
      <c r="J150" s="234" t="s">
        <v>210</v>
      </c>
      <c r="K150" s="235">
        <v>8</v>
      </c>
      <c r="L150" s="149"/>
      <c r="M150" s="149"/>
      <c r="N150" s="236">
        <f t="shared" si="0"/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0.33500000000000002</v>
      </c>
      <c r="W150" s="239">
        <f t="shared" si="1"/>
        <v>2.68</v>
      </c>
      <c r="X150" s="239">
        <v>3.202E-2</v>
      </c>
      <c r="Y150" s="239">
        <f t="shared" si="2"/>
        <v>0.25616</v>
      </c>
      <c r="Z150" s="239">
        <v>0</v>
      </c>
      <c r="AA150" s="240">
        <f t="shared" si="3"/>
        <v>0</v>
      </c>
      <c r="AC150" s="262"/>
      <c r="AD150" s="262"/>
      <c r="AE150" s="262"/>
      <c r="AF150" s="262"/>
      <c r="AG150" s="262"/>
      <c r="AH150" s="262"/>
      <c r="AI150" s="262"/>
      <c r="AR150" s="158" t="s">
        <v>173</v>
      </c>
      <c r="AT150" s="158" t="s">
        <v>169</v>
      </c>
      <c r="AU150" s="158" t="s">
        <v>85</v>
      </c>
      <c r="AY150" s="158" t="s">
        <v>168</v>
      </c>
      <c r="BE150" s="241">
        <f t="shared" si="4"/>
        <v>0</v>
      </c>
      <c r="BF150" s="241">
        <f t="shared" si="5"/>
        <v>0</v>
      </c>
      <c r="BG150" s="241">
        <f t="shared" si="6"/>
        <v>0</v>
      </c>
      <c r="BH150" s="241">
        <f t="shared" si="7"/>
        <v>0</v>
      </c>
      <c r="BI150" s="241">
        <f t="shared" si="8"/>
        <v>0</v>
      </c>
      <c r="BJ150" s="158" t="s">
        <v>85</v>
      </c>
      <c r="BK150" s="242">
        <f t="shared" si="9"/>
        <v>0</v>
      </c>
      <c r="BL150" s="158" t="s">
        <v>173</v>
      </c>
      <c r="BM150" s="158" t="s">
        <v>227</v>
      </c>
      <c r="BO150" s="152"/>
    </row>
    <row r="151" spans="2:67" s="170" customFormat="1" ht="38.25" customHeight="1">
      <c r="B151" s="171"/>
      <c r="C151" s="231" t="s">
        <v>228</v>
      </c>
      <c r="D151" s="231" t="s">
        <v>169</v>
      </c>
      <c r="E151" s="232" t="s">
        <v>229</v>
      </c>
      <c r="F151" s="233" t="s">
        <v>230</v>
      </c>
      <c r="G151" s="233"/>
      <c r="H151" s="233"/>
      <c r="I151" s="233"/>
      <c r="J151" s="234" t="s">
        <v>210</v>
      </c>
      <c r="K151" s="235">
        <v>43</v>
      </c>
      <c r="L151" s="149"/>
      <c r="M151" s="149"/>
      <c r="N151" s="236">
        <f t="shared" si="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0.22939999999999999</v>
      </c>
      <c r="W151" s="239">
        <f t="shared" si="1"/>
        <v>9.8642000000000003</v>
      </c>
      <c r="X151" s="239">
        <v>2.5819999999999999E-2</v>
      </c>
      <c r="Y151" s="239">
        <f t="shared" si="2"/>
        <v>1.11026</v>
      </c>
      <c r="Z151" s="239">
        <v>0</v>
      </c>
      <c r="AA151" s="240">
        <f t="shared" si="3"/>
        <v>0</v>
      </c>
      <c r="AC151" s="262"/>
      <c r="AD151" s="262"/>
      <c r="AE151" s="262"/>
      <c r="AF151" s="262"/>
      <c r="AG151" s="262"/>
      <c r="AH151" s="262"/>
      <c r="AI151" s="262"/>
      <c r="AR151" s="158" t="s">
        <v>173</v>
      </c>
      <c r="AT151" s="158" t="s">
        <v>169</v>
      </c>
      <c r="AU151" s="158" t="s">
        <v>85</v>
      </c>
      <c r="AY151" s="158" t="s">
        <v>168</v>
      </c>
      <c r="BE151" s="241">
        <f t="shared" si="4"/>
        <v>0</v>
      </c>
      <c r="BF151" s="241">
        <f t="shared" si="5"/>
        <v>0</v>
      </c>
      <c r="BG151" s="241">
        <f t="shared" si="6"/>
        <v>0</v>
      </c>
      <c r="BH151" s="241">
        <f t="shared" si="7"/>
        <v>0</v>
      </c>
      <c r="BI151" s="241">
        <f t="shared" si="8"/>
        <v>0</v>
      </c>
      <c r="BJ151" s="158" t="s">
        <v>85</v>
      </c>
      <c r="BK151" s="242">
        <f t="shared" si="9"/>
        <v>0</v>
      </c>
      <c r="BL151" s="158" t="s">
        <v>173</v>
      </c>
      <c r="BM151" s="158" t="s">
        <v>231</v>
      </c>
      <c r="BO151" s="152"/>
    </row>
    <row r="152" spans="2:67" s="170" customFormat="1" ht="38.25" customHeight="1">
      <c r="B152" s="171"/>
      <c r="C152" s="231" t="s">
        <v>232</v>
      </c>
      <c r="D152" s="231" t="s">
        <v>169</v>
      </c>
      <c r="E152" s="232" t="s">
        <v>233</v>
      </c>
      <c r="F152" s="233" t="s">
        <v>234</v>
      </c>
      <c r="G152" s="233"/>
      <c r="H152" s="233"/>
      <c r="I152" s="233"/>
      <c r="J152" s="234" t="s">
        <v>181</v>
      </c>
      <c r="K152" s="235">
        <v>9.66</v>
      </c>
      <c r="L152" s="149"/>
      <c r="M152" s="149"/>
      <c r="N152" s="236">
        <f t="shared" si="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0.68899999999999995</v>
      </c>
      <c r="W152" s="239">
        <f t="shared" si="1"/>
        <v>6.6557399999999998</v>
      </c>
      <c r="X152" s="239">
        <v>0.27459</v>
      </c>
      <c r="Y152" s="239">
        <f t="shared" si="2"/>
        <v>2.6525394000000002</v>
      </c>
      <c r="Z152" s="239">
        <v>0</v>
      </c>
      <c r="AA152" s="240">
        <f t="shared" si="3"/>
        <v>0</v>
      </c>
      <c r="AC152" s="262"/>
      <c r="AD152" s="262"/>
      <c r="AE152" s="262"/>
      <c r="AF152" s="262"/>
      <c r="AG152" s="262"/>
      <c r="AH152" s="262"/>
      <c r="AI152" s="262"/>
      <c r="AR152" s="158" t="s">
        <v>173</v>
      </c>
      <c r="AT152" s="158" t="s">
        <v>169</v>
      </c>
      <c r="AU152" s="158" t="s">
        <v>85</v>
      </c>
      <c r="AY152" s="158" t="s">
        <v>168</v>
      </c>
      <c r="BE152" s="241">
        <f t="shared" si="4"/>
        <v>0</v>
      </c>
      <c r="BF152" s="241">
        <f t="shared" si="5"/>
        <v>0</v>
      </c>
      <c r="BG152" s="241">
        <f t="shared" si="6"/>
        <v>0</v>
      </c>
      <c r="BH152" s="241">
        <f t="shared" si="7"/>
        <v>0</v>
      </c>
      <c r="BI152" s="241">
        <f t="shared" si="8"/>
        <v>0</v>
      </c>
      <c r="BJ152" s="158" t="s">
        <v>85</v>
      </c>
      <c r="BK152" s="242">
        <f t="shared" si="9"/>
        <v>0</v>
      </c>
      <c r="BL152" s="158" t="s">
        <v>173</v>
      </c>
      <c r="BM152" s="158" t="s">
        <v>235</v>
      </c>
      <c r="BO152" s="152"/>
    </row>
    <row r="153" spans="2:67" s="170" customFormat="1" ht="25.5" customHeight="1">
      <c r="B153" s="171"/>
      <c r="C153" s="231" t="s">
        <v>236</v>
      </c>
      <c r="D153" s="231" t="s">
        <v>169</v>
      </c>
      <c r="E153" s="232" t="s">
        <v>237</v>
      </c>
      <c r="F153" s="233" t="s">
        <v>238</v>
      </c>
      <c r="G153" s="233"/>
      <c r="H153" s="233"/>
      <c r="I153" s="233"/>
      <c r="J153" s="234" t="s">
        <v>181</v>
      </c>
      <c r="K153" s="235">
        <v>785.29499999999996</v>
      </c>
      <c r="L153" s="149"/>
      <c r="M153" s="149"/>
      <c r="N153" s="236">
        <f t="shared" si="0"/>
        <v>0</v>
      </c>
      <c r="O153" s="236"/>
      <c r="P153" s="236"/>
      <c r="Q153" s="236"/>
      <c r="R153" s="174"/>
      <c r="T153" s="237" t="s">
        <v>5</v>
      </c>
      <c r="U153" s="238" t="s">
        <v>41</v>
      </c>
      <c r="V153" s="239">
        <v>0.55900000000000005</v>
      </c>
      <c r="W153" s="239">
        <f t="shared" si="1"/>
        <v>438.97990500000003</v>
      </c>
      <c r="X153" s="239">
        <v>0.14426</v>
      </c>
      <c r="Y153" s="239">
        <f t="shared" si="2"/>
        <v>113.28665669999999</v>
      </c>
      <c r="Z153" s="239">
        <v>0</v>
      </c>
      <c r="AA153" s="240">
        <f t="shared" si="3"/>
        <v>0</v>
      </c>
      <c r="AC153" s="262"/>
      <c r="AD153" s="262"/>
      <c r="AE153" s="262"/>
      <c r="AF153" s="262"/>
      <c r="AG153" s="262"/>
      <c r="AH153" s="262"/>
      <c r="AI153" s="262"/>
      <c r="AR153" s="158" t="s">
        <v>173</v>
      </c>
      <c r="AT153" s="158" t="s">
        <v>169</v>
      </c>
      <c r="AU153" s="158" t="s">
        <v>85</v>
      </c>
      <c r="AY153" s="158" t="s">
        <v>168</v>
      </c>
      <c r="BE153" s="241">
        <f t="shared" si="4"/>
        <v>0</v>
      </c>
      <c r="BF153" s="241">
        <f t="shared" si="5"/>
        <v>0</v>
      </c>
      <c r="BG153" s="241">
        <f t="shared" si="6"/>
        <v>0</v>
      </c>
      <c r="BH153" s="241">
        <f t="shared" si="7"/>
        <v>0</v>
      </c>
      <c r="BI153" s="241">
        <f t="shared" si="8"/>
        <v>0</v>
      </c>
      <c r="BJ153" s="158" t="s">
        <v>85</v>
      </c>
      <c r="BK153" s="242">
        <f t="shared" si="9"/>
        <v>0</v>
      </c>
      <c r="BL153" s="158" t="s">
        <v>173</v>
      </c>
      <c r="BM153" s="158" t="s">
        <v>239</v>
      </c>
      <c r="BO153" s="152"/>
    </row>
    <row r="154" spans="2:67" s="170" customFormat="1" ht="25.5" customHeight="1">
      <c r="B154" s="171"/>
      <c r="C154" s="231" t="s">
        <v>240</v>
      </c>
      <c r="D154" s="231" t="s">
        <v>169</v>
      </c>
      <c r="E154" s="232" t="s">
        <v>241</v>
      </c>
      <c r="F154" s="233" t="s">
        <v>242</v>
      </c>
      <c r="G154" s="233"/>
      <c r="H154" s="233"/>
      <c r="I154" s="233"/>
      <c r="J154" s="234" t="s">
        <v>243</v>
      </c>
      <c r="K154" s="235">
        <v>126.26</v>
      </c>
      <c r="L154" s="149"/>
      <c r="M154" s="149"/>
      <c r="N154" s="236">
        <f t="shared" si="0"/>
        <v>0</v>
      </c>
      <c r="O154" s="236"/>
      <c r="P154" s="236"/>
      <c r="Q154" s="236"/>
      <c r="R154" s="174"/>
      <c r="T154" s="237" t="s">
        <v>5</v>
      </c>
      <c r="U154" s="238" t="s">
        <v>41</v>
      </c>
      <c r="V154" s="239">
        <v>0.14204</v>
      </c>
      <c r="W154" s="239">
        <f t="shared" si="1"/>
        <v>17.9339704</v>
      </c>
      <c r="X154" s="239">
        <v>3.2000000000000003E-4</v>
      </c>
      <c r="Y154" s="239">
        <f t="shared" si="2"/>
        <v>4.0403200000000007E-2</v>
      </c>
      <c r="Z154" s="239">
        <v>0</v>
      </c>
      <c r="AA154" s="240">
        <f t="shared" si="3"/>
        <v>0</v>
      </c>
      <c r="AC154" s="262"/>
      <c r="AD154" s="262"/>
      <c r="AE154" s="262"/>
      <c r="AF154" s="262"/>
      <c r="AG154" s="262"/>
      <c r="AH154" s="262"/>
      <c r="AI154" s="262"/>
      <c r="AR154" s="158" t="s">
        <v>173</v>
      </c>
      <c r="AT154" s="158" t="s">
        <v>169</v>
      </c>
      <c r="AU154" s="158" t="s">
        <v>85</v>
      </c>
      <c r="AY154" s="158" t="s">
        <v>168</v>
      </c>
      <c r="BE154" s="241">
        <f t="shared" si="4"/>
        <v>0</v>
      </c>
      <c r="BF154" s="241">
        <f t="shared" si="5"/>
        <v>0</v>
      </c>
      <c r="BG154" s="241">
        <f t="shared" si="6"/>
        <v>0</v>
      </c>
      <c r="BH154" s="241">
        <f t="shared" si="7"/>
        <v>0</v>
      </c>
      <c r="BI154" s="241">
        <f t="shared" si="8"/>
        <v>0</v>
      </c>
      <c r="BJ154" s="158" t="s">
        <v>85</v>
      </c>
      <c r="BK154" s="242">
        <f t="shared" si="9"/>
        <v>0</v>
      </c>
      <c r="BL154" s="158" t="s">
        <v>173</v>
      </c>
      <c r="BM154" s="158" t="s">
        <v>244</v>
      </c>
      <c r="BO154" s="152"/>
    </row>
    <row r="155" spans="2:67" s="170" customFormat="1" ht="38.25" customHeight="1">
      <c r="B155" s="171"/>
      <c r="C155" s="231" t="s">
        <v>245</v>
      </c>
      <c r="D155" s="231" t="s">
        <v>169</v>
      </c>
      <c r="E155" s="232" t="s">
        <v>246</v>
      </c>
      <c r="F155" s="233" t="s">
        <v>247</v>
      </c>
      <c r="G155" s="233"/>
      <c r="H155" s="233"/>
      <c r="I155" s="233"/>
      <c r="J155" s="234" t="s">
        <v>243</v>
      </c>
      <c r="K155" s="235">
        <v>43.2</v>
      </c>
      <c r="L155" s="149"/>
      <c r="M155" s="149"/>
      <c r="N155" s="236">
        <f t="shared" si="0"/>
        <v>0</v>
      </c>
      <c r="O155" s="236"/>
      <c r="P155" s="236"/>
      <c r="Q155" s="236"/>
      <c r="R155" s="174"/>
      <c r="T155" s="237" t="s">
        <v>5</v>
      </c>
      <c r="U155" s="238" t="s">
        <v>41</v>
      </c>
      <c r="V155" s="239">
        <v>0.51859</v>
      </c>
      <c r="W155" s="239">
        <f t="shared" si="1"/>
        <v>22.403088</v>
      </c>
      <c r="X155" s="239">
        <v>1E-4</v>
      </c>
      <c r="Y155" s="239">
        <f t="shared" si="2"/>
        <v>4.3200000000000009E-3</v>
      </c>
      <c r="Z155" s="239">
        <v>0</v>
      </c>
      <c r="AA155" s="240">
        <f t="shared" si="3"/>
        <v>0</v>
      </c>
      <c r="AC155" s="262"/>
      <c r="AD155" s="262"/>
      <c r="AE155" s="262"/>
      <c r="AF155" s="262"/>
      <c r="AG155" s="262"/>
      <c r="AH155" s="262"/>
      <c r="AI155" s="262"/>
      <c r="AR155" s="158" t="s">
        <v>173</v>
      </c>
      <c r="AT155" s="158" t="s">
        <v>169</v>
      </c>
      <c r="AU155" s="158" t="s">
        <v>85</v>
      </c>
      <c r="AY155" s="158" t="s">
        <v>168</v>
      </c>
      <c r="BE155" s="241">
        <f t="shared" si="4"/>
        <v>0</v>
      </c>
      <c r="BF155" s="241">
        <f t="shared" si="5"/>
        <v>0</v>
      </c>
      <c r="BG155" s="241">
        <f t="shared" si="6"/>
        <v>0</v>
      </c>
      <c r="BH155" s="241">
        <f t="shared" si="7"/>
        <v>0</v>
      </c>
      <c r="BI155" s="241">
        <f t="shared" si="8"/>
        <v>0</v>
      </c>
      <c r="BJ155" s="158" t="s">
        <v>85</v>
      </c>
      <c r="BK155" s="242">
        <f t="shared" si="9"/>
        <v>0</v>
      </c>
      <c r="BL155" s="158" t="s">
        <v>173</v>
      </c>
      <c r="BM155" s="158" t="s">
        <v>248</v>
      </c>
      <c r="BO155" s="152"/>
    </row>
    <row r="156" spans="2:67" s="220" customFormat="1" ht="29.9" customHeight="1">
      <c r="B156" s="214"/>
      <c r="C156" s="215"/>
      <c r="D156" s="227" t="s">
        <v>134</v>
      </c>
      <c r="E156" s="227"/>
      <c r="F156" s="227"/>
      <c r="G156" s="227"/>
      <c r="H156" s="227"/>
      <c r="I156" s="227"/>
      <c r="J156" s="227"/>
      <c r="K156" s="227"/>
      <c r="L156" s="289"/>
      <c r="M156" s="289"/>
      <c r="N156" s="249">
        <f>BK156</f>
        <v>0</v>
      </c>
      <c r="O156" s="250"/>
      <c r="P156" s="250"/>
      <c r="Q156" s="250"/>
      <c r="R156" s="219"/>
      <c r="T156" s="221"/>
      <c r="U156" s="215"/>
      <c r="V156" s="215"/>
      <c r="W156" s="222">
        <f>SUM(W157:W161)</f>
        <v>4.0137789999999995</v>
      </c>
      <c r="X156" s="215"/>
      <c r="Y156" s="222">
        <f>SUM(Y157:Y161)</f>
        <v>1.0975889399999998</v>
      </c>
      <c r="Z156" s="215"/>
      <c r="AA156" s="223">
        <f>SUM(AA157:AA161)</f>
        <v>0</v>
      </c>
      <c r="AC156" s="263"/>
      <c r="AD156" s="263"/>
      <c r="AE156" s="263"/>
      <c r="AF156" s="263"/>
      <c r="AG156" s="263"/>
      <c r="AH156" s="263"/>
      <c r="AI156" s="263"/>
      <c r="AR156" s="224" t="s">
        <v>80</v>
      </c>
      <c r="AT156" s="225" t="s">
        <v>73</v>
      </c>
      <c r="AU156" s="225" t="s">
        <v>80</v>
      </c>
      <c r="AY156" s="224" t="s">
        <v>168</v>
      </c>
      <c r="BK156" s="226">
        <f>SUM(BK157:BK161)</f>
        <v>0</v>
      </c>
      <c r="BO156" s="152"/>
    </row>
    <row r="157" spans="2:67" s="170" customFormat="1" ht="25.5" customHeight="1">
      <c r="B157" s="171"/>
      <c r="C157" s="231" t="s">
        <v>10</v>
      </c>
      <c r="D157" s="231" t="s">
        <v>169</v>
      </c>
      <c r="E157" s="232" t="s">
        <v>249</v>
      </c>
      <c r="F157" s="233" t="s">
        <v>250</v>
      </c>
      <c r="G157" s="233"/>
      <c r="H157" s="233"/>
      <c r="I157" s="233"/>
      <c r="J157" s="234" t="s">
        <v>172</v>
      </c>
      <c r="K157" s="235">
        <v>0.34899999999999998</v>
      </c>
      <c r="L157" s="149"/>
      <c r="M157" s="149"/>
      <c r="N157" s="236">
        <f>ROUND(L157*K157,2)</f>
        <v>0</v>
      </c>
      <c r="O157" s="236"/>
      <c r="P157" s="236"/>
      <c r="Q157" s="236"/>
      <c r="R157" s="174"/>
      <c r="T157" s="237" t="s">
        <v>5</v>
      </c>
      <c r="U157" s="238" t="s">
        <v>41</v>
      </c>
      <c r="V157" s="239">
        <v>1.2609999999999999</v>
      </c>
      <c r="W157" s="239">
        <f>V157*K157</f>
        <v>0.44008899999999995</v>
      </c>
      <c r="X157" s="239">
        <v>2.5702400000000001</v>
      </c>
      <c r="Y157" s="239">
        <f>X157*K157</f>
        <v>0.89701375999999999</v>
      </c>
      <c r="Z157" s="239">
        <v>0</v>
      </c>
      <c r="AA157" s="240">
        <f>Z157*K157</f>
        <v>0</v>
      </c>
      <c r="AC157" s="262"/>
      <c r="AD157" s="262"/>
      <c r="AE157" s="262"/>
      <c r="AF157" s="262"/>
      <c r="AG157" s="262"/>
      <c r="AH157" s="262"/>
      <c r="AI157" s="262"/>
      <c r="AR157" s="158" t="s">
        <v>173</v>
      </c>
      <c r="AT157" s="158" t="s">
        <v>169</v>
      </c>
      <c r="AU157" s="158" t="s">
        <v>85</v>
      </c>
      <c r="AY157" s="158" t="s">
        <v>168</v>
      </c>
      <c r="BE157" s="241">
        <f>IF(U157="základná",N157,0)</f>
        <v>0</v>
      </c>
      <c r="BF157" s="241">
        <f>IF(U157="znížená",N157,0)</f>
        <v>0</v>
      </c>
      <c r="BG157" s="241">
        <f>IF(U157="zákl. prenesená",N157,0)</f>
        <v>0</v>
      </c>
      <c r="BH157" s="241">
        <f>IF(U157="zníž. prenesená",N157,0)</f>
        <v>0</v>
      </c>
      <c r="BI157" s="241">
        <f>IF(U157="nulová",N157,0)</f>
        <v>0</v>
      </c>
      <c r="BJ157" s="158" t="s">
        <v>85</v>
      </c>
      <c r="BK157" s="242">
        <f>ROUND(L157*K157,3)</f>
        <v>0</v>
      </c>
      <c r="BL157" s="158" t="s">
        <v>173</v>
      </c>
      <c r="BM157" s="158" t="s">
        <v>251</v>
      </c>
      <c r="BO157" s="152"/>
    </row>
    <row r="158" spans="2:67" s="170" customFormat="1" ht="25.5" customHeight="1">
      <c r="B158" s="171"/>
      <c r="C158" s="231" t="s">
        <v>252</v>
      </c>
      <c r="D158" s="231" t="s">
        <v>169</v>
      </c>
      <c r="E158" s="232" t="s">
        <v>253</v>
      </c>
      <c r="F158" s="233" t="s">
        <v>254</v>
      </c>
      <c r="G158" s="233"/>
      <c r="H158" s="233"/>
      <c r="I158" s="233"/>
      <c r="J158" s="234" t="s">
        <v>181</v>
      </c>
      <c r="K158" s="235">
        <v>2.0499999999999998</v>
      </c>
      <c r="L158" s="149"/>
      <c r="M158" s="149"/>
      <c r="N158" s="236">
        <f>ROUND(L158*K158,2)</f>
        <v>0</v>
      </c>
      <c r="O158" s="236"/>
      <c r="P158" s="236"/>
      <c r="Q158" s="236"/>
      <c r="R158" s="174"/>
      <c r="T158" s="237" t="s">
        <v>5</v>
      </c>
      <c r="U158" s="238" t="s">
        <v>41</v>
      </c>
      <c r="V158" s="239">
        <v>0.32729999999999998</v>
      </c>
      <c r="W158" s="239">
        <f>V158*K158</f>
        <v>0.67096499999999992</v>
      </c>
      <c r="X158" s="239">
        <v>1.925E-2</v>
      </c>
      <c r="Y158" s="239">
        <f>X158*K158</f>
        <v>3.9462499999999998E-2</v>
      </c>
      <c r="Z158" s="239">
        <v>0</v>
      </c>
      <c r="AA158" s="240">
        <f>Z158*K158</f>
        <v>0</v>
      </c>
      <c r="AC158" s="262"/>
      <c r="AD158" s="262"/>
      <c r="AE158" s="262"/>
      <c r="AF158" s="262"/>
      <c r="AG158" s="262"/>
      <c r="AH158" s="262"/>
      <c r="AI158" s="262"/>
      <c r="AR158" s="158" t="s">
        <v>173</v>
      </c>
      <c r="AT158" s="158" t="s">
        <v>169</v>
      </c>
      <c r="AU158" s="158" t="s">
        <v>85</v>
      </c>
      <c r="AY158" s="158" t="s">
        <v>168</v>
      </c>
      <c r="BE158" s="241">
        <f>IF(U158="základná",N158,0)</f>
        <v>0</v>
      </c>
      <c r="BF158" s="241">
        <f>IF(U158="znížená",N158,0)</f>
        <v>0</v>
      </c>
      <c r="BG158" s="241">
        <f>IF(U158="zákl. prenesená",N158,0)</f>
        <v>0</v>
      </c>
      <c r="BH158" s="241">
        <f>IF(U158="zníž. prenesená",N158,0)</f>
        <v>0</v>
      </c>
      <c r="BI158" s="241">
        <f>IF(U158="nulová",N158,0)</f>
        <v>0</v>
      </c>
      <c r="BJ158" s="158" t="s">
        <v>85</v>
      </c>
      <c r="BK158" s="242">
        <f>ROUND(L158*K158,3)</f>
        <v>0</v>
      </c>
      <c r="BL158" s="158" t="s">
        <v>173</v>
      </c>
      <c r="BM158" s="158" t="s">
        <v>255</v>
      </c>
      <c r="BO158" s="152"/>
    </row>
    <row r="159" spans="2:67" s="170" customFormat="1" ht="25.5" customHeight="1">
      <c r="B159" s="171"/>
      <c r="C159" s="231" t="s">
        <v>256</v>
      </c>
      <c r="D159" s="231" t="s">
        <v>169</v>
      </c>
      <c r="E159" s="232" t="s">
        <v>257</v>
      </c>
      <c r="F159" s="233" t="s">
        <v>258</v>
      </c>
      <c r="G159" s="233"/>
      <c r="H159" s="233"/>
      <c r="I159" s="233"/>
      <c r="J159" s="234" t="s">
        <v>181</v>
      </c>
      <c r="K159" s="235">
        <v>2.0499999999999998</v>
      </c>
      <c r="L159" s="149"/>
      <c r="M159" s="149"/>
      <c r="N159" s="236">
        <f>ROUND(L159*K159,2)</f>
        <v>0</v>
      </c>
      <c r="O159" s="236"/>
      <c r="P159" s="236"/>
      <c r="Q159" s="236"/>
      <c r="R159" s="174"/>
      <c r="T159" s="237" t="s">
        <v>5</v>
      </c>
      <c r="U159" s="238" t="s">
        <v>41</v>
      </c>
      <c r="V159" s="239">
        <v>0.20599999999999999</v>
      </c>
      <c r="W159" s="239">
        <f>V159*K159</f>
        <v>0.42229999999999995</v>
      </c>
      <c r="X159" s="239">
        <v>0</v>
      </c>
      <c r="Y159" s="239">
        <f>X159*K159</f>
        <v>0</v>
      </c>
      <c r="Z159" s="239">
        <v>0</v>
      </c>
      <c r="AA159" s="240">
        <f>Z159*K159</f>
        <v>0</v>
      </c>
      <c r="AC159" s="262"/>
      <c r="AD159" s="262"/>
      <c r="AE159" s="262"/>
      <c r="AF159" s="262"/>
      <c r="AG159" s="262"/>
      <c r="AH159" s="262"/>
      <c r="AI159" s="262"/>
      <c r="AR159" s="158" t="s">
        <v>173</v>
      </c>
      <c r="AT159" s="158" t="s">
        <v>169</v>
      </c>
      <c r="AU159" s="158" t="s">
        <v>85</v>
      </c>
      <c r="AY159" s="158" t="s">
        <v>168</v>
      </c>
      <c r="BE159" s="241">
        <f>IF(U159="základná",N159,0)</f>
        <v>0</v>
      </c>
      <c r="BF159" s="241">
        <f>IF(U159="znížená",N159,0)</f>
        <v>0</v>
      </c>
      <c r="BG159" s="241">
        <f>IF(U159="zákl. prenesená",N159,0)</f>
        <v>0</v>
      </c>
      <c r="BH159" s="241">
        <f>IF(U159="zníž. prenesená",N159,0)</f>
        <v>0</v>
      </c>
      <c r="BI159" s="241">
        <f>IF(U159="nulová",N159,0)</f>
        <v>0</v>
      </c>
      <c r="BJ159" s="158" t="s">
        <v>85</v>
      </c>
      <c r="BK159" s="242">
        <f>ROUND(L159*K159,3)</f>
        <v>0</v>
      </c>
      <c r="BL159" s="158" t="s">
        <v>173</v>
      </c>
      <c r="BM159" s="158" t="s">
        <v>259</v>
      </c>
      <c r="BO159" s="152"/>
    </row>
    <row r="160" spans="2:67" s="170" customFormat="1" ht="25.5" customHeight="1">
      <c r="B160" s="171"/>
      <c r="C160" s="231" t="s">
        <v>260</v>
      </c>
      <c r="D160" s="231" t="s">
        <v>169</v>
      </c>
      <c r="E160" s="232" t="s">
        <v>261</v>
      </c>
      <c r="F160" s="233" t="s">
        <v>262</v>
      </c>
      <c r="G160" s="233"/>
      <c r="H160" s="233"/>
      <c r="I160" s="233"/>
      <c r="J160" s="234" t="s">
        <v>181</v>
      </c>
      <c r="K160" s="235">
        <v>2.0499999999999998</v>
      </c>
      <c r="L160" s="149"/>
      <c r="M160" s="149"/>
      <c r="N160" s="236">
        <f>ROUND(L160*K160,2)</f>
        <v>0</v>
      </c>
      <c r="O160" s="236"/>
      <c r="P160" s="236"/>
      <c r="Q160" s="236"/>
      <c r="R160" s="174"/>
      <c r="T160" s="237" t="s">
        <v>5</v>
      </c>
      <c r="U160" s="238" t="s">
        <v>41</v>
      </c>
      <c r="V160" s="239">
        <v>0.47733999999999999</v>
      </c>
      <c r="W160" s="239">
        <f>V160*K160</f>
        <v>0.97854699999999983</v>
      </c>
      <c r="X160" s="239">
        <v>5.7770000000000002E-2</v>
      </c>
      <c r="Y160" s="239">
        <f>X160*K160</f>
        <v>0.11842849999999999</v>
      </c>
      <c r="Z160" s="239">
        <v>0</v>
      </c>
      <c r="AA160" s="240">
        <f>Z160*K160</f>
        <v>0</v>
      </c>
      <c r="AC160" s="262"/>
      <c r="AD160" s="262"/>
      <c r="AE160" s="262"/>
      <c r="AF160" s="262"/>
      <c r="AG160" s="262"/>
      <c r="AH160" s="262"/>
      <c r="AI160" s="262"/>
      <c r="AR160" s="158" t="s">
        <v>173</v>
      </c>
      <c r="AT160" s="158" t="s">
        <v>169</v>
      </c>
      <c r="AU160" s="158" t="s">
        <v>85</v>
      </c>
      <c r="AY160" s="158" t="s">
        <v>168</v>
      </c>
      <c r="BE160" s="241">
        <f>IF(U160="základná",N160,0)</f>
        <v>0</v>
      </c>
      <c r="BF160" s="241">
        <f>IF(U160="znížená",N160,0)</f>
        <v>0</v>
      </c>
      <c r="BG160" s="241">
        <f>IF(U160="zákl. prenesená",N160,0)</f>
        <v>0</v>
      </c>
      <c r="BH160" s="241">
        <f>IF(U160="zníž. prenesená",N160,0)</f>
        <v>0</v>
      </c>
      <c r="BI160" s="241">
        <f>IF(U160="nulová",N160,0)</f>
        <v>0</v>
      </c>
      <c r="BJ160" s="158" t="s">
        <v>85</v>
      </c>
      <c r="BK160" s="242">
        <f>ROUND(L160*K160,3)</f>
        <v>0</v>
      </c>
      <c r="BL160" s="158" t="s">
        <v>173</v>
      </c>
      <c r="BM160" s="158" t="s">
        <v>263</v>
      </c>
      <c r="BO160" s="152"/>
    </row>
    <row r="161" spans="2:67" s="170" customFormat="1" ht="25.5" customHeight="1">
      <c r="B161" s="171"/>
      <c r="C161" s="231" t="s">
        <v>264</v>
      </c>
      <c r="D161" s="231" t="s">
        <v>169</v>
      </c>
      <c r="E161" s="232" t="s">
        <v>265</v>
      </c>
      <c r="F161" s="233" t="s">
        <v>266</v>
      </c>
      <c r="G161" s="233"/>
      <c r="H161" s="233"/>
      <c r="I161" s="233"/>
      <c r="J161" s="234" t="s">
        <v>267</v>
      </c>
      <c r="K161" s="235">
        <v>4.2000000000000003E-2</v>
      </c>
      <c r="L161" s="149"/>
      <c r="M161" s="149"/>
      <c r="N161" s="236">
        <f>ROUND(L161*K161,2)</f>
        <v>0</v>
      </c>
      <c r="O161" s="236"/>
      <c r="P161" s="236"/>
      <c r="Q161" s="236"/>
      <c r="R161" s="174"/>
      <c r="T161" s="237" t="s">
        <v>5</v>
      </c>
      <c r="U161" s="238" t="s">
        <v>41</v>
      </c>
      <c r="V161" s="239">
        <v>35.759</v>
      </c>
      <c r="W161" s="239">
        <f>V161*K161</f>
        <v>1.501878</v>
      </c>
      <c r="X161" s="239">
        <v>1.0162899999999999</v>
      </c>
      <c r="Y161" s="239">
        <f>X161*K161</f>
        <v>4.2684180000000002E-2</v>
      </c>
      <c r="Z161" s="239">
        <v>0</v>
      </c>
      <c r="AA161" s="240">
        <f>Z161*K161</f>
        <v>0</v>
      </c>
      <c r="AC161" s="262"/>
      <c r="AD161" s="262"/>
      <c r="AE161" s="262"/>
      <c r="AF161" s="262"/>
      <c r="AG161" s="262"/>
      <c r="AH161" s="262"/>
      <c r="AI161" s="262"/>
      <c r="AR161" s="158" t="s">
        <v>173</v>
      </c>
      <c r="AT161" s="158" t="s">
        <v>169</v>
      </c>
      <c r="AU161" s="158" t="s">
        <v>85</v>
      </c>
      <c r="AY161" s="158" t="s">
        <v>168</v>
      </c>
      <c r="BE161" s="241">
        <f>IF(U161="základná",N161,0)</f>
        <v>0</v>
      </c>
      <c r="BF161" s="241">
        <f>IF(U161="znížená",N161,0)</f>
        <v>0</v>
      </c>
      <c r="BG161" s="241">
        <f>IF(U161="zákl. prenesená",N161,0)</f>
        <v>0</v>
      </c>
      <c r="BH161" s="241">
        <f>IF(U161="zníž. prenesená",N161,0)</f>
        <v>0</v>
      </c>
      <c r="BI161" s="241">
        <f>IF(U161="nulová",N161,0)</f>
        <v>0</v>
      </c>
      <c r="BJ161" s="158" t="s">
        <v>85</v>
      </c>
      <c r="BK161" s="242">
        <f>ROUND(L161*K161,3)</f>
        <v>0</v>
      </c>
      <c r="BL161" s="158" t="s">
        <v>173</v>
      </c>
      <c r="BM161" s="158" t="s">
        <v>268</v>
      </c>
      <c r="BO161" s="152"/>
    </row>
    <row r="162" spans="2:67" s="220" customFormat="1" ht="29.9" customHeight="1">
      <c r="B162" s="214"/>
      <c r="C162" s="215"/>
      <c r="D162" s="227" t="s">
        <v>135</v>
      </c>
      <c r="E162" s="227"/>
      <c r="F162" s="227"/>
      <c r="G162" s="227"/>
      <c r="H162" s="227"/>
      <c r="I162" s="227"/>
      <c r="J162" s="227"/>
      <c r="K162" s="227"/>
      <c r="L162" s="289"/>
      <c r="M162" s="289"/>
      <c r="N162" s="249">
        <f>BK162</f>
        <v>0</v>
      </c>
      <c r="O162" s="250"/>
      <c r="P162" s="250"/>
      <c r="Q162" s="250"/>
      <c r="R162" s="219"/>
      <c r="T162" s="221"/>
      <c r="U162" s="215"/>
      <c r="V162" s="215"/>
      <c r="W162" s="222">
        <f>SUM(W163:W198)</f>
        <v>2783.9242531999998</v>
      </c>
      <c r="X162" s="215"/>
      <c r="Y162" s="222">
        <f>SUM(Y163:Y198)</f>
        <v>163.33718554999999</v>
      </c>
      <c r="Z162" s="215"/>
      <c r="AA162" s="223">
        <f>SUM(AA163:AA198)</f>
        <v>0</v>
      </c>
      <c r="AC162" s="263"/>
      <c r="AD162" s="263"/>
      <c r="AE162" s="263"/>
      <c r="AF162" s="263"/>
      <c r="AG162" s="263"/>
      <c r="AH162" s="263"/>
      <c r="AI162" s="263"/>
      <c r="AR162" s="224" t="s">
        <v>80</v>
      </c>
      <c r="AT162" s="225" t="s">
        <v>73</v>
      </c>
      <c r="AU162" s="225" t="s">
        <v>80</v>
      </c>
      <c r="AY162" s="224" t="s">
        <v>168</v>
      </c>
      <c r="BK162" s="226">
        <f>SUM(BK163:BK198)</f>
        <v>0</v>
      </c>
      <c r="BO162" s="152"/>
    </row>
    <row r="163" spans="2:67" s="170" customFormat="1" ht="25.5" customHeight="1">
      <c r="B163" s="171"/>
      <c r="C163" s="231" t="s">
        <v>269</v>
      </c>
      <c r="D163" s="231" t="s">
        <v>169</v>
      </c>
      <c r="E163" s="232" t="s">
        <v>270</v>
      </c>
      <c r="F163" s="233" t="s">
        <v>271</v>
      </c>
      <c r="G163" s="233"/>
      <c r="H163" s="233"/>
      <c r="I163" s="233"/>
      <c r="J163" s="234" t="s">
        <v>181</v>
      </c>
      <c r="K163" s="235">
        <v>50.76</v>
      </c>
      <c r="L163" s="149"/>
      <c r="M163" s="149"/>
      <c r="N163" s="236">
        <f t="shared" ref="N163:N198" si="10">ROUND(L163*K163,2)</f>
        <v>0</v>
      </c>
      <c r="O163" s="236"/>
      <c r="P163" s="236"/>
      <c r="Q163" s="236"/>
      <c r="R163" s="174"/>
      <c r="T163" s="237" t="s">
        <v>5</v>
      </c>
      <c r="U163" s="238" t="s">
        <v>41</v>
      </c>
      <c r="V163" s="239">
        <v>8.2019999999999996E-2</v>
      </c>
      <c r="W163" s="239">
        <f t="shared" ref="W163:W196" si="11">V163*K163</f>
        <v>4.1633351999999997</v>
      </c>
      <c r="X163" s="239">
        <v>8.0000000000000007E-5</v>
      </c>
      <c r="Y163" s="239">
        <f t="shared" ref="Y163:Y196" si="12">X163*K163</f>
        <v>4.0607999999999998E-3</v>
      </c>
      <c r="Z163" s="239">
        <v>0</v>
      </c>
      <c r="AA163" s="240">
        <f t="shared" ref="AA163:AA196" si="13">Z163*K163</f>
        <v>0</v>
      </c>
      <c r="AC163" s="262"/>
      <c r="AD163" s="262"/>
      <c r="AE163" s="262"/>
      <c r="AF163" s="262"/>
      <c r="AG163" s="262"/>
      <c r="AH163" s="262"/>
      <c r="AI163" s="262"/>
      <c r="AR163" s="158" t="s">
        <v>173</v>
      </c>
      <c r="AT163" s="158" t="s">
        <v>169</v>
      </c>
      <c r="AU163" s="158" t="s">
        <v>85</v>
      </c>
      <c r="AY163" s="158" t="s">
        <v>168</v>
      </c>
      <c r="BE163" s="241">
        <f t="shared" ref="BE163:BE196" si="14">IF(U163="základná",N163,0)</f>
        <v>0</v>
      </c>
      <c r="BF163" s="241">
        <f t="shared" ref="BF163:BF196" si="15">IF(U163="znížená",N163,0)</f>
        <v>0</v>
      </c>
      <c r="BG163" s="241">
        <f t="shared" ref="BG163:BG196" si="16">IF(U163="zákl. prenesená",N163,0)</f>
        <v>0</v>
      </c>
      <c r="BH163" s="241">
        <f t="shared" ref="BH163:BH196" si="17">IF(U163="zníž. prenesená",N163,0)</f>
        <v>0</v>
      </c>
      <c r="BI163" s="241">
        <f t="shared" ref="BI163:BI196" si="18">IF(U163="nulová",N163,0)</f>
        <v>0</v>
      </c>
      <c r="BJ163" s="158" t="s">
        <v>85</v>
      </c>
      <c r="BK163" s="242">
        <f t="shared" ref="BK163:BK196" si="19">ROUND(L163*K163,3)</f>
        <v>0</v>
      </c>
      <c r="BL163" s="158" t="s">
        <v>173</v>
      </c>
      <c r="BM163" s="158" t="s">
        <v>272</v>
      </c>
      <c r="BO163" s="152"/>
    </row>
    <row r="164" spans="2:67" s="170" customFormat="1" ht="25.5" customHeight="1">
      <c r="B164" s="171"/>
      <c r="C164" s="231" t="s">
        <v>273</v>
      </c>
      <c r="D164" s="231" t="s">
        <v>169</v>
      </c>
      <c r="E164" s="232" t="s">
        <v>274</v>
      </c>
      <c r="F164" s="233" t="s">
        <v>275</v>
      </c>
      <c r="G164" s="233"/>
      <c r="H164" s="233"/>
      <c r="I164" s="233"/>
      <c r="J164" s="234" t="s">
        <v>181</v>
      </c>
      <c r="K164" s="235">
        <v>18.8</v>
      </c>
      <c r="L164" s="149"/>
      <c r="M164" s="149"/>
      <c r="N164" s="236">
        <f t="shared" si="10"/>
        <v>0</v>
      </c>
      <c r="O164" s="236"/>
      <c r="P164" s="236"/>
      <c r="Q164" s="236"/>
      <c r="R164" s="174"/>
      <c r="T164" s="237" t="s">
        <v>5</v>
      </c>
      <c r="U164" s="238" t="s">
        <v>41</v>
      </c>
      <c r="V164" s="239">
        <v>0.11228</v>
      </c>
      <c r="W164" s="239">
        <f t="shared" si="11"/>
        <v>2.1108640000000003</v>
      </c>
      <c r="X164" s="239">
        <v>1.3600000000000001E-3</v>
      </c>
      <c r="Y164" s="239">
        <f t="shared" si="12"/>
        <v>2.5568000000000004E-2</v>
      </c>
      <c r="Z164" s="239">
        <v>0</v>
      </c>
      <c r="AA164" s="240">
        <f t="shared" si="13"/>
        <v>0</v>
      </c>
      <c r="AC164" s="262"/>
      <c r="AD164" s="262"/>
      <c r="AE164" s="262"/>
      <c r="AF164" s="262"/>
      <c r="AG164" s="262"/>
      <c r="AH164" s="262"/>
      <c r="AI164" s="262"/>
      <c r="AR164" s="158" t="s">
        <v>173</v>
      </c>
      <c r="AT164" s="158" t="s">
        <v>169</v>
      </c>
      <c r="AU164" s="158" t="s">
        <v>85</v>
      </c>
      <c r="AY164" s="158" t="s">
        <v>168</v>
      </c>
      <c r="BE164" s="241">
        <f t="shared" si="14"/>
        <v>0</v>
      </c>
      <c r="BF164" s="241">
        <f t="shared" si="15"/>
        <v>0</v>
      </c>
      <c r="BG164" s="241">
        <f t="shared" si="16"/>
        <v>0</v>
      </c>
      <c r="BH164" s="241">
        <f t="shared" si="17"/>
        <v>0</v>
      </c>
      <c r="BI164" s="241">
        <f t="shared" si="18"/>
        <v>0</v>
      </c>
      <c r="BJ164" s="158" t="s">
        <v>85</v>
      </c>
      <c r="BK164" s="242">
        <f t="shared" si="19"/>
        <v>0</v>
      </c>
      <c r="BL164" s="158" t="s">
        <v>173</v>
      </c>
      <c r="BM164" s="158" t="s">
        <v>276</v>
      </c>
      <c r="BO164" s="152"/>
    </row>
    <row r="165" spans="2:67" s="170" customFormat="1" ht="38.25" customHeight="1">
      <c r="B165" s="171"/>
      <c r="C165" s="231" t="s">
        <v>277</v>
      </c>
      <c r="D165" s="231" t="s">
        <v>169</v>
      </c>
      <c r="E165" s="232" t="s">
        <v>278</v>
      </c>
      <c r="F165" s="233" t="s">
        <v>279</v>
      </c>
      <c r="G165" s="233"/>
      <c r="H165" s="233"/>
      <c r="I165" s="233"/>
      <c r="J165" s="234" t="s">
        <v>181</v>
      </c>
      <c r="K165" s="235">
        <v>18.8</v>
      </c>
      <c r="L165" s="149"/>
      <c r="M165" s="149"/>
      <c r="N165" s="236">
        <f t="shared" si="10"/>
        <v>0</v>
      </c>
      <c r="O165" s="236"/>
      <c r="P165" s="236"/>
      <c r="Q165" s="236"/>
      <c r="R165" s="174"/>
      <c r="T165" s="237" t="s">
        <v>5</v>
      </c>
      <c r="U165" s="238" t="s">
        <v>41</v>
      </c>
      <c r="V165" s="239">
        <v>0.12118</v>
      </c>
      <c r="W165" s="239">
        <f t="shared" si="11"/>
        <v>2.278184</v>
      </c>
      <c r="X165" s="239">
        <v>5.11E-3</v>
      </c>
      <c r="Y165" s="239">
        <f t="shared" si="12"/>
        <v>9.6068000000000001E-2</v>
      </c>
      <c r="Z165" s="239">
        <v>0</v>
      </c>
      <c r="AA165" s="240">
        <f t="shared" si="13"/>
        <v>0</v>
      </c>
      <c r="AC165" s="262"/>
      <c r="AD165" s="262"/>
      <c r="AE165" s="262"/>
      <c r="AF165" s="262"/>
      <c r="AG165" s="262"/>
      <c r="AH165" s="262"/>
      <c r="AI165" s="262"/>
      <c r="AR165" s="158" t="s">
        <v>173</v>
      </c>
      <c r="AT165" s="158" t="s">
        <v>169</v>
      </c>
      <c r="AU165" s="158" t="s">
        <v>85</v>
      </c>
      <c r="AY165" s="158" t="s">
        <v>168</v>
      </c>
      <c r="BE165" s="241">
        <f t="shared" si="14"/>
        <v>0</v>
      </c>
      <c r="BF165" s="241">
        <f t="shared" si="15"/>
        <v>0</v>
      </c>
      <c r="BG165" s="241">
        <f t="shared" si="16"/>
        <v>0</v>
      </c>
      <c r="BH165" s="241">
        <f t="shared" si="17"/>
        <v>0</v>
      </c>
      <c r="BI165" s="241">
        <f t="shared" si="18"/>
        <v>0</v>
      </c>
      <c r="BJ165" s="158" t="s">
        <v>85</v>
      </c>
      <c r="BK165" s="242">
        <f t="shared" si="19"/>
        <v>0</v>
      </c>
      <c r="BL165" s="158" t="s">
        <v>173</v>
      </c>
      <c r="BM165" s="158" t="s">
        <v>280</v>
      </c>
      <c r="BO165" s="152"/>
    </row>
    <row r="166" spans="2:67" s="170" customFormat="1" ht="25.5" customHeight="1">
      <c r="B166" s="171"/>
      <c r="C166" s="231" t="s">
        <v>281</v>
      </c>
      <c r="D166" s="231" t="s">
        <v>169</v>
      </c>
      <c r="E166" s="232" t="s">
        <v>282</v>
      </c>
      <c r="F166" s="233" t="s">
        <v>283</v>
      </c>
      <c r="G166" s="233"/>
      <c r="H166" s="233"/>
      <c r="I166" s="233"/>
      <c r="J166" s="234" t="s">
        <v>181</v>
      </c>
      <c r="K166" s="235">
        <v>18.8</v>
      </c>
      <c r="L166" s="149"/>
      <c r="M166" s="149"/>
      <c r="N166" s="236">
        <f t="shared" si="10"/>
        <v>0</v>
      </c>
      <c r="O166" s="236"/>
      <c r="P166" s="236"/>
      <c r="Q166" s="236"/>
      <c r="R166" s="174"/>
      <c r="T166" s="237" t="s">
        <v>5</v>
      </c>
      <c r="U166" s="238" t="s">
        <v>41</v>
      </c>
      <c r="V166" s="239">
        <v>0.43748999999999999</v>
      </c>
      <c r="W166" s="239">
        <f t="shared" si="11"/>
        <v>8.224812</v>
      </c>
      <c r="X166" s="239">
        <v>7.2399999999999999E-3</v>
      </c>
      <c r="Y166" s="239">
        <f t="shared" si="12"/>
        <v>0.13611200000000001</v>
      </c>
      <c r="Z166" s="239">
        <v>0</v>
      </c>
      <c r="AA166" s="240">
        <f t="shared" si="13"/>
        <v>0</v>
      </c>
      <c r="AC166" s="262"/>
      <c r="AD166" s="262"/>
      <c r="AE166" s="262"/>
      <c r="AF166" s="262"/>
      <c r="AG166" s="262"/>
      <c r="AH166" s="262"/>
      <c r="AI166" s="262"/>
      <c r="AR166" s="158" t="s">
        <v>173</v>
      </c>
      <c r="AT166" s="158" t="s">
        <v>169</v>
      </c>
      <c r="AU166" s="158" t="s">
        <v>85</v>
      </c>
      <c r="AY166" s="158" t="s">
        <v>168</v>
      </c>
      <c r="BE166" s="241">
        <f t="shared" si="14"/>
        <v>0</v>
      </c>
      <c r="BF166" s="241">
        <f t="shared" si="15"/>
        <v>0</v>
      </c>
      <c r="BG166" s="241">
        <f t="shared" si="16"/>
        <v>0</v>
      </c>
      <c r="BH166" s="241">
        <f t="shared" si="17"/>
        <v>0</v>
      </c>
      <c r="BI166" s="241">
        <f t="shared" si="18"/>
        <v>0</v>
      </c>
      <c r="BJ166" s="158" t="s">
        <v>85</v>
      </c>
      <c r="BK166" s="242">
        <f t="shared" si="19"/>
        <v>0</v>
      </c>
      <c r="BL166" s="158" t="s">
        <v>173</v>
      </c>
      <c r="BM166" s="158" t="s">
        <v>284</v>
      </c>
      <c r="BO166" s="152"/>
    </row>
    <row r="167" spans="2:67" s="170" customFormat="1" ht="38.25" customHeight="1">
      <c r="B167" s="171"/>
      <c r="C167" s="231" t="s">
        <v>285</v>
      </c>
      <c r="D167" s="231" t="s">
        <v>169</v>
      </c>
      <c r="E167" s="232" t="s">
        <v>286</v>
      </c>
      <c r="F167" s="233" t="s">
        <v>287</v>
      </c>
      <c r="G167" s="233"/>
      <c r="H167" s="233"/>
      <c r="I167" s="233"/>
      <c r="J167" s="234" t="s">
        <v>181</v>
      </c>
      <c r="K167" s="235">
        <v>487.5</v>
      </c>
      <c r="L167" s="149"/>
      <c r="M167" s="149"/>
      <c r="N167" s="236">
        <f t="shared" si="10"/>
        <v>0</v>
      </c>
      <c r="O167" s="236"/>
      <c r="P167" s="236"/>
      <c r="Q167" s="236"/>
      <c r="R167" s="174"/>
      <c r="T167" s="237" t="s">
        <v>5</v>
      </c>
      <c r="U167" s="238" t="s">
        <v>41</v>
      </c>
      <c r="V167" s="239">
        <v>0.26429999999999998</v>
      </c>
      <c r="W167" s="239">
        <f t="shared" si="11"/>
        <v>128.84625</v>
      </c>
      <c r="X167" s="239">
        <v>1.537E-2</v>
      </c>
      <c r="Y167" s="239">
        <f t="shared" si="12"/>
        <v>7.4928749999999997</v>
      </c>
      <c r="Z167" s="239">
        <v>0</v>
      </c>
      <c r="AA167" s="240">
        <f t="shared" si="13"/>
        <v>0</v>
      </c>
      <c r="AC167" s="262"/>
      <c r="AD167" s="262"/>
      <c r="AE167" s="262"/>
      <c r="AF167" s="262"/>
      <c r="AG167" s="262"/>
      <c r="AH167" s="262"/>
      <c r="AI167" s="262"/>
      <c r="AR167" s="158" t="s">
        <v>173</v>
      </c>
      <c r="AT167" s="158" t="s">
        <v>169</v>
      </c>
      <c r="AU167" s="158" t="s">
        <v>85</v>
      </c>
      <c r="AY167" s="158" t="s">
        <v>168</v>
      </c>
      <c r="BE167" s="241">
        <f t="shared" si="14"/>
        <v>0</v>
      </c>
      <c r="BF167" s="241">
        <f t="shared" si="15"/>
        <v>0</v>
      </c>
      <c r="BG167" s="241">
        <f t="shared" si="16"/>
        <v>0</v>
      </c>
      <c r="BH167" s="241">
        <f t="shared" si="17"/>
        <v>0</v>
      </c>
      <c r="BI167" s="241">
        <f t="shared" si="18"/>
        <v>0</v>
      </c>
      <c r="BJ167" s="158" t="s">
        <v>85</v>
      </c>
      <c r="BK167" s="242">
        <f t="shared" si="19"/>
        <v>0</v>
      </c>
      <c r="BL167" s="158" t="s">
        <v>173</v>
      </c>
      <c r="BM167" s="158" t="s">
        <v>288</v>
      </c>
      <c r="BO167" s="152"/>
    </row>
    <row r="168" spans="2:67" s="170" customFormat="1" ht="38.25" customHeight="1">
      <c r="B168" s="171"/>
      <c r="C168" s="231" t="s">
        <v>289</v>
      </c>
      <c r="D168" s="231" t="s">
        <v>169</v>
      </c>
      <c r="E168" s="232" t="s">
        <v>290</v>
      </c>
      <c r="F168" s="233" t="s">
        <v>291</v>
      </c>
      <c r="G168" s="233"/>
      <c r="H168" s="233"/>
      <c r="I168" s="233"/>
      <c r="J168" s="234" t="s">
        <v>181</v>
      </c>
      <c r="K168" s="235">
        <v>487.5</v>
      </c>
      <c r="L168" s="149"/>
      <c r="M168" s="149"/>
      <c r="N168" s="236">
        <f t="shared" si="10"/>
        <v>0</v>
      </c>
      <c r="O168" s="236"/>
      <c r="P168" s="236"/>
      <c r="Q168" s="236"/>
      <c r="R168" s="174"/>
      <c r="T168" s="237" t="s">
        <v>5</v>
      </c>
      <c r="U168" s="238" t="s">
        <v>41</v>
      </c>
      <c r="V168" s="239">
        <v>0.28999999999999998</v>
      </c>
      <c r="W168" s="239">
        <f t="shared" si="11"/>
        <v>141.375</v>
      </c>
      <c r="X168" s="239">
        <v>3.2750000000000001E-2</v>
      </c>
      <c r="Y168" s="239">
        <f t="shared" si="12"/>
        <v>15.965625000000001</v>
      </c>
      <c r="Z168" s="239">
        <v>0</v>
      </c>
      <c r="AA168" s="240">
        <f t="shared" si="13"/>
        <v>0</v>
      </c>
      <c r="AC168" s="262"/>
      <c r="AD168" s="262"/>
      <c r="AE168" s="262"/>
      <c r="AF168" s="262"/>
      <c r="AG168" s="262"/>
      <c r="AH168" s="262"/>
      <c r="AI168" s="262"/>
      <c r="AR168" s="158" t="s">
        <v>173</v>
      </c>
      <c r="AT168" s="158" t="s">
        <v>169</v>
      </c>
      <c r="AU168" s="158" t="s">
        <v>85</v>
      </c>
      <c r="AY168" s="158" t="s">
        <v>168</v>
      </c>
      <c r="BE168" s="241">
        <f t="shared" si="14"/>
        <v>0</v>
      </c>
      <c r="BF168" s="241">
        <f t="shared" si="15"/>
        <v>0</v>
      </c>
      <c r="BG168" s="241">
        <f t="shared" si="16"/>
        <v>0</v>
      </c>
      <c r="BH168" s="241">
        <f t="shared" si="17"/>
        <v>0</v>
      </c>
      <c r="BI168" s="241">
        <f t="shared" si="18"/>
        <v>0</v>
      </c>
      <c r="BJ168" s="158" t="s">
        <v>85</v>
      </c>
      <c r="BK168" s="242">
        <f t="shared" si="19"/>
        <v>0</v>
      </c>
      <c r="BL168" s="158" t="s">
        <v>173</v>
      </c>
      <c r="BM168" s="158" t="s">
        <v>292</v>
      </c>
      <c r="BO168" s="152"/>
    </row>
    <row r="169" spans="2:67" s="170" customFormat="1" ht="25.5" customHeight="1">
      <c r="B169" s="171"/>
      <c r="C169" s="231" t="s">
        <v>293</v>
      </c>
      <c r="D169" s="231" t="s">
        <v>169</v>
      </c>
      <c r="E169" s="232" t="s">
        <v>294</v>
      </c>
      <c r="F169" s="233" t="s">
        <v>295</v>
      </c>
      <c r="G169" s="233"/>
      <c r="H169" s="233"/>
      <c r="I169" s="233"/>
      <c r="J169" s="234" t="s">
        <v>181</v>
      </c>
      <c r="K169" s="235">
        <v>2097</v>
      </c>
      <c r="L169" s="149"/>
      <c r="M169" s="149"/>
      <c r="N169" s="236">
        <f t="shared" si="10"/>
        <v>0</v>
      </c>
      <c r="O169" s="236"/>
      <c r="P169" s="236"/>
      <c r="Q169" s="236"/>
      <c r="R169" s="174"/>
      <c r="T169" s="237" t="s">
        <v>5</v>
      </c>
      <c r="U169" s="238" t="s">
        <v>41</v>
      </c>
      <c r="V169" s="239">
        <v>5.1999999999999998E-2</v>
      </c>
      <c r="W169" s="239">
        <f t="shared" si="11"/>
        <v>109.044</v>
      </c>
      <c r="X169" s="239">
        <v>1.3600000000000001E-3</v>
      </c>
      <c r="Y169" s="239">
        <f t="shared" si="12"/>
        <v>2.8519200000000002</v>
      </c>
      <c r="Z169" s="239">
        <v>0</v>
      </c>
      <c r="AA169" s="240">
        <f t="shared" si="13"/>
        <v>0</v>
      </c>
      <c r="AC169" s="262"/>
      <c r="AD169" s="262"/>
      <c r="AE169" s="262"/>
      <c r="AF169" s="262"/>
      <c r="AG169" s="262"/>
      <c r="AH169" s="262"/>
      <c r="AI169" s="262"/>
      <c r="AR169" s="158" t="s">
        <v>173</v>
      </c>
      <c r="AT169" s="158" t="s">
        <v>169</v>
      </c>
      <c r="AU169" s="158" t="s">
        <v>85</v>
      </c>
      <c r="AY169" s="158" t="s">
        <v>168</v>
      </c>
      <c r="BE169" s="241">
        <f t="shared" si="14"/>
        <v>0</v>
      </c>
      <c r="BF169" s="241">
        <f t="shared" si="15"/>
        <v>0</v>
      </c>
      <c r="BG169" s="241">
        <f t="shared" si="16"/>
        <v>0</v>
      </c>
      <c r="BH169" s="241">
        <f t="shared" si="17"/>
        <v>0</v>
      </c>
      <c r="BI169" s="241">
        <f t="shared" si="18"/>
        <v>0</v>
      </c>
      <c r="BJ169" s="158" t="s">
        <v>85</v>
      </c>
      <c r="BK169" s="242">
        <f t="shared" si="19"/>
        <v>0</v>
      </c>
      <c r="BL169" s="158" t="s">
        <v>173</v>
      </c>
      <c r="BM169" s="158" t="s">
        <v>296</v>
      </c>
      <c r="BO169" s="152"/>
    </row>
    <row r="170" spans="2:67" s="170" customFormat="1" ht="25.5" customHeight="1">
      <c r="B170" s="171"/>
      <c r="C170" s="231" t="s">
        <v>297</v>
      </c>
      <c r="D170" s="231" t="s">
        <v>169</v>
      </c>
      <c r="E170" s="232" t="s">
        <v>298</v>
      </c>
      <c r="F170" s="233" t="s">
        <v>299</v>
      </c>
      <c r="G170" s="233"/>
      <c r="H170" s="233"/>
      <c r="I170" s="233"/>
      <c r="J170" s="234" t="s">
        <v>181</v>
      </c>
      <c r="K170" s="235">
        <v>1504.1</v>
      </c>
      <c r="L170" s="149"/>
      <c r="M170" s="149"/>
      <c r="N170" s="236">
        <f t="shared" si="10"/>
        <v>0</v>
      </c>
      <c r="O170" s="236"/>
      <c r="P170" s="236"/>
      <c r="Q170" s="236"/>
      <c r="R170" s="174"/>
      <c r="T170" s="237" t="s">
        <v>5</v>
      </c>
      <c r="U170" s="238" t="s">
        <v>41</v>
      </c>
      <c r="V170" s="239">
        <v>0.34742000000000001</v>
      </c>
      <c r="W170" s="239">
        <f t="shared" si="11"/>
        <v>522.55442199999993</v>
      </c>
      <c r="X170" s="239">
        <v>6.9100000000000003E-3</v>
      </c>
      <c r="Y170" s="239">
        <f t="shared" si="12"/>
        <v>10.393331</v>
      </c>
      <c r="Z170" s="239">
        <v>0</v>
      </c>
      <c r="AA170" s="240">
        <f t="shared" si="13"/>
        <v>0</v>
      </c>
      <c r="AC170" s="262"/>
      <c r="AD170" s="262"/>
      <c r="AE170" s="262"/>
      <c r="AF170" s="262"/>
      <c r="AG170" s="262"/>
      <c r="AH170" s="262"/>
      <c r="AI170" s="262"/>
      <c r="AR170" s="158" t="s">
        <v>173</v>
      </c>
      <c r="AT170" s="158" t="s">
        <v>169</v>
      </c>
      <c r="AU170" s="158" t="s">
        <v>85</v>
      </c>
      <c r="AY170" s="158" t="s">
        <v>168</v>
      </c>
      <c r="BE170" s="241">
        <f t="shared" si="14"/>
        <v>0</v>
      </c>
      <c r="BF170" s="241">
        <f t="shared" si="15"/>
        <v>0</v>
      </c>
      <c r="BG170" s="241">
        <f t="shared" si="16"/>
        <v>0</v>
      </c>
      <c r="BH170" s="241">
        <f t="shared" si="17"/>
        <v>0</v>
      </c>
      <c r="BI170" s="241">
        <f t="shared" si="18"/>
        <v>0</v>
      </c>
      <c r="BJ170" s="158" t="s">
        <v>85</v>
      </c>
      <c r="BK170" s="242">
        <f t="shared" si="19"/>
        <v>0</v>
      </c>
      <c r="BL170" s="158" t="s">
        <v>173</v>
      </c>
      <c r="BM170" s="158" t="s">
        <v>300</v>
      </c>
      <c r="BO170" s="152"/>
    </row>
    <row r="171" spans="2:67" s="170" customFormat="1" ht="25.5" customHeight="1">
      <c r="B171" s="171"/>
      <c r="C171" s="231" t="s">
        <v>301</v>
      </c>
      <c r="D171" s="231" t="s">
        <v>169</v>
      </c>
      <c r="E171" s="232" t="s">
        <v>302</v>
      </c>
      <c r="F171" s="233" t="s">
        <v>303</v>
      </c>
      <c r="G171" s="233"/>
      <c r="H171" s="233"/>
      <c r="I171" s="233"/>
      <c r="J171" s="234" t="s">
        <v>181</v>
      </c>
      <c r="K171" s="235">
        <v>2097</v>
      </c>
      <c r="L171" s="149"/>
      <c r="M171" s="149"/>
      <c r="N171" s="236">
        <f t="shared" si="10"/>
        <v>0</v>
      </c>
      <c r="O171" s="236"/>
      <c r="P171" s="236"/>
      <c r="Q171" s="236"/>
      <c r="R171" s="174"/>
      <c r="T171" s="237" t="s">
        <v>5</v>
      </c>
      <c r="U171" s="238" t="s">
        <v>41</v>
      </c>
      <c r="V171" s="239">
        <v>0.29399999999999998</v>
      </c>
      <c r="W171" s="239">
        <f t="shared" si="11"/>
        <v>616.51799999999992</v>
      </c>
      <c r="X171" s="239">
        <v>5.7600000000000004E-3</v>
      </c>
      <c r="Y171" s="239">
        <f t="shared" si="12"/>
        <v>12.078720000000001</v>
      </c>
      <c r="Z171" s="239">
        <v>0</v>
      </c>
      <c r="AA171" s="240">
        <f t="shared" si="13"/>
        <v>0</v>
      </c>
      <c r="AC171" s="262"/>
      <c r="AD171" s="262"/>
      <c r="AE171" s="262"/>
      <c r="AF171" s="262"/>
      <c r="AG171" s="262"/>
      <c r="AH171" s="262"/>
      <c r="AI171" s="262"/>
      <c r="AR171" s="158" t="s">
        <v>173</v>
      </c>
      <c r="AT171" s="158" t="s">
        <v>169</v>
      </c>
      <c r="AU171" s="158" t="s">
        <v>85</v>
      </c>
      <c r="AY171" s="158" t="s">
        <v>168</v>
      </c>
      <c r="BE171" s="241">
        <f t="shared" si="14"/>
        <v>0</v>
      </c>
      <c r="BF171" s="241">
        <f t="shared" si="15"/>
        <v>0</v>
      </c>
      <c r="BG171" s="241">
        <f t="shared" si="16"/>
        <v>0</v>
      </c>
      <c r="BH171" s="241">
        <f t="shared" si="17"/>
        <v>0</v>
      </c>
      <c r="BI171" s="241">
        <f t="shared" si="18"/>
        <v>0</v>
      </c>
      <c r="BJ171" s="158" t="s">
        <v>85</v>
      </c>
      <c r="BK171" s="242">
        <f t="shared" si="19"/>
        <v>0</v>
      </c>
      <c r="BL171" s="158" t="s">
        <v>173</v>
      </c>
      <c r="BM171" s="158" t="s">
        <v>304</v>
      </c>
      <c r="BO171" s="152"/>
    </row>
    <row r="172" spans="2:67" s="170" customFormat="1" ht="38.25" customHeight="1">
      <c r="B172" s="171"/>
      <c r="C172" s="231" t="s">
        <v>305</v>
      </c>
      <c r="D172" s="231" t="s">
        <v>169</v>
      </c>
      <c r="E172" s="232" t="s">
        <v>306</v>
      </c>
      <c r="F172" s="233" t="s">
        <v>307</v>
      </c>
      <c r="G172" s="233"/>
      <c r="H172" s="233"/>
      <c r="I172" s="233"/>
      <c r="J172" s="234" t="s">
        <v>181</v>
      </c>
      <c r="K172" s="235">
        <v>150.88</v>
      </c>
      <c r="L172" s="149"/>
      <c r="M172" s="149"/>
      <c r="N172" s="236">
        <f t="shared" si="10"/>
        <v>0</v>
      </c>
      <c r="O172" s="236"/>
      <c r="P172" s="236"/>
      <c r="Q172" s="236"/>
      <c r="R172" s="174"/>
      <c r="T172" s="237" t="s">
        <v>5</v>
      </c>
      <c r="U172" s="238" t="s">
        <v>41</v>
      </c>
      <c r="V172" s="239">
        <v>0.152</v>
      </c>
      <c r="W172" s="239">
        <f t="shared" si="11"/>
        <v>22.933759999999999</v>
      </c>
      <c r="X172" s="239">
        <v>3.5E-4</v>
      </c>
      <c r="Y172" s="239">
        <f t="shared" si="12"/>
        <v>5.2808000000000001E-2</v>
      </c>
      <c r="Z172" s="239">
        <v>0</v>
      </c>
      <c r="AA172" s="240">
        <f t="shared" si="13"/>
        <v>0</v>
      </c>
      <c r="AC172" s="262"/>
      <c r="AD172" s="262"/>
      <c r="AE172" s="262"/>
      <c r="AF172" s="262"/>
      <c r="AG172" s="262"/>
      <c r="AH172" s="262"/>
      <c r="AI172" s="262"/>
      <c r="AR172" s="158" t="s">
        <v>173</v>
      </c>
      <c r="AT172" s="158" t="s">
        <v>169</v>
      </c>
      <c r="AU172" s="158" t="s">
        <v>85</v>
      </c>
      <c r="AY172" s="158" t="s">
        <v>168</v>
      </c>
      <c r="BE172" s="241">
        <f t="shared" si="14"/>
        <v>0</v>
      </c>
      <c r="BF172" s="241">
        <f t="shared" si="15"/>
        <v>0</v>
      </c>
      <c r="BG172" s="241">
        <f t="shared" si="16"/>
        <v>0</v>
      </c>
      <c r="BH172" s="241">
        <f t="shared" si="17"/>
        <v>0</v>
      </c>
      <c r="BI172" s="241">
        <f t="shared" si="18"/>
        <v>0</v>
      </c>
      <c r="BJ172" s="158" t="s">
        <v>85</v>
      </c>
      <c r="BK172" s="242">
        <f t="shared" si="19"/>
        <v>0</v>
      </c>
      <c r="BL172" s="158" t="s">
        <v>173</v>
      </c>
      <c r="BM172" s="158" t="s">
        <v>308</v>
      </c>
      <c r="BO172" s="152"/>
    </row>
    <row r="173" spans="2:67" s="170" customFormat="1" ht="25.5" customHeight="1">
      <c r="B173" s="171"/>
      <c r="C173" s="231" t="s">
        <v>309</v>
      </c>
      <c r="D173" s="231" t="s">
        <v>169</v>
      </c>
      <c r="E173" s="232" t="s">
        <v>310</v>
      </c>
      <c r="F173" s="233" t="s">
        <v>311</v>
      </c>
      <c r="G173" s="233"/>
      <c r="H173" s="233"/>
      <c r="I173" s="233"/>
      <c r="J173" s="234" t="s">
        <v>181</v>
      </c>
      <c r="K173" s="235">
        <v>72.34</v>
      </c>
      <c r="L173" s="149"/>
      <c r="M173" s="149"/>
      <c r="N173" s="236">
        <f t="shared" si="10"/>
        <v>0</v>
      </c>
      <c r="O173" s="236"/>
      <c r="P173" s="236"/>
      <c r="Q173" s="236"/>
      <c r="R173" s="174"/>
      <c r="T173" s="237" t="s">
        <v>5</v>
      </c>
      <c r="U173" s="238" t="s">
        <v>41</v>
      </c>
      <c r="V173" s="239">
        <v>0.35899999999999999</v>
      </c>
      <c r="W173" s="239">
        <f t="shared" si="11"/>
        <v>25.97006</v>
      </c>
      <c r="X173" s="239">
        <v>3.3E-3</v>
      </c>
      <c r="Y173" s="239">
        <f t="shared" si="12"/>
        <v>0.23872200000000002</v>
      </c>
      <c r="Z173" s="239">
        <v>0</v>
      </c>
      <c r="AA173" s="240">
        <f t="shared" si="13"/>
        <v>0</v>
      </c>
      <c r="AC173" s="262"/>
      <c r="AD173" s="262"/>
      <c r="AE173" s="262"/>
      <c r="AF173" s="262"/>
      <c r="AG173" s="262"/>
      <c r="AH173" s="262"/>
      <c r="AI173" s="262"/>
      <c r="AR173" s="158" t="s">
        <v>173</v>
      </c>
      <c r="AT173" s="158" t="s">
        <v>169</v>
      </c>
      <c r="AU173" s="158" t="s">
        <v>85</v>
      </c>
      <c r="AY173" s="158" t="s">
        <v>168</v>
      </c>
      <c r="BE173" s="241">
        <f t="shared" si="14"/>
        <v>0</v>
      </c>
      <c r="BF173" s="241">
        <f t="shared" si="15"/>
        <v>0</v>
      </c>
      <c r="BG173" s="241">
        <f t="shared" si="16"/>
        <v>0</v>
      </c>
      <c r="BH173" s="241">
        <f t="shared" si="17"/>
        <v>0</v>
      </c>
      <c r="BI173" s="241">
        <f t="shared" si="18"/>
        <v>0</v>
      </c>
      <c r="BJ173" s="158" t="s">
        <v>85</v>
      </c>
      <c r="BK173" s="242">
        <f t="shared" si="19"/>
        <v>0</v>
      </c>
      <c r="BL173" s="158" t="s">
        <v>173</v>
      </c>
      <c r="BM173" s="158" t="s">
        <v>312</v>
      </c>
      <c r="BO173" s="152"/>
    </row>
    <row r="174" spans="2:67" s="170" customFormat="1" ht="25.5" customHeight="1">
      <c r="B174" s="171"/>
      <c r="C174" s="231" t="s">
        <v>313</v>
      </c>
      <c r="D174" s="231" t="s">
        <v>169</v>
      </c>
      <c r="E174" s="232" t="s">
        <v>314</v>
      </c>
      <c r="F174" s="233" t="s">
        <v>315</v>
      </c>
      <c r="G174" s="233"/>
      <c r="H174" s="233"/>
      <c r="I174" s="233"/>
      <c r="J174" s="234" t="s">
        <v>181</v>
      </c>
      <c r="K174" s="235">
        <v>85.05</v>
      </c>
      <c r="L174" s="149"/>
      <c r="M174" s="149"/>
      <c r="N174" s="236">
        <f t="shared" si="10"/>
        <v>0</v>
      </c>
      <c r="O174" s="236"/>
      <c r="P174" s="236"/>
      <c r="Q174" s="236"/>
      <c r="R174" s="174"/>
      <c r="T174" s="237" t="s">
        <v>5</v>
      </c>
      <c r="U174" s="238" t="s">
        <v>41</v>
      </c>
      <c r="V174" s="239">
        <v>0.38800000000000001</v>
      </c>
      <c r="W174" s="239">
        <f t="shared" si="11"/>
        <v>32.999400000000001</v>
      </c>
      <c r="X174" s="239">
        <v>1.176E-2</v>
      </c>
      <c r="Y174" s="239">
        <f t="shared" si="12"/>
        <v>1.0001879999999999</v>
      </c>
      <c r="Z174" s="239">
        <v>0</v>
      </c>
      <c r="AA174" s="240">
        <f t="shared" si="13"/>
        <v>0</v>
      </c>
      <c r="AC174" s="262"/>
      <c r="AD174" s="262"/>
      <c r="AE174" s="262"/>
      <c r="AF174" s="262"/>
      <c r="AG174" s="262"/>
      <c r="AH174" s="262"/>
      <c r="AI174" s="262"/>
      <c r="AR174" s="158" t="s">
        <v>173</v>
      </c>
      <c r="AT174" s="158" t="s">
        <v>169</v>
      </c>
      <c r="AU174" s="158" t="s">
        <v>85</v>
      </c>
      <c r="AY174" s="158" t="s">
        <v>168</v>
      </c>
      <c r="BE174" s="241">
        <f t="shared" si="14"/>
        <v>0</v>
      </c>
      <c r="BF174" s="241">
        <f t="shared" si="15"/>
        <v>0</v>
      </c>
      <c r="BG174" s="241">
        <f t="shared" si="16"/>
        <v>0</v>
      </c>
      <c r="BH174" s="241">
        <f t="shared" si="17"/>
        <v>0</v>
      </c>
      <c r="BI174" s="241">
        <f t="shared" si="18"/>
        <v>0</v>
      </c>
      <c r="BJ174" s="158" t="s">
        <v>85</v>
      </c>
      <c r="BK174" s="242">
        <f t="shared" si="19"/>
        <v>0</v>
      </c>
      <c r="BL174" s="158" t="s">
        <v>173</v>
      </c>
      <c r="BM174" s="158" t="s">
        <v>316</v>
      </c>
      <c r="BO174" s="152"/>
    </row>
    <row r="175" spans="2:67" s="170" customFormat="1" ht="25.5" customHeight="1">
      <c r="B175" s="171"/>
      <c r="C175" s="231" t="s">
        <v>317</v>
      </c>
      <c r="D175" s="231" t="s">
        <v>169</v>
      </c>
      <c r="E175" s="232" t="s">
        <v>318</v>
      </c>
      <c r="F175" s="233" t="s">
        <v>319</v>
      </c>
      <c r="G175" s="233"/>
      <c r="H175" s="233"/>
      <c r="I175" s="233"/>
      <c r="J175" s="234" t="s">
        <v>181</v>
      </c>
      <c r="K175" s="235">
        <v>85.05</v>
      </c>
      <c r="L175" s="149"/>
      <c r="M175" s="149"/>
      <c r="N175" s="236">
        <f t="shared" si="10"/>
        <v>0</v>
      </c>
      <c r="O175" s="236"/>
      <c r="P175" s="236"/>
      <c r="Q175" s="236"/>
      <c r="R175" s="174"/>
      <c r="T175" s="237" t="s">
        <v>5</v>
      </c>
      <c r="U175" s="238" t="s">
        <v>41</v>
      </c>
      <c r="V175" s="239">
        <v>0.111</v>
      </c>
      <c r="W175" s="239">
        <f t="shared" si="11"/>
        <v>9.44055</v>
      </c>
      <c r="X175" s="239">
        <v>5.11E-3</v>
      </c>
      <c r="Y175" s="239">
        <f t="shared" si="12"/>
        <v>0.43460549999999998</v>
      </c>
      <c r="Z175" s="239">
        <v>0</v>
      </c>
      <c r="AA175" s="240">
        <f t="shared" si="13"/>
        <v>0</v>
      </c>
      <c r="AC175" s="262"/>
      <c r="AD175" s="262"/>
      <c r="AE175" s="262"/>
      <c r="AF175" s="262"/>
      <c r="AG175" s="262"/>
      <c r="AH175" s="262"/>
      <c r="AI175" s="262"/>
      <c r="AR175" s="158" t="s">
        <v>173</v>
      </c>
      <c r="AT175" s="158" t="s">
        <v>169</v>
      </c>
      <c r="AU175" s="158" t="s">
        <v>85</v>
      </c>
      <c r="AY175" s="158" t="s">
        <v>168</v>
      </c>
      <c r="BE175" s="241">
        <f t="shared" si="14"/>
        <v>0</v>
      </c>
      <c r="BF175" s="241">
        <f t="shared" si="15"/>
        <v>0</v>
      </c>
      <c r="BG175" s="241">
        <f t="shared" si="16"/>
        <v>0</v>
      </c>
      <c r="BH175" s="241">
        <f t="shared" si="17"/>
        <v>0</v>
      </c>
      <c r="BI175" s="241">
        <f t="shared" si="18"/>
        <v>0</v>
      </c>
      <c r="BJ175" s="158" t="s">
        <v>85</v>
      </c>
      <c r="BK175" s="242">
        <f t="shared" si="19"/>
        <v>0</v>
      </c>
      <c r="BL175" s="158" t="s">
        <v>173</v>
      </c>
      <c r="BM175" s="158" t="s">
        <v>320</v>
      </c>
      <c r="BO175" s="152"/>
    </row>
    <row r="176" spans="2:67" s="170" customFormat="1" ht="25.5" customHeight="1">
      <c r="B176" s="171"/>
      <c r="C176" s="231" t="s">
        <v>321</v>
      </c>
      <c r="D176" s="231" t="s">
        <v>169</v>
      </c>
      <c r="E176" s="232" t="s">
        <v>322</v>
      </c>
      <c r="F176" s="233" t="s">
        <v>323</v>
      </c>
      <c r="G176" s="233"/>
      <c r="H176" s="233"/>
      <c r="I176" s="233"/>
      <c r="J176" s="234" t="s">
        <v>181</v>
      </c>
      <c r="K176" s="235">
        <v>2.665</v>
      </c>
      <c r="L176" s="149"/>
      <c r="M176" s="149"/>
      <c r="N176" s="236">
        <f t="shared" si="10"/>
        <v>0</v>
      </c>
      <c r="O176" s="236"/>
      <c r="P176" s="236"/>
      <c r="Q176" s="236"/>
      <c r="R176" s="174"/>
      <c r="T176" s="237" t="s">
        <v>5</v>
      </c>
      <c r="U176" s="238" t="s">
        <v>41</v>
      </c>
      <c r="V176" s="239">
        <v>0.71699999999999997</v>
      </c>
      <c r="W176" s="239">
        <f t="shared" si="11"/>
        <v>1.9108049999999999</v>
      </c>
      <c r="X176" s="239">
        <v>1.389E-2</v>
      </c>
      <c r="Y176" s="239">
        <f t="shared" si="12"/>
        <v>3.7016849999999997E-2</v>
      </c>
      <c r="Z176" s="239">
        <v>0</v>
      </c>
      <c r="AA176" s="240">
        <f t="shared" si="13"/>
        <v>0</v>
      </c>
      <c r="AC176" s="262"/>
      <c r="AD176" s="262"/>
      <c r="AE176" s="262"/>
      <c r="AF176" s="262"/>
      <c r="AG176" s="262"/>
      <c r="AH176" s="262"/>
      <c r="AI176" s="262"/>
      <c r="AR176" s="158" t="s">
        <v>173</v>
      </c>
      <c r="AT176" s="158" t="s">
        <v>169</v>
      </c>
      <c r="AU176" s="158" t="s">
        <v>85</v>
      </c>
      <c r="AY176" s="158" t="s">
        <v>168</v>
      </c>
      <c r="BE176" s="241">
        <f t="shared" si="14"/>
        <v>0</v>
      </c>
      <c r="BF176" s="241">
        <f t="shared" si="15"/>
        <v>0</v>
      </c>
      <c r="BG176" s="241">
        <f t="shared" si="16"/>
        <v>0</v>
      </c>
      <c r="BH176" s="241">
        <f t="shared" si="17"/>
        <v>0</v>
      </c>
      <c r="BI176" s="241">
        <f t="shared" si="18"/>
        <v>0</v>
      </c>
      <c r="BJ176" s="158" t="s">
        <v>85</v>
      </c>
      <c r="BK176" s="242">
        <f t="shared" si="19"/>
        <v>0</v>
      </c>
      <c r="BL176" s="158" t="s">
        <v>173</v>
      </c>
      <c r="BM176" s="158" t="s">
        <v>324</v>
      </c>
      <c r="BO176" s="152"/>
    </row>
    <row r="177" spans="2:67" s="170" customFormat="1" ht="16.5" customHeight="1">
      <c r="B177" s="171"/>
      <c r="C177" s="231" t="s">
        <v>325</v>
      </c>
      <c r="D177" s="231" t="s">
        <v>169</v>
      </c>
      <c r="E177" s="232" t="s">
        <v>326</v>
      </c>
      <c r="F177" s="233" t="s">
        <v>327</v>
      </c>
      <c r="G177" s="233"/>
      <c r="H177" s="233"/>
      <c r="I177" s="233"/>
      <c r="J177" s="234" t="s">
        <v>243</v>
      </c>
      <c r="K177" s="235">
        <v>31.68</v>
      </c>
      <c r="L177" s="149"/>
      <c r="M177" s="149"/>
      <c r="N177" s="236">
        <f t="shared" si="10"/>
        <v>0</v>
      </c>
      <c r="O177" s="236"/>
      <c r="P177" s="236"/>
      <c r="Q177" s="236"/>
      <c r="R177" s="174"/>
      <c r="T177" s="237" t="s">
        <v>5</v>
      </c>
      <c r="U177" s="238" t="s">
        <v>41</v>
      </c>
      <c r="V177" s="239">
        <v>9.4E-2</v>
      </c>
      <c r="W177" s="239">
        <f t="shared" si="11"/>
        <v>2.9779200000000001</v>
      </c>
      <c r="X177" s="239">
        <v>3.0000000000000001E-5</v>
      </c>
      <c r="Y177" s="239">
        <f t="shared" si="12"/>
        <v>9.5040000000000001E-4</v>
      </c>
      <c r="Z177" s="239">
        <v>0</v>
      </c>
      <c r="AA177" s="240">
        <f t="shared" si="13"/>
        <v>0</v>
      </c>
      <c r="AC177" s="262"/>
      <c r="AD177" s="262"/>
      <c r="AE177" s="262"/>
      <c r="AF177" s="262"/>
      <c r="AG177" s="262"/>
      <c r="AH177" s="262"/>
      <c r="AI177" s="262"/>
      <c r="AR177" s="158" t="s">
        <v>173</v>
      </c>
      <c r="AT177" s="158" t="s">
        <v>169</v>
      </c>
      <c r="AU177" s="158" t="s">
        <v>85</v>
      </c>
      <c r="AY177" s="158" t="s">
        <v>168</v>
      </c>
      <c r="BE177" s="241">
        <f t="shared" si="14"/>
        <v>0</v>
      </c>
      <c r="BF177" s="241">
        <f t="shared" si="15"/>
        <v>0</v>
      </c>
      <c r="BG177" s="241">
        <f t="shared" si="16"/>
        <v>0</v>
      </c>
      <c r="BH177" s="241">
        <f t="shared" si="17"/>
        <v>0</v>
      </c>
      <c r="BI177" s="241">
        <f t="shared" si="18"/>
        <v>0</v>
      </c>
      <c r="BJ177" s="158" t="s">
        <v>85</v>
      </c>
      <c r="BK177" s="242">
        <f t="shared" si="19"/>
        <v>0</v>
      </c>
      <c r="BL177" s="158" t="s">
        <v>173</v>
      </c>
      <c r="BM177" s="158" t="s">
        <v>328</v>
      </c>
      <c r="BO177" s="152"/>
    </row>
    <row r="178" spans="2:67" s="170" customFormat="1" ht="25.5" customHeight="1">
      <c r="B178" s="171"/>
      <c r="C178" s="231" t="s">
        <v>329</v>
      </c>
      <c r="D178" s="231" t="s">
        <v>169</v>
      </c>
      <c r="E178" s="232" t="s">
        <v>330</v>
      </c>
      <c r="F178" s="233" t="s">
        <v>331</v>
      </c>
      <c r="G178" s="233"/>
      <c r="H178" s="233"/>
      <c r="I178" s="233"/>
      <c r="J178" s="234" t="s">
        <v>181</v>
      </c>
      <c r="K178" s="235">
        <v>838.9</v>
      </c>
      <c r="L178" s="149"/>
      <c r="M178" s="149"/>
      <c r="N178" s="236">
        <f t="shared" si="10"/>
        <v>0</v>
      </c>
      <c r="O178" s="236"/>
      <c r="P178" s="236"/>
      <c r="Q178" s="236"/>
      <c r="R178" s="174"/>
      <c r="T178" s="237" t="s">
        <v>5</v>
      </c>
      <c r="U178" s="238" t="s">
        <v>41</v>
      </c>
      <c r="V178" s="239">
        <v>1.001E-2</v>
      </c>
      <c r="W178" s="239">
        <f t="shared" si="11"/>
        <v>8.3973890000000004</v>
      </c>
      <c r="X178" s="239">
        <v>0</v>
      </c>
      <c r="Y178" s="239">
        <f t="shared" si="12"/>
        <v>0</v>
      </c>
      <c r="Z178" s="239">
        <v>0</v>
      </c>
      <c r="AA178" s="240">
        <f t="shared" si="13"/>
        <v>0</v>
      </c>
      <c r="AC178" s="262"/>
      <c r="AD178" s="262"/>
      <c r="AE178" s="262"/>
      <c r="AF178" s="262"/>
      <c r="AG178" s="262"/>
      <c r="AH178" s="262"/>
      <c r="AI178" s="262"/>
      <c r="AR178" s="158" t="s">
        <v>173</v>
      </c>
      <c r="AT178" s="158" t="s">
        <v>169</v>
      </c>
      <c r="AU178" s="158" t="s">
        <v>85</v>
      </c>
      <c r="AY178" s="158" t="s">
        <v>168</v>
      </c>
      <c r="BE178" s="241">
        <f t="shared" si="14"/>
        <v>0</v>
      </c>
      <c r="BF178" s="241">
        <f t="shared" si="15"/>
        <v>0</v>
      </c>
      <c r="BG178" s="241">
        <f t="shared" si="16"/>
        <v>0</v>
      </c>
      <c r="BH178" s="241">
        <f t="shared" si="17"/>
        <v>0</v>
      </c>
      <c r="BI178" s="241">
        <f t="shared" si="18"/>
        <v>0</v>
      </c>
      <c r="BJ178" s="158" t="s">
        <v>85</v>
      </c>
      <c r="BK178" s="242">
        <f t="shared" si="19"/>
        <v>0</v>
      </c>
      <c r="BL178" s="158" t="s">
        <v>173</v>
      </c>
      <c r="BM178" s="158" t="s">
        <v>332</v>
      </c>
      <c r="BO178" s="152"/>
    </row>
    <row r="179" spans="2:67" s="170" customFormat="1" ht="25.5" customHeight="1">
      <c r="B179" s="171"/>
      <c r="C179" s="243" t="s">
        <v>333</v>
      </c>
      <c r="D179" s="243" t="s">
        <v>203</v>
      </c>
      <c r="E179" s="244" t="s">
        <v>334</v>
      </c>
      <c r="F179" s="245" t="s">
        <v>335</v>
      </c>
      <c r="G179" s="245"/>
      <c r="H179" s="245"/>
      <c r="I179" s="245"/>
      <c r="J179" s="246" t="s">
        <v>181</v>
      </c>
      <c r="K179" s="247">
        <v>964.73500000000001</v>
      </c>
      <c r="L179" s="150"/>
      <c r="M179" s="150"/>
      <c r="N179" s="248">
        <f t="shared" si="10"/>
        <v>0</v>
      </c>
      <c r="O179" s="236"/>
      <c r="P179" s="236"/>
      <c r="Q179" s="236"/>
      <c r="R179" s="174"/>
      <c r="T179" s="237" t="s">
        <v>5</v>
      </c>
      <c r="U179" s="238" t="s">
        <v>41</v>
      </c>
      <c r="V179" s="239">
        <v>0</v>
      </c>
      <c r="W179" s="239">
        <f t="shared" si="11"/>
        <v>0</v>
      </c>
      <c r="X179" s="239">
        <v>1E-4</v>
      </c>
      <c r="Y179" s="239">
        <f t="shared" si="12"/>
        <v>9.6473500000000004E-2</v>
      </c>
      <c r="Z179" s="239">
        <v>0</v>
      </c>
      <c r="AA179" s="240">
        <f t="shared" si="13"/>
        <v>0</v>
      </c>
      <c r="AC179" s="262"/>
      <c r="AD179" s="262"/>
      <c r="AE179" s="262"/>
      <c r="AF179" s="262"/>
      <c r="AG179" s="262"/>
      <c r="AH179" s="262"/>
      <c r="AI179" s="262"/>
      <c r="AR179" s="158" t="s">
        <v>198</v>
      </c>
      <c r="AT179" s="158" t="s">
        <v>203</v>
      </c>
      <c r="AU179" s="158" t="s">
        <v>85</v>
      </c>
      <c r="AY179" s="158" t="s">
        <v>168</v>
      </c>
      <c r="BE179" s="241">
        <f t="shared" si="14"/>
        <v>0</v>
      </c>
      <c r="BF179" s="241">
        <f t="shared" si="15"/>
        <v>0</v>
      </c>
      <c r="BG179" s="241">
        <f t="shared" si="16"/>
        <v>0</v>
      </c>
      <c r="BH179" s="241">
        <f t="shared" si="17"/>
        <v>0</v>
      </c>
      <c r="BI179" s="241">
        <f t="shared" si="18"/>
        <v>0</v>
      </c>
      <c r="BJ179" s="158" t="s">
        <v>85</v>
      </c>
      <c r="BK179" s="242">
        <f t="shared" si="19"/>
        <v>0</v>
      </c>
      <c r="BL179" s="158" t="s">
        <v>173</v>
      </c>
      <c r="BM179" s="158" t="s">
        <v>336</v>
      </c>
      <c r="BO179" s="152"/>
    </row>
    <row r="180" spans="2:67" s="170" customFormat="1" ht="25.5" customHeight="1">
      <c r="B180" s="171"/>
      <c r="C180" s="231" t="s">
        <v>337</v>
      </c>
      <c r="D180" s="231" t="s">
        <v>169</v>
      </c>
      <c r="E180" s="232" t="s">
        <v>338</v>
      </c>
      <c r="F180" s="233" t="s">
        <v>339</v>
      </c>
      <c r="G180" s="233"/>
      <c r="H180" s="233"/>
      <c r="I180" s="233"/>
      <c r="J180" s="234" t="s">
        <v>243</v>
      </c>
      <c r="K180" s="235">
        <v>779</v>
      </c>
      <c r="L180" s="149"/>
      <c r="M180" s="149"/>
      <c r="N180" s="236">
        <f t="shared" si="10"/>
        <v>0</v>
      </c>
      <c r="O180" s="236"/>
      <c r="P180" s="236"/>
      <c r="Q180" s="236"/>
      <c r="R180" s="174"/>
      <c r="T180" s="237" t="s">
        <v>5</v>
      </c>
      <c r="U180" s="238" t="s">
        <v>41</v>
      </c>
      <c r="V180" s="239">
        <v>1.5010000000000001E-2</v>
      </c>
      <c r="W180" s="239">
        <f t="shared" si="11"/>
        <v>11.69279</v>
      </c>
      <c r="X180" s="239">
        <v>0</v>
      </c>
      <c r="Y180" s="239">
        <f t="shared" si="12"/>
        <v>0</v>
      </c>
      <c r="Z180" s="239">
        <v>0</v>
      </c>
      <c r="AA180" s="240">
        <f t="shared" si="13"/>
        <v>0</v>
      </c>
      <c r="AC180" s="262"/>
      <c r="AD180" s="262"/>
      <c r="AE180" s="262"/>
      <c r="AF180" s="262"/>
      <c r="AG180" s="262"/>
      <c r="AH180" s="262"/>
      <c r="AI180" s="262"/>
      <c r="AR180" s="158" t="s">
        <v>173</v>
      </c>
      <c r="AT180" s="158" t="s">
        <v>169</v>
      </c>
      <c r="AU180" s="158" t="s">
        <v>85</v>
      </c>
      <c r="AY180" s="158" t="s">
        <v>168</v>
      </c>
      <c r="BE180" s="241">
        <f t="shared" si="14"/>
        <v>0</v>
      </c>
      <c r="BF180" s="241">
        <f t="shared" si="15"/>
        <v>0</v>
      </c>
      <c r="BG180" s="241">
        <f t="shared" si="16"/>
        <v>0</v>
      </c>
      <c r="BH180" s="241">
        <f t="shared" si="17"/>
        <v>0</v>
      </c>
      <c r="BI180" s="241">
        <f t="shared" si="18"/>
        <v>0</v>
      </c>
      <c r="BJ180" s="158" t="s">
        <v>85</v>
      </c>
      <c r="BK180" s="242">
        <f t="shared" si="19"/>
        <v>0</v>
      </c>
      <c r="BL180" s="158" t="s">
        <v>173</v>
      </c>
      <c r="BM180" s="158" t="s">
        <v>340</v>
      </c>
      <c r="BO180" s="152"/>
    </row>
    <row r="181" spans="2:67" s="170" customFormat="1" ht="38.25" customHeight="1">
      <c r="B181" s="171"/>
      <c r="C181" s="243" t="s">
        <v>341</v>
      </c>
      <c r="D181" s="243" t="s">
        <v>203</v>
      </c>
      <c r="E181" s="244" t="s">
        <v>342</v>
      </c>
      <c r="F181" s="245" t="s">
        <v>343</v>
      </c>
      <c r="G181" s="245"/>
      <c r="H181" s="245"/>
      <c r="I181" s="245"/>
      <c r="J181" s="246" t="s">
        <v>243</v>
      </c>
      <c r="K181" s="247">
        <v>786.79</v>
      </c>
      <c r="L181" s="150"/>
      <c r="M181" s="150"/>
      <c r="N181" s="248">
        <f t="shared" si="10"/>
        <v>0</v>
      </c>
      <c r="O181" s="236"/>
      <c r="P181" s="236"/>
      <c r="Q181" s="236"/>
      <c r="R181" s="174"/>
      <c r="T181" s="237" t="s">
        <v>5</v>
      </c>
      <c r="U181" s="238" t="s">
        <v>41</v>
      </c>
      <c r="V181" s="239">
        <v>0</v>
      </c>
      <c r="W181" s="239">
        <f t="shared" si="11"/>
        <v>0</v>
      </c>
      <c r="X181" s="239">
        <v>1.4999999999999999E-4</v>
      </c>
      <c r="Y181" s="239">
        <f t="shared" si="12"/>
        <v>0.11801849999999998</v>
      </c>
      <c r="Z181" s="239">
        <v>0</v>
      </c>
      <c r="AA181" s="240">
        <f t="shared" si="13"/>
        <v>0</v>
      </c>
      <c r="AC181" s="262"/>
      <c r="AD181" s="262"/>
      <c r="AE181" s="262"/>
      <c r="AF181" s="262"/>
      <c r="AG181" s="262"/>
      <c r="AH181" s="262"/>
      <c r="AI181" s="262"/>
      <c r="AR181" s="158" t="s">
        <v>198</v>
      </c>
      <c r="AT181" s="158" t="s">
        <v>203</v>
      </c>
      <c r="AU181" s="158" t="s">
        <v>85</v>
      </c>
      <c r="AY181" s="158" t="s">
        <v>168</v>
      </c>
      <c r="BE181" s="241">
        <f t="shared" si="14"/>
        <v>0</v>
      </c>
      <c r="BF181" s="241">
        <f t="shared" si="15"/>
        <v>0</v>
      </c>
      <c r="BG181" s="241">
        <f t="shared" si="16"/>
        <v>0</v>
      </c>
      <c r="BH181" s="241">
        <f t="shared" si="17"/>
        <v>0</v>
      </c>
      <c r="BI181" s="241">
        <f t="shared" si="18"/>
        <v>0</v>
      </c>
      <c r="BJ181" s="158" t="s">
        <v>85</v>
      </c>
      <c r="BK181" s="242">
        <f t="shared" si="19"/>
        <v>0</v>
      </c>
      <c r="BL181" s="158" t="s">
        <v>173</v>
      </c>
      <c r="BM181" s="158" t="s">
        <v>344</v>
      </c>
      <c r="BO181" s="152"/>
    </row>
    <row r="182" spans="2:67" s="170" customFormat="1" ht="25.5" customHeight="1">
      <c r="B182" s="171"/>
      <c r="C182" s="231" t="s">
        <v>345</v>
      </c>
      <c r="D182" s="231" t="s">
        <v>169</v>
      </c>
      <c r="E182" s="232" t="s">
        <v>346</v>
      </c>
      <c r="F182" s="233" t="s">
        <v>347</v>
      </c>
      <c r="G182" s="233"/>
      <c r="H182" s="233"/>
      <c r="I182" s="233"/>
      <c r="J182" s="234" t="s">
        <v>181</v>
      </c>
      <c r="K182" s="235">
        <v>838.9</v>
      </c>
      <c r="L182" s="149"/>
      <c r="M182" s="149"/>
      <c r="N182" s="236">
        <f t="shared" si="10"/>
        <v>0</v>
      </c>
      <c r="O182" s="236"/>
      <c r="P182" s="236"/>
      <c r="Q182" s="236"/>
      <c r="R182" s="174"/>
      <c r="T182" s="237" t="s">
        <v>5</v>
      </c>
      <c r="U182" s="238" t="s">
        <v>41</v>
      </c>
      <c r="V182" s="239">
        <v>3.5009999999999999E-2</v>
      </c>
      <c r="W182" s="239">
        <f t="shared" si="11"/>
        <v>29.369888999999997</v>
      </c>
      <c r="X182" s="239">
        <v>0</v>
      </c>
      <c r="Y182" s="239">
        <f t="shared" si="12"/>
        <v>0</v>
      </c>
      <c r="Z182" s="239">
        <v>0</v>
      </c>
      <c r="AA182" s="240">
        <f t="shared" si="13"/>
        <v>0</v>
      </c>
      <c r="AC182" s="262"/>
      <c r="AD182" s="262"/>
      <c r="AE182" s="262"/>
      <c r="AF182" s="262"/>
      <c r="AG182" s="262"/>
      <c r="AH182" s="262"/>
      <c r="AI182" s="262"/>
      <c r="AR182" s="158" t="s">
        <v>173</v>
      </c>
      <c r="AT182" s="158" t="s">
        <v>169</v>
      </c>
      <c r="AU182" s="158" t="s">
        <v>85</v>
      </c>
      <c r="AY182" s="158" t="s">
        <v>168</v>
      </c>
      <c r="BE182" s="241">
        <f t="shared" si="14"/>
        <v>0</v>
      </c>
      <c r="BF182" s="241">
        <f t="shared" si="15"/>
        <v>0</v>
      </c>
      <c r="BG182" s="241">
        <f t="shared" si="16"/>
        <v>0</v>
      </c>
      <c r="BH182" s="241">
        <f t="shared" si="17"/>
        <v>0</v>
      </c>
      <c r="BI182" s="241">
        <f t="shared" si="18"/>
        <v>0</v>
      </c>
      <c r="BJ182" s="158" t="s">
        <v>85</v>
      </c>
      <c r="BK182" s="242">
        <f t="shared" si="19"/>
        <v>0</v>
      </c>
      <c r="BL182" s="158" t="s">
        <v>173</v>
      </c>
      <c r="BM182" s="158" t="s">
        <v>348</v>
      </c>
      <c r="BO182" s="152"/>
    </row>
    <row r="183" spans="2:67" s="170" customFormat="1" ht="25.5" customHeight="1">
      <c r="B183" s="171"/>
      <c r="C183" s="243" t="s">
        <v>349</v>
      </c>
      <c r="D183" s="243" t="s">
        <v>203</v>
      </c>
      <c r="E183" s="244" t="s">
        <v>350</v>
      </c>
      <c r="F183" s="245" t="s">
        <v>351</v>
      </c>
      <c r="G183" s="245"/>
      <c r="H183" s="245"/>
      <c r="I183" s="245"/>
      <c r="J183" s="246" t="s">
        <v>352</v>
      </c>
      <c r="K183" s="247">
        <v>129.61000000000001</v>
      </c>
      <c r="L183" s="150"/>
      <c r="M183" s="150"/>
      <c r="N183" s="248">
        <f t="shared" si="10"/>
        <v>0</v>
      </c>
      <c r="O183" s="236"/>
      <c r="P183" s="236"/>
      <c r="Q183" s="236"/>
      <c r="R183" s="174"/>
      <c r="T183" s="237" t="s">
        <v>5</v>
      </c>
      <c r="U183" s="238" t="s">
        <v>41</v>
      </c>
      <c r="V183" s="239">
        <v>0</v>
      </c>
      <c r="W183" s="239">
        <f t="shared" si="11"/>
        <v>0</v>
      </c>
      <c r="X183" s="239">
        <v>1E-3</v>
      </c>
      <c r="Y183" s="239">
        <f t="shared" si="12"/>
        <v>0.12961</v>
      </c>
      <c r="Z183" s="239">
        <v>0</v>
      </c>
      <c r="AA183" s="240">
        <f t="shared" si="13"/>
        <v>0</v>
      </c>
      <c r="AC183" s="262"/>
      <c r="AD183" s="262"/>
      <c r="AE183" s="262"/>
      <c r="AF183" s="262"/>
      <c r="AG183" s="262"/>
      <c r="AH183" s="262"/>
      <c r="AI183" s="262"/>
      <c r="AR183" s="158" t="s">
        <v>198</v>
      </c>
      <c r="AT183" s="158" t="s">
        <v>203</v>
      </c>
      <c r="AU183" s="158" t="s">
        <v>85</v>
      </c>
      <c r="AY183" s="158" t="s">
        <v>168</v>
      </c>
      <c r="BE183" s="241">
        <f t="shared" si="14"/>
        <v>0</v>
      </c>
      <c r="BF183" s="241">
        <f t="shared" si="15"/>
        <v>0</v>
      </c>
      <c r="BG183" s="241">
        <f t="shared" si="16"/>
        <v>0</v>
      </c>
      <c r="BH183" s="241">
        <f t="shared" si="17"/>
        <v>0</v>
      </c>
      <c r="BI183" s="241">
        <f t="shared" si="18"/>
        <v>0</v>
      </c>
      <c r="BJ183" s="158" t="s">
        <v>85</v>
      </c>
      <c r="BK183" s="242">
        <f t="shared" si="19"/>
        <v>0</v>
      </c>
      <c r="BL183" s="158" t="s">
        <v>173</v>
      </c>
      <c r="BM183" s="158" t="s">
        <v>353</v>
      </c>
      <c r="BO183" s="152"/>
    </row>
    <row r="184" spans="2:67" s="170" customFormat="1" ht="38.25" customHeight="1">
      <c r="B184" s="171"/>
      <c r="C184" s="231" t="s">
        <v>354</v>
      </c>
      <c r="D184" s="231" t="s">
        <v>169</v>
      </c>
      <c r="E184" s="232" t="s">
        <v>355</v>
      </c>
      <c r="F184" s="233" t="s">
        <v>356</v>
      </c>
      <c r="G184" s="233"/>
      <c r="H184" s="233"/>
      <c r="I184" s="233"/>
      <c r="J184" s="234" t="s">
        <v>181</v>
      </c>
      <c r="K184" s="235">
        <v>838.9</v>
      </c>
      <c r="L184" s="149"/>
      <c r="M184" s="149"/>
      <c r="N184" s="236">
        <f t="shared" si="10"/>
        <v>0</v>
      </c>
      <c r="O184" s="236"/>
      <c r="P184" s="236"/>
      <c r="Q184" s="236"/>
      <c r="R184" s="174"/>
      <c r="T184" s="237" t="s">
        <v>5</v>
      </c>
      <c r="U184" s="238" t="s">
        <v>41</v>
      </c>
      <c r="V184" s="239">
        <v>0.54600000000000004</v>
      </c>
      <c r="W184" s="239">
        <f t="shared" si="11"/>
        <v>458.0394</v>
      </c>
      <c r="X184" s="239">
        <v>0.1176</v>
      </c>
      <c r="Y184" s="239">
        <f t="shared" si="12"/>
        <v>98.654640000000001</v>
      </c>
      <c r="Z184" s="239">
        <v>0</v>
      </c>
      <c r="AA184" s="240">
        <f t="shared" si="13"/>
        <v>0</v>
      </c>
      <c r="AC184" s="262"/>
      <c r="AD184" s="262"/>
      <c r="AE184" s="262"/>
      <c r="AF184" s="262"/>
      <c r="AG184" s="262"/>
      <c r="AH184" s="262"/>
      <c r="AI184" s="262"/>
      <c r="AR184" s="158" t="s">
        <v>173</v>
      </c>
      <c r="AT184" s="158" t="s">
        <v>169</v>
      </c>
      <c r="AU184" s="158" t="s">
        <v>85</v>
      </c>
      <c r="AY184" s="158" t="s">
        <v>168</v>
      </c>
      <c r="BE184" s="241">
        <f t="shared" si="14"/>
        <v>0</v>
      </c>
      <c r="BF184" s="241">
        <f t="shared" si="15"/>
        <v>0</v>
      </c>
      <c r="BG184" s="241">
        <f t="shared" si="16"/>
        <v>0</v>
      </c>
      <c r="BH184" s="241">
        <f t="shared" si="17"/>
        <v>0</v>
      </c>
      <c r="BI184" s="241">
        <f t="shared" si="18"/>
        <v>0</v>
      </c>
      <c r="BJ184" s="158" t="s">
        <v>85</v>
      </c>
      <c r="BK184" s="242">
        <f t="shared" si="19"/>
        <v>0</v>
      </c>
      <c r="BL184" s="158" t="s">
        <v>173</v>
      </c>
      <c r="BM184" s="158" t="s">
        <v>357</v>
      </c>
      <c r="BO184" s="152"/>
    </row>
    <row r="185" spans="2:67" s="170" customFormat="1" ht="38.25" customHeight="1">
      <c r="B185" s="171"/>
      <c r="C185" s="231" t="s">
        <v>358</v>
      </c>
      <c r="D185" s="231" t="s">
        <v>169</v>
      </c>
      <c r="E185" s="232" t="s">
        <v>359</v>
      </c>
      <c r="F185" s="233" t="s">
        <v>360</v>
      </c>
      <c r="G185" s="233"/>
      <c r="H185" s="233"/>
      <c r="I185" s="233"/>
      <c r="J185" s="234" t="s">
        <v>181</v>
      </c>
      <c r="K185" s="235">
        <v>838.9</v>
      </c>
      <c r="L185" s="149"/>
      <c r="M185" s="149"/>
      <c r="N185" s="236">
        <f t="shared" si="10"/>
        <v>0</v>
      </c>
      <c r="O185" s="236"/>
      <c r="P185" s="236"/>
      <c r="Q185" s="236"/>
      <c r="R185" s="174"/>
      <c r="T185" s="237" t="s">
        <v>5</v>
      </c>
      <c r="U185" s="238" t="s">
        <v>41</v>
      </c>
      <c r="V185" s="239">
        <v>0.53647</v>
      </c>
      <c r="W185" s="239">
        <f t="shared" si="11"/>
        <v>450.04468299999996</v>
      </c>
      <c r="X185" s="239">
        <v>9.6699999999999998E-3</v>
      </c>
      <c r="Y185" s="239">
        <f t="shared" si="12"/>
        <v>8.1121629999999989</v>
      </c>
      <c r="Z185" s="239">
        <v>0</v>
      </c>
      <c r="AA185" s="240">
        <f t="shared" si="13"/>
        <v>0</v>
      </c>
      <c r="AC185" s="262"/>
      <c r="AD185" s="262"/>
      <c r="AE185" s="262"/>
      <c r="AF185" s="262"/>
      <c r="AG185" s="262"/>
      <c r="AH185" s="262"/>
      <c r="AI185" s="262"/>
      <c r="AR185" s="158" t="s">
        <v>173</v>
      </c>
      <c r="AT185" s="158" t="s">
        <v>169</v>
      </c>
      <c r="AU185" s="158" t="s">
        <v>85</v>
      </c>
      <c r="AY185" s="158" t="s">
        <v>168</v>
      </c>
      <c r="BE185" s="241">
        <f t="shared" si="14"/>
        <v>0</v>
      </c>
      <c r="BF185" s="241">
        <f t="shared" si="15"/>
        <v>0</v>
      </c>
      <c r="BG185" s="241">
        <f t="shared" si="16"/>
        <v>0</v>
      </c>
      <c r="BH185" s="241">
        <f t="shared" si="17"/>
        <v>0</v>
      </c>
      <c r="BI185" s="241">
        <f t="shared" si="18"/>
        <v>0</v>
      </c>
      <c r="BJ185" s="158" t="s">
        <v>85</v>
      </c>
      <c r="BK185" s="242">
        <f t="shared" si="19"/>
        <v>0</v>
      </c>
      <c r="BL185" s="158" t="s">
        <v>173</v>
      </c>
      <c r="BM185" s="158" t="s">
        <v>361</v>
      </c>
      <c r="BO185" s="152"/>
    </row>
    <row r="186" spans="2:67" s="170" customFormat="1" ht="25.5" customHeight="1">
      <c r="B186" s="171"/>
      <c r="C186" s="231" t="s">
        <v>362</v>
      </c>
      <c r="D186" s="231" t="s">
        <v>169</v>
      </c>
      <c r="E186" s="232" t="s">
        <v>363</v>
      </c>
      <c r="F186" s="233" t="s">
        <v>364</v>
      </c>
      <c r="G186" s="233"/>
      <c r="H186" s="233"/>
      <c r="I186" s="233"/>
      <c r="J186" s="234" t="s">
        <v>210</v>
      </c>
      <c r="K186" s="235">
        <v>34</v>
      </c>
      <c r="L186" s="149"/>
      <c r="M186" s="149"/>
      <c r="N186" s="236">
        <f t="shared" si="10"/>
        <v>0</v>
      </c>
      <c r="O186" s="236"/>
      <c r="P186" s="236"/>
      <c r="Q186" s="236"/>
      <c r="R186" s="174"/>
      <c r="T186" s="237" t="s">
        <v>5</v>
      </c>
      <c r="U186" s="238" t="s">
        <v>41</v>
      </c>
      <c r="V186" s="239">
        <v>3.0470000000000002</v>
      </c>
      <c r="W186" s="239">
        <f t="shared" si="11"/>
        <v>103.598</v>
      </c>
      <c r="X186" s="239">
        <v>1.7500000000000002E-2</v>
      </c>
      <c r="Y186" s="239">
        <f t="shared" si="12"/>
        <v>0.59500000000000008</v>
      </c>
      <c r="Z186" s="239">
        <v>0</v>
      </c>
      <c r="AA186" s="240">
        <f t="shared" si="13"/>
        <v>0</v>
      </c>
      <c r="AC186" s="262"/>
      <c r="AD186" s="262"/>
      <c r="AE186" s="262"/>
      <c r="AF186" s="262"/>
      <c r="AG186" s="262"/>
      <c r="AH186" s="262"/>
      <c r="AI186" s="262"/>
      <c r="AR186" s="158" t="s">
        <v>173</v>
      </c>
      <c r="AT186" s="158" t="s">
        <v>169</v>
      </c>
      <c r="AU186" s="158" t="s">
        <v>85</v>
      </c>
      <c r="AY186" s="158" t="s">
        <v>168</v>
      </c>
      <c r="BE186" s="241">
        <f t="shared" si="14"/>
        <v>0</v>
      </c>
      <c r="BF186" s="241">
        <f t="shared" si="15"/>
        <v>0</v>
      </c>
      <c r="BG186" s="241">
        <f t="shared" si="16"/>
        <v>0</v>
      </c>
      <c r="BH186" s="241">
        <f t="shared" si="17"/>
        <v>0</v>
      </c>
      <c r="BI186" s="241">
        <f t="shared" si="18"/>
        <v>0</v>
      </c>
      <c r="BJ186" s="158" t="s">
        <v>85</v>
      </c>
      <c r="BK186" s="242">
        <f t="shared" si="19"/>
        <v>0</v>
      </c>
      <c r="BL186" s="158" t="s">
        <v>173</v>
      </c>
      <c r="BM186" s="158" t="s">
        <v>365</v>
      </c>
      <c r="BO186" s="152"/>
    </row>
    <row r="187" spans="2:67" s="170" customFormat="1" ht="16.5" customHeight="1">
      <c r="B187" s="171"/>
      <c r="C187" s="243" t="s">
        <v>366</v>
      </c>
      <c r="D187" s="243" t="s">
        <v>203</v>
      </c>
      <c r="E187" s="244" t="s">
        <v>367</v>
      </c>
      <c r="F187" s="245" t="s">
        <v>368</v>
      </c>
      <c r="G187" s="245"/>
      <c r="H187" s="245"/>
      <c r="I187" s="245"/>
      <c r="J187" s="246" t="s">
        <v>210</v>
      </c>
      <c r="K187" s="247">
        <v>5</v>
      </c>
      <c r="L187" s="150"/>
      <c r="M187" s="150"/>
      <c r="N187" s="248">
        <f t="shared" si="10"/>
        <v>0</v>
      </c>
      <c r="O187" s="236"/>
      <c r="P187" s="236"/>
      <c r="Q187" s="236"/>
      <c r="R187" s="174"/>
      <c r="T187" s="237" t="s">
        <v>5</v>
      </c>
      <c r="U187" s="238" t="s">
        <v>41</v>
      </c>
      <c r="V187" s="239">
        <v>0</v>
      </c>
      <c r="W187" s="239">
        <f t="shared" si="11"/>
        <v>0</v>
      </c>
      <c r="X187" s="239">
        <v>1.37E-2</v>
      </c>
      <c r="Y187" s="239">
        <f t="shared" si="12"/>
        <v>6.8500000000000005E-2</v>
      </c>
      <c r="Z187" s="239">
        <v>0</v>
      </c>
      <c r="AA187" s="240">
        <f t="shared" si="13"/>
        <v>0</v>
      </c>
      <c r="AC187" s="262"/>
      <c r="AD187" s="262"/>
      <c r="AE187" s="262"/>
      <c r="AF187" s="262"/>
      <c r="AG187" s="262"/>
      <c r="AH187" s="262"/>
      <c r="AI187" s="262"/>
      <c r="AR187" s="158" t="s">
        <v>198</v>
      </c>
      <c r="AT187" s="158" t="s">
        <v>203</v>
      </c>
      <c r="AU187" s="158" t="s">
        <v>85</v>
      </c>
      <c r="AY187" s="158" t="s">
        <v>168</v>
      </c>
      <c r="BE187" s="241">
        <f t="shared" si="14"/>
        <v>0</v>
      </c>
      <c r="BF187" s="241">
        <f t="shared" si="15"/>
        <v>0</v>
      </c>
      <c r="BG187" s="241">
        <f t="shared" si="16"/>
        <v>0</v>
      </c>
      <c r="BH187" s="241">
        <f t="shared" si="17"/>
        <v>0</v>
      </c>
      <c r="BI187" s="241">
        <f t="shared" si="18"/>
        <v>0</v>
      </c>
      <c r="BJ187" s="158" t="s">
        <v>85</v>
      </c>
      <c r="BK187" s="242">
        <f t="shared" si="19"/>
        <v>0</v>
      </c>
      <c r="BL187" s="158" t="s">
        <v>173</v>
      </c>
      <c r="BM187" s="158" t="s">
        <v>369</v>
      </c>
      <c r="BO187" s="152"/>
    </row>
    <row r="188" spans="2:67" s="170" customFormat="1" ht="16.5" customHeight="1">
      <c r="B188" s="171"/>
      <c r="C188" s="243" t="s">
        <v>370</v>
      </c>
      <c r="D188" s="243" t="s">
        <v>203</v>
      </c>
      <c r="E188" s="244" t="s">
        <v>371</v>
      </c>
      <c r="F188" s="245" t="s">
        <v>372</v>
      </c>
      <c r="G188" s="245"/>
      <c r="H188" s="245"/>
      <c r="I188" s="245"/>
      <c r="J188" s="246" t="s">
        <v>210</v>
      </c>
      <c r="K188" s="247">
        <v>5</v>
      </c>
      <c r="L188" s="150"/>
      <c r="M188" s="150"/>
      <c r="N188" s="248">
        <f t="shared" si="10"/>
        <v>0</v>
      </c>
      <c r="O188" s="236"/>
      <c r="P188" s="236"/>
      <c r="Q188" s="236"/>
      <c r="R188" s="174"/>
      <c r="T188" s="237" t="s">
        <v>5</v>
      </c>
      <c r="U188" s="238" t="s">
        <v>41</v>
      </c>
      <c r="V188" s="239">
        <v>0</v>
      </c>
      <c r="W188" s="239">
        <f t="shared" si="11"/>
        <v>0</v>
      </c>
      <c r="X188" s="239">
        <v>1.4E-2</v>
      </c>
      <c r="Y188" s="239">
        <f t="shared" si="12"/>
        <v>7.0000000000000007E-2</v>
      </c>
      <c r="Z188" s="239">
        <v>0</v>
      </c>
      <c r="AA188" s="240">
        <f t="shared" si="13"/>
        <v>0</v>
      </c>
      <c r="AC188" s="262"/>
      <c r="AD188" s="262"/>
      <c r="AE188" s="262"/>
      <c r="AF188" s="262"/>
      <c r="AG188" s="262"/>
      <c r="AH188" s="262"/>
      <c r="AI188" s="262"/>
      <c r="AR188" s="158" t="s">
        <v>198</v>
      </c>
      <c r="AT188" s="158" t="s">
        <v>203</v>
      </c>
      <c r="AU188" s="158" t="s">
        <v>85</v>
      </c>
      <c r="AY188" s="158" t="s">
        <v>168</v>
      </c>
      <c r="BE188" s="241">
        <f t="shared" si="14"/>
        <v>0</v>
      </c>
      <c r="BF188" s="241">
        <f t="shared" si="15"/>
        <v>0</v>
      </c>
      <c r="BG188" s="241">
        <f t="shared" si="16"/>
        <v>0</v>
      </c>
      <c r="BH188" s="241">
        <f t="shared" si="17"/>
        <v>0</v>
      </c>
      <c r="BI188" s="241">
        <f t="shared" si="18"/>
        <v>0</v>
      </c>
      <c r="BJ188" s="158" t="s">
        <v>85</v>
      </c>
      <c r="BK188" s="242">
        <f t="shared" si="19"/>
        <v>0</v>
      </c>
      <c r="BL188" s="158" t="s">
        <v>173</v>
      </c>
      <c r="BM188" s="158" t="s">
        <v>373</v>
      </c>
      <c r="BO188" s="152"/>
    </row>
    <row r="189" spans="2:67" s="170" customFormat="1" ht="16.5" customHeight="1">
      <c r="B189" s="171"/>
      <c r="C189" s="243" t="s">
        <v>374</v>
      </c>
      <c r="D189" s="243" t="s">
        <v>203</v>
      </c>
      <c r="E189" s="244" t="s">
        <v>375</v>
      </c>
      <c r="F189" s="245" t="s">
        <v>376</v>
      </c>
      <c r="G189" s="245"/>
      <c r="H189" s="245"/>
      <c r="I189" s="245"/>
      <c r="J189" s="246" t="s">
        <v>210</v>
      </c>
      <c r="K189" s="247">
        <v>14</v>
      </c>
      <c r="L189" s="150"/>
      <c r="M189" s="150"/>
      <c r="N189" s="248">
        <f t="shared" si="10"/>
        <v>0</v>
      </c>
      <c r="O189" s="236"/>
      <c r="P189" s="236"/>
      <c r="Q189" s="236"/>
      <c r="R189" s="174"/>
      <c r="T189" s="237" t="s">
        <v>5</v>
      </c>
      <c r="U189" s="238" t="s">
        <v>41</v>
      </c>
      <c r="V189" s="239">
        <v>0</v>
      </c>
      <c r="W189" s="239">
        <f t="shared" si="11"/>
        <v>0</v>
      </c>
      <c r="X189" s="239">
        <v>1.43E-2</v>
      </c>
      <c r="Y189" s="239">
        <f t="shared" si="12"/>
        <v>0.20019999999999999</v>
      </c>
      <c r="Z189" s="239">
        <v>0</v>
      </c>
      <c r="AA189" s="240">
        <f t="shared" si="13"/>
        <v>0</v>
      </c>
      <c r="AC189" s="262"/>
      <c r="AD189" s="262"/>
      <c r="AE189" s="262"/>
      <c r="AF189" s="262"/>
      <c r="AG189" s="262"/>
      <c r="AH189" s="262"/>
      <c r="AI189" s="262"/>
      <c r="AR189" s="158" t="s">
        <v>198</v>
      </c>
      <c r="AT189" s="158" t="s">
        <v>203</v>
      </c>
      <c r="AU189" s="158" t="s">
        <v>85</v>
      </c>
      <c r="AY189" s="158" t="s">
        <v>168</v>
      </c>
      <c r="BE189" s="241">
        <f t="shared" si="14"/>
        <v>0</v>
      </c>
      <c r="BF189" s="241">
        <f t="shared" si="15"/>
        <v>0</v>
      </c>
      <c r="BG189" s="241">
        <f t="shared" si="16"/>
        <v>0</v>
      </c>
      <c r="BH189" s="241">
        <f t="shared" si="17"/>
        <v>0</v>
      </c>
      <c r="BI189" s="241">
        <f t="shared" si="18"/>
        <v>0</v>
      </c>
      <c r="BJ189" s="158" t="s">
        <v>85</v>
      </c>
      <c r="BK189" s="242">
        <f t="shared" si="19"/>
        <v>0</v>
      </c>
      <c r="BL189" s="158" t="s">
        <v>173</v>
      </c>
      <c r="BM189" s="158" t="s">
        <v>377</v>
      </c>
      <c r="BO189" s="152"/>
    </row>
    <row r="190" spans="2:67" s="170" customFormat="1" ht="16.5" customHeight="1">
      <c r="B190" s="171"/>
      <c r="C190" s="243" t="s">
        <v>378</v>
      </c>
      <c r="D190" s="243" t="s">
        <v>203</v>
      </c>
      <c r="E190" s="244" t="s">
        <v>379</v>
      </c>
      <c r="F190" s="245" t="s">
        <v>380</v>
      </c>
      <c r="G190" s="245"/>
      <c r="H190" s="245"/>
      <c r="I190" s="245"/>
      <c r="J190" s="246" t="s">
        <v>210</v>
      </c>
      <c r="K190" s="247">
        <v>5</v>
      </c>
      <c r="L190" s="150"/>
      <c r="M190" s="150"/>
      <c r="N190" s="248">
        <f t="shared" si="10"/>
        <v>0</v>
      </c>
      <c r="O190" s="236"/>
      <c r="P190" s="236"/>
      <c r="Q190" s="236"/>
      <c r="R190" s="174"/>
      <c r="T190" s="237" t="s">
        <v>5</v>
      </c>
      <c r="U190" s="238" t="s">
        <v>41</v>
      </c>
      <c r="V190" s="239">
        <v>0</v>
      </c>
      <c r="W190" s="239">
        <f t="shared" si="11"/>
        <v>0</v>
      </c>
      <c r="X190" s="239">
        <v>1.46E-2</v>
      </c>
      <c r="Y190" s="239">
        <f t="shared" si="12"/>
        <v>7.2999999999999995E-2</v>
      </c>
      <c r="Z190" s="239">
        <v>0</v>
      </c>
      <c r="AA190" s="240">
        <f t="shared" si="13"/>
        <v>0</v>
      </c>
      <c r="AC190" s="262"/>
      <c r="AD190" s="262"/>
      <c r="AE190" s="262"/>
      <c r="AF190" s="262"/>
      <c r="AG190" s="262"/>
      <c r="AH190" s="262"/>
      <c r="AI190" s="262"/>
      <c r="AR190" s="158" t="s">
        <v>198</v>
      </c>
      <c r="AT190" s="158" t="s">
        <v>203</v>
      </c>
      <c r="AU190" s="158" t="s">
        <v>85</v>
      </c>
      <c r="AY190" s="158" t="s">
        <v>168</v>
      </c>
      <c r="BE190" s="241">
        <f t="shared" si="14"/>
        <v>0</v>
      </c>
      <c r="BF190" s="241">
        <f t="shared" si="15"/>
        <v>0</v>
      </c>
      <c r="BG190" s="241">
        <f t="shared" si="16"/>
        <v>0</v>
      </c>
      <c r="BH190" s="241">
        <f t="shared" si="17"/>
        <v>0</v>
      </c>
      <c r="BI190" s="241">
        <f t="shared" si="18"/>
        <v>0</v>
      </c>
      <c r="BJ190" s="158" t="s">
        <v>85</v>
      </c>
      <c r="BK190" s="242">
        <f t="shared" si="19"/>
        <v>0</v>
      </c>
      <c r="BL190" s="158" t="s">
        <v>173</v>
      </c>
      <c r="BM190" s="158" t="s">
        <v>381</v>
      </c>
      <c r="BO190" s="152"/>
    </row>
    <row r="191" spans="2:67" s="170" customFormat="1" ht="16.5" customHeight="1">
      <c r="B191" s="171"/>
      <c r="C191" s="243" t="s">
        <v>382</v>
      </c>
      <c r="D191" s="243" t="s">
        <v>203</v>
      </c>
      <c r="E191" s="244" t="s">
        <v>383</v>
      </c>
      <c r="F191" s="245" t="s">
        <v>384</v>
      </c>
      <c r="G191" s="245"/>
      <c r="H191" s="245"/>
      <c r="I191" s="245"/>
      <c r="J191" s="246" t="s">
        <v>210</v>
      </c>
      <c r="K191" s="247">
        <v>5</v>
      </c>
      <c r="L191" s="150"/>
      <c r="M191" s="150"/>
      <c r="N191" s="248">
        <f t="shared" si="10"/>
        <v>0</v>
      </c>
      <c r="O191" s="236"/>
      <c r="P191" s="236"/>
      <c r="Q191" s="236"/>
      <c r="R191" s="174"/>
      <c r="T191" s="237" t="s">
        <v>5</v>
      </c>
      <c r="U191" s="238" t="s">
        <v>41</v>
      </c>
      <c r="V191" s="239">
        <v>0</v>
      </c>
      <c r="W191" s="239">
        <f t="shared" si="11"/>
        <v>0</v>
      </c>
      <c r="X191" s="239">
        <v>1.55E-2</v>
      </c>
      <c r="Y191" s="239">
        <f t="shared" si="12"/>
        <v>7.7499999999999999E-2</v>
      </c>
      <c r="Z191" s="239">
        <v>0</v>
      </c>
      <c r="AA191" s="240">
        <f t="shared" si="13"/>
        <v>0</v>
      </c>
      <c r="AC191" s="262"/>
      <c r="AD191" s="262"/>
      <c r="AE191" s="262"/>
      <c r="AF191" s="262"/>
      <c r="AG191" s="262"/>
      <c r="AH191" s="262"/>
      <c r="AI191" s="262"/>
      <c r="AR191" s="158" t="s">
        <v>198</v>
      </c>
      <c r="AT191" s="158" t="s">
        <v>203</v>
      </c>
      <c r="AU191" s="158" t="s">
        <v>85</v>
      </c>
      <c r="AY191" s="158" t="s">
        <v>168</v>
      </c>
      <c r="BE191" s="241">
        <f t="shared" si="14"/>
        <v>0</v>
      </c>
      <c r="BF191" s="241">
        <f t="shared" si="15"/>
        <v>0</v>
      </c>
      <c r="BG191" s="241">
        <f t="shared" si="16"/>
        <v>0</v>
      </c>
      <c r="BH191" s="241">
        <f t="shared" si="17"/>
        <v>0</v>
      </c>
      <c r="BI191" s="241">
        <f t="shared" si="18"/>
        <v>0</v>
      </c>
      <c r="BJ191" s="158" t="s">
        <v>85</v>
      </c>
      <c r="BK191" s="242">
        <f t="shared" si="19"/>
        <v>0</v>
      </c>
      <c r="BL191" s="158" t="s">
        <v>173</v>
      </c>
      <c r="BM191" s="158" t="s">
        <v>385</v>
      </c>
      <c r="BO191" s="152"/>
    </row>
    <row r="192" spans="2:67" s="170" customFormat="1" ht="25.5" customHeight="1">
      <c r="B192" s="171"/>
      <c r="C192" s="231" t="s">
        <v>386</v>
      </c>
      <c r="D192" s="231" t="s">
        <v>169</v>
      </c>
      <c r="E192" s="232" t="s">
        <v>387</v>
      </c>
      <c r="F192" s="233" t="s">
        <v>388</v>
      </c>
      <c r="G192" s="233"/>
      <c r="H192" s="233"/>
      <c r="I192" s="233"/>
      <c r="J192" s="234" t="s">
        <v>210</v>
      </c>
      <c r="K192" s="235">
        <v>1</v>
      </c>
      <c r="L192" s="149"/>
      <c r="M192" s="149"/>
      <c r="N192" s="236">
        <f t="shared" si="10"/>
        <v>0</v>
      </c>
      <c r="O192" s="236"/>
      <c r="P192" s="236"/>
      <c r="Q192" s="236"/>
      <c r="R192" s="174"/>
      <c r="T192" s="237" t="s">
        <v>5</v>
      </c>
      <c r="U192" s="238" t="s">
        <v>41</v>
      </c>
      <c r="V192" s="239">
        <v>3.8545199999999999</v>
      </c>
      <c r="W192" s="239">
        <f t="shared" si="11"/>
        <v>3.8545199999999999</v>
      </c>
      <c r="X192" s="239">
        <v>3.4770000000000002E-2</v>
      </c>
      <c r="Y192" s="239">
        <f t="shared" si="12"/>
        <v>3.4770000000000002E-2</v>
      </c>
      <c r="Z192" s="239">
        <v>0</v>
      </c>
      <c r="AA192" s="240">
        <f t="shared" si="13"/>
        <v>0</v>
      </c>
      <c r="AC192" s="262"/>
      <c r="AD192" s="262"/>
      <c r="AE192" s="262"/>
      <c r="AF192" s="262"/>
      <c r="AG192" s="262"/>
      <c r="AH192" s="262"/>
      <c r="AI192" s="262"/>
      <c r="AR192" s="158" t="s">
        <v>173</v>
      </c>
      <c r="AT192" s="158" t="s">
        <v>169</v>
      </c>
      <c r="AU192" s="158" t="s">
        <v>85</v>
      </c>
      <c r="AY192" s="158" t="s">
        <v>168</v>
      </c>
      <c r="BE192" s="241">
        <f t="shared" si="14"/>
        <v>0</v>
      </c>
      <c r="BF192" s="241">
        <f t="shared" si="15"/>
        <v>0</v>
      </c>
      <c r="BG192" s="241">
        <f t="shared" si="16"/>
        <v>0</v>
      </c>
      <c r="BH192" s="241">
        <f t="shared" si="17"/>
        <v>0</v>
      </c>
      <c r="BI192" s="241">
        <f t="shared" si="18"/>
        <v>0</v>
      </c>
      <c r="BJ192" s="158" t="s">
        <v>85</v>
      </c>
      <c r="BK192" s="242">
        <f t="shared" si="19"/>
        <v>0</v>
      </c>
      <c r="BL192" s="158" t="s">
        <v>173</v>
      </c>
      <c r="BM192" s="158" t="s">
        <v>389</v>
      </c>
      <c r="BO192" s="152"/>
    </row>
    <row r="193" spans="2:67" s="170" customFormat="1" ht="25.5" customHeight="1">
      <c r="B193" s="171"/>
      <c r="C193" s="243" t="s">
        <v>390</v>
      </c>
      <c r="D193" s="243" t="s">
        <v>203</v>
      </c>
      <c r="E193" s="244" t="s">
        <v>391</v>
      </c>
      <c r="F193" s="245" t="s">
        <v>392</v>
      </c>
      <c r="G193" s="245"/>
      <c r="H193" s="245"/>
      <c r="I193" s="245"/>
      <c r="J193" s="246" t="s">
        <v>210</v>
      </c>
      <c r="K193" s="247">
        <v>1</v>
      </c>
      <c r="L193" s="150"/>
      <c r="M193" s="150"/>
      <c r="N193" s="248">
        <f t="shared" si="10"/>
        <v>0</v>
      </c>
      <c r="O193" s="236"/>
      <c r="P193" s="236"/>
      <c r="Q193" s="236"/>
      <c r="R193" s="174"/>
      <c r="T193" s="237" t="s">
        <v>5</v>
      </c>
      <c r="U193" s="238" t="s">
        <v>41</v>
      </c>
      <c r="V193" s="239">
        <v>0</v>
      </c>
      <c r="W193" s="239">
        <f t="shared" si="11"/>
        <v>0</v>
      </c>
      <c r="X193" s="239">
        <v>1.61E-2</v>
      </c>
      <c r="Y193" s="239">
        <f t="shared" si="12"/>
        <v>1.61E-2</v>
      </c>
      <c r="Z193" s="239">
        <v>0</v>
      </c>
      <c r="AA193" s="240">
        <f t="shared" si="13"/>
        <v>0</v>
      </c>
      <c r="AC193" s="262"/>
      <c r="AD193" s="262"/>
      <c r="AE193" s="262"/>
      <c r="AF193" s="262"/>
      <c r="AG193" s="262"/>
      <c r="AH193" s="262"/>
      <c r="AI193" s="262"/>
      <c r="AR193" s="158" t="s">
        <v>198</v>
      </c>
      <c r="AT193" s="158" t="s">
        <v>203</v>
      </c>
      <c r="AU193" s="158" t="s">
        <v>85</v>
      </c>
      <c r="AY193" s="158" t="s">
        <v>168</v>
      </c>
      <c r="BE193" s="241">
        <f t="shared" si="14"/>
        <v>0</v>
      </c>
      <c r="BF193" s="241">
        <f t="shared" si="15"/>
        <v>0</v>
      </c>
      <c r="BG193" s="241">
        <f t="shared" si="16"/>
        <v>0</v>
      </c>
      <c r="BH193" s="241">
        <f t="shared" si="17"/>
        <v>0</v>
      </c>
      <c r="BI193" s="241">
        <f t="shared" si="18"/>
        <v>0</v>
      </c>
      <c r="BJ193" s="158" t="s">
        <v>85</v>
      </c>
      <c r="BK193" s="242">
        <f t="shared" si="19"/>
        <v>0</v>
      </c>
      <c r="BL193" s="158" t="s">
        <v>173</v>
      </c>
      <c r="BM193" s="158" t="s">
        <v>393</v>
      </c>
      <c r="BO193" s="152"/>
    </row>
    <row r="194" spans="2:67" s="170" customFormat="1" ht="25.5" customHeight="1">
      <c r="B194" s="171"/>
      <c r="C194" s="231" t="s">
        <v>394</v>
      </c>
      <c r="D194" s="231" t="s">
        <v>169</v>
      </c>
      <c r="E194" s="232" t="s">
        <v>395</v>
      </c>
      <c r="F194" s="233" t="s">
        <v>396</v>
      </c>
      <c r="G194" s="233"/>
      <c r="H194" s="233"/>
      <c r="I194" s="233"/>
      <c r="J194" s="234" t="s">
        <v>210</v>
      </c>
      <c r="K194" s="235">
        <v>2</v>
      </c>
      <c r="L194" s="149"/>
      <c r="M194" s="149"/>
      <c r="N194" s="236">
        <f t="shared" si="10"/>
        <v>0</v>
      </c>
      <c r="O194" s="236"/>
      <c r="P194" s="236"/>
      <c r="Q194" s="236"/>
      <c r="R194" s="174"/>
      <c r="T194" s="237" t="s">
        <v>5</v>
      </c>
      <c r="U194" s="238" t="s">
        <v>41</v>
      </c>
      <c r="V194" s="239">
        <v>9.2329000000000008</v>
      </c>
      <c r="W194" s="239">
        <f t="shared" si="11"/>
        <v>18.465800000000002</v>
      </c>
      <c r="X194" s="239">
        <v>0.43841000000000002</v>
      </c>
      <c r="Y194" s="239">
        <f t="shared" si="12"/>
        <v>0.87682000000000004</v>
      </c>
      <c r="Z194" s="239">
        <v>0</v>
      </c>
      <c r="AA194" s="240">
        <f t="shared" si="13"/>
        <v>0</v>
      </c>
      <c r="AC194" s="262"/>
      <c r="AD194" s="262"/>
      <c r="AE194" s="262"/>
      <c r="AF194" s="262"/>
      <c r="AG194" s="262"/>
      <c r="AH194" s="262"/>
      <c r="AI194" s="262"/>
      <c r="AR194" s="158" t="s">
        <v>173</v>
      </c>
      <c r="AT194" s="158" t="s">
        <v>169</v>
      </c>
      <c r="AU194" s="158" t="s">
        <v>85</v>
      </c>
      <c r="AY194" s="158" t="s">
        <v>168</v>
      </c>
      <c r="BE194" s="241">
        <f t="shared" si="14"/>
        <v>0</v>
      </c>
      <c r="BF194" s="241">
        <f t="shared" si="15"/>
        <v>0</v>
      </c>
      <c r="BG194" s="241">
        <f t="shared" si="16"/>
        <v>0</v>
      </c>
      <c r="BH194" s="241">
        <f t="shared" si="17"/>
        <v>0</v>
      </c>
      <c r="BI194" s="241">
        <f t="shared" si="18"/>
        <v>0</v>
      </c>
      <c r="BJ194" s="158" t="s">
        <v>85</v>
      </c>
      <c r="BK194" s="242">
        <f t="shared" si="19"/>
        <v>0</v>
      </c>
      <c r="BL194" s="158" t="s">
        <v>173</v>
      </c>
      <c r="BM194" s="158" t="s">
        <v>397</v>
      </c>
      <c r="BO194" s="152"/>
    </row>
    <row r="195" spans="2:67" s="170" customFormat="1" ht="38.25" customHeight="1">
      <c r="B195" s="171"/>
      <c r="C195" s="243" t="s">
        <v>398</v>
      </c>
      <c r="D195" s="243" t="s">
        <v>203</v>
      </c>
      <c r="E195" s="244" t="s">
        <v>399</v>
      </c>
      <c r="F195" s="245" t="s">
        <v>400</v>
      </c>
      <c r="G195" s="245"/>
      <c r="H195" s="245"/>
      <c r="I195" s="245"/>
      <c r="J195" s="246" t="s">
        <v>210</v>
      </c>
      <c r="K195" s="247">
        <v>1</v>
      </c>
      <c r="L195" s="150"/>
      <c r="M195" s="150"/>
      <c r="N195" s="248">
        <f t="shared" si="10"/>
        <v>0</v>
      </c>
      <c r="O195" s="236"/>
      <c r="P195" s="236"/>
      <c r="Q195" s="236"/>
      <c r="R195" s="174"/>
      <c r="T195" s="237" t="s">
        <v>5</v>
      </c>
      <c r="U195" s="238" t="s">
        <v>41</v>
      </c>
      <c r="V195" s="239">
        <v>0</v>
      </c>
      <c r="W195" s="239">
        <f t="shared" si="11"/>
        <v>0</v>
      </c>
      <c r="X195" s="239">
        <v>1.6E-2</v>
      </c>
      <c r="Y195" s="239">
        <f t="shared" si="12"/>
        <v>1.6E-2</v>
      </c>
      <c r="Z195" s="239">
        <v>0</v>
      </c>
      <c r="AA195" s="240">
        <f t="shared" si="13"/>
        <v>0</v>
      </c>
      <c r="AC195" s="262"/>
      <c r="AD195" s="262"/>
      <c r="AE195" s="262"/>
      <c r="AF195" s="262"/>
      <c r="AG195" s="262"/>
      <c r="AH195" s="262"/>
      <c r="AI195" s="262"/>
      <c r="AR195" s="158" t="s">
        <v>198</v>
      </c>
      <c r="AT195" s="158" t="s">
        <v>203</v>
      </c>
      <c r="AU195" s="158" t="s">
        <v>85</v>
      </c>
      <c r="AY195" s="158" t="s">
        <v>168</v>
      </c>
      <c r="BE195" s="241">
        <f t="shared" si="14"/>
        <v>0</v>
      </c>
      <c r="BF195" s="241">
        <f t="shared" si="15"/>
        <v>0</v>
      </c>
      <c r="BG195" s="241">
        <f t="shared" si="16"/>
        <v>0</v>
      </c>
      <c r="BH195" s="241">
        <f t="shared" si="17"/>
        <v>0</v>
      </c>
      <c r="BI195" s="241">
        <f t="shared" si="18"/>
        <v>0</v>
      </c>
      <c r="BJ195" s="158" t="s">
        <v>85</v>
      </c>
      <c r="BK195" s="242">
        <f t="shared" si="19"/>
        <v>0</v>
      </c>
      <c r="BL195" s="158" t="s">
        <v>173</v>
      </c>
      <c r="BM195" s="158" t="s">
        <v>401</v>
      </c>
      <c r="BO195" s="152"/>
    </row>
    <row r="196" spans="2:67" s="170" customFormat="1" ht="38.25" customHeight="1">
      <c r="B196" s="171"/>
      <c r="C196" s="243" t="s">
        <v>402</v>
      </c>
      <c r="D196" s="243" t="s">
        <v>203</v>
      </c>
      <c r="E196" s="244" t="s">
        <v>403</v>
      </c>
      <c r="F196" s="245" t="s">
        <v>404</v>
      </c>
      <c r="G196" s="245"/>
      <c r="H196" s="245"/>
      <c r="I196" s="245"/>
      <c r="J196" s="246" t="s">
        <v>210</v>
      </c>
      <c r="K196" s="247">
        <v>1</v>
      </c>
      <c r="L196" s="150"/>
      <c r="M196" s="150"/>
      <c r="N196" s="248">
        <f t="shared" si="10"/>
        <v>0</v>
      </c>
      <c r="O196" s="236"/>
      <c r="P196" s="236"/>
      <c r="Q196" s="236"/>
      <c r="R196" s="174"/>
      <c r="T196" s="237" t="s">
        <v>5</v>
      </c>
      <c r="U196" s="238" t="s">
        <v>41</v>
      </c>
      <c r="V196" s="239">
        <v>0</v>
      </c>
      <c r="W196" s="239">
        <f t="shared" si="11"/>
        <v>0</v>
      </c>
      <c r="X196" s="239">
        <v>1.4999999999999999E-2</v>
      </c>
      <c r="Y196" s="239">
        <f t="shared" si="12"/>
        <v>1.4999999999999999E-2</v>
      </c>
      <c r="Z196" s="239">
        <v>0</v>
      </c>
      <c r="AA196" s="240">
        <f t="shared" si="13"/>
        <v>0</v>
      </c>
      <c r="AC196" s="262"/>
      <c r="AD196" s="262"/>
      <c r="AE196" s="262"/>
      <c r="AF196" s="262"/>
      <c r="AG196" s="262"/>
      <c r="AH196" s="262"/>
      <c r="AI196" s="262"/>
      <c r="AR196" s="158" t="s">
        <v>198</v>
      </c>
      <c r="AT196" s="158" t="s">
        <v>203</v>
      </c>
      <c r="AU196" s="158" t="s">
        <v>85</v>
      </c>
      <c r="AY196" s="158" t="s">
        <v>168</v>
      </c>
      <c r="BE196" s="241">
        <f t="shared" si="14"/>
        <v>0</v>
      </c>
      <c r="BF196" s="241">
        <f t="shared" si="15"/>
        <v>0</v>
      </c>
      <c r="BG196" s="241">
        <f t="shared" si="16"/>
        <v>0</v>
      </c>
      <c r="BH196" s="241">
        <f t="shared" si="17"/>
        <v>0</v>
      </c>
      <c r="BI196" s="241">
        <f t="shared" si="18"/>
        <v>0</v>
      </c>
      <c r="BJ196" s="158" t="s">
        <v>85</v>
      </c>
      <c r="BK196" s="242">
        <f t="shared" si="19"/>
        <v>0</v>
      </c>
      <c r="BL196" s="158" t="s">
        <v>173</v>
      </c>
      <c r="BM196" s="158" t="s">
        <v>405</v>
      </c>
      <c r="BO196" s="152"/>
    </row>
    <row r="197" spans="2:67" s="170" customFormat="1" ht="25.5" customHeight="1">
      <c r="B197" s="171"/>
      <c r="C197" s="231" t="s">
        <v>407</v>
      </c>
      <c r="D197" s="231" t="s">
        <v>169</v>
      </c>
      <c r="E197" s="232" t="s">
        <v>408</v>
      </c>
      <c r="F197" s="233" t="s">
        <v>409</v>
      </c>
      <c r="G197" s="233"/>
      <c r="H197" s="233"/>
      <c r="I197" s="233"/>
      <c r="J197" s="234" t="s">
        <v>210</v>
      </c>
      <c r="K197" s="235">
        <v>6</v>
      </c>
      <c r="L197" s="149"/>
      <c r="M197" s="149"/>
      <c r="N197" s="236">
        <f t="shared" si="10"/>
        <v>0</v>
      </c>
      <c r="O197" s="236"/>
      <c r="P197" s="236"/>
      <c r="Q197" s="236"/>
      <c r="R197" s="174"/>
      <c r="T197" s="237" t="s">
        <v>5</v>
      </c>
      <c r="U197" s="238" t="s">
        <v>41</v>
      </c>
      <c r="V197" s="239">
        <v>11.519069999999999</v>
      </c>
      <c r="W197" s="239">
        <f>V197*K197</f>
        <v>69.114419999999996</v>
      </c>
      <c r="X197" s="239">
        <v>0.54347000000000001</v>
      </c>
      <c r="Y197" s="239">
        <f>X197*K197</f>
        <v>3.2608199999999998</v>
      </c>
      <c r="Z197" s="239">
        <v>0</v>
      </c>
      <c r="AA197" s="240">
        <f>Z197*K197</f>
        <v>0</v>
      </c>
      <c r="AC197" s="262"/>
      <c r="AD197" s="262"/>
      <c r="AE197" s="262"/>
      <c r="AF197" s="262"/>
      <c r="AG197" s="262"/>
      <c r="AH197" s="262"/>
      <c r="AI197" s="262"/>
      <c r="AR197" s="158" t="s">
        <v>173</v>
      </c>
      <c r="AT197" s="158" t="s">
        <v>169</v>
      </c>
      <c r="AU197" s="158" t="s">
        <v>85</v>
      </c>
      <c r="AY197" s="158" t="s">
        <v>168</v>
      </c>
      <c r="BE197" s="241">
        <f>IF(U197="základná",N197,0)</f>
        <v>0</v>
      </c>
      <c r="BF197" s="241">
        <f>IF(U197="znížená",N197,0)</f>
        <v>0</v>
      </c>
      <c r="BG197" s="241">
        <f>IF(U197="zákl. prenesená",N197,0)</f>
        <v>0</v>
      </c>
      <c r="BH197" s="241">
        <f>IF(U197="zníž. prenesená",N197,0)</f>
        <v>0</v>
      </c>
      <c r="BI197" s="241">
        <f>IF(U197="nulová",N197,0)</f>
        <v>0</v>
      </c>
      <c r="BJ197" s="158" t="s">
        <v>85</v>
      </c>
      <c r="BK197" s="242">
        <f>ROUND(L197*K197,3)</f>
        <v>0</v>
      </c>
      <c r="BL197" s="158" t="s">
        <v>173</v>
      </c>
      <c r="BM197" s="158" t="s">
        <v>410</v>
      </c>
      <c r="BO197" s="152"/>
    </row>
    <row r="198" spans="2:67" s="170" customFormat="1" ht="38.25" customHeight="1">
      <c r="B198" s="171"/>
      <c r="C198" s="243" t="s">
        <v>411</v>
      </c>
      <c r="D198" s="243" t="s">
        <v>203</v>
      </c>
      <c r="E198" s="244" t="s">
        <v>412</v>
      </c>
      <c r="F198" s="245" t="s">
        <v>413</v>
      </c>
      <c r="G198" s="245"/>
      <c r="H198" s="245"/>
      <c r="I198" s="245"/>
      <c r="J198" s="246" t="s">
        <v>210</v>
      </c>
      <c r="K198" s="247">
        <v>6</v>
      </c>
      <c r="L198" s="150"/>
      <c r="M198" s="150"/>
      <c r="N198" s="248">
        <f t="shared" si="10"/>
        <v>0</v>
      </c>
      <c r="O198" s="236"/>
      <c r="P198" s="236"/>
      <c r="Q198" s="236"/>
      <c r="R198" s="174"/>
      <c r="T198" s="237" t="s">
        <v>5</v>
      </c>
      <c r="U198" s="238" t="s">
        <v>41</v>
      </c>
      <c r="V198" s="239">
        <v>0</v>
      </c>
      <c r="W198" s="239">
        <f>V198*K198</f>
        <v>0</v>
      </c>
      <c r="X198" s="239">
        <v>1.9E-2</v>
      </c>
      <c r="Y198" s="239">
        <f>X198*K198</f>
        <v>0.11399999999999999</v>
      </c>
      <c r="Z198" s="239">
        <v>0</v>
      </c>
      <c r="AA198" s="240">
        <f>Z198*K198</f>
        <v>0</v>
      </c>
      <c r="AC198" s="262"/>
      <c r="AD198" s="262"/>
      <c r="AE198" s="262"/>
      <c r="AF198" s="262"/>
      <c r="AG198" s="262"/>
      <c r="AH198" s="262"/>
      <c r="AI198" s="262"/>
      <c r="AR198" s="158" t="s">
        <v>198</v>
      </c>
      <c r="AT198" s="158" t="s">
        <v>203</v>
      </c>
      <c r="AU198" s="158" t="s">
        <v>85</v>
      </c>
      <c r="AY198" s="158" t="s">
        <v>168</v>
      </c>
      <c r="BE198" s="241">
        <f>IF(U198="základná",N198,0)</f>
        <v>0</v>
      </c>
      <c r="BF198" s="241">
        <f>IF(U198="znížená",N198,0)</f>
        <v>0</v>
      </c>
      <c r="BG198" s="241">
        <f>IF(U198="zákl. prenesená",N198,0)</f>
        <v>0</v>
      </c>
      <c r="BH198" s="241">
        <f>IF(U198="zníž. prenesená",N198,0)</f>
        <v>0</v>
      </c>
      <c r="BI198" s="241">
        <f>IF(U198="nulová",N198,0)</f>
        <v>0</v>
      </c>
      <c r="BJ198" s="158" t="s">
        <v>85</v>
      </c>
      <c r="BK198" s="242">
        <f>ROUND(L198*K198,3)</f>
        <v>0</v>
      </c>
      <c r="BL198" s="158" t="s">
        <v>173</v>
      </c>
      <c r="BM198" s="158" t="s">
        <v>414</v>
      </c>
      <c r="BO198" s="152"/>
    </row>
    <row r="199" spans="2:67" s="220" customFormat="1" ht="29.9" customHeight="1">
      <c r="B199" s="214"/>
      <c r="C199" s="215"/>
      <c r="D199" s="227" t="s">
        <v>136</v>
      </c>
      <c r="E199" s="227"/>
      <c r="F199" s="227"/>
      <c r="G199" s="227"/>
      <c r="H199" s="227"/>
      <c r="I199" s="227"/>
      <c r="J199" s="227"/>
      <c r="K199" s="227"/>
      <c r="L199" s="289"/>
      <c r="M199" s="289"/>
      <c r="N199" s="229">
        <f>BK199</f>
        <v>0</v>
      </c>
      <c r="O199" s="230"/>
      <c r="P199" s="230"/>
      <c r="Q199" s="230"/>
      <c r="R199" s="219"/>
      <c r="T199" s="221"/>
      <c r="U199" s="215"/>
      <c r="V199" s="215"/>
      <c r="W199" s="222">
        <f>SUM(W200:W239)</f>
        <v>3610.1627174999994</v>
      </c>
      <c r="X199" s="215"/>
      <c r="Y199" s="222">
        <f>SUM(Y200:Y239)</f>
        <v>14.3827149</v>
      </c>
      <c r="Z199" s="215"/>
      <c r="AA199" s="223">
        <f>SUM(AA200:AA239)</f>
        <v>473.31778899999989</v>
      </c>
      <c r="AC199" s="263"/>
      <c r="AD199" s="263"/>
      <c r="AE199" s="263"/>
      <c r="AF199" s="263"/>
      <c r="AG199" s="263"/>
      <c r="AH199" s="263"/>
      <c r="AI199" s="263"/>
      <c r="AR199" s="224" t="s">
        <v>80</v>
      </c>
      <c r="AT199" s="225" t="s">
        <v>73</v>
      </c>
      <c r="AU199" s="225" t="s">
        <v>80</v>
      </c>
      <c r="AY199" s="224" t="s">
        <v>168</v>
      </c>
      <c r="BK199" s="226">
        <f>SUM(BK200:BK239)</f>
        <v>0</v>
      </c>
      <c r="BO199" s="152"/>
    </row>
    <row r="200" spans="2:67" s="170" customFormat="1" ht="25.5" customHeight="1">
      <c r="B200" s="171"/>
      <c r="C200" s="231" t="s">
        <v>415</v>
      </c>
      <c r="D200" s="231" t="s">
        <v>169</v>
      </c>
      <c r="E200" s="232" t="s">
        <v>416</v>
      </c>
      <c r="F200" s="233" t="s">
        <v>417</v>
      </c>
      <c r="G200" s="233"/>
      <c r="H200" s="233"/>
      <c r="I200" s="233"/>
      <c r="J200" s="234" t="s">
        <v>418</v>
      </c>
      <c r="K200" s="235">
        <v>1</v>
      </c>
      <c r="L200" s="149"/>
      <c r="M200" s="149"/>
      <c r="N200" s="236">
        <f t="shared" ref="N200:N239" si="20">ROUND(L200*K200,2)</f>
        <v>0</v>
      </c>
      <c r="O200" s="236"/>
      <c r="P200" s="236"/>
      <c r="Q200" s="236"/>
      <c r="R200" s="174"/>
      <c r="T200" s="237" t="s">
        <v>5</v>
      </c>
      <c r="U200" s="238" t="s">
        <v>41</v>
      </c>
      <c r="V200" s="239">
        <v>0.26400000000000001</v>
      </c>
      <c r="W200" s="239">
        <f t="shared" ref="W200:W208" si="21">V200*K200</f>
        <v>0.26400000000000001</v>
      </c>
      <c r="X200" s="239">
        <v>0</v>
      </c>
      <c r="Y200" s="239">
        <f t="shared" ref="Y200:Y208" si="22">X200*K200</f>
        <v>0</v>
      </c>
      <c r="Z200" s="239">
        <v>5.13E-3</v>
      </c>
      <c r="AA200" s="240">
        <f t="shared" ref="AA200:AA208" si="23">Z200*K200</f>
        <v>5.13E-3</v>
      </c>
      <c r="AC200" s="262"/>
      <c r="AD200" s="262"/>
      <c r="AE200" s="262"/>
      <c r="AF200" s="262"/>
      <c r="AG200" s="262"/>
      <c r="AH200" s="262"/>
      <c r="AI200" s="262"/>
      <c r="AR200" s="158" t="s">
        <v>173</v>
      </c>
      <c r="AT200" s="158" t="s">
        <v>169</v>
      </c>
      <c r="AU200" s="158" t="s">
        <v>85</v>
      </c>
      <c r="AY200" s="158" t="s">
        <v>168</v>
      </c>
      <c r="BE200" s="241">
        <f t="shared" ref="BE200:BE208" si="24">IF(U200="základná",N200,0)</f>
        <v>0</v>
      </c>
      <c r="BF200" s="241">
        <f t="shared" ref="BF200:BF208" si="25">IF(U200="znížená",N200,0)</f>
        <v>0</v>
      </c>
      <c r="BG200" s="241">
        <f t="shared" ref="BG200:BG208" si="26">IF(U200="zákl. prenesená",N200,0)</f>
        <v>0</v>
      </c>
      <c r="BH200" s="241">
        <f t="shared" ref="BH200:BH208" si="27">IF(U200="zníž. prenesená",N200,0)</f>
        <v>0</v>
      </c>
      <c r="BI200" s="241">
        <f t="shared" ref="BI200:BI208" si="28">IF(U200="nulová",N200,0)</f>
        <v>0</v>
      </c>
      <c r="BJ200" s="158" t="s">
        <v>85</v>
      </c>
      <c r="BK200" s="242">
        <f t="shared" ref="BK200:BK208" si="29">ROUND(L200*K200,3)</f>
        <v>0</v>
      </c>
      <c r="BL200" s="158" t="s">
        <v>173</v>
      </c>
      <c r="BM200" s="158" t="s">
        <v>419</v>
      </c>
      <c r="BO200" s="152"/>
    </row>
    <row r="201" spans="2:67" s="170" customFormat="1" ht="38.25" customHeight="1">
      <c r="B201" s="171"/>
      <c r="C201" s="231" t="s">
        <v>420</v>
      </c>
      <c r="D201" s="231" t="s">
        <v>169</v>
      </c>
      <c r="E201" s="232" t="s">
        <v>421</v>
      </c>
      <c r="F201" s="233" t="s">
        <v>422</v>
      </c>
      <c r="G201" s="233"/>
      <c r="H201" s="233"/>
      <c r="I201" s="233"/>
      <c r="J201" s="234" t="s">
        <v>181</v>
      </c>
      <c r="K201" s="235">
        <v>200.45</v>
      </c>
      <c r="L201" s="149"/>
      <c r="M201" s="149"/>
      <c r="N201" s="236">
        <f t="shared" si="20"/>
        <v>0</v>
      </c>
      <c r="O201" s="236"/>
      <c r="P201" s="236"/>
      <c r="Q201" s="236"/>
      <c r="R201" s="174"/>
      <c r="T201" s="237" t="s">
        <v>5</v>
      </c>
      <c r="U201" s="238" t="s">
        <v>41</v>
      </c>
      <c r="V201" s="239">
        <v>0.14599999999999999</v>
      </c>
      <c r="W201" s="239">
        <f t="shared" si="21"/>
        <v>29.265699999999995</v>
      </c>
      <c r="X201" s="239">
        <v>2.572E-2</v>
      </c>
      <c r="Y201" s="239">
        <f t="shared" si="22"/>
        <v>5.1555739999999997</v>
      </c>
      <c r="Z201" s="239">
        <v>0</v>
      </c>
      <c r="AA201" s="240">
        <f t="shared" si="23"/>
        <v>0</v>
      </c>
      <c r="AC201" s="262"/>
      <c r="AD201" s="262"/>
      <c r="AE201" s="262"/>
      <c r="AF201" s="262"/>
      <c r="AG201" s="262"/>
      <c r="AH201" s="262"/>
      <c r="AI201" s="262"/>
      <c r="AR201" s="158" t="s">
        <v>173</v>
      </c>
      <c r="AT201" s="158" t="s">
        <v>169</v>
      </c>
      <c r="AU201" s="158" t="s">
        <v>85</v>
      </c>
      <c r="AY201" s="158" t="s">
        <v>168</v>
      </c>
      <c r="BE201" s="241">
        <f t="shared" si="24"/>
        <v>0</v>
      </c>
      <c r="BF201" s="241">
        <f t="shared" si="25"/>
        <v>0</v>
      </c>
      <c r="BG201" s="241">
        <f t="shared" si="26"/>
        <v>0</v>
      </c>
      <c r="BH201" s="241">
        <f t="shared" si="27"/>
        <v>0</v>
      </c>
      <c r="BI201" s="241">
        <f t="shared" si="28"/>
        <v>0</v>
      </c>
      <c r="BJ201" s="158" t="s">
        <v>85</v>
      </c>
      <c r="BK201" s="242">
        <f t="shared" si="29"/>
        <v>0</v>
      </c>
      <c r="BL201" s="158" t="s">
        <v>173</v>
      </c>
      <c r="BM201" s="158" t="s">
        <v>423</v>
      </c>
      <c r="BO201" s="152"/>
    </row>
    <row r="202" spans="2:67" s="170" customFormat="1" ht="51" customHeight="1">
      <c r="B202" s="171"/>
      <c r="C202" s="231" t="s">
        <v>424</v>
      </c>
      <c r="D202" s="231" t="s">
        <v>169</v>
      </c>
      <c r="E202" s="232" t="s">
        <v>425</v>
      </c>
      <c r="F202" s="233" t="s">
        <v>426</v>
      </c>
      <c r="G202" s="233"/>
      <c r="H202" s="233"/>
      <c r="I202" s="233"/>
      <c r="J202" s="234" t="s">
        <v>181</v>
      </c>
      <c r="K202" s="235">
        <v>200.45</v>
      </c>
      <c r="L202" s="149"/>
      <c r="M202" s="149"/>
      <c r="N202" s="236">
        <f t="shared" si="20"/>
        <v>0</v>
      </c>
      <c r="O202" s="236"/>
      <c r="P202" s="236"/>
      <c r="Q202" s="236"/>
      <c r="R202" s="174"/>
      <c r="T202" s="237" t="s">
        <v>5</v>
      </c>
      <c r="U202" s="238" t="s">
        <v>41</v>
      </c>
      <c r="V202" s="239">
        <v>6.0000000000000001E-3</v>
      </c>
      <c r="W202" s="239">
        <f t="shared" si="21"/>
        <v>1.2026999999999999</v>
      </c>
      <c r="X202" s="239">
        <v>0</v>
      </c>
      <c r="Y202" s="239">
        <f t="shared" si="22"/>
        <v>0</v>
      </c>
      <c r="Z202" s="239">
        <v>0</v>
      </c>
      <c r="AA202" s="240">
        <f t="shared" si="23"/>
        <v>0</v>
      </c>
      <c r="AC202" s="262"/>
      <c r="AD202" s="262"/>
      <c r="AE202" s="262"/>
      <c r="AF202" s="262"/>
      <c r="AG202" s="262"/>
      <c r="AH202" s="262"/>
      <c r="AI202" s="262"/>
      <c r="AR202" s="158" t="s">
        <v>173</v>
      </c>
      <c r="AT202" s="158" t="s">
        <v>169</v>
      </c>
      <c r="AU202" s="158" t="s">
        <v>85</v>
      </c>
      <c r="AY202" s="158" t="s">
        <v>168</v>
      </c>
      <c r="BE202" s="241">
        <f t="shared" si="24"/>
        <v>0</v>
      </c>
      <c r="BF202" s="241">
        <f t="shared" si="25"/>
        <v>0</v>
      </c>
      <c r="BG202" s="241">
        <f t="shared" si="26"/>
        <v>0</v>
      </c>
      <c r="BH202" s="241">
        <f t="shared" si="27"/>
        <v>0</v>
      </c>
      <c r="BI202" s="241">
        <f t="shared" si="28"/>
        <v>0</v>
      </c>
      <c r="BJ202" s="158" t="s">
        <v>85</v>
      </c>
      <c r="BK202" s="242">
        <f t="shared" si="29"/>
        <v>0</v>
      </c>
      <c r="BL202" s="158" t="s">
        <v>173</v>
      </c>
      <c r="BM202" s="158" t="s">
        <v>427</v>
      </c>
      <c r="BO202" s="152"/>
    </row>
    <row r="203" spans="2:67" s="170" customFormat="1" ht="38.25" customHeight="1">
      <c r="B203" s="171"/>
      <c r="C203" s="231" t="s">
        <v>428</v>
      </c>
      <c r="D203" s="231" t="s">
        <v>169</v>
      </c>
      <c r="E203" s="232" t="s">
        <v>429</v>
      </c>
      <c r="F203" s="233" t="s">
        <v>430</v>
      </c>
      <c r="G203" s="233"/>
      <c r="H203" s="233"/>
      <c r="I203" s="233"/>
      <c r="J203" s="234" t="s">
        <v>181</v>
      </c>
      <c r="K203" s="235">
        <v>200.45</v>
      </c>
      <c r="L203" s="149"/>
      <c r="M203" s="149"/>
      <c r="N203" s="236">
        <f t="shared" si="20"/>
        <v>0</v>
      </c>
      <c r="O203" s="236"/>
      <c r="P203" s="236"/>
      <c r="Q203" s="236"/>
      <c r="R203" s="174"/>
      <c r="T203" s="237" t="s">
        <v>5</v>
      </c>
      <c r="U203" s="238" t="s">
        <v>41</v>
      </c>
      <c r="V203" s="239">
        <v>0.104</v>
      </c>
      <c r="W203" s="239">
        <f t="shared" si="21"/>
        <v>20.846799999999998</v>
      </c>
      <c r="X203" s="239">
        <v>2.572E-2</v>
      </c>
      <c r="Y203" s="239">
        <f t="shared" si="22"/>
        <v>5.1555739999999997</v>
      </c>
      <c r="Z203" s="239">
        <v>0</v>
      </c>
      <c r="AA203" s="240">
        <f t="shared" si="23"/>
        <v>0</v>
      </c>
      <c r="AC203" s="262"/>
      <c r="AD203" s="262"/>
      <c r="AE203" s="262"/>
      <c r="AF203" s="262"/>
      <c r="AG203" s="262"/>
      <c r="AH203" s="262"/>
      <c r="AI203" s="262"/>
      <c r="AR203" s="158" t="s">
        <v>173</v>
      </c>
      <c r="AT203" s="158" t="s">
        <v>169</v>
      </c>
      <c r="AU203" s="158" t="s">
        <v>85</v>
      </c>
      <c r="AY203" s="158" t="s">
        <v>168</v>
      </c>
      <c r="BE203" s="241">
        <f t="shared" si="24"/>
        <v>0</v>
      </c>
      <c r="BF203" s="241">
        <f t="shared" si="25"/>
        <v>0</v>
      </c>
      <c r="BG203" s="241">
        <f t="shared" si="26"/>
        <v>0</v>
      </c>
      <c r="BH203" s="241">
        <f t="shared" si="27"/>
        <v>0</v>
      </c>
      <c r="BI203" s="241">
        <f t="shared" si="28"/>
        <v>0</v>
      </c>
      <c r="BJ203" s="158" t="s">
        <v>85</v>
      </c>
      <c r="BK203" s="242">
        <f t="shared" si="29"/>
        <v>0</v>
      </c>
      <c r="BL203" s="158" t="s">
        <v>173</v>
      </c>
      <c r="BM203" s="158" t="s">
        <v>431</v>
      </c>
      <c r="BO203" s="152"/>
    </row>
    <row r="204" spans="2:67" s="170" customFormat="1" ht="25.5" customHeight="1">
      <c r="B204" s="171"/>
      <c r="C204" s="231" t="s">
        <v>432</v>
      </c>
      <c r="D204" s="231" t="s">
        <v>169</v>
      </c>
      <c r="E204" s="232" t="s">
        <v>433</v>
      </c>
      <c r="F204" s="233" t="s">
        <v>434</v>
      </c>
      <c r="G204" s="233"/>
      <c r="H204" s="233"/>
      <c r="I204" s="233"/>
      <c r="J204" s="234" t="s">
        <v>181</v>
      </c>
      <c r="K204" s="235">
        <v>838.9</v>
      </c>
      <c r="L204" s="149"/>
      <c r="M204" s="149"/>
      <c r="N204" s="236">
        <f t="shared" si="20"/>
        <v>0</v>
      </c>
      <c r="O204" s="236"/>
      <c r="P204" s="236"/>
      <c r="Q204" s="236"/>
      <c r="R204" s="174"/>
      <c r="T204" s="237" t="s">
        <v>5</v>
      </c>
      <c r="U204" s="238" t="s">
        <v>41</v>
      </c>
      <c r="V204" s="239">
        <v>0.13827999999999999</v>
      </c>
      <c r="W204" s="239">
        <f t="shared" si="21"/>
        <v>116.00309199999998</v>
      </c>
      <c r="X204" s="239">
        <v>1.92E-3</v>
      </c>
      <c r="Y204" s="239">
        <f t="shared" si="22"/>
        <v>1.6106879999999999</v>
      </c>
      <c r="Z204" s="239">
        <v>0</v>
      </c>
      <c r="AA204" s="240">
        <f t="shared" si="23"/>
        <v>0</v>
      </c>
      <c r="AC204" s="262"/>
      <c r="AD204" s="262"/>
      <c r="AE204" s="262"/>
      <c r="AF204" s="262"/>
      <c r="AG204" s="262"/>
      <c r="AH204" s="262"/>
      <c r="AI204" s="262"/>
      <c r="AR204" s="158" t="s">
        <v>173</v>
      </c>
      <c r="AT204" s="158" t="s">
        <v>169</v>
      </c>
      <c r="AU204" s="158" t="s">
        <v>85</v>
      </c>
      <c r="AY204" s="158" t="s">
        <v>168</v>
      </c>
      <c r="BE204" s="241">
        <f t="shared" si="24"/>
        <v>0</v>
      </c>
      <c r="BF204" s="241">
        <f t="shared" si="25"/>
        <v>0</v>
      </c>
      <c r="BG204" s="241">
        <f t="shared" si="26"/>
        <v>0</v>
      </c>
      <c r="BH204" s="241">
        <f t="shared" si="27"/>
        <v>0</v>
      </c>
      <c r="BI204" s="241">
        <f t="shared" si="28"/>
        <v>0</v>
      </c>
      <c r="BJ204" s="158" t="s">
        <v>85</v>
      </c>
      <c r="BK204" s="242">
        <f t="shared" si="29"/>
        <v>0</v>
      </c>
      <c r="BL204" s="158" t="s">
        <v>173</v>
      </c>
      <c r="BM204" s="158" t="s">
        <v>435</v>
      </c>
      <c r="BO204" s="152"/>
    </row>
    <row r="205" spans="2:67" s="170" customFormat="1" ht="16.5" customHeight="1">
      <c r="B205" s="171"/>
      <c r="C205" s="231" t="s">
        <v>436</v>
      </c>
      <c r="D205" s="231" t="s">
        <v>169</v>
      </c>
      <c r="E205" s="232" t="s">
        <v>437</v>
      </c>
      <c r="F205" s="233" t="s">
        <v>438</v>
      </c>
      <c r="G205" s="233"/>
      <c r="H205" s="233"/>
      <c r="I205" s="233"/>
      <c r="J205" s="234" t="s">
        <v>181</v>
      </c>
      <c r="K205" s="235">
        <v>838.9</v>
      </c>
      <c r="L205" s="149"/>
      <c r="M205" s="149"/>
      <c r="N205" s="236">
        <f t="shared" si="20"/>
        <v>0</v>
      </c>
      <c r="O205" s="236"/>
      <c r="P205" s="236"/>
      <c r="Q205" s="236"/>
      <c r="R205" s="174"/>
      <c r="T205" s="237" t="s">
        <v>5</v>
      </c>
      <c r="U205" s="238" t="s">
        <v>41</v>
      </c>
      <c r="V205" s="239">
        <v>0.32400000000000001</v>
      </c>
      <c r="W205" s="239">
        <f t="shared" si="21"/>
        <v>271.80360000000002</v>
      </c>
      <c r="X205" s="239">
        <v>2.0500000000000002E-3</v>
      </c>
      <c r="Y205" s="239">
        <f t="shared" si="22"/>
        <v>1.7197450000000001</v>
      </c>
      <c r="Z205" s="239">
        <v>0</v>
      </c>
      <c r="AA205" s="240">
        <f t="shared" si="23"/>
        <v>0</v>
      </c>
      <c r="AC205" s="262"/>
      <c r="AD205" s="262"/>
      <c r="AE205" s="262"/>
      <c r="AF205" s="262"/>
      <c r="AG205" s="262"/>
      <c r="AH205" s="262"/>
      <c r="AI205" s="262"/>
      <c r="AR205" s="158" t="s">
        <v>173</v>
      </c>
      <c r="AT205" s="158" t="s">
        <v>169</v>
      </c>
      <c r="AU205" s="158" t="s">
        <v>85</v>
      </c>
      <c r="AY205" s="158" t="s">
        <v>168</v>
      </c>
      <c r="BE205" s="241">
        <f t="shared" si="24"/>
        <v>0</v>
      </c>
      <c r="BF205" s="241">
        <f t="shared" si="25"/>
        <v>0</v>
      </c>
      <c r="BG205" s="241">
        <f t="shared" si="26"/>
        <v>0</v>
      </c>
      <c r="BH205" s="241">
        <f t="shared" si="27"/>
        <v>0</v>
      </c>
      <c r="BI205" s="241">
        <f t="shared" si="28"/>
        <v>0</v>
      </c>
      <c r="BJ205" s="158" t="s">
        <v>85</v>
      </c>
      <c r="BK205" s="242">
        <f t="shared" si="29"/>
        <v>0</v>
      </c>
      <c r="BL205" s="158" t="s">
        <v>173</v>
      </c>
      <c r="BM205" s="158" t="s">
        <v>439</v>
      </c>
      <c r="BO205" s="152"/>
    </row>
    <row r="206" spans="2:67" s="170" customFormat="1" ht="38.25" customHeight="1">
      <c r="B206" s="171"/>
      <c r="C206" s="231" t="s">
        <v>440</v>
      </c>
      <c r="D206" s="231" t="s">
        <v>169</v>
      </c>
      <c r="E206" s="232" t="s">
        <v>441</v>
      </c>
      <c r="F206" s="233" t="s">
        <v>442</v>
      </c>
      <c r="G206" s="233"/>
      <c r="H206" s="233"/>
      <c r="I206" s="233"/>
      <c r="J206" s="234" t="s">
        <v>210</v>
      </c>
      <c r="K206" s="235">
        <v>5</v>
      </c>
      <c r="L206" s="149"/>
      <c r="M206" s="149"/>
      <c r="N206" s="236">
        <f t="shared" si="20"/>
        <v>0</v>
      </c>
      <c r="O206" s="236"/>
      <c r="P206" s="236"/>
      <c r="Q206" s="236"/>
      <c r="R206" s="174"/>
      <c r="T206" s="237" t="s">
        <v>5</v>
      </c>
      <c r="U206" s="238" t="s">
        <v>41</v>
      </c>
      <c r="V206" s="239">
        <v>0.52781</v>
      </c>
      <c r="W206" s="239">
        <f t="shared" si="21"/>
        <v>2.6390500000000001</v>
      </c>
      <c r="X206" s="239">
        <v>2.3400000000000001E-2</v>
      </c>
      <c r="Y206" s="239">
        <f t="shared" si="22"/>
        <v>0.11700000000000001</v>
      </c>
      <c r="Z206" s="239">
        <v>0</v>
      </c>
      <c r="AA206" s="240">
        <f t="shared" si="23"/>
        <v>0</v>
      </c>
      <c r="AC206" s="262"/>
      <c r="AD206" s="262"/>
      <c r="AE206" s="262"/>
      <c r="AF206" s="262"/>
      <c r="AG206" s="262"/>
      <c r="AH206" s="262"/>
      <c r="AI206" s="262"/>
      <c r="AR206" s="158" t="s">
        <v>173</v>
      </c>
      <c r="AT206" s="158" t="s">
        <v>169</v>
      </c>
      <c r="AU206" s="158" t="s">
        <v>85</v>
      </c>
      <c r="AY206" s="158" t="s">
        <v>168</v>
      </c>
      <c r="BE206" s="241">
        <f t="shared" si="24"/>
        <v>0</v>
      </c>
      <c r="BF206" s="241">
        <f t="shared" si="25"/>
        <v>0</v>
      </c>
      <c r="BG206" s="241">
        <f t="shared" si="26"/>
        <v>0</v>
      </c>
      <c r="BH206" s="241">
        <f t="shared" si="27"/>
        <v>0</v>
      </c>
      <c r="BI206" s="241">
        <f t="shared" si="28"/>
        <v>0</v>
      </c>
      <c r="BJ206" s="158" t="s">
        <v>85</v>
      </c>
      <c r="BK206" s="242">
        <f t="shared" si="29"/>
        <v>0</v>
      </c>
      <c r="BL206" s="158" t="s">
        <v>173</v>
      </c>
      <c r="BM206" s="158" t="s">
        <v>443</v>
      </c>
      <c r="BO206" s="152"/>
    </row>
    <row r="207" spans="2:67" s="170" customFormat="1" ht="25.5" customHeight="1">
      <c r="B207" s="171"/>
      <c r="C207" s="243" t="s">
        <v>444</v>
      </c>
      <c r="D207" s="243" t="s">
        <v>203</v>
      </c>
      <c r="E207" s="244" t="s">
        <v>445</v>
      </c>
      <c r="F207" s="245" t="s">
        <v>446</v>
      </c>
      <c r="G207" s="245"/>
      <c r="H207" s="245"/>
      <c r="I207" s="245"/>
      <c r="J207" s="246" t="s">
        <v>210</v>
      </c>
      <c r="K207" s="247">
        <v>5</v>
      </c>
      <c r="L207" s="150"/>
      <c r="M207" s="150"/>
      <c r="N207" s="248">
        <f t="shared" si="20"/>
        <v>0</v>
      </c>
      <c r="O207" s="236"/>
      <c r="P207" s="236"/>
      <c r="Q207" s="236"/>
      <c r="R207" s="174"/>
      <c r="T207" s="237" t="s">
        <v>5</v>
      </c>
      <c r="U207" s="238" t="s">
        <v>41</v>
      </c>
      <c r="V207" s="239">
        <v>0</v>
      </c>
      <c r="W207" s="239">
        <f t="shared" si="21"/>
        <v>0</v>
      </c>
      <c r="X207" s="239">
        <v>0</v>
      </c>
      <c r="Y207" s="239">
        <f t="shared" si="22"/>
        <v>0</v>
      </c>
      <c r="Z207" s="239">
        <v>0</v>
      </c>
      <c r="AA207" s="240">
        <f t="shared" si="23"/>
        <v>0</v>
      </c>
      <c r="AC207" s="262"/>
      <c r="AD207" s="262"/>
      <c r="AE207" s="262"/>
      <c r="AF207" s="262"/>
      <c r="AG207" s="262"/>
      <c r="AH207" s="262"/>
      <c r="AI207" s="262"/>
      <c r="AR207" s="158" t="s">
        <v>198</v>
      </c>
      <c r="AT207" s="158" t="s">
        <v>203</v>
      </c>
      <c r="AU207" s="158" t="s">
        <v>85</v>
      </c>
      <c r="AY207" s="158" t="s">
        <v>168</v>
      </c>
      <c r="BE207" s="241">
        <f t="shared" si="24"/>
        <v>0</v>
      </c>
      <c r="BF207" s="241">
        <f t="shared" si="25"/>
        <v>0</v>
      </c>
      <c r="BG207" s="241">
        <f t="shared" si="26"/>
        <v>0</v>
      </c>
      <c r="BH207" s="241">
        <f t="shared" si="27"/>
        <v>0</v>
      </c>
      <c r="BI207" s="241">
        <f t="shared" si="28"/>
        <v>0</v>
      </c>
      <c r="BJ207" s="158" t="s">
        <v>85</v>
      </c>
      <c r="BK207" s="242">
        <f t="shared" si="29"/>
        <v>0</v>
      </c>
      <c r="BL207" s="158" t="s">
        <v>173</v>
      </c>
      <c r="BM207" s="158" t="s">
        <v>447</v>
      </c>
      <c r="BO207" s="152"/>
    </row>
    <row r="208" spans="2:67" s="170" customFormat="1" ht="16.5" customHeight="1">
      <c r="B208" s="171"/>
      <c r="C208" s="243" t="s">
        <v>448</v>
      </c>
      <c r="D208" s="243" t="s">
        <v>203</v>
      </c>
      <c r="E208" s="244" t="s">
        <v>449</v>
      </c>
      <c r="F208" s="245" t="s">
        <v>450</v>
      </c>
      <c r="G208" s="245"/>
      <c r="H208" s="245"/>
      <c r="I208" s="245"/>
      <c r="J208" s="246" t="s">
        <v>210</v>
      </c>
      <c r="K208" s="247">
        <v>16</v>
      </c>
      <c r="L208" s="150"/>
      <c r="M208" s="150"/>
      <c r="N208" s="248">
        <f t="shared" si="20"/>
        <v>0</v>
      </c>
      <c r="O208" s="236"/>
      <c r="P208" s="236"/>
      <c r="Q208" s="236"/>
      <c r="R208" s="174"/>
      <c r="T208" s="237" t="s">
        <v>5</v>
      </c>
      <c r="U208" s="238" t="s">
        <v>41</v>
      </c>
      <c r="V208" s="239">
        <v>0</v>
      </c>
      <c r="W208" s="239">
        <f t="shared" si="21"/>
        <v>0</v>
      </c>
      <c r="X208" s="239">
        <v>0</v>
      </c>
      <c r="Y208" s="239">
        <f t="shared" si="22"/>
        <v>0</v>
      </c>
      <c r="Z208" s="239">
        <v>0</v>
      </c>
      <c r="AA208" s="240">
        <f t="shared" si="23"/>
        <v>0</v>
      </c>
      <c r="AC208" s="262"/>
      <c r="AD208" s="262"/>
      <c r="AE208" s="262"/>
      <c r="AF208" s="262"/>
      <c r="AG208" s="262"/>
      <c r="AH208" s="262"/>
      <c r="AI208" s="262"/>
      <c r="AR208" s="158" t="s">
        <v>198</v>
      </c>
      <c r="AT208" s="158" t="s">
        <v>203</v>
      </c>
      <c r="AU208" s="158" t="s">
        <v>85</v>
      </c>
      <c r="AY208" s="158" t="s">
        <v>168</v>
      </c>
      <c r="BE208" s="241">
        <f t="shared" si="24"/>
        <v>0</v>
      </c>
      <c r="BF208" s="241">
        <f t="shared" si="25"/>
        <v>0</v>
      </c>
      <c r="BG208" s="241">
        <f t="shared" si="26"/>
        <v>0</v>
      </c>
      <c r="BH208" s="241">
        <f t="shared" si="27"/>
        <v>0</v>
      </c>
      <c r="BI208" s="241">
        <f t="shared" si="28"/>
        <v>0</v>
      </c>
      <c r="BJ208" s="158" t="s">
        <v>85</v>
      </c>
      <c r="BK208" s="242">
        <f t="shared" si="29"/>
        <v>0</v>
      </c>
      <c r="BL208" s="158" t="s">
        <v>173</v>
      </c>
      <c r="BM208" s="158" t="s">
        <v>451</v>
      </c>
      <c r="BO208" s="152"/>
    </row>
    <row r="209" spans="2:67" s="170" customFormat="1" ht="51" customHeight="1">
      <c r="B209" s="171"/>
      <c r="C209" s="231" t="s">
        <v>452</v>
      </c>
      <c r="D209" s="231" t="s">
        <v>169</v>
      </c>
      <c r="E209" s="232" t="s">
        <v>453</v>
      </c>
      <c r="F209" s="233" t="s">
        <v>454</v>
      </c>
      <c r="G209" s="233"/>
      <c r="H209" s="233"/>
      <c r="I209" s="233"/>
      <c r="J209" s="234" t="s">
        <v>210</v>
      </c>
      <c r="K209" s="235">
        <v>16</v>
      </c>
      <c r="L209" s="149"/>
      <c r="M209" s="149"/>
      <c r="N209" s="236">
        <f t="shared" si="20"/>
        <v>0</v>
      </c>
      <c r="O209" s="236"/>
      <c r="P209" s="236"/>
      <c r="Q209" s="236"/>
      <c r="R209" s="174"/>
      <c r="T209" s="237" t="s">
        <v>5</v>
      </c>
      <c r="U209" s="238" t="s">
        <v>41</v>
      </c>
      <c r="V209" s="239">
        <v>0.30198999999999998</v>
      </c>
      <c r="W209" s="239">
        <f>V209*K209</f>
        <v>4.8318399999999997</v>
      </c>
      <c r="X209" s="239">
        <v>1.2700000000000001E-3</v>
      </c>
      <c r="Y209" s="239">
        <f>X209*K209</f>
        <v>2.0320000000000001E-2</v>
      </c>
      <c r="Z209" s="239">
        <v>0</v>
      </c>
      <c r="AA209" s="240">
        <f>Z209*K209</f>
        <v>0</v>
      </c>
      <c r="AC209" s="262"/>
      <c r="AD209" s="262"/>
      <c r="AE209" s="262"/>
      <c r="AF209" s="262"/>
      <c r="AG209" s="262"/>
      <c r="AH209" s="262"/>
      <c r="AI209" s="262"/>
      <c r="AR209" s="158" t="s">
        <v>173</v>
      </c>
      <c r="AT209" s="158" t="s">
        <v>169</v>
      </c>
      <c r="AU209" s="158" t="s">
        <v>85</v>
      </c>
      <c r="AY209" s="158" t="s">
        <v>168</v>
      </c>
      <c r="BE209" s="241">
        <f>IF(U209="základná",N209,0)</f>
        <v>0</v>
      </c>
      <c r="BF209" s="241">
        <f>IF(U209="znížená",N209,0)</f>
        <v>0</v>
      </c>
      <c r="BG209" s="241">
        <f>IF(U209="zákl. prenesená",N209,0)</f>
        <v>0</v>
      </c>
      <c r="BH209" s="241">
        <f>IF(U209="zníž. prenesená",N209,0)</f>
        <v>0</v>
      </c>
      <c r="BI209" s="241">
        <f>IF(U209="nulová",N209,0)</f>
        <v>0</v>
      </c>
      <c r="BJ209" s="158" t="s">
        <v>85</v>
      </c>
      <c r="BK209" s="242">
        <f>ROUND(L209*K209,3)</f>
        <v>0</v>
      </c>
      <c r="BL209" s="158" t="s">
        <v>173</v>
      </c>
      <c r="BM209" s="158" t="s">
        <v>455</v>
      </c>
      <c r="BO209" s="152"/>
    </row>
    <row r="210" spans="2:67" s="170" customFormat="1" ht="16.5" customHeight="1">
      <c r="B210" s="171"/>
      <c r="C210" s="243" t="s">
        <v>456</v>
      </c>
      <c r="D210" s="243" t="s">
        <v>203</v>
      </c>
      <c r="E210" s="244" t="s">
        <v>457</v>
      </c>
      <c r="F210" s="245" t="s">
        <v>458</v>
      </c>
      <c r="G210" s="245"/>
      <c r="H210" s="245"/>
      <c r="I210" s="245"/>
      <c r="J210" s="246" t="s">
        <v>210</v>
      </c>
      <c r="K210" s="247">
        <v>28</v>
      </c>
      <c r="L210" s="150"/>
      <c r="M210" s="150"/>
      <c r="N210" s="248">
        <f t="shared" si="20"/>
        <v>0</v>
      </c>
      <c r="O210" s="236"/>
      <c r="P210" s="236"/>
      <c r="Q210" s="236"/>
      <c r="R210" s="174"/>
      <c r="T210" s="237" t="s">
        <v>5</v>
      </c>
      <c r="U210" s="238" t="s">
        <v>41</v>
      </c>
      <c r="V210" s="239">
        <v>0</v>
      </c>
      <c r="W210" s="239">
        <f>V210*K210</f>
        <v>0</v>
      </c>
      <c r="X210" s="239">
        <v>0</v>
      </c>
      <c r="Y210" s="239">
        <f>X210*K210</f>
        <v>0</v>
      </c>
      <c r="Z210" s="239">
        <v>0</v>
      </c>
      <c r="AA210" s="240">
        <f>Z210*K210</f>
        <v>0</v>
      </c>
      <c r="AC210" s="262"/>
      <c r="AD210" s="262"/>
      <c r="AE210" s="262"/>
      <c r="AF210" s="262"/>
      <c r="AG210" s="262"/>
      <c r="AH210" s="262"/>
      <c r="AI210" s="262"/>
      <c r="AR210" s="158" t="s">
        <v>198</v>
      </c>
      <c r="AT210" s="158" t="s">
        <v>203</v>
      </c>
      <c r="AU210" s="158" t="s">
        <v>85</v>
      </c>
      <c r="AY210" s="158" t="s">
        <v>168</v>
      </c>
      <c r="BE210" s="241">
        <f>IF(U210="základná",N210,0)</f>
        <v>0</v>
      </c>
      <c r="BF210" s="241">
        <f>IF(U210="znížená",N210,0)</f>
        <v>0</v>
      </c>
      <c r="BG210" s="241">
        <f>IF(U210="zákl. prenesená",N210,0)</f>
        <v>0</v>
      </c>
      <c r="BH210" s="241">
        <f>IF(U210="zníž. prenesená",N210,0)</f>
        <v>0</v>
      </c>
      <c r="BI210" s="241">
        <f>IF(U210="nulová",N210,0)</f>
        <v>0</v>
      </c>
      <c r="BJ210" s="158" t="s">
        <v>85</v>
      </c>
      <c r="BK210" s="242">
        <f>ROUND(L210*K210,3)</f>
        <v>0</v>
      </c>
      <c r="BL210" s="158" t="s">
        <v>173</v>
      </c>
      <c r="BM210" s="158" t="s">
        <v>459</v>
      </c>
      <c r="BO210" s="152"/>
    </row>
    <row r="211" spans="2:67" s="170" customFormat="1" ht="51" customHeight="1">
      <c r="B211" s="171"/>
      <c r="C211" s="231" t="s">
        <v>460</v>
      </c>
      <c r="D211" s="231" t="s">
        <v>169</v>
      </c>
      <c r="E211" s="232" t="s">
        <v>461</v>
      </c>
      <c r="F211" s="233" t="s">
        <v>462</v>
      </c>
      <c r="G211" s="233"/>
      <c r="H211" s="233"/>
      <c r="I211" s="233"/>
      <c r="J211" s="234" t="s">
        <v>210</v>
      </c>
      <c r="K211" s="235">
        <v>28</v>
      </c>
      <c r="L211" s="149"/>
      <c r="M211" s="149"/>
      <c r="N211" s="236">
        <f t="shared" si="20"/>
        <v>0</v>
      </c>
      <c r="O211" s="236"/>
      <c r="P211" s="236"/>
      <c r="Q211" s="236"/>
      <c r="R211" s="174"/>
      <c r="T211" s="237" t="s">
        <v>5</v>
      </c>
      <c r="U211" s="238" t="s">
        <v>41</v>
      </c>
      <c r="V211" s="239">
        <v>0.25047999999999998</v>
      </c>
      <c r="W211" s="239">
        <f t="shared" ref="W211:W239" si="30">V211*K211</f>
        <v>7.0134399999999992</v>
      </c>
      <c r="X211" s="239">
        <v>0</v>
      </c>
      <c r="Y211" s="239">
        <f t="shared" ref="Y211:Y239" si="31">X211*K211</f>
        <v>0</v>
      </c>
      <c r="Z211" s="239">
        <v>0</v>
      </c>
      <c r="AA211" s="240">
        <f t="shared" ref="AA211:AA239" si="32">Z211*K211</f>
        <v>0</v>
      </c>
      <c r="AC211" s="262"/>
      <c r="AD211" s="262"/>
      <c r="AE211" s="262"/>
      <c r="AF211" s="262"/>
      <c r="AG211" s="262"/>
      <c r="AH211" s="262"/>
      <c r="AI211" s="262"/>
      <c r="AR211" s="158" t="s">
        <v>173</v>
      </c>
      <c r="AT211" s="158" t="s">
        <v>169</v>
      </c>
      <c r="AU211" s="158" t="s">
        <v>85</v>
      </c>
      <c r="AY211" s="158" t="s">
        <v>168</v>
      </c>
      <c r="BE211" s="241">
        <f t="shared" ref="BE211:BE239" si="33">IF(U211="základná",N211,0)</f>
        <v>0</v>
      </c>
      <c r="BF211" s="241">
        <f t="shared" ref="BF211:BF239" si="34">IF(U211="znížená",N211,0)</f>
        <v>0</v>
      </c>
      <c r="BG211" s="241">
        <f t="shared" ref="BG211:BG239" si="35">IF(U211="zákl. prenesená",N211,0)</f>
        <v>0</v>
      </c>
      <c r="BH211" s="241">
        <f t="shared" ref="BH211:BH239" si="36">IF(U211="zníž. prenesená",N211,0)</f>
        <v>0</v>
      </c>
      <c r="BI211" s="241">
        <f t="shared" ref="BI211:BI239" si="37">IF(U211="nulová",N211,0)</f>
        <v>0</v>
      </c>
      <c r="BJ211" s="158" t="s">
        <v>85</v>
      </c>
      <c r="BK211" s="242">
        <f t="shared" ref="BK211:BK239" si="38">ROUND(L211*K211,3)</f>
        <v>0</v>
      </c>
      <c r="BL211" s="158" t="s">
        <v>173</v>
      </c>
      <c r="BM211" s="158" t="s">
        <v>463</v>
      </c>
      <c r="BO211" s="152"/>
    </row>
    <row r="212" spans="2:67" s="170" customFormat="1" ht="16.5" customHeight="1">
      <c r="B212" s="171"/>
      <c r="C212" s="231" t="s">
        <v>464</v>
      </c>
      <c r="D212" s="231" t="s">
        <v>169</v>
      </c>
      <c r="E212" s="232" t="s">
        <v>465</v>
      </c>
      <c r="F212" s="233" t="s">
        <v>466</v>
      </c>
      <c r="G212" s="233"/>
      <c r="H212" s="233"/>
      <c r="I212" s="233"/>
      <c r="J212" s="234" t="s">
        <v>243</v>
      </c>
      <c r="K212" s="235">
        <v>101.82</v>
      </c>
      <c r="L212" s="149"/>
      <c r="M212" s="149"/>
      <c r="N212" s="236">
        <f t="shared" si="20"/>
        <v>0</v>
      </c>
      <c r="O212" s="236"/>
      <c r="P212" s="236"/>
      <c r="Q212" s="236"/>
      <c r="R212" s="174"/>
      <c r="T212" s="237" t="s">
        <v>5</v>
      </c>
      <c r="U212" s="238" t="s">
        <v>41</v>
      </c>
      <c r="V212" s="239">
        <v>9.4E-2</v>
      </c>
      <c r="W212" s="239">
        <f t="shared" si="30"/>
        <v>9.5710800000000003</v>
      </c>
      <c r="X212" s="239">
        <v>8.7000000000000001E-4</v>
      </c>
      <c r="Y212" s="239">
        <f t="shared" si="31"/>
        <v>8.8583399999999993E-2</v>
      </c>
      <c r="Z212" s="239">
        <v>0</v>
      </c>
      <c r="AA212" s="240">
        <f t="shared" si="32"/>
        <v>0</v>
      </c>
      <c r="AC212" s="262"/>
      <c r="AD212" s="262"/>
      <c r="AE212" s="262"/>
      <c r="AF212" s="262"/>
      <c r="AG212" s="262"/>
      <c r="AH212" s="262"/>
      <c r="AI212" s="262"/>
      <c r="AR212" s="158" t="s">
        <v>173</v>
      </c>
      <c r="AT212" s="158" t="s">
        <v>169</v>
      </c>
      <c r="AU212" s="158" t="s">
        <v>85</v>
      </c>
      <c r="AY212" s="158" t="s">
        <v>168</v>
      </c>
      <c r="BE212" s="241">
        <f t="shared" si="33"/>
        <v>0</v>
      </c>
      <c r="BF212" s="241">
        <f t="shared" si="34"/>
        <v>0</v>
      </c>
      <c r="BG212" s="241">
        <f t="shared" si="35"/>
        <v>0</v>
      </c>
      <c r="BH212" s="241">
        <f t="shared" si="36"/>
        <v>0</v>
      </c>
      <c r="BI212" s="241">
        <f t="shared" si="37"/>
        <v>0</v>
      </c>
      <c r="BJ212" s="158" t="s">
        <v>85</v>
      </c>
      <c r="BK212" s="242">
        <f t="shared" si="38"/>
        <v>0</v>
      </c>
      <c r="BL212" s="158" t="s">
        <v>173</v>
      </c>
      <c r="BM212" s="158" t="s">
        <v>467</v>
      </c>
      <c r="BO212" s="152"/>
    </row>
    <row r="213" spans="2:67" s="170" customFormat="1" ht="25.5" customHeight="1">
      <c r="B213" s="171"/>
      <c r="C213" s="231" t="s">
        <v>468</v>
      </c>
      <c r="D213" s="231" t="s">
        <v>169</v>
      </c>
      <c r="E213" s="232" t="s">
        <v>469</v>
      </c>
      <c r="F213" s="233" t="s">
        <v>470</v>
      </c>
      <c r="G213" s="233"/>
      <c r="H213" s="233"/>
      <c r="I213" s="233"/>
      <c r="J213" s="234" t="s">
        <v>181</v>
      </c>
      <c r="K213" s="235">
        <v>614.24</v>
      </c>
      <c r="L213" s="149"/>
      <c r="M213" s="149"/>
      <c r="N213" s="236">
        <f t="shared" si="20"/>
        <v>0</v>
      </c>
      <c r="O213" s="236"/>
      <c r="P213" s="236"/>
      <c r="Q213" s="236"/>
      <c r="R213" s="174"/>
      <c r="S213" s="283" t="s">
        <v>2635</v>
      </c>
      <c r="T213" s="284" t="s">
        <v>5</v>
      </c>
      <c r="U213" s="285" t="s">
        <v>41</v>
      </c>
      <c r="V213" s="286">
        <v>0.16400000000000001</v>
      </c>
      <c r="W213" s="286">
        <f t="shared" si="30"/>
        <v>100.73536</v>
      </c>
      <c r="X213" s="286">
        <v>0</v>
      </c>
      <c r="Y213" s="286">
        <f t="shared" si="31"/>
        <v>0</v>
      </c>
      <c r="Z213" s="286">
        <v>0.19600000000000001</v>
      </c>
      <c r="AA213" s="287">
        <f t="shared" si="32"/>
        <v>120.39104</v>
      </c>
      <c r="AB213" s="288"/>
      <c r="AC213" s="262"/>
      <c r="AD213" s="262"/>
      <c r="AE213" s="262"/>
      <c r="AF213" s="262"/>
      <c r="AG213" s="262"/>
      <c r="AH213" s="262"/>
      <c r="AI213" s="262"/>
      <c r="AR213" s="158" t="s">
        <v>173</v>
      </c>
      <c r="AT213" s="158" t="s">
        <v>169</v>
      </c>
      <c r="AU213" s="158" t="s">
        <v>85</v>
      </c>
      <c r="AY213" s="158" t="s">
        <v>168</v>
      </c>
      <c r="BE213" s="241">
        <f t="shared" si="33"/>
        <v>0</v>
      </c>
      <c r="BF213" s="241">
        <f t="shared" si="34"/>
        <v>0</v>
      </c>
      <c r="BG213" s="241">
        <f t="shared" si="35"/>
        <v>0</v>
      </c>
      <c r="BH213" s="241">
        <f t="shared" si="36"/>
        <v>0</v>
      </c>
      <c r="BI213" s="241">
        <f t="shared" si="37"/>
        <v>0</v>
      </c>
      <c r="BJ213" s="158" t="s">
        <v>85</v>
      </c>
      <c r="BK213" s="242">
        <f t="shared" si="38"/>
        <v>0</v>
      </c>
      <c r="BL213" s="158" t="s">
        <v>173</v>
      </c>
      <c r="BM213" s="158" t="s">
        <v>471</v>
      </c>
      <c r="BO213" s="152"/>
    </row>
    <row r="214" spans="2:67" s="170" customFormat="1" ht="38.25" customHeight="1">
      <c r="B214" s="171"/>
      <c r="C214" s="231" t="s">
        <v>472</v>
      </c>
      <c r="D214" s="231" t="s">
        <v>169</v>
      </c>
      <c r="E214" s="232" t="s">
        <v>473</v>
      </c>
      <c r="F214" s="233" t="s">
        <v>474</v>
      </c>
      <c r="G214" s="233"/>
      <c r="H214" s="233"/>
      <c r="I214" s="233"/>
      <c r="J214" s="234" t="s">
        <v>172</v>
      </c>
      <c r="K214" s="235">
        <v>1.08</v>
      </c>
      <c r="L214" s="149"/>
      <c r="M214" s="149"/>
      <c r="N214" s="236">
        <f t="shared" si="20"/>
        <v>0</v>
      </c>
      <c r="O214" s="236"/>
      <c r="P214" s="236"/>
      <c r="Q214" s="236"/>
      <c r="R214" s="174"/>
      <c r="S214" s="283" t="s">
        <v>2617</v>
      </c>
      <c r="T214" s="284" t="s">
        <v>5</v>
      </c>
      <c r="U214" s="285" t="s">
        <v>41</v>
      </c>
      <c r="V214" s="286">
        <v>1.4550000000000001</v>
      </c>
      <c r="W214" s="286">
        <f t="shared" si="30"/>
        <v>1.5714000000000001</v>
      </c>
      <c r="X214" s="286">
        <v>0</v>
      </c>
      <c r="Y214" s="286">
        <f t="shared" si="31"/>
        <v>0</v>
      </c>
      <c r="Z214" s="286">
        <v>1.905</v>
      </c>
      <c r="AA214" s="287">
        <f t="shared" si="32"/>
        <v>2.0574000000000003</v>
      </c>
      <c r="AB214" s="288"/>
      <c r="AC214" s="262"/>
      <c r="AD214" s="262"/>
      <c r="AE214" s="262"/>
      <c r="AF214" s="262"/>
      <c r="AG214" s="262"/>
      <c r="AH214" s="262"/>
      <c r="AI214" s="262"/>
      <c r="AR214" s="158" t="s">
        <v>173</v>
      </c>
      <c r="AT214" s="158" t="s">
        <v>169</v>
      </c>
      <c r="AU214" s="158" t="s">
        <v>85</v>
      </c>
      <c r="AY214" s="158" t="s">
        <v>168</v>
      </c>
      <c r="BE214" s="241">
        <f t="shared" si="33"/>
        <v>0</v>
      </c>
      <c r="BF214" s="241">
        <f t="shared" si="34"/>
        <v>0</v>
      </c>
      <c r="BG214" s="241">
        <f t="shared" si="35"/>
        <v>0</v>
      </c>
      <c r="BH214" s="241">
        <f t="shared" si="36"/>
        <v>0</v>
      </c>
      <c r="BI214" s="241">
        <f t="shared" si="37"/>
        <v>0</v>
      </c>
      <c r="BJ214" s="158" t="s">
        <v>85</v>
      </c>
      <c r="BK214" s="242">
        <f t="shared" si="38"/>
        <v>0</v>
      </c>
      <c r="BL214" s="158" t="s">
        <v>173</v>
      </c>
      <c r="BM214" s="158" t="s">
        <v>475</v>
      </c>
      <c r="BO214" s="152"/>
    </row>
    <row r="215" spans="2:67" s="170" customFormat="1" ht="25.5" customHeight="1">
      <c r="B215" s="171"/>
      <c r="C215" s="231" t="s">
        <v>476</v>
      </c>
      <c r="D215" s="231" t="s">
        <v>169</v>
      </c>
      <c r="E215" s="232" t="s">
        <v>477</v>
      </c>
      <c r="F215" s="233" t="s">
        <v>478</v>
      </c>
      <c r="G215" s="233"/>
      <c r="H215" s="233"/>
      <c r="I215" s="233"/>
      <c r="J215" s="234" t="s">
        <v>172</v>
      </c>
      <c r="K215" s="235">
        <v>0.44600000000000001</v>
      </c>
      <c r="L215" s="149"/>
      <c r="M215" s="149"/>
      <c r="N215" s="236">
        <f t="shared" si="20"/>
        <v>0</v>
      </c>
      <c r="O215" s="236"/>
      <c r="P215" s="236"/>
      <c r="Q215" s="236"/>
      <c r="R215" s="174"/>
      <c r="S215" s="283" t="s">
        <v>2616</v>
      </c>
      <c r="T215" s="284" t="s">
        <v>5</v>
      </c>
      <c r="U215" s="285" t="s">
        <v>41</v>
      </c>
      <c r="V215" s="286">
        <v>7.9290000000000003</v>
      </c>
      <c r="W215" s="286">
        <f t="shared" si="30"/>
        <v>3.5363340000000001</v>
      </c>
      <c r="X215" s="286">
        <v>0</v>
      </c>
      <c r="Y215" s="286">
        <f t="shared" si="31"/>
        <v>0</v>
      </c>
      <c r="Z215" s="286">
        <v>2.4</v>
      </c>
      <c r="AA215" s="287">
        <f t="shared" si="32"/>
        <v>1.0704</v>
      </c>
      <c r="AB215" s="288"/>
      <c r="AC215" s="262"/>
      <c r="AD215" s="262"/>
      <c r="AE215" s="262"/>
      <c r="AF215" s="262"/>
      <c r="AG215" s="262"/>
      <c r="AH215" s="262"/>
      <c r="AI215" s="262"/>
      <c r="AR215" s="158" t="s">
        <v>173</v>
      </c>
      <c r="AT215" s="158" t="s">
        <v>169</v>
      </c>
      <c r="AU215" s="158" t="s">
        <v>85</v>
      </c>
      <c r="AY215" s="158" t="s">
        <v>168</v>
      </c>
      <c r="BE215" s="241">
        <f t="shared" si="33"/>
        <v>0</v>
      </c>
      <c r="BF215" s="241">
        <f t="shared" si="34"/>
        <v>0</v>
      </c>
      <c r="BG215" s="241">
        <f t="shared" si="35"/>
        <v>0</v>
      </c>
      <c r="BH215" s="241">
        <f t="shared" si="36"/>
        <v>0</v>
      </c>
      <c r="BI215" s="241">
        <f t="shared" si="37"/>
        <v>0</v>
      </c>
      <c r="BJ215" s="158" t="s">
        <v>85</v>
      </c>
      <c r="BK215" s="242">
        <f t="shared" si="38"/>
        <v>0</v>
      </c>
      <c r="BL215" s="158" t="s">
        <v>173</v>
      </c>
      <c r="BM215" s="158" t="s">
        <v>479</v>
      </c>
      <c r="BO215" s="152"/>
    </row>
    <row r="216" spans="2:67" s="170" customFormat="1" ht="51" customHeight="1">
      <c r="B216" s="171"/>
      <c r="C216" s="231" t="s">
        <v>480</v>
      </c>
      <c r="D216" s="231" t="s">
        <v>169</v>
      </c>
      <c r="E216" s="232" t="s">
        <v>481</v>
      </c>
      <c r="F216" s="233" t="s">
        <v>482</v>
      </c>
      <c r="G216" s="233"/>
      <c r="H216" s="233"/>
      <c r="I216" s="233"/>
      <c r="J216" s="234" t="s">
        <v>172</v>
      </c>
      <c r="K216" s="235">
        <v>125.85</v>
      </c>
      <c r="L216" s="149"/>
      <c r="M216" s="149"/>
      <c r="N216" s="236">
        <f t="shared" si="20"/>
        <v>0</v>
      </c>
      <c r="O216" s="236"/>
      <c r="P216" s="236"/>
      <c r="Q216" s="236"/>
      <c r="R216" s="174"/>
      <c r="S216" s="283" t="s">
        <v>2636</v>
      </c>
      <c r="T216" s="284" t="s">
        <v>5</v>
      </c>
      <c r="U216" s="285" t="s">
        <v>41</v>
      </c>
      <c r="V216" s="286">
        <v>10.803599999999999</v>
      </c>
      <c r="W216" s="286">
        <f t="shared" si="30"/>
        <v>1359.6330599999999</v>
      </c>
      <c r="X216" s="286">
        <v>0</v>
      </c>
      <c r="Y216" s="286">
        <f t="shared" si="31"/>
        <v>0</v>
      </c>
      <c r="Z216" s="286">
        <v>2.2000000000000002</v>
      </c>
      <c r="AA216" s="287">
        <f t="shared" si="32"/>
        <v>276.87</v>
      </c>
      <c r="AB216" s="288"/>
      <c r="AC216" s="262"/>
      <c r="AD216" s="262"/>
      <c r="AE216" s="262"/>
      <c r="AF216" s="262"/>
      <c r="AG216" s="262"/>
      <c r="AH216" s="262"/>
      <c r="AI216" s="262"/>
      <c r="AR216" s="158" t="s">
        <v>173</v>
      </c>
      <c r="AT216" s="158" t="s">
        <v>169</v>
      </c>
      <c r="AU216" s="158" t="s">
        <v>85</v>
      </c>
      <c r="AY216" s="158" t="s">
        <v>168</v>
      </c>
      <c r="BE216" s="241">
        <f t="shared" si="33"/>
        <v>0</v>
      </c>
      <c r="BF216" s="241">
        <f t="shared" si="34"/>
        <v>0</v>
      </c>
      <c r="BG216" s="241">
        <f t="shared" si="35"/>
        <v>0</v>
      </c>
      <c r="BH216" s="241">
        <f t="shared" si="36"/>
        <v>0</v>
      </c>
      <c r="BI216" s="241">
        <f t="shared" si="37"/>
        <v>0</v>
      </c>
      <c r="BJ216" s="158" t="s">
        <v>85</v>
      </c>
      <c r="BK216" s="242">
        <f t="shared" si="38"/>
        <v>0</v>
      </c>
      <c r="BL216" s="158" t="s">
        <v>173</v>
      </c>
      <c r="BM216" s="158" t="s">
        <v>483</v>
      </c>
      <c r="BO216" s="152"/>
    </row>
    <row r="217" spans="2:67" s="170" customFormat="1" ht="38.25" customHeight="1">
      <c r="B217" s="171"/>
      <c r="C217" s="231" t="s">
        <v>484</v>
      </c>
      <c r="D217" s="231" t="s">
        <v>169</v>
      </c>
      <c r="E217" s="232" t="s">
        <v>485</v>
      </c>
      <c r="F217" s="233" t="s">
        <v>486</v>
      </c>
      <c r="G217" s="233"/>
      <c r="H217" s="233"/>
      <c r="I217" s="233"/>
      <c r="J217" s="234" t="s">
        <v>181</v>
      </c>
      <c r="K217" s="235">
        <v>45.45</v>
      </c>
      <c r="L217" s="149"/>
      <c r="M217" s="149"/>
      <c r="N217" s="236">
        <f t="shared" si="20"/>
        <v>0</v>
      </c>
      <c r="O217" s="236"/>
      <c r="P217" s="236"/>
      <c r="Q217" s="236"/>
      <c r="R217" s="174"/>
      <c r="T217" s="237" t="s">
        <v>5</v>
      </c>
      <c r="U217" s="238" t="s">
        <v>41</v>
      </c>
      <c r="V217" s="239">
        <v>0.48099999999999998</v>
      </c>
      <c r="W217" s="239">
        <f t="shared" si="30"/>
        <v>21.861450000000001</v>
      </c>
      <c r="X217" s="239">
        <v>0</v>
      </c>
      <c r="Y217" s="239">
        <f t="shared" si="31"/>
        <v>0</v>
      </c>
      <c r="Z217" s="239">
        <v>5.7000000000000002E-2</v>
      </c>
      <c r="AA217" s="240">
        <f t="shared" si="32"/>
        <v>2.5906500000000001</v>
      </c>
      <c r="AC217" s="262"/>
      <c r="AD217" s="262"/>
      <c r="AE217" s="262"/>
      <c r="AF217" s="262"/>
      <c r="AG217" s="262"/>
      <c r="AH217" s="262"/>
      <c r="AI217" s="262"/>
      <c r="AR217" s="158" t="s">
        <v>173</v>
      </c>
      <c r="AT217" s="158" t="s">
        <v>169</v>
      </c>
      <c r="AU217" s="158" t="s">
        <v>85</v>
      </c>
      <c r="AY217" s="158" t="s">
        <v>168</v>
      </c>
      <c r="BE217" s="241">
        <f t="shared" si="33"/>
        <v>0</v>
      </c>
      <c r="BF217" s="241">
        <f t="shared" si="34"/>
        <v>0</v>
      </c>
      <c r="BG217" s="241">
        <f t="shared" si="35"/>
        <v>0</v>
      </c>
      <c r="BH217" s="241">
        <f t="shared" si="36"/>
        <v>0</v>
      </c>
      <c r="BI217" s="241">
        <f t="shared" si="37"/>
        <v>0</v>
      </c>
      <c r="BJ217" s="158" t="s">
        <v>85</v>
      </c>
      <c r="BK217" s="242">
        <f t="shared" si="38"/>
        <v>0</v>
      </c>
      <c r="BL217" s="158" t="s">
        <v>173</v>
      </c>
      <c r="BM217" s="158" t="s">
        <v>487</v>
      </c>
      <c r="BO217" s="152"/>
    </row>
    <row r="218" spans="2:67" s="170" customFormat="1" ht="25.5" customHeight="1">
      <c r="B218" s="171"/>
      <c r="C218" s="231" t="s">
        <v>488</v>
      </c>
      <c r="D218" s="231" t="s">
        <v>169</v>
      </c>
      <c r="E218" s="232" t="s">
        <v>489</v>
      </c>
      <c r="F218" s="233" t="s">
        <v>490</v>
      </c>
      <c r="G218" s="233"/>
      <c r="H218" s="233"/>
      <c r="I218" s="233"/>
      <c r="J218" s="234" t="s">
        <v>181</v>
      </c>
      <c r="K218" s="235">
        <v>6.48</v>
      </c>
      <c r="L218" s="149"/>
      <c r="M218" s="149"/>
      <c r="N218" s="236">
        <f t="shared" si="20"/>
        <v>0</v>
      </c>
      <c r="O218" s="236"/>
      <c r="P218" s="236"/>
      <c r="Q218" s="236"/>
      <c r="R218" s="174"/>
      <c r="T218" s="237" t="s">
        <v>5</v>
      </c>
      <c r="U218" s="238" t="s">
        <v>41</v>
      </c>
      <c r="V218" s="239">
        <v>7.0999999999999994E-2</v>
      </c>
      <c r="W218" s="239">
        <f t="shared" si="30"/>
        <v>0.46007999999999999</v>
      </c>
      <c r="X218" s="239">
        <v>0</v>
      </c>
      <c r="Y218" s="239">
        <f t="shared" si="31"/>
        <v>0</v>
      </c>
      <c r="Z218" s="239">
        <v>1.4999999999999999E-2</v>
      </c>
      <c r="AA218" s="240">
        <f t="shared" si="32"/>
        <v>9.7200000000000009E-2</v>
      </c>
      <c r="AC218" s="262"/>
      <c r="AD218" s="262"/>
      <c r="AE218" s="262"/>
      <c r="AF218" s="262"/>
      <c r="AG218" s="262"/>
      <c r="AH218" s="262"/>
      <c r="AI218" s="262"/>
      <c r="AR218" s="158" t="s">
        <v>173</v>
      </c>
      <c r="AT218" s="158" t="s">
        <v>169</v>
      </c>
      <c r="AU218" s="158" t="s">
        <v>85</v>
      </c>
      <c r="AY218" s="158" t="s">
        <v>168</v>
      </c>
      <c r="BE218" s="241">
        <f t="shared" si="33"/>
        <v>0</v>
      </c>
      <c r="BF218" s="241">
        <f t="shared" si="34"/>
        <v>0</v>
      </c>
      <c r="BG218" s="241">
        <f t="shared" si="35"/>
        <v>0</v>
      </c>
      <c r="BH218" s="241">
        <f t="shared" si="36"/>
        <v>0</v>
      </c>
      <c r="BI218" s="241">
        <f t="shared" si="37"/>
        <v>0</v>
      </c>
      <c r="BJ218" s="158" t="s">
        <v>85</v>
      </c>
      <c r="BK218" s="242">
        <f t="shared" si="38"/>
        <v>0</v>
      </c>
      <c r="BL218" s="158" t="s">
        <v>173</v>
      </c>
      <c r="BM218" s="158" t="s">
        <v>491</v>
      </c>
      <c r="BO218" s="152"/>
    </row>
    <row r="219" spans="2:67" s="170" customFormat="1" ht="25.5" customHeight="1">
      <c r="B219" s="171"/>
      <c r="C219" s="231" t="s">
        <v>492</v>
      </c>
      <c r="D219" s="231" t="s">
        <v>169</v>
      </c>
      <c r="E219" s="232" t="s">
        <v>493</v>
      </c>
      <c r="F219" s="233" t="s">
        <v>494</v>
      </c>
      <c r="G219" s="233"/>
      <c r="H219" s="233"/>
      <c r="I219" s="233"/>
      <c r="J219" s="234" t="s">
        <v>210</v>
      </c>
      <c r="K219" s="235">
        <v>49</v>
      </c>
      <c r="L219" s="149"/>
      <c r="M219" s="149"/>
      <c r="N219" s="236">
        <f t="shared" si="20"/>
        <v>0</v>
      </c>
      <c r="O219" s="236"/>
      <c r="P219" s="236"/>
      <c r="Q219" s="236"/>
      <c r="R219" s="174"/>
      <c r="T219" s="237" t="s">
        <v>5</v>
      </c>
      <c r="U219" s="238" t="s">
        <v>41</v>
      </c>
      <c r="V219" s="239">
        <v>4.9000000000000002E-2</v>
      </c>
      <c r="W219" s="239">
        <f t="shared" si="30"/>
        <v>2.4010000000000002</v>
      </c>
      <c r="X219" s="239">
        <v>0</v>
      </c>
      <c r="Y219" s="239">
        <f t="shared" si="31"/>
        <v>0</v>
      </c>
      <c r="Z219" s="239">
        <v>2.4E-2</v>
      </c>
      <c r="AA219" s="240">
        <f t="shared" si="32"/>
        <v>1.1759999999999999</v>
      </c>
      <c r="AC219" s="262"/>
      <c r="AD219" s="262"/>
      <c r="AE219" s="262"/>
      <c r="AF219" s="262"/>
      <c r="AG219" s="262"/>
      <c r="AH219" s="262"/>
      <c r="AI219" s="262"/>
      <c r="AR219" s="158" t="s">
        <v>173</v>
      </c>
      <c r="AT219" s="158" t="s">
        <v>169</v>
      </c>
      <c r="AU219" s="158" t="s">
        <v>85</v>
      </c>
      <c r="AY219" s="158" t="s">
        <v>168</v>
      </c>
      <c r="BE219" s="241">
        <f t="shared" si="33"/>
        <v>0</v>
      </c>
      <c r="BF219" s="241">
        <f t="shared" si="34"/>
        <v>0</v>
      </c>
      <c r="BG219" s="241">
        <f t="shared" si="35"/>
        <v>0</v>
      </c>
      <c r="BH219" s="241">
        <f t="shared" si="36"/>
        <v>0</v>
      </c>
      <c r="BI219" s="241">
        <f t="shared" si="37"/>
        <v>0</v>
      </c>
      <c r="BJ219" s="158" t="s">
        <v>85</v>
      </c>
      <c r="BK219" s="242">
        <f t="shared" si="38"/>
        <v>0</v>
      </c>
      <c r="BL219" s="158" t="s">
        <v>173</v>
      </c>
      <c r="BM219" s="158" t="s">
        <v>495</v>
      </c>
      <c r="BO219" s="152"/>
    </row>
    <row r="220" spans="2:67" s="170" customFormat="1" ht="25.5" customHeight="1">
      <c r="B220" s="171"/>
      <c r="C220" s="231" t="s">
        <v>496</v>
      </c>
      <c r="D220" s="231" t="s">
        <v>169</v>
      </c>
      <c r="E220" s="232" t="s">
        <v>497</v>
      </c>
      <c r="F220" s="233" t="s">
        <v>498</v>
      </c>
      <c r="G220" s="233"/>
      <c r="H220" s="233"/>
      <c r="I220" s="233"/>
      <c r="J220" s="234" t="s">
        <v>181</v>
      </c>
      <c r="K220" s="235">
        <v>52.3</v>
      </c>
      <c r="L220" s="149"/>
      <c r="M220" s="149"/>
      <c r="N220" s="236">
        <f t="shared" si="20"/>
        <v>0</v>
      </c>
      <c r="O220" s="236"/>
      <c r="P220" s="236"/>
      <c r="Q220" s="236"/>
      <c r="R220" s="174"/>
      <c r="T220" s="237" t="s">
        <v>5</v>
      </c>
      <c r="U220" s="238" t="s">
        <v>41</v>
      </c>
      <c r="V220" s="239">
        <v>0.318</v>
      </c>
      <c r="W220" s="239">
        <f t="shared" si="30"/>
        <v>16.631399999999999</v>
      </c>
      <c r="X220" s="239">
        <v>0</v>
      </c>
      <c r="Y220" s="239">
        <f t="shared" si="31"/>
        <v>0</v>
      </c>
      <c r="Z220" s="239">
        <v>3.4000000000000002E-2</v>
      </c>
      <c r="AA220" s="240">
        <f t="shared" si="32"/>
        <v>1.7782</v>
      </c>
      <c r="AC220" s="262"/>
      <c r="AD220" s="262"/>
      <c r="AE220" s="262"/>
      <c r="AF220" s="262"/>
      <c r="AG220" s="262"/>
      <c r="AH220" s="262"/>
      <c r="AI220" s="262"/>
      <c r="AR220" s="158" t="s">
        <v>173</v>
      </c>
      <c r="AT220" s="158" t="s">
        <v>169</v>
      </c>
      <c r="AU220" s="158" t="s">
        <v>85</v>
      </c>
      <c r="AY220" s="158" t="s">
        <v>168</v>
      </c>
      <c r="BE220" s="241">
        <f t="shared" si="33"/>
        <v>0</v>
      </c>
      <c r="BF220" s="241">
        <f t="shared" si="34"/>
        <v>0</v>
      </c>
      <c r="BG220" s="241">
        <f t="shared" si="35"/>
        <v>0</v>
      </c>
      <c r="BH220" s="241">
        <f t="shared" si="36"/>
        <v>0</v>
      </c>
      <c r="BI220" s="241">
        <f t="shared" si="37"/>
        <v>0</v>
      </c>
      <c r="BJ220" s="158" t="s">
        <v>85</v>
      </c>
      <c r="BK220" s="242">
        <f t="shared" si="38"/>
        <v>0</v>
      </c>
      <c r="BL220" s="158" t="s">
        <v>173</v>
      </c>
      <c r="BM220" s="158" t="s">
        <v>499</v>
      </c>
      <c r="BO220" s="152"/>
    </row>
    <row r="221" spans="2:67" s="170" customFormat="1" ht="38.25" customHeight="1">
      <c r="B221" s="171"/>
      <c r="C221" s="231" t="s">
        <v>500</v>
      </c>
      <c r="D221" s="231" t="s">
        <v>169</v>
      </c>
      <c r="E221" s="232" t="s">
        <v>501</v>
      </c>
      <c r="F221" s="233" t="s">
        <v>502</v>
      </c>
      <c r="G221" s="233"/>
      <c r="H221" s="233"/>
      <c r="I221" s="233"/>
      <c r="J221" s="234" t="s">
        <v>181</v>
      </c>
      <c r="K221" s="235">
        <v>179.74</v>
      </c>
      <c r="L221" s="149"/>
      <c r="M221" s="149"/>
      <c r="N221" s="236">
        <f t="shared" si="20"/>
        <v>0</v>
      </c>
      <c r="O221" s="236"/>
      <c r="P221" s="236"/>
      <c r="Q221" s="236"/>
      <c r="R221" s="174"/>
      <c r="T221" s="237" t="s">
        <v>5</v>
      </c>
      <c r="U221" s="238" t="s">
        <v>41</v>
      </c>
      <c r="V221" s="239">
        <v>0.21</v>
      </c>
      <c r="W221" s="239">
        <f t="shared" si="30"/>
        <v>37.745400000000004</v>
      </c>
      <c r="X221" s="239">
        <v>0</v>
      </c>
      <c r="Y221" s="239">
        <f t="shared" si="31"/>
        <v>0</v>
      </c>
      <c r="Z221" s="239">
        <v>3.4000000000000002E-2</v>
      </c>
      <c r="AA221" s="240">
        <f t="shared" si="32"/>
        <v>6.1111600000000008</v>
      </c>
      <c r="AC221" s="262"/>
      <c r="AD221" s="262"/>
      <c r="AE221" s="262"/>
      <c r="AF221" s="262"/>
      <c r="AG221" s="262"/>
      <c r="AH221" s="262"/>
      <c r="AI221" s="262"/>
      <c r="AR221" s="158" t="s">
        <v>173</v>
      </c>
      <c r="AT221" s="158" t="s">
        <v>169</v>
      </c>
      <c r="AU221" s="158" t="s">
        <v>85</v>
      </c>
      <c r="AY221" s="158" t="s">
        <v>168</v>
      </c>
      <c r="BE221" s="241">
        <f t="shared" si="33"/>
        <v>0</v>
      </c>
      <c r="BF221" s="241">
        <f t="shared" si="34"/>
        <v>0</v>
      </c>
      <c r="BG221" s="241">
        <f t="shared" si="35"/>
        <v>0</v>
      </c>
      <c r="BH221" s="241">
        <f t="shared" si="36"/>
        <v>0</v>
      </c>
      <c r="BI221" s="241">
        <f t="shared" si="37"/>
        <v>0</v>
      </c>
      <c r="BJ221" s="158" t="s">
        <v>85</v>
      </c>
      <c r="BK221" s="242">
        <f t="shared" si="38"/>
        <v>0</v>
      </c>
      <c r="BL221" s="158" t="s">
        <v>173</v>
      </c>
      <c r="BM221" s="158" t="s">
        <v>503</v>
      </c>
      <c r="BO221" s="152"/>
    </row>
    <row r="222" spans="2:67" s="170" customFormat="1" ht="25.5" customHeight="1">
      <c r="B222" s="171"/>
      <c r="C222" s="231" t="s">
        <v>504</v>
      </c>
      <c r="D222" s="231" t="s">
        <v>169</v>
      </c>
      <c r="E222" s="232" t="s">
        <v>505</v>
      </c>
      <c r="F222" s="233" t="s">
        <v>506</v>
      </c>
      <c r="G222" s="233"/>
      <c r="H222" s="233"/>
      <c r="I222" s="233"/>
      <c r="J222" s="234" t="s">
        <v>181</v>
      </c>
      <c r="K222" s="235">
        <v>67.266000000000005</v>
      </c>
      <c r="L222" s="149"/>
      <c r="M222" s="149"/>
      <c r="N222" s="236">
        <f t="shared" si="20"/>
        <v>0</v>
      </c>
      <c r="O222" s="236"/>
      <c r="P222" s="236"/>
      <c r="Q222" s="236"/>
      <c r="R222" s="174"/>
      <c r="T222" s="237" t="s">
        <v>5</v>
      </c>
      <c r="U222" s="238" t="s">
        <v>41</v>
      </c>
      <c r="V222" s="239">
        <v>0.81</v>
      </c>
      <c r="W222" s="239">
        <f t="shared" si="30"/>
        <v>54.48546000000001</v>
      </c>
      <c r="X222" s="239">
        <v>0</v>
      </c>
      <c r="Y222" s="239">
        <f t="shared" si="31"/>
        <v>0</v>
      </c>
      <c r="Z222" s="239">
        <v>7.5999999999999998E-2</v>
      </c>
      <c r="AA222" s="240">
        <f t="shared" si="32"/>
        <v>5.1122160000000001</v>
      </c>
      <c r="AC222" s="262"/>
      <c r="AD222" s="262"/>
      <c r="AE222" s="262"/>
      <c r="AF222" s="262"/>
      <c r="AG222" s="262"/>
      <c r="AH222" s="262"/>
      <c r="AI222" s="262"/>
      <c r="AR222" s="158" t="s">
        <v>173</v>
      </c>
      <c r="AT222" s="158" t="s">
        <v>169</v>
      </c>
      <c r="AU222" s="158" t="s">
        <v>85</v>
      </c>
      <c r="AY222" s="158" t="s">
        <v>168</v>
      </c>
      <c r="BE222" s="241">
        <f t="shared" si="33"/>
        <v>0</v>
      </c>
      <c r="BF222" s="241">
        <f t="shared" si="34"/>
        <v>0</v>
      </c>
      <c r="BG222" s="241">
        <f t="shared" si="35"/>
        <v>0</v>
      </c>
      <c r="BH222" s="241">
        <f t="shared" si="36"/>
        <v>0</v>
      </c>
      <c r="BI222" s="241">
        <f t="shared" si="37"/>
        <v>0</v>
      </c>
      <c r="BJ222" s="158" t="s">
        <v>85</v>
      </c>
      <c r="BK222" s="242">
        <f t="shared" si="38"/>
        <v>0</v>
      </c>
      <c r="BL222" s="158" t="s">
        <v>173</v>
      </c>
      <c r="BM222" s="158" t="s">
        <v>507</v>
      </c>
      <c r="BO222" s="152"/>
    </row>
    <row r="223" spans="2:67" s="170" customFormat="1" ht="25.5" customHeight="1">
      <c r="B223" s="171"/>
      <c r="C223" s="231" t="s">
        <v>508</v>
      </c>
      <c r="D223" s="231" t="s">
        <v>169</v>
      </c>
      <c r="E223" s="232" t="s">
        <v>509</v>
      </c>
      <c r="F223" s="233" t="s">
        <v>510</v>
      </c>
      <c r="G223" s="233"/>
      <c r="H223" s="233"/>
      <c r="I223" s="233"/>
      <c r="J223" s="234" t="s">
        <v>181</v>
      </c>
      <c r="K223" s="235">
        <v>18.786000000000001</v>
      </c>
      <c r="L223" s="149"/>
      <c r="M223" s="149"/>
      <c r="N223" s="236">
        <f t="shared" si="20"/>
        <v>0</v>
      </c>
      <c r="O223" s="236"/>
      <c r="P223" s="236"/>
      <c r="Q223" s="236"/>
      <c r="R223" s="174"/>
      <c r="T223" s="237" t="s">
        <v>5</v>
      </c>
      <c r="U223" s="238" t="s">
        <v>41</v>
      </c>
      <c r="V223" s="239">
        <v>0.63</v>
      </c>
      <c r="W223" s="239">
        <f t="shared" si="30"/>
        <v>11.835180000000001</v>
      </c>
      <c r="X223" s="239">
        <v>0</v>
      </c>
      <c r="Y223" s="239">
        <f t="shared" si="31"/>
        <v>0</v>
      </c>
      <c r="Z223" s="239">
        <v>6.3E-2</v>
      </c>
      <c r="AA223" s="240">
        <f t="shared" si="32"/>
        <v>1.1835180000000001</v>
      </c>
      <c r="AC223" s="262"/>
      <c r="AD223" s="262"/>
      <c r="AE223" s="262"/>
      <c r="AF223" s="262"/>
      <c r="AG223" s="262"/>
      <c r="AH223" s="262"/>
      <c r="AI223" s="262"/>
      <c r="AR223" s="158" t="s">
        <v>173</v>
      </c>
      <c r="AT223" s="158" t="s">
        <v>169</v>
      </c>
      <c r="AU223" s="158" t="s">
        <v>85</v>
      </c>
      <c r="AY223" s="158" t="s">
        <v>168</v>
      </c>
      <c r="BE223" s="241">
        <f t="shared" si="33"/>
        <v>0</v>
      </c>
      <c r="BF223" s="241">
        <f t="shared" si="34"/>
        <v>0</v>
      </c>
      <c r="BG223" s="241">
        <f t="shared" si="35"/>
        <v>0</v>
      </c>
      <c r="BH223" s="241">
        <f t="shared" si="36"/>
        <v>0</v>
      </c>
      <c r="BI223" s="241">
        <f t="shared" si="37"/>
        <v>0</v>
      </c>
      <c r="BJ223" s="158" t="s">
        <v>85</v>
      </c>
      <c r="BK223" s="242">
        <f t="shared" si="38"/>
        <v>0</v>
      </c>
      <c r="BL223" s="158" t="s">
        <v>173</v>
      </c>
      <c r="BM223" s="158" t="s">
        <v>511</v>
      </c>
      <c r="BO223" s="152"/>
    </row>
    <row r="224" spans="2:67" s="170" customFormat="1" ht="38.25" customHeight="1">
      <c r="B224" s="171"/>
      <c r="C224" s="231" t="s">
        <v>512</v>
      </c>
      <c r="D224" s="231" t="s">
        <v>169</v>
      </c>
      <c r="E224" s="232" t="s">
        <v>513</v>
      </c>
      <c r="F224" s="233" t="s">
        <v>514</v>
      </c>
      <c r="G224" s="233"/>
      <c r="H224" s="233"/>
      <c r="I224" s="233"/>
      <c r="J224" s="234" t="s">
        <v>210</v>
      </c>
      <c r="K224" s="235">
        <v>58</v>
      </c>
      <c r="L224" s="149"/>
      <c r="M224" s="149"/>
      <c r="N224" s="236">
        <f t="shared" si="20"/>
        <v>0</v>
      </c>
      <c r="O224" s="236"/>
      <c r="P224" s="236"/>
      <c r="Q224" s="236"/>
      <c r="R224" s="174"/>
      <c r="T224" s="237" t="s">
        <v>5</v>
      </c>
      <c r="U224" s="238" t="s">
        <v>41</v>
      </c>
      <c r="V224" s="239">
        <v>0.185</v>
      </c>
      <c r="W224" s="239">
        <f t="shared" si="30"/>
        <v>10.73</v>
      </c>
      <c r="X224" s="239">
        <v>0</v>
      </c>
      <c r="Y224" s="239">
        <f t="shared" si="31"/>
        <v>0</v>
      </c>
      <c r="Z224" s="239">
        <v>4.0000000000000001E-3</v>
      </c>
      <c r="AA224" s="240">
        <f t="shared" si="32"/>
        <v>0.23200000000000001</v>
      </c>
      <c r="AC224" s="262"/>
      <c r="AD224" s="262"/>
      <c r="AE224" s="262"/>
      <c r="AF224" s="262"/>
      <c r="AG224" s="262"/>
      <c r="AH224" s="262"/>
      <c r="AI224" s="262"/>
      <c r="AR224" s="158" t="s">
        <v>173</v>
      </c>
      <c r="AT224" s="158" t="s">
        <v>169</v>
      </c>
      <c r="AU224" s="158" t="s">
        <v>85</v>
      </c>
      <c r="AY224" s="158" t="s">
        <v>168</v>
      </c>
      <c r="BE224" s="241">
        <f t="shared" si="33"/>
        <v>0</v>
      </c>
      <c r="BF224" s="241">
        <f t="shared" si="34"/>
        <v>0</v>
      </c>
      <c r="BG224" s="241">
        <f t="shared" si="35"/>
        <v>0</v>
      </c>
      <c r="BH224" s="241">
        <f t="shared" si="36"/>
        <v>0</v>
      </c>
      <c r="BI224" s="241">
        <f t="shared" si="37"/>
        <v>0</v>
      </c>
      <c r="BJ224" s="158" t="s">
        <v>85</v>
      </c>
      <c r="BK224" s="242">
        <f t="shared" si="38"/>
        <v>0</v>
      </c>
      <c r="BL224" s="158" t="s">
        <v>173</v>
      </c>
      <c r="BM224" s="158" t="s">
        <v>515</v>
      </c>
      <c r="BO224" s="152"/>
    </row>
    <row r="225" spans="2:67" s="170" customFormat="1" ht="25.5" customHeight="1">
      <c r="B225" s="171"/>
      <c r="C225" s="231" t="s">
        <v>516</v>
      </c>
      <c r="D225" s="231" t="s">
        <v>169</v>
      </c>
      <c r="E225" s="232" t="s">
        <v>517</v>
      </c>
      <c r="F225" s="233" t="s">
        <v>518</v>
      </c>
      <c r="G225" s="233"/>
      <c r="H225" s="233"/>
      <c r="I225" s="233"/>
      <c r="J225" s="234" t="s">
        <v>181</v>
      </c>
      <c r="K225" s="235">
        <v>9.2449999999999992</v>
      </c>
      <c r="L225" s="149"/>
      <c r="M225" s="149"/>
      <c r="N225" s="236">
        <f t="shared" si="20"/>
        <v>0</v>
      </c>
      <c r="O225" s="236"/>
      <c r="P225" s="236"/>
      <c r="Q225" s="236"/>
      <c r="R225" s="174"/>
      <c r="T225" s="237" t="s">
        <v>5</v>
      </c>
      <c r="U225" s="238" t="s">
        <v>41</v>
      </c>
      <c r="V225" s="239">
        <v>0.63700000000000001</v>
      </c>
      <c r="W225" s="239">
        <f t="shared" si="30"/>
        <v>5.8890649999999996</v>
      </c>
      <c r="X225" s="239">
        <v>0</v>
      </c>
      <c r="Y225" s="239">
        <f t="shared" si="31"/>
        <v>0</v>
      </c>
      <c r="Z225" s="239">
        <v>0.28100000000000003</v>
      </c>
      <c r="AA225" s="240">
        <f t="shared" si="32"/>
        <v>2.597845</v>
      </c>
      <c r="AC225" s="262"/>
      <c r="AD225" s="262"/>
      <c r="AE225" s="262"/>
      <c r="AF225" s="262"/>
      <c r="AG225" s="262"/>
      <c r="AH225" s="262"/>
      <c r="AI225" s="262"/>
      <c r="AR225" s="158" t="s">
        <v>173</v>
      </c>
      <c r="AT225" s="158" t="s">
        <v>169</v>
      </c>
      <c r="AU225" s="158" t="s">
        <v>85</v>
      </c>
      <c r="AY225" s="158" t="s">
        <v>168</v>
      </c>
      <c r="BE225" s="241">
        <f t="shared" si="33"/>
        <v>0</v>
      </c>
      <c r="BF225" s="241">
        <f t="shared" si="34"/>
        <v>0</v>
      </c>
      <c r="BG225" s="241">
        <f t="shared" si="35"/>
        <v>0</v>
      </c>
      <c r="BH225" s="241">
        <f t="shared" si="36"/>
        <v>0</v>
      </c>
      <c r="BI225" s="241">
        <f t="shared" si="37"/>
        <v>0</v>
      </c>
      <c r="BJ225" s="158" t="s">
        <v>85</v>
      </c>
      <c r="BK225" s="242">
        <f t="shared" si="38"/>
        <v>0</v>
      </c>
      <c r="BL225" s="158" t="s">
        <v>173</v>
      </c>
      <c r="BM225" s="158" t="s">
        <v>519</v>
      </c>
      <c r="BO225" s="152"/>
    </row>
    <row r="226" spans="2:67" s="170" customFormat="1" ht="25.5" customHeight="1">
      <c r="B226" s="171"/>
      <c r="C226" s="231" t="s">
        <v>520</v>
      </c>
      <c r="D226" s="231" t="s">
        <v>169</v>
      </c>
      <c r="E226" s="232" t="s">
        <v>521</v>
      </c>
      <c r="F226" s="233" t="s">
        <v>522</v>
      </c>
      <c r="G226" s="233"/>
      <c r="H226" s="233"/>
      <c r="I226" s="233"/>
      <c r="J226" s="234" t="s">
        <v>181</v>
      </c>
      <c r="K226" s="235">
        <v>28.082999999999998</v>
      </c>
      <c r="L226" s="149"/>
      <c r="M226" s="149"/>
      <c r="N226" s="236">
        <f t="shared" si="20"/>
        <v>0</v>
      </c>
      <c r="O226" s="236"/>
      <c r="P226" s="236"/>
      <c r="Q226" s="236"/>
      <c r="R226" s="174"/>
      <c r="T226" s="237" t="s">
        <v>5</v>
      </c>
      <c r="U226" s="238" t="s">
        <v>41</v>
      </c>
      <c r="V226" s="239">
        <v>0.35899999999999999</v>
      </c>
      <c r="W226" s="239">
        <f t="shared" si="30"/>
        <v>10.081797</v>
      </c>
      <c r="X226" s="239">
        <v>0</v>
      </c>
      <c r="Y226" s="239">
        <f t="shared" si="31"/>
        <v>0</v>
      </c>
      <c r="Z226" s="239">
        <v>0.27</v>
      </c>
      <c r="AA226" s="240">
        <f t="shared" si="32"/>
        <v>7.5824100000000003</v>
      </c>
      <c r="AC226" s="262"/>
      <c r="AD226" s="262"/>
      <c r="AE226" s="262"/>
      <c r="AF226" s="262"/>
      <c r="AG226" s="262"/>
      <c r="AH226" s="262"/>
      <c r="AI226" s="262"/>
      <c r="AR226" s="158" t="s">
        <v>173</v>
      </c>
      <c r="AT226" s="158" t="s">
        <v>169</v>
      </c>
      <c r="AU226" s="158" t="s">
        <v>85</v>
      </c>
      <c r="AY226" s="158" t="s">
        <v>168</v>
      </c>
      <c r="BE226" s="241">
        <f t="shared" si="33"/>
        <v>0</v>
      </c>
      <c r="BF226" s="241">
        <f t="shared" si="34"/>
        <v>0</v>
      </c>
      <c r="BG226" s="241">
        <f t="shared" si="35"/>
        <v>0</v>
      </c>
      <c r="BH226" s="241">
        <f t="shared" si="36"/>
        <v>0</v>
      </c>
      <c r="BI226" s="241">
        <f t="shared" si="37"/>
        <v>0</v>
      </c>
      <c r="BJ226" s="158" t="s">
        <v>85</v>
      </c>
      <c r="BK226" s="242">
        <f t="shared" si="38"/>
        <v>0</v>
      </c>
      <c r="BL226" s="158" t="s">
        <v>173</v>
      </c>
      <c r="BM226" s="158" t="s">
        <v>523</v>
      </c>
      <c r="BO226" s="152"/>
    </row>
    <row r="227" spans="2:67" s="170" customFormat="1" ht="25.5" customHeight="1">
      <c r="B227" s="171"/>
      <c r="C227" s="231" t="s">
        <v>524</v>
      </c>
      <c r="D227" s="231" t="s">
        <v>169</v>
      </c>
      <c r="E227" s="232" t="s">
        <v>525</v>
      </c>
      <c r="F227" s="233" t="s">
        <v>526</v>
      </c>
      <c r="G227" s="233"/>
      <c r="H227" s="233"/>
      <c r="I227" s="233"/>
      <c r="J227" s="234" t="s">
        <v>243</v>
      </c>
      <c r="K227" s="235">
        <v>5.85</v>
      </c>
      <c r="L227" s="149"/>
      <c r="M227" s="149"/>
      <c r="N227" s="236">
        <f t="shared" si="20"/>
        <v>0</v>
      </c>
      <c r="O227" s="236"/>
      <c r="P227" s="236"/>
      <c r="Q227" s="236"/>
      <c r="R227" s="174"/>
      <c r="T227" s="237" t="s">
        <v>5</v>
      </c>
      <c r="U227" s="238" t="s">
        <v>41</v>
      </c>
      <c r="V227" s="239">
        <v>3.4030300000000002</v>
      </c>
      <c r="W227" s="239">
        <f t="shared" si="30"/>
        <v>19.907725500000002</v>
      </c>
      <c r="X227" s="239">
        <v>1.8329999999999999E-2</v>
      </c>
      <c r="Y227" s="239">
        <f t="shared" si="31"/>
        <v>0.10723049999999999</v>
      </c>
      <c r="Z227" s="239">
        <v>0</v>
      </c>
      <c r="AA227" s="240">
        <f t="shared" si="32"/>
        <v>0</v>
      </c>
      <c r="AC227" s="262"/>
      <c r="AD227" s="262"/>
      <c r="AE227" s="262"/>
      <c r="AF227" s="262"/>
      <c r="AG227" s="262"/>
      <c r="AH227" s="262"/>
      <c r="AI227" s="262"/>
      <c r="AR227" s="158" t="s">
        <v>173</v>
      </c>
      <c r="AT227" s="158" t="s">
        <v>169</v>
      </c>
      <c r="AU227" s="158" t="s">
        <v>85</v>
      </c>
      <c r="AY227" s="158" t="s">
        <v>168</v>
      </c>
      <c r="BE227" s="241">
        <f t="shared" si="33"/>
        <v>0</v>
      </c>
      <c r="BF227" s="241">
        <f t="shared" si="34"/>
        <v>0</v>
      </c>
      <c r="BG227" s="241">
        <f t="shared" si="35"/>
        <v>0</v>
      </c>
      <c r="BH227" s="241">
        <f t="shared" si="36"/>
        <v>0</v>
      </c>
      <c r="BI227" s="241">
        <f t="shared" si="37"/>
        <v>0</v>
      </c>
      <c r="BJ227" s="158" t="s">
        <v>85</v>
      </c>
      <c r="BK227" s="242">
        <f t="shared" si="38"/>
        <v>0</v>
      </c>
      <c r="BL227" s="158" t="s">
        <v>173</v>
      </c>
      <c r="BM227" s="158" t="s">
        <v>527</v>
      </c>
      <c r="BO227" s="152"/>
    </row>
    <row r="228" spans="2:67" s="170" customFormat="1" ht="38.25" customHeight="1">
      <c r="B228" s="171"/>
      <c r="C228" s="231" t="s">
        <v>528</v>
      </c>
      <c r="D228" s="231" t="s">
        <v>169</v>
      </c>
      <c r="E228" s="232" t="s">
        <v>529</v>
      </c>
      <c r="F228" s="233" t="s">
        <v>530</v>
      </c>
      <c r="G228" s="233"/>
      <c r="H228" s="233"/>
      <c r="I228" s="233"/>
      <c r="J228" s="234" t="s">
        <v>531</v>
      </c>
      <c r="K228" s="235">
        <v>672</v>
      </c>
      <c r="L228" s="149"/>
      <c r="M228" s="149"/>
      <c r="N228" s="236">
        <f t="shared" si="20"/>
        <v>0</v>
      </c>
      <c r="O228" s="236"/>
      <c r="P228" s="236"/>
      <c r="Q228" s="236"/>
      <c r="R228" s="174"/>
      <c r="T228" s="237" t="s">
        <v>5</v>
      </c>
      <c r="U228" s="238" t="s">
        <v>41</v>
      </c>
      <c r="V228" s="239">
        <v>3.4000000000000002E-2</v>
      </c>
      <c r="W228" s="239">
        <f t="shared" si="30"/>
        <v>22.848000000000003</v>
      </c>
      <c r="X228" s="239">
        <v>3.5E-4</v>
      </c>
      <c r="Y228" s="239">
        <f t="shared" si="31"/>
        <v>0.23519999999999999</v>
      </c>
      <c r="Z228" s="239">
        <v>1.0000000000000001E-5</v>
      </c>
      <c r="AA228" s="240">
        <f t="shared" si="32"/>
        <v>6.7200000000000003E-3</v>
      </c>
      <c r="AC228" s="262"/>
      <c r="AD228" s="262"/>
      <c r="AE228" s="262"/>
      <c r="AF228" s="262"/>
      <c r="AG228" s="262"/>
      <c r="AH228" s="262"/>
      <c r="AI228" s="262"/>
      <c r="AR228" s="158" t="s">
        <v>173</v>
      </c>
      <c r="AT228" s="158" t="s">
        <v>169</v>
      </c>
      <c r="AU228" s="158" t="s">
        <v>85</v>
      </c>
      <c r="AY228" s="158" t="s">
        <v>168</v>
      </c>
      <c r="BE228" s="241">
        <f t="shared" si="33"/>
        <v>0</v>
      </c>
      <c r="BF228" s="241">
        <f t="shared" si="34"/>
        <v>0</v>
      </c>
      <c r="BG228" s="241">
        <f t="shared" si="35"/>
        <v>0</v>
      </c>
      <c r="BH228" s="241">
        <f t="shared" si="36"/>
        <v>0</v>
      </c>
      <c r="BI228" s="241">
        <f t="shared" si="37"/>
        <v>0</v>
      </c>
      <c r="BJ228" s="158" t="s">
        <v>85</v>
      </c>
      <c r="BK228" s="242">
        <f t="shared" si="38"/>
        <v>0</v>
      </c>
      <c r="BL228" s="158" t="s">
        <v>173</v>
      </c>
      <c r="BM228" s="158" t="s">
        <v>532</v>
      </c>
      <c r="BO228" s="152"/>
    </row>
    <row r="229" spans="2:67" s="170" customFormat="1" ht="38.25" customHeight="1">
      <c r="B229" s="171"/>
      <c r="C229" s="231" t="s">
        <v>533</v>
      </c>
      <c r="D229" s="231" t="s">
        <v>169</v>
      </c>
      <c r="E229" s="232" t="s">
        <v>534</v>
      </c>
      <c r="F229" s="233" t="s">
        <v>535</v>
      </c>
      <c r="G229" s="233"/>
      <c r="H229" s="233"/>
      <c r="I229" s="233"/>
      <c r="J229" s="234" t="s">
        <v>531</v>
      </c>
      <c r="K229" s="235">
        <v>480</v>
      </c>
      <c r="L229" s="149"/>
      <c r="M229" s="149"/>
      <c r="N229" s="236">
        <f t="shared" si="20"/>
        <v>0</v>
      </c>
      <c r="O229" s="236"/>
      <c r="P229" s="236"/>
      <c r="Q229" s="236"/>
      <c r="R229" s="174"/>
      <c r="T229" s="237" t="s">
        <v>5</v>
      </c>
      <c r="U229" s="238" t="s">
        <v>41</v>
      </c>
      <c r="V229" s="239">
        <v>3.4009999999999999E-2</v>
      </c>
      <c r="W229" s="239">
        <f t="shared" si="30"/>
        <v>16.3248</v>
      </c>
      <c r="X229" s="239">
        <v>3.6000000000000002E-4</v>
      </c>
      <c r="Y229" s="239">
        <f t="shared" si="31"/>
        <v>0.17280000000000001</v>
      </c>
      <c r="Z229" s="239">
        <v>2.0000000000000002E-5</v>
      </c>
      <c r="AA229" s="240">
        <f t="shared" si="32"/>
        <v>9.6000000000000009E-3</v>
      </c>
      <c r="AC229" s="262"/>
      <c r="AD229" s="262"/>
      <c r="AE229" s="262"/>
      <c r="AF229" s="262"/>
      <c r="AG229" s="262"/>
      <c r="AH229" s="262"/>
      <c r="AI229" s="262"/>
      <c r="AR229" s="158" t="s">
        <v>173</v>
      </c>
      <c r="AT229" s="158" t="s">
        <v>169</v>
      </c>
      <c r="AU229" s="158" t="s">
        <v>85</v>
      </c>
      <c r="AY229" s="158" t="s">
        <v>168</v>
      </c>
      <c r="BE229" s="241">
        <f t="shared" si="33"/>
        <v>0</v>
      </c>
      <c r="BF229" s="241">
        <f t="shared" si="34"/>
        <v>0</v>
      </c>
      <c r="BG229" s="241">
        <f t="shared" si="35"/>
        <v>0</v>
      </c>
      <c r="BH229" s="241">
        <f t="shared" si="36"/>
        <v>0</v>
      </c>
      <c r="BI229" s="241">
        <f t="shared" si="37"/>
        <v>0</v>
      </c>
      <c r="BJ229" s="158" t="s">
        <v>85</v>
      </c>
      <c r="BK229" s="242">
        <f t="shared" si="38"/>
        <v>0</v>
      </c>
      <c r="BL229" s="158" t="s">
        <v>173</v>
      </c>
      <c r="BM229" s="158" t="s">
        <v>536</v>
      </c>
      <c r="BO229" s="152"/>
    </row>
    <row r="230" spans="2:67" s="170" customFormat="1" ht="38.25" customHeight="1">
      <c r="B230" s="171"/>
      <c r="C230" s="231" t="s">
        <v>537</v>
      </c>
      <c r="D230" s="231" t="s">
        <v>169</v>
      </c>
      <c r="E230" s="232" t="s">
        <v>538</v>
      </c>
      <c r="F230" s="233" t="s">
        <v>539</v>
      </c>
      <c r="G230" s="233"/>
      <c r="H230" s="233"/>
      <c r="I230" s="233"/>
      <c r="J230" s="234" t="s">
        <v>210</v>
      </c>
      <c r="K230" s="235">
        <v>57</v>
      </c>
      <c r="L230" s="149"/>
      <c r="M230" s="149"/>
      <c r="N230" s="236">
        <f t="shared" si="20"/>
        <v>0</v>
      </c>
      <c r="O230" s="236"/>
      <c r="P230" s="236"/>
      <c r="Q230" s="236"/>
      <c r="R230" s="174"/>
      <c r="T230" s="237" t="s">
        <v>5</v>
      </c>
      <c r="U230" s="238" t="s">
        <v>41</v>
      </c>
      <c r="V230" s="239">
        <v>0.123</v>
      </c>
      <c r="W230" s="239">
        <f t="shared" si="30"/>
        <v>7.0110000000000001</v>
      </c>
      <c r="X230" s="239">
        <v>0</v>
      </c>
      <c r="Y230" s="239">
        <f t="shared" si="31"/>
        <v>0</v>
      </c>
      <c r="Z230" s="239">
        <v>2E-3</v>
      </c>
      <c r="AA230" s="240">
        <f t="shared" si="32"/>
        <v>0.114</v>
      </c>
      <c r="AC230" s="262"/>
      <c r="AD230" s="262"/>
      <c r="AE230" s="262"/>
      <c r="AF230" s="262"/>
      <c r="AG230" s="262"/>
      <c r="AH230" s="262"/>
      <c r="AI230" s="262"/>
      <c r="AR230" s="158" t="s">
        <v>173</v>
      </c>
      <c r="AT230" s="158" t="s">
        <v>169</v>
      </c>
      <c r="AU230" s="158" t="s">
        <v>85</v>
      </c>
      <c r="AY230" s="158" t="s">
        <v>168</v>
      </c>
      <c r="BE230" s="241">
        <f t="shared" si="33"/>
        <v>0</v>
      </c>
      <c r="BF230" s="241">
        <f t="shared" si="34"/>
        <v>0</v>
      </c>
      <c r="BG230" s="241">
        <f t="shared" si="35"/>
        <v>0</v>
      </c>
      <c r="BH230" s="241">
        <f t="shared" si="36"/>
        <v>0</v>
      </c>
      <c r="BI230" s="241">
        <f t="shared" si="37"/>
        <v>0</v>
      </c>
      <c r="BJ230" s="158" t="s">
        <v>85</v>
      </c>
      <c r="BK230" s="242">
        <f t="shared" si="38"/>
        <v>0</v>
      </c>
      <c r="BL230" s="158" t="s">
        <v>173</v>
      </c>
      <c r="BM230" s="158" t="s">
        <v>540</v>
      </c>
      <c r="BO230" s="152"/>
    </row>
    <row r="231" spans="2:67" s="170" customFormat="1" ht="38.25" customHeight="1">
      <c r="B231" s="171"/>
      <c r="C231" s="231" t="s">
        <v>541</v>
      </c>
      <c r="D231" s="231" t="s">
        <v>169</v>
      </c>
      <c r="E231" s="232" t="s">
        <v>542</v>
      </c>
      <c r="F231" s="233" t="s">
        <v>543</v>
      </c>
      <c r="G231" s="233"/>
      <c r="H231" s="233"/>
      <c r="I231" s="233"/>
      <c r="J231" s="234" t="s">
        <v>181</v>
      </c>
      <c r="K231" s="235">
        <v>487.5</v>
      </c>
      <c r="L231" s="149"/>
      <c r="M231" s="149"/>
      <c r="N231" s="236">
        <f t="shared" si="20"/>
        <v>0</v>
      </c>
      <c r="O231" s="236"/>
      <c r="P231" s="236"/>
      <c r="Q231" s="236"/>
      <c r="R231" s="174"/>
      <c r="T231" s="237" t="s">
        <v>5</v>
      </c>
      <c r="U231" s="238" t="s">
        <v>41</v>
      </c>
      <c r="V231" s="239">
        <v>0.155</v>
      </c>
      <c r="W231" s="239">
        <f t="shared" si="30"/>
        <v>75.5625</v>
      </c>
      <c r="X231" s="239">
        <v>0</v>
      </c>
      <c r="Y231" s="239">
        <f t="shared" si="31"/>
        <v>0</v>
      </c>
      <c r="Z231" s="239">
        <v>0.02</v>
      </c>
      <c r="AA231" s="240">
        <f t="shared" si="32"/>
        <v>9.75</v>
      </c>
      <c r="AC231" s="262"/>
      <c r="AD231" s="262"/>
      <c r="AE231" s="262"/>
      <c r="AF231" s="262"/>
      <c r="AG231" s="262"/>
      <c r="AH231" s="262"/>
      <c r="AI231" s="262"/>
      <c r="AR231" s="158" t="s">
        <v>173</v>
      </c>
      <c r="AT231" s="158" t="s">
        <v>169</v>
      </c>
      <c r="AU231" s="158" t="s">
        <v>85</v>
      </c>
      <c r="AY231" s="158" t="s">
        <v>168</v>
      </c>
      <c r="BE231" s="241">
        <f t="shared" si="33"/>
        <v>0</v>
      </c>
      <c r="BF231" s="241">
        <f t="shared" si="34"/>
        <v>0</v>
      </c>
      <c r="BG231" s="241">
        <f t="shared" si="35"/>
        <v>0</v>
      </c>
      <c r="BH231" s="241">
        <f t="shared" si="36"/>
        <v>0</v>
      </c>
      <c r="BI231" s="241">
        <f t="shared" si="37"/>
        <v>0</v>
      </c>
      <c r="BJ231" s="158" t="s">
        <v>85</v>
      </c>
      <c r="BK231" s="242">
        <f t="shared" si="38"/>
        <v>0</v>
      </c>
      <c r="BL231" s="158" t="s">
        <v>173</v>
      </c>
      <c r="BM231" s="158" t="s">
        <v>544</v>
      </c>
      <c r="BO231" s="152"/>
    </row>
    <row r="232" spans="2:67" s="170" customFormat="1" ht="25.5" customHeight="1">
      <c r="B232" s="171"/>
      <c r="C232" s="231" t="s">
        <v>545</v>
      </c>
      <c r="D232" s="231" t="s">
        <v>169</v>
      </c>
      <c r="E232" s="232" t="s">
        <v>546</v>
      </c>
      <c r="F232" s="233" t="s">
        <v>547</v>
      </c>
      <c r="G232" s="233"/>
      <c r="H232" s="233"/>
      <c r="I232" s="233"/>
      <c r="J232" s="234" t="s">
        <v>181</v>
      </c>
      <c r="K232" s="235">
        <v>507.25</v>
      </c>
      <c r="L232" s="149"/>
      <c r="M232" s="149"/>
      <c r="N232" s="236">
        <f t="shared" si="20"/>
        <v>0</v>
      </c>
      <c r="O232" s="236"/>
      <c r="P232" s="236"/>
      <c r="Q232" s="236"/>
      <c r="R232" s="174"/>
      <c r="T232" s="237" t="s">
        <v>5</v>
      </c>
      <c r="U232" s="238" t="s">
        <v>41</v>
      </c>
      <c r="V232" s="239">
        <v>0.28399999999999997</v>
      </c>
      <c r="W232" s="239">
        <f t="shared" si="30"/>
        <v>144.059</v>
      </c>
      <c r="X232" s="239">
        <v>0</v>
      </c>
      <c r="Y232" s="239">
        <f t="shared" si="31"/>
        <v>0</v>
      </c>
      <c r="Z232" s="239">
        <v>6.8000000000000005E-2</v>
      </c>
      <c r="AA232" s="240">
        <f t="shared" si="32"/>
        <v>34.493000000000002</v>
      </c>
      <c r="AC232" s="262"/>
      <c r="AD232" s="262"/>
      <c r="AE232" s="262"/>
      <c r="AF232" s="262"/>
      <c r="AG232" s="262"/>
      <c r="AH232" s="262"/>
      <c r="AI232" s="262"/>
      <c r="AR232" s="158" t="s">
        <v>173</v>
      </c>
      <c r="AT232" s="158" t="s">
        <v>169</v>
      </c>
      <c r="AU232" s="158" t="s">
        <v>85</v>
      </c>
      <c r="AY232" s="158" t="s">
        <v>168</v>
      </c>
      <c r="BE232" s="241">
        <f t="shared" si="33"/>
        <v>0</v>
      </c>
      <c r="BF232" s="241">
        <f t="shared" si="34"/>
        <v>0</v>
      </c>
      <c r="BG232" s="241">
        <f t="shared" si="35"/>
        <v>0</v>
      </c>
      <c r="BH232" s="241">
        <f t="shared" si="36"/>
        <v>0</v>
      </c>
      <c r="BI232" s="241">
        <f t="shared" si="37"/>
        <v>0</v>
      </c>
      <c r="BJ232" s="158" t="s">
        <v>85</v>
      </c>
      <c r="BK232" s="242">
        <f t="shared" si="38"/>
        <v>0</v>
      </c>
      <c r="BL232" s="158" t="s">
        <v>173</v>
      </c>
      <c r="BM232" s="158" t="s">
        <v>548</v>
      </c>
      <c r="BO232" s="152"/>
    </row>
    <row r="233" spans="2:67" s="170" customFormat="1" ht="25.5" customHeight="1">
      <c r="B233" s="171"/>
      <c r="C233" s="231" t="s">
        <v>549</v>
      </c>
      <c r="D233" s="231" t="s">
        <v>169</v>
      </c>
      <c r="E233" s="232" t="s">
        <v>550</v>
      </c>
      <c r="F233" s="233" t="s">
        <v>551</v>
      </c>
      <c r="G233" s="233"/>
      <c r="H233" s="233"/>
      <c r="I233" s="233"/>
      <c r="J233" s="234" t="s">
        <v>181</v>
      </c>
      <c r="K233" s="235">
        <v>178.6</v>
      </c>
      <c r="L233" s="149"/>
      <c r="M233" s="149"/>
      <c r="N233" s="236">
        <f t="shared" si="20"/>
        <v>0</v>
      </c>
      <c r="O233" s="236"/>
      <c r="P233" s="236"/>
      <c r="Q233" s="236"/>
      <c r="R233" s="174"/>
      <c r="T233" s="237" t="s">
        <v>5</v>
      </c>
      <c r="U233" s="238" t="s">
        <v>41</v>
      </c>
      <c r="V233" s="239">
        <v>0.94599999999999995</v>
      </c>
      <c r="W233" s="239">
        <f t="shared" si="30"/>
        <v>168.95559999999998</v>
      </c>
      <c r="X233" s="239">
        <v>0</v>
      </c>
      <c r="Y233" s="239">
        <f t="shared" si="31"/>
        <v>0</v>
      </c>
      <c r="Z233" s="239">
        <v>5.0000000000000001E-4</v>
      </c>
      <c r="AA233" s="240">
        <f t="shared" si="32"/>
        <v>8.9300000000000004E-2</v>
      </c>
      <c r="AC233" s="262"/>
      <c r="AD233" s="262"/>
      <c r="AE233" s="262"/>
      <c r="AF233" s="262"/>
      <c r="AG233" s="262"/>
      <c r="AH233" s="262"/>
      <c r="AI233" s="262"/>
      <c r="AR233" s="158" t="s">
        <v>173</v>
      </c>
      <c r="AT233" s="158" t="s">
        <v>169</v>
      </c>
      <c r="AU233" s="158" t="s">
        <v>85</v>
      </c>
      <c r="AY233" s="158" t="s">
        <v>168</v>
      </c>
      <c r="BE233" s="241">
        <f t="shared" si="33"/>
        <v>0</v>
      </c>
      <c r="BF233" s="241">
        <f t="shared" si="34"/>
        <v>0</v>
      </c>
      <c r="BG233" s="241">
        <f t="shared" si="35"/>
        <v>0</v>
      </c>
      <c r="BH233" s="241">
        <f t="shared" si="36"/>
        <v>0</v>
      </c>
      <c r="BI233" s="241">
        <f t="shared" si="37"/>
        <v>0</v>
      </c>
      <c r="BJ233" s="158" t="s">
        <v>85</v>
      </c>
      <c r="BK233" s="242">
        <f t="shared" si="38"/>
        <v>0</v>
      </c>
      <c r="BL233" s="158" t="s">
        <v>173</v>
      </c>
      <c r="BM233" s="158" t="s">
        <v>552</v>
      </c>
      <c r="BO233" s="152"/>
    </row>
    <row r="234" spans="2:67" s="170" customFormat="1" ht="25.5" customHeight="1">
      <c r="B234" s="171"/>
      <c r="C234" s="231" t="s">
        <v>553</v>
      </c>
      <c r="D234" s="231" t="s">
        <v>169</v>
      </c>
      <c r="E234" s="232" t="s">
        <v>554</v>
      </c>
      <c r="F234" s="233" t="s">
        <v>555</v>
      </c>
      <c r="G234" s="233"/>
      <c r="H234" s="233"/>
      <c r="I234" s="233"/>
      <c r="J234" s="234" t="s">
        <v>267</v>
      </c>
      <c r="K234" s="235">
        <v>480.82799999999997</v>
      </c>
      <c r="L234" s="149"/>
      <c r="M234" s="149"/>
      <c r="N234" s="236">
        <f t="shared" si="20"/>
        <v>0</v>
      </c>
      <c r="O234" s="236"/>
      <c r="P234" s="236"/>
      <c r="Q234" s="236"/>
      <c r="R234" s="174"/>
      <c r="T234" s="237" t="s">
        <v>5</v>
      </c>
      <c r="U234" s="238" t="s">
        <v>41</v>
      </c>
      <c r="V234" s="239">
        <v>0.59799999999999998</v>
      </c>
      <c r="W234" s="239">
        <f t="shared" si="30"/>
        <v>287.53514399999995</v>
      </c>
      <c r="X234" s="239">
        <v>0</v>
      </c>
      <c r="Y234" s="239">
        <f t="shared" si="31"/>
        <v>0</v>
      </c>
      <c r="Z234" s="239">
        <v>0</v>
      </c>
      <c r="AA234" s="240">
        <f t="shared" si="32"/>
        <v>0</v>
      </c>
      <c r="AC234" s="262"/>
      <c r="AD234" s="262"/>
      <c r="AE234" s="262"/>
      <c r="AF234" s="262"/>
      <c r="AG234" s="262"/>
      <c r="AH234" s="262"/>
      <c r="AI234" s="262"/>
      <c r="AR234" s="158" t="s">
        <v>173</v>
      </c>
      <c r="AT234" s="158" t="s">
        <v>169</v>
      </c>
      <c r="AU234" s="158" t="s">
        <v>85</v>
      </c>
      <c r="AY234" s="158" t="s">
        <v>168</v>
      </c>
      <c r="BE234" s="241">
        <f t="shared" si="33"/>
        <v>0</v>
      </c>
      <c r="BF234" s="241">
        <f t="shared" si="34"/>
        <v>0</v>
      </c>
      <c r="BG234" s="241">
        <f t="shared" si="35"/>
        <v>0</v>
      </c>
      <c r="BH234" s="241">
        <f t="shared" si="36"/>
        <v>0</v>
      </c>
      <c r="BI234" s="241">
        <f t="shared" si="37"/>
        <v>0</v>
      </c>
      <c r="BJ234" s="158" t="s">
        <v>85</v>
      </c>
      <c r="BK234" s="242">
        <f t="shared" si="38"/>
        <v>0</v>
      </c>
      <c r="BL234" s="158" t="s">
        <v>173</v>
      </c>
      <c r="BM234" s="158" t="s">
        <v>556</v>
      </c>
      <c r="BO234" s="152"/>
    </row>
    <row r="235" spans="2:67" s="170" customFormat="1" ht="25.5" customHeight="1">
      <c r="B235" s="171"/>
      <c r="C235" s="231" t="s">
        <v>557</v>
      </c>
      <c r="D235" s="231" t="s">
        <v>169</v>
      </c>
      <c r="E235" s="232" t="s">
        <v>558</v>
      </c>
      <c r="F235" s="233" t="s">
        <v>559</v>
      </c>
      <c r="G235" s="233"/>
      <c r="H235" s="233"/>
      <c r="I235" s="233"/>
      <c r="J235" s="234" t="s">
        <v>267</v>
      </c>
      <c r="K235" s="235">
        <v>7212.42</v>
      </c>
      <c r="L235" s="149"/>
      <c r="M235" s="149"/>
      <c r="N235" s="236">
        <f t="shared" si="20"/>
        <v>0</v>
      </c>
      <c r="O235" s="236"/>
      <c r="P235" s="236"/>
      <c r="Q235" s="236"/>
      <c r="R235" s="174"/>
      <c r="T235" s="237" t="s">
        <v>5</v>
      </c>
      <c r="U235" s="238" t="s">
        <v>41</v>
      </c>
      <c r="V235" s="239">
        <v>7.0000000000000001E-3</v>
      </c>
      <c r="W235" s="239">
        <f t="shared" si="30"/>
        <v>50.486940000000004</v>
      </c>
      <c r="X235" s="239">
        <v>0</v>
      </c>
      <c r="Y235" s="239">
        <f t="shared" si="31"/>
        <v>0</v>
      </c>
      <c r="Z235" s="239">
        <v>0</v>
      </c>
      <c r="AA235" s="240">
        <f t="shared" si="32"/>
        <v>0</v>
      </c>
      <c r="AC235" s="262"/>
      <c r="AD235" s="262"/>
      <c r="AE235" s="262"/>
      <c r="AF235" s="262"/>
      <c r="AG235" s="262"/>
      <c r="AH235" s="262"/>
      <c r="AI235" s="262"/>
      <c r="AR235" s="158" t="s">
        <v>173</v>
      </c>
      <c r="AT235" s="158" t="s">
        <v>169</v>
      </c>
      <c r="AU235" s="158" t="s">
        <v>85</v>
      </c>
      <c r="AY235" s="158" t="s">
        <v>168</v>
      </c>
      <c r="BE235" s="241">
        <f t="shared" si="33"/>
        <v>0</v>
      </c>
      <c r="BF235" s="241">
        <f t="shared" si="34"/>
        <v>0</v>
      </c>
      <c r="BG235" s="241">
        <f t="shared" si="35"/>
        <v>0</v>
      </c>
      <c r="BH235" s="241">
        <f t="shared" si="36"/>
        <v>0</v>
      </c>
      <c r="BI235" s="241">
        <f t="shared" si="37"/>
        <v>0</v>
      </c>
      <c r="BJ235" s="158" t="s">
        <v>85</v>
      </c>
      <c r="BK235" s="242">
        <f t="shared" si="38"/>
        <v>0</v>
      </c>
      <c r="BL235" s="158" t="s">
        <v>173</v>
      </c>
      <c r="BM235" s="158" t="s">
        <v>560</v>
      </c>
      <c r="BO235" s="152"/>
    </row>
    <row r="236" spans="2:67" s="170" customFormat="1" ht="25.5" customHeight="1">
      <c r="B236" s="171"/>
      <c r="C236" s="231" t="s">
        <v>561</v>
      </c>
      <c r="D236" s="231" t="s">
        <v>169</v>
      </c>
      <c r="E236" s="232" t="s">
        <v>562</v>
      </c>
      <c r="F236" s="233" t="s">
        <v>563</v>
      </c>
      <c r="G236" s="233"/>
      <c r="H236" s="233"/>
      <c r="I236" s="233"/>
      <c r="J236" s="234" t="s">
        <v>267</v>
      </c>
      <c r="K236" s="235">
        <v>480.82799999999997</v>
      </c>
      <c r="L236" s="149"/>
      <c r="M236" s="149"/>
      <c r="N236" s="236">
        <f t="shared" si="20"/>
        <v>0</v>
      </c>
      <c r="O236" s="236"/>
      <c r="P236" s="236"/>
      <c r="Q236" s="236"/>
      <c r="R236" s="174"/>
      <c r="T236" s="237" t="s">
        <v>5</v>
      </c>
      <c r="U236" s="238" t="s">
        <v>41</v>
      </c>
      <c r="V236" s="239">
        <v>0.89</v>
      </c>
      <c r="W236" s="239">
        <f t="shared" si="30"/>
        <v>427.93691999999999</v>
      </c>
      <c r="X236" s="239">
        <v>0</v>
      </c>
      <c r="Y236" s="239">
        <f t="shared" si="31"/>
        <v>0</v>
      </c>
      <c r="Z236" s="239">
        <v>0</v>
      </c>
      <c r="AA236" s="240">
        <f t="shared" si="32"/>
        <v>0</v>
      </c>
      <c r="AC236" s="262"/>
      <c r="AD236" s="262"/>
      <c r="AE236" s="262"/>
      <c r="AF236" s="262"/>
      <c r="AG236" s="262"/>
      <c r="AH236" s="262"/>
      <c r="AI236" s="262"/>
      <c r="AR236" s="158" t="s">
        <v>173</v>
      </c>
      <c r="AT236" s="158" t="s">
        <v>169</v>
      </c>
      <c r="AU236" s="158" t="s">
        <v>85</v>
      </c>
      <c r="AY236" s="158" t="s">
        <v>168</v>
      </c>
      <c r="BE236" s="241">
        <f t="shared" si="33"/>
        <v>0</v>
      </c>
      <c r="BF236" s="241">
        <f t="shared" si="34"/>
        <v>0</v>
      </c>
      <c r="BG236" s="241">
        <f t="shared" si="35"/>
        <v>0</v>
      </c>
      <c r="BH236" s="241">
        <f t="shared" si="36"/>
        <v>0</v>
      </c>
      <c r="BI236" s="241">
        <f t="shared" si="37"/>
        <v>0</v>
      </c>
      <c r="BJ236" s="158" t="s">
        <v>85</v>
      </c>
      <c r="BK236" s="242">
        <f t="shared" si="38"/>
        <v>0</v>
      </c>
      <c r="BL236" s="158" t="s">
        <v>173</v>
      </c>
      <c r="BM236" s="158" t="s">
        <v>564</v>
      </c>
      <c r="BO236" s="152"/>
    </row>
    <row r="237" spans="2:67" s="170" customFormat="1" ht="25.5" customHeight="1">
      <c r="B237" s="171"/>
      <c r="C237" s="231" t="s">
        <v>565</v>
      </c>
      <c r="D237" s="231" t="s">
        <v>169</v>
      </c>
      <c r="E237" s="232" t="s">
        <v>566</v>
      </c>
      <c r="F237" s="233" t="s">
        <v>567</v>
      </c>
      <c r="G237" s="233"/>
      <c r="H237" s="233"/>
      <c r="I237" s="233"/>
      <c r="J237" s="234" t="s">
        <v>267</v>
      </c>
      <c r="K237" s="235">
        <v>2884.9679999999998</v>
      </c>
      <c r="L237" s="149"/>
      <c r="M237" s="149"/>
      <c r="N237" s="236">
        <f t="shared" si="20"/>
        <v>0</v>
      </c>
      <c r="O237" s="236"/>
      <c r="P237" s="236"/>
      <c r="Q237" s="236"/>
      <c r="R237" s="174"/>
      <c r="T237" s="237" t="s">
        <v>5</v>
      </c>
      <c r="U237" s="238" t="s">
        <v>41</v>
      </c>
      <c r="V237" s="239">
        <v>0.1</v>
      </c>
      <c r="W237" s="239">
        <f t="shared" si="30"/>
        <v>288.49680000000001</v>
      </c>
      <c r="X237" s="239">
        <v>0</v>
      </c>
      <c r="Y237" s="239">
        <f t="shared" si="31"/>
        <v>0</v>
      </c>
      <c r="Z237" s="239">
        <v>0</v>
      </c>
      <c r="AA237" s="240">
        <f t="shared" si="32"/>
        <v>0</v>
      </c>
      <c r="AC237" s="262"/>
      <c r="AD237" s="262"/>
      <c r="AE237" s="262"/>
      <c r="AF237" s="262"/>
      <c r="AG237" s="262"/>
      <c r="AH237" s="262"/>
      <c r="AI237" s="262"/>
      <c r="AR237" s="158" t="s">
        <v>173</v>
      </c>
      <c r="AT237" s="158" t="s">
        <v>169</v>
      </c>
      <c r="AU237" s="158" t="s">
        <v>85</v>
      </c>
      <c r="AY237" s="158" t="s">
        <v>168</v>
      </c>
      <c r="BE237" s="241">
        <f t="shared" si="33"/>
        <v>0</v>
      </c>
      <c r="BF237" s="241">
        <f t="shared" si="34"/>
        <v>0</v>
      </c>
      <c r="BG237" s="241">
        <f t="shared" si="35"/>
        <v>0</v>
      </c>
      <c r="BH237" s="241">
        <f t="shared" si="36"/>
        <v>0</v>
      </c>
      <c r="BI237" s="241">
        <f t="shared" si="37"/>
        <v>0</v>
      </c>
      <c r="BJ237" s="158" t="s">
        <v>85</v>
      </c>
      <c r="BK237" s="242">
        <f t="shared" si="38"/>
        <v>0</v>
      </c>
      <c r="BL237" s="158" t="s">
        <v>173</v>
      </c>
      <c r="BM237" s="158" t="s">
        <v>568</v>
      </c>
      <c r="BO237" s="152"/>
    </row>
    <row r="238" spans="2:67" s="170" customFormat="1" ht="25.5" customHeight="1">
      <c r="B238" s="171"/>
      <c r="C238" s="231" t="s">
        <v>569</v>
      </c>
      <c r="D238" s="231" t="s">
        <v>169</v>
      </c>
      <c r="E238" s="232" t="s">
        <v>570</v>
      </c>
      <c r="F238" s="233" t="s">
        <v>571</v>
      </c>
      <c r="G238" s="233"/>
      <c r="H238" s="233"/>
      <c r="I238" s="233"/>
      <c r="J238" s="234" t="s">
        <v>267</v>
      </c>
      <c r="K238" s="235">
        <v>480.82799999999997</v>
      </c>
      <c r="L238" s="149"/>
      <c r="M238" s="149"/>
      <c r="N238" s="236">
        <f t="shared" si="20"/>
        <v>0</v>
      </c>
      <c r="O238" s="236"/>
      <c r="P238" s="236"/>
      <c r="Q238" s="236"/>
      <c r="R238" s="174"/>
      <c r="T238" s="237" t="s">
        <v>5</v>
      </c>
      <c r="U238" s="238" t="s">
        <v>41</v>
      </c>
      <c r="V238" s="239">
        <v>0</v>
      </c>
      <c r="W238" s="239">
        <f t="shared" si="30"/>
        <v>0</v>
      </c>
      <c r="X238" s="239">
        <v>0</v>
      </c>
      <c r="Y238" s="239">
        <f t="shared" si="31"/>
        <v>0</v>
      </c>
      <c r="Z238" s="239">
        <v>0</v>
      </c>
      <c r="AA238" s="240">
        <f t="shared" si="32"/>
        <v>0</v>
      </c>
      <c r="AC238" s="262"/>
      <c r="AD238" s="262"/>
      <c r="AE238" s="262"/>
      <c r="AF238" s="262"/>
      <c r="AG238" s="262"/>
      <c r="AH238" s="262"/>
      <c r="AI238" s="262"/>
      <c r="AR238" s="158" t="s">
        <v>173</v>
      </c>
      <c r="AT238" s="158" t="s">
        <v>169</v>
      </c>
      <c r="AU238" s="158" t="s">
        <v>85</v>
      </c>
      <c r="AY238" s="158" t="s">
        <v>168</v>
      </c>
      <c r="BE238" s="241">
        <f t="shared" si="33"/>
        <v>0</v>
      </c>
      <c r="BF238" s="241">
        <f t="shared" si="34"/>
        <v>0</v>
      </c>
      <c r="BG238" s="241">
        <f t="shared" si="35"/>
        <v>0</v>
      </c>
      <c r="BH238" s="241">
        <f t="shared" si="36"/>
        <v>0</v>
      </c>
      <c r="BI238" s="241">
        <f t="shared" si="37"/>
        <v>0</v>
      </c>
      <c r="BJ238" s="158" t="s">
        <v>85</v>
      </c>
      <c r="BK238" s="242">
        <f t="shared" si="38"/>
        <v>0</v>
      </c>
      <c r="BL238" s="158" t="s">
        <v>173</v>
      </c>
      <c r="BM238" s="158" t="s">
        <v>572</v>
      </c>
      <c r="BO238" s="152"/>
    </row>
    <row r="239" spans="2:67" s="170" customFormat="1" ht="25.5" customHeight="1">
      <c r="B239" s="171"/>
      <c r="C239" s="231" t="s">
        <v>573</v>
      </c>
      <c r="D239" s="231" t="s">
        <v>169</v>
      </c>
      <c r="E239" s="232" t="s">
        <v>574</v>
      </c>
      <c r="F239" s="233" t="s">
        <v>575</v>
      </c>
      <c r="G239" s="233"/>
      <c r="H239" s="233"/>
      <c r="I239" s="233"/>
      <c r="J239" s="234" t="s">
        <v>210</v>
      </c>
      <c r="K239" s="235">
        <v>10</v>
      </c>
      <c r="L239" s="149"/>
      <c r="M239" s="149"/>
      <c r="N239" s="236">
        <f t="shared" si="20"/>
        <v>0</v>
      </c>
      <c r="O239" s="236"/>
      <c r="P239" s="236"/>
      <c r="Q239" s="236"/>
      <c r="R239" s="174"/>
      <c r="T239" s="237" t="s">
        <v>5</v>
      </c>
      <c r="U239" s="238" t="s">
        <v>41</v>
      </c>
      <c r="V239" s="239">
        <v>0</v>
      </c>
      <c r="W239" s="239">
        <f t="shared" si="30"/>
        <v>0</v>
      </c>
      <c r="X239" s="239">
        <v>0</v>
      </c>
      <c r="Y239" s="239">
        <f t="shared" si="31"/>
        <v>0</v>
      </c>
      <c r="Z239" s="239">
        <v>0</v>
      </c>
      <c r="AA239" s="240">
        <f t="shared" si="32"/>
        <v>0</v>
      </c>
      <c r="AC239" s="262"/>
      <c r="AD239" s="262"/>
      <c r="AE239" s="262"/>
      <c r="AF239" s="262"/>
      <c r="AG239" s="262"/>
      <c r="AH239" s="262"/>
      <c r="AI239" s="262"/>
      <c r="AR239" s="158" t="s">
        <v>173</v>
      </c>
      <c r="AT239" s="158" t="s">
        <v>169</v>
      </c>
      <c r="AU239" s="158" t="s">
        <v>85</v>
      </c>
      <c r="AY239" s="158" t="s">
        <v>168</v>
      </c>
      <c r="BE239" s="241">
        <f t="shared" si="33"/>
        <v>0</v>
      </c>
      <c r="BF239" s="241">
        <f t="shared" si="34"/>
        <v>0</v>
      </c>
      <c r="BG239" s="241">
        <f t="shared" si="35"/>
        <v>0</v>
      </c>
      <c r="BH239" s="241">
        <f t="shared" si="36"/>
        <v>0</v>
      </c>
      <c r="BI239" s="241">
        <f t="shared" si="37"/>
        <v>0</v>
      </c>
      <c r="BJ239" s="158" t="s">
        <v>85</v>
      </c>
      <c r="BK239" s="242">
        <f t="shared" si="38"/>
        <v>0</v>
      </c>
      <c r="BL239" s="158" t="s">
        <v>173</v>
      </c>
      <c r="BM239" s="158" t="s">
        <v>576</v>
      </c>
      <c r="BO239" s="152"/>
    </row>
    <row r="240" spans="2:67" s="220" customFormat="1" ht="29.9" customHeight="1">
      <c r="B240" s="214"/>
      <c r="C240" s="215"/>
      <c r="D240" s="227" t="s">
        <v>137</v>
      </c>
      <c r="E240" s="227"/>
      <c r="F240" s="227"/>
      <c r="G240" s="227"/>
      <c r="H240" s="227"/>
      <c r="I240" s="227"/>
      <c r="J240" s="227"/>
      <c r="K240" s="227"/>
      <c r="L240" s="289"/>
      <c r="M240" s="289"/>
      <c r="N240" s="249">
        <f>BK240</f>
        <v>0</v>
      </c>
      <c r="O240" s="250"/>
      <c r="P240" s="250"/>
      <c r="Q240" s="250"/>
      <c r="R240" s="219"/>
      <c r="T240" s="221"/>
      <c r="U240" s="215"/>
      <c r="V240" s="215"/>
      <c r="W240" s="222">
        <f>W241</f>
        <v>268.97460800000005</v>
      </c>
      <c r="X240" s="215"/>
      <c r="Y240" s="222">
        <f>Y241</f>
        <v>0</v>
      </c>
      <c r="Z240" s="215"/>
      <c r="AA240" s="223">
        <f>AA241</f>
        <v>0</v>
      </c>
      <c r="AC240" s="263"/>
      <c r="AD240" s="263"/>
      <c r="AE240" s="263"/>
      <c r="AF240" s="263"/>
      <c r="AG240" s="263"/>
      <c r="AH240" s="263"/>
      <c r="AI240" s="263"/>
      <c r="AR240" s="224" t="s">
        <v>80</v>
      </c>
      <c r="AT240" s="225" t="s">
        <v>73</v>
      </c>
      <c r="AU240" s="225" t="s">
        <v>80</v>
      </c>
      <c r="AY240" s="224" t="s">
        <v>168</v>
      </c>
      <c r="BK240" s="226">
        <f>BK241</f>
        <v>0</v>
      </c>
      <c r="BO240" s="152"/>
    </row>
    <row r="241" spans="2:67" s="170" customFormat="1" ht="38.25" customHeight="1">
      <c r="B241" s="171"/>
      <c r="C241" s="231" t="s">
        <v>577</v>
      </c>
      <c r="D241" s="231" t="s">
        <v>169</v>
      </c>
      <c r="E241" s="232" t="s">
        <v>578</v>
      </c>
      <c r="F241" s="233" t="s">
        <v>579</v>
      </c>
      <c r="G241" s="233"/>
      <c r="H241" s="233"/>
      <c r="I241" s="233"/>
      <c r="J241" s="234" t="s">
        <v>267</v>
      </c>
      <c r="K241" s="235">
        <v>817.55200000000002</v>
      </c>
      <c r="L241" s="149"/>
      <c r="M241" s="149"/>
      <c r="N241" s="236">
        <f>ROUND(L241*K241,2)</f>
        <v>0</v>
      </c>
      <c r="O241" s="236"/>
      <c r="P241" s="236"/>
      <c r="Q241" s="236"/>
      <c r="R241" s="174"/>
      <c r="T241" s="237" t="s">
        <v>5</v>
      </c>
      <c r="U241" s="238" t="s">
        <v>41</v>
      </c>
      <c r="V241" s="239">
        <v>0.32900000000000001</v>
      </c>
      <c r="W241" s="239">
        <f>V241*K241</f>
        <v>268.97460800000005</v>
      </c>
      <c r="X241" s="239">
        <v>0</v>
      </c>
      <c r="Y241" s="239">
        <f>X241*K241</f>
        <v>0</v>
      </c>
      <c r="Z241" s="239">
        <v>0</v>
      </c>
      <c r="AA241" s="240">
        <f>Z241*K241</f>
        <v>0</v>
      </c>
      <c r="AC241" s="262"/>
      <c r="AD241" s="262"/>
      <c r="AE241" s="262"/>
      <c r="AF241" s="262"/>
      <c r="AG241" s="262"/>
      <c r="AH241" s="262"/>
      <c r="AI241" s="262"/>
      <c r="AR241" s="158" t="s">
        <v>173</v>
      </c>
      <c r="AT241" s="158" t="s">
        <v>169</v>
      </c>
      <c r="AU241" s="158" t="s">
        <v>85</v>
      </c>
      <c r="AY241" s="158" t="s">
        <v>168</v>
      </c>
      <c r="BE241" s="241">
        <f>IF(U241="základná",N241,0)</f>
        <v>0</v>
      </c>
      <c r="BF241" s="241">
        <f>IF(U241="znížená",N241,0)</f>
        <v>0</v>
      </c>
      <c r="BG241" s="241">
        <f>IF(U241="zákl. prenesená",N241,0)</f>
        <v>0</v>
      </c>
      <c r="BH241" s="241">
        <f>IF(U241="zníž. prenesená",N241,0)</f>
        <v>0</v>
      </c>
      <c r="BI241" s="241">
        <f>IF(U241="nulová",N241,0)</f>
        <v>0</v>
      </c>
      <c r="BJ241" s="158" t="s">
        <v>85</v>
      </c>
      <c r="BK241" s="242">
        <f>ROUND(L241*K241,3)</f>
        <v>0</v>
      </c>
      <c r="BL241" s="158" t="s">
        <v>173</v>
      </c>
      <c r="BM241" s="158" t="s">
        <v>580</v>
      </c>
      <c r="BO241" s="152"/>
    </row>
    <row r="242" spans="2:67" s="220" customFormat="1" ht="37.4" customHeight="1">
      <c r="B242" s="214"/>
      <c r="C242" s="215"/>
      <c r="D242" s="216" t="s">
        <v>138</v>
      </c>
      <c r="E242" s="216"/>
      <c r="F242" s="216"/>
      <c r="G242" s="216"/>
      <c r="H242" s="216"/>
      <c r="I242" s="216"/>
      <c r="J242" s="216"/>
      <c r="K242" s="216"/>
      <c r="L242" s="290"/>
      <c r="M242" s="290"/>
      <c r="N242" s="251">
        <f>BK242</f>
        <v>0</v>
      </c>
      <c r="O242" s="252"/>
      <c r="P242" s="252"/>
      <c r="Q242" s="252"/>
      <c r="R242" s="219"/>
      <c r="T242" s="221"/>
      <c r="U242" s="215"/>
      <c r="V242" s="215"/>
      <c r="W242" s="222">
        <f>W243+W256+W260+W262+W265+W277+W282+W316+W361+W370+W374+W387+W399+W402</f>
        <v>3444.9186108500003</v>
      </c>
      <c r="X242" s="215"/>
      <c r="Y242" s="222">
        <f>Y243+Y256+Y260+Y262+Y265+Y277+Y282+Y316+Y361+Y370+Y374+Y387+Y399+Y402</f>
        <v>360.09607264000005</v>
      </c>
      <c r="Z242" s="215"/>
      <c r="AA242" s="223">
        <f>AA243+AA256+AA260+AA262+AA265+AA277+AA282+AA316+AA361+AA370+AA374+AA387+AA399+AA402</f>
        <v>7.5104639999999998</v>
      </c>
      <c r="AC242" s="263"/>
      <c r="AD242" s="263"/>
      <c r="AE242" s="263"/>
      <c r="AF242" s="263"/>
      <c r="AG242" s="263"/>
      <c r="AH242" s="263"/>
      <c r="AI242" s="263"/>
      <c r="AR242" s="224" t="s">
        <v>85</v>
      </c>
      <c r="AT242" s="225" t="s">
        <v>73</v>
      </c>
      <c r="AU242" s="225" t="s">
        <v>74</v>
      </c>
      <c r="AY242" s="224" t="s">
        <v>168</v>
      </c>
      <c r="BK242" s="226">
        <f>BK243+BK256+BK260+BK262+BK265+BK277+BK282+BK316+BK361+BK370+BK374+BK387+BK399+BK402</f>
        <v>0</v>
      </c>
      <c r="BO242" s="152"/>
    </row>
    <row r="243" spans="2:67" s="220" customFormat="1" ht="19.899999999999999" customHeight="1">
      <c r="B243" s="214"/>
      <c r="C243" s="215"/>
      <c r="D243" s="227" t="s">
        <v>139</v>
      </c>
      <c r="E243" s="227"/>
      <c r="F243" s="227"/>
      <c r="G243" s="227"/>
      <c r="H243" s="227"/>
      <c r="I243" s="227"/>
      <c r="J243" s="227"/>
      <c r="K243" s="227"/>
      <c r="L243" s="289"/>
      <c r="M243" s="289"/>
      <c r="N243" s="229">
        <f>BK243</f>
        <v>0</v>
      </c>
      <c r="O243" s="230"/>
      <c r="P243" s="230"/>
      <c r="Q243" s="230"/>
      <c r="R243" s="219"/>
      <c r="T243" s="221"/>
      <c r="U243" s="215"/>
      <c r="V243" s="215"/>
      <c r="W243" s="222">
        <f>SUM(W244:W255)</f>
        <v>221.430226</v>
      </c>
      <c r="X243" s="215"/>
      <c r="Y243" s="222">
        <f>SUM(Y244:Y255)</f>
        <v>4.9451090000000004</v>
      </c>
      <c r="Z243" s="215"/>
      <c r="AA243" s="223">
        <f>SUM(AA244:AA255)</f>
        <v>0</v>
      </c>
      <c r="AC243" s="263"/>
      <c r="AD243" s="263"/>
      <c r="AE243" s="263"/>
      <c r="AF243" s="263"/>
      <c r="AG243" s="263"/>
      <c r="AH243" s="263"/>
      <c r="AI243" s="263"/>
      <c r="AR243" s="224" t="s">
        <v>85</v>
      </c>
      <c r="AT243" s="225" t="s">
        <v>73</v>
      </c>
      <c r="AU243" s="225" t="s">
        <v>80</v>
      </c>
      <c r="AY243" s="224" t="s">
        <v>168</v>
      </c>
      <c r="BK243" s="226">
        <f>SUM(BK244:BK255)</f>
        <v>0</v>
      </c>
      <c r="BO243" s="152"/>
    </row>
    <row r="244" spans="2:67" s="170" customFormat="1" ht="25.5" customHeight="1">
      <c r="B244" s="171"/>
      <c r="C244" s="231" t="s">
        <v>581</v>
      </c>
      <c r="D244" s="231" t="s">
        <v>169</v>
      </c>
      <c r="E244" s="232" t="s">
        <v>582</v>
      </c>
      <c r="F244" s="233" t="s">
        <v>583</v>
      </c>
      <c r="G244" s="233"/>
      <c r="H244" s="233"/>
      <c r="I244" s="233"/>
      <c r="J244" s="234" t="s">
        <v>181</v>
      </c>
      <c r="K244" s="235">
        <v>869.4</v>
      </c>
      <c r="L244" s="149"/>
      <c r="M244" s="149"/>
      <c r="N244" s="236">
        <f t="shared" ref="N244:N255" si="39">ROUND(L244*K244,2)</f>
        <v>0</v>
      </c>
      <c r="O244" s="236"/>
      <c r="P244" s="236"/>
      <c r="Q244" s="236"/>
      <c r="R244" s="174"/>
      <c r="T244" s="237" t="s">
        <v>5</v>
      </c>
      <c r="U244" s="238" t="s">
        <v>41</v>
      </c>
      <c r="V244" s="239">
        <v>1.6080000000000001E-2</v>
      </c>
      <c r="W244" s="239">
        <f t="shared" ref="W244:W255" si="40">V244*K244</f>
        <v>13.979952000000001</v>
      </c>
      <c r="X244" s="239">
        <v>0</v>
      </c>
      <c r="Y244" s="239">
        <f t="shared" ref="Y244:Y255" si="41">X244*K244</f>
        <v>0</v>
      </c>
      <c r="Z244" s="239">
        <v>0</v>
      </c>
      <c r="AA244" s="240">
        <f t="shared" ref="AA244:AA255" si="42">Z244*K244</f>
        <v>0</v>
      </c>
      <c r="AC244" s="262"/>
      <c r="AD244" s="262"/>
      <c r="AE244" s="262"/>
      <c r="AF244" s="262"/>
      <c r="AG244" s="262"/>
      <c r="AH244" s="262"/>
      <c r="AI244" s="262"/>
      <c r="AR244" s="158" t="s">
        <v>232</v>
      </c>
      <c r="AT244" s="158" t="s">
        <v>169</v>
      </c>
      <c r="AU244" s="158" t="s">
        <v>85</v>
      </c>
      <c r="AY244" s="158" t="s">
        <v>168</v>
      </c>
      <c r="BE244" s="241">
        <f t="shared" ref="BE244:BE255" si="43">IF(U244="základná",N244,0)</f>
        <v>0</v>
      </c>
      <c r="BF244" s="241">
        <f t="shared" ref="BF244:BF255" si="44">IF(U244="znížená",N244,0)</f>
        <v>0</v>
      </c>
      <c r="BG244" s="241">
        <f t="shared" ref="BG244:BG255" si="45">IF(U244="zákl. prenesená",N244,0)</f>
        <v>0</v>
      </c>
      <c r="BH244" s="241">
        <f t="shared" ref="BH244:BH255" si="46">IF(U244="zníž. prenesená",N244,0)</f>
        <v>0</v>
      </c>
      <c r="BI244" s="241">
        <f t="shared" ref="BI244:BI255" si="47">IF(U244="nulová",N244,0)</f>
        <v>0</v>
      </c>
      <c r="BJ244" s="158" t="s">
        <v>85</v>
      </c>
      <c r="BK244" s="242">
        <f t="shared" ref="BK244:BK255" si="48">ROUND(L244*K244,3)</f>
        <v>0</v>
      </c>
      <c r="BL244" s="158" t="s">
        <v>232</v>
      </c>
      <c r="BM244" s="158" t="s">
        <v>584</v>
      </c>
      <c r="BO244" s="152"/>
    </row>
    <row r="245" spans="2:67" s="170" customFormat="1" ht="16.5" customHeight="1">
      <c r="B245" s="171"/>
      <c r="C245" s="243" t="s">
        <v>585</v>
      </c>
      <c r="D245" s="243" t="s">
        <v>203</v>
      </c>
      <c r="E245" s="244" t="s">
        <v>586</v>
      </c>
      <c r="F245" s="245" t="s">
        <v>587</v>
      </c>
      <c r="G245" s="245"/>
      <c r="H245" s="245"/>
      <c r="I245" s="245"/>
      <c r="J245" s="246" t="s">
        <v>267</v>
      </c>
      <c r="K245" s="247">
        <v>0.27400000000000002</v>
      </c>
      <c r="L245" s="150"/>
      <c r="M245" s="150"/>
      <c r="N245" s="248">
        <f t="shared" si="39"/>
        <v>0</v>
      </c>
      <c r="O245" s="236"/>
      <c r="P245" s="236"/>
      <c r="Q245" s="236"/>
      <c r="R245" s="174"/>
      <c r="T245" s="237" t="s">
        <v>5</v>
      </c>
      <c r="U245" s="238" t="s">
        <v>41</v>
      </c>
      <c r="V245" s="239">
        <v>0</v>
      </c>
      <c r="W245" s="239">
        <f t="shared" si="40"/>
        <v>0</v>
      </c>
      <c r="X245" s="239">
        <v>1</v>
      </c>
      <c r="Y245" s="239">
        <f t="shared" si="41"/>
        <v>0.27400000000000002</v>
      </c>
      <c r="Z245" s="239">
        <v>0</v>
      </c>
      <c r="AA245" s="240">
        <f t="shared" si="42"/>
        <v>0</v>
      </c>
      <c r="AC245" s="262"/>
      <c r="AD245" s="262"/>
      <c r="AE245" s="262"/>
      <c r="AF245" s="262"/>
      <c r="AG245" s="262"/>
      <c r="AH245" s="262"/>
      <c r="AI245" s="262"/>
      <c r="AR245" s="158" t="s">
        <v>297</v>
      </c>
      <c r="AT245" s="158" t="s">
        <v>203</v>
      </c>
      <c r="AU245" s="158" t="s">
        <v>85</v>
      </c>
      <c r="AY245" s="158" t="s">
        <v>168</v>
      </c>
      <c r="BE245" s="241">
        <f t="shared" si="43"/>
        <v>0</v>
      </c>
      <c r="BF245" s="241">
        <f t="shared" si="44"/>
        <v>0</v>
      </c>
      <c r="BG245" s="241">
        <f t="shared" si="45"/>
        <v>0</v>
      </c>
      <c r="BH245" s="241">
        <f t="shared" si="46"/>
        <v>0</v>
      </c>
      <c r="BI245" s="241">
        <f t="shared" si="47"/>
        <v>0</v>
      </c>
      <c r="BJ245" s="158" t="s">
        <v>85</v>
      </c>
      <c r="BK245" s="242">
        <f t="shared" si="48"/>
        <v>0</v>
      </c>
      <c r="BL245" s="158" t="s">
        <v>232</v>
      </c>
      <c r="BM245" s="158" t="s">
        <v>588</v>
      </c>
      <c r="BO245" s="152"/>
    </row>
    <row r="246" spans="2:67" s="170" customFormat="1" ht="25.5" customHeight="1">
      <c r="B246" s="171"/>
      <c r="C246" s="231" t="s">
        <v>589</v>
      </c>
      <c r="D246" s="231" t="s">
        <v>169</v>
      </c>
      <c r="E246" s="232" t="s">
        <v>590</v>
      </c>
      <c r="F246" s="233" t="s">
        <v>591</v>
      </c>
      <c r="G246" s="233"/>
      <c r="H246" s="233"/>
      <c r="I246" s="233"/>
      <c r="J246" s="234" t="s">
        <v>181</v>
      </c>
      <c r="K246" s="235">
        <v>869.4</v>
      </c>
      <c r="L246" s="149"/>
      <c r="M246" s="149"/>
      <c r="N246" s="236">
        <f t="shared" si="39"/>
        <v>0</v>
      </c>
      <c r="O246" s="236"/>
      <c r="P246" s="236"/>
      <c r="Q246" s="236"/>
      <c r="R246" s="174"/>
      <c r="T246" s="237" t="s">
        <v>5</v>
      </c>
      <c r="U246" s="238" t="s">
        <v>41</v>
      </c>
      <c r="V246" s="239">
        <v>0.21099000000000001</v>
      </c>
      <c r="W246" s="239">
        <f t="shared" si="40"/>
        <v>183.43470600000001</v>
      </c>
      <c r="X246" s="239">
        <v>5.4000000000000001E-4</v>
      </c>
      <c r="Y246" s="239">
        <f t="shared" si="41"/>
        <v>0.469476</v>
      </c>
      <c r="Z246" s="239">
        <v>0</v>
      </c>
      <c r="AA246" s="240">
        <f t="shared" si="42"/>
        <v>0</v>
      </c>
      <c r="AC246" s="262"/>
      <c r="AD246" s="262"/>
      <c r="AE246" s="262"/>
      <c r="AF246" s="262"/>
      <c r="AG246" s="262"/>
      <c r="AH246" s="262"/>
      <c r="AI246" s="262"/>
      <c r="AR246" s="158" t="s">
        <v>232</v>
      </c>
      <c r="AT246" s="158" t="s">
        <v>169</v>
      </c>
      <c r="AU246" s="158" t="s">
        <v>85</v>
      </c>
      <c r="AY246" s="158" t="s">
        <v>168</v>
      </c>
      <c r="BE246" s="241">
        <f t="shared" si="43"/>
        <v>0</v>
      </c>
      <c r="BF246" s="241">
        <f t="shared" si="44"/>
        <v>0</v>
      </c>
      <c r="BG246" s="241">
        <f t="shared" si="45"/>
        <v>0</v>
      </c>
      <c r="BH246" s="241">
        <f t="shared" si="46"/>
        <v>0</v>
      </c>
      <c r="BI246" s="241">
        <f t="shared" si="47"/>
        <v>0</v>
      </c>
      <c r="BJ246" s="158" t="s">
        <v>85</v>
      </c>
      <c r="BK246" s="242">
        <f t="shared" si="48"/>
        <v>0</v>
      </c>
      <c r="BL246" s="158" t="s">
        <v>232</v>
      </c>
      <c r="BM246" s="158" t="s">
        <v>592</v>
      </c>
      <c r="BO246" s="152"/>
    </row>
    <row r="247" spans="2:67" s="170" customFormat="1" ht="38.25" customHeight="1">
      <c r="B247" s="171"/>
      <c r="C247" s="243" t="s">
        <v>593</v>
      </c>
      <c r="D247" s="243" t="s">
        <v>203</v>
      </c>
      <c r="E247" s="244" t="s">
        <v>594</v>
      </c>
      <c r="F247" s="245" t="s">
        <v>595</v>
      </c>
      <c r="G247" s="245"/>
      <c r="H247" s="245"/>
      <c r="I247" s="245"/>
      <c r="J247" s="246" t="s">
        <v>181</v>
      </c>
      <c r="K247" s="247">
        <v>956.34</v>
      </c>
      <c r="L247" s="150"/>
      <c r="M247" s="150"/>
      <c r="N247" s="248">
        <f t="shared" si="39"/>
        <v>0</v>
      </c>
      <c r="O247" s="236"/>
      <c r="P247" s="236"/>
      <c r="Q247" s="236"/>
      <c r="R247" s="174"/>
      <c r="T247" s="237" t="s">
        <v>5</v>
      </c>
      <c r="U247" s="238" t="s">
        <v>41</v>
      </c>
      <c r="V247" s="239">
        <v>0</v>
      </c>
      <c r="W247" s="239">
        <f t="shared" si="40"/>
        <v>0</v>
      </c>
      <c r="X247" s="239">
        <v>4.2500000000000003E-3</v>
      </c>
      <c r="Y247" s="239">
        <f t="shared" si="41"/>
        <v>4.0644450000000001</v>
      </c>
      <c r="Z247" s="239">
        <v>0</v>
      </c>
      <c r="AA247" s="240">
        <f t="shared" si="42"/>
        <v>0</v>
      </c>
      <c r="AC247" s="262"/>
      <c r="AD247" s="262"/>
      <c r="AE247" s="262"/>
      <c r="AF247" s="262"/>
      <c r="AG247" s="262"/>
      <c r="AH247" s="262"/>
      <c r="AI247" s="262"/>
      <c r="AR247" s="158" t="s">
        <v>297</v>
      </c>
      <c r="AT247" s="158" t="s">
        <v>203</v>
      </c>
      <c r="AU247" s="158" t="s">
        <v>85</v>
      </c>
      <c r="AY247" s="158" t="s">
        <v>168</v>
      </c>
      <c r="BE247" s="241">
        <f t="shared" si="43"/>
        <v>0</v>
      </c>
      <c r="BF247" s="241">
        <f t="shared" si="44"/>
        <v>0</v>
      </c>
      <c r="BG247" s="241">
        <f t="shared" si="45"/>
        <v>0</v>
      </c>
      <c r="BH247" s="241">
        <f t="shared" si="46"/>
        <v>0</v>
      </c>
      <c r="BI247" s="241">
        <f t="shared" si="47"/>
        <v>0</v>
      </c>
      <c r="BJ247" s="158" t="s">
        <v>85</v>
      </c>
      <c r="BK247" s="242">
        <f t="shared" si="48"/>
        <v>0</v>
      </c>
      <c r="BL247" s="158" t="s">
        <v>232</v>
      </c>
      <c r="BM247" s="158" t="s">
        <v>596</v>
      </c>
      <c r="BO247" s="152"/>
    </row>
    <row r="248" spans="2:67" s="170" customFormat="1" ht="38.25" customHeight="1">
      <c r="B248" s="171"/>
      <c r="C248" s="231" t="s">
        <v>597</v>
      </c>
      <c r="D248" s="231" t="s">
        <v>169</v>
      </c>
      <c r="E248" s="232" t="s">
        <v>598</v>
      </c>
      <c r="F248" s="233" t="s">
        <v>599</v>
      </c>
      <c r="G248" s="233"/>
      <c r="H248" s="233"/>
      <c r="I248" s="233"/>
      <c r="J248" s="234" t="s">
        <v>181</v>
      </c>
      <c r="K248" s="235">
        <v>69.8</v>
      </c>
      <c r="L248" s="149"/>
      <c r="M248" s="149"/>
      <c r="N248" s="236">
        <f t="shared" si="39"/>
        <v>0</v>
      </c>
      <c r="O248" s="236"/>
      <c r="P248" s="236"/>
      <c r="Q248" s="236"/>
      <c r="R248" s="174"/>
      <c r="T248" s="237" t="s">
        <v>5</v>
      </c>
      <c r="U248" s="238" t="s">
        <v>41</v>
      </c>
      <c r="V248" s="239">
        <v>1.2999999999999999E-2</v>
      </c>
      <c r="W248" s="239">
        <f t="shared" si="40"/>
        <v>0.90739999999999987</v>
      </c>
      <c r="X248" s="239">
        <v>0</v>
      </c>
      <c r="Y248" s="239">
        <f t="shared" si="41"/>
        <v>0</v>
      </c>
      <c r="Z248" s="239">
        <v>0</v>
      </c>
      <c r="AA248" s="240">
        <f t="shared" si="42"/>
        <v>0</v>
      </c>
      <c r="AC248" s="262"/>
      <c r="AD248" s="262"/>
      <c r="AE248" s="262"/>
      <c r="AF248" s="262"/>
      <c r="AG248" s="262"/>
      <c r="AH248" s="262"/>
      <c r="AI248" s="262"/>
      <c r="AR248" s="158" t="s">
        <v>232</v>
      </c>
      <c r="AT248" s="158" t="s">
        <v>169</v>
      </c>
      <c r="AU248" s="158" t="s">
        <v>85</v>
      </c>
      <c r="AY248" s="158" t="s">
        <v>168</v>
      </c>
      <c r="BE248" s="241">
        <f t="shared" si="43"/>
        <v>0</v>
      </c>
      <c r="BF248" s="241">
        <f t="shared" si="44"/>
        <v>0</v>
      </c>
      <c r="BG248" s="241">
        <f t="shared" si="45"/>
        <v>0</v>
      </c>
      <c r="BH248" s="241">
        <f t="shared" si="46"/>
        <v>0</v>
      </c>
      <c r="BI248" s="241">
        <f t="shared" si="47"/>
        <v>0</v>
      </c>
      <c r="BJ248" s="158" t="s">
        <v>85</v>
      </c>
      <c r="BK248" s="242">
        <f t="shared" si="48"/>
        <v>0</v>
      </c>
      <c r="BL248" s="158" t="s">
        <v>232</v>
      </c>
      <c r="BM248" s="158" t="s">
        <v>600</v>
      </c>
      <c r="BO248" s="152"/>
    </row>
    <row r="249" spans="2:67" s="170" customFormat="1" ht="25.5" customHeight="1">
      <c r="B249" s="171"/>
      <c r="C249" s="231" t="s">
        <v>601</v>
      </c>
      <c r="D249" s="231" t="s">
        <v>169</v>
      </c>
      <c r="E249" s="232" t="s">
        <v>602</v>
      </c>
      <c r="F249" s="233" t="s">
        <v>603</v>
      </c>
      <c r="G249" s="233"/>
      <c r="H249" s="233"/>
      <c r="I249" s="233"/>
      <c r="J249" s="234" t="s">
        <v>181</v>
      </c>
      <c r="K249" s="235">
        <v>54.8</v>
      </c>
      <c r="L249" s="149"/>
      <c r="M249" s="149"/>
      <c r="N249" s="236">
        <f t="shared" si="39"/>
        <v>0</v>
      </c>
      <c r="O249" s="236"/>
      <c r="P249" s="236"/>
      <c r="Q249" s="236"/>
      <c r="R249" s="174"/>
      <c r="T249" s="237" t="s">
        <v>5</v>
      </c>
      <c r="U249" s="238" t="s">
        <v>41</v>
      </c>
      <c r="V249" s="239">
        <v>1.6E-2</v>
      </c>
      <c r="W249" s="239">
        <f t="shared" si="40"/>
        <v>0.87680000000000002</v>
      </c>
      <c r="X249" s="239">
        <v>0</v>
      </c>
      <c r="Y249" s="239">
        <f t="shared" si="41"/>
        <v>0</v>
      </c>
      <c r="Z249" s="239">
        <v>0</v>
      </c>
      <c r="AA249" s="240">
        <f t="shared" si="42"/>
        <v>0</v>
      </c>
      <c r="AC249" s="262"/>
      <c r="AD249" s="262"/>
      <c r="AE249" s="262"/>
      <c r="AF249" s="262"/>
      <c r="AG249" s="262"/>
      <c r="AH249" s="262"/>
      <c r="AI249" s="262"/>
      <c r="AR249" s="158" t="s">
        <v>232</v>
      </c>
      <c r="AT249" s="158" t="s">
        <v>169</v>
      </c>
      <c r="AU249" s="158" t="s">
        <v>85</v>
      </c>
      <c r="AY249" s="158" t="s">
        <v>168</v>
      </c>
      <c r="BE249" s="241">
        <f t="shared" si="43"/>
        <v>0</v>
      </c>
      <c r="BF249" s="241">
        <f t="shared" si="44"/>
        <v>0</v>
      </c>
      <c r="BG249" s="241">
        <f t="shared" si="45"/>
        <v>0</v>
      </c>
      <c r="BH249" s="241">
        <f t="shared" si="46"/>
        <v>0</v>
      </c>
      <c r="BI249" s="241">
        <f t="shared" si="47"/>
        <v>0</v>
      </c>
      <c r="BJ249" s="158" t="s">
        <v>85</v>
      </c>
      <c r="BK249" s="242">
        <f t="shared" si="48"/>
        <v>0</v>
      </c>
      <c r="BL249" s="158" t="s">
        <v>232</v>
      </c>
      <c r="BM249" s="158" t="s">
        <v>604</v>
      </c>
      <c r="BO249" s="152"/>
    </row>
    <row r="250" spans="2:67" s="170" customFormat="1" ht="25.5" customHeight="1">
      <c r="B250" s="171"/>
      <c r="C250" s="243" t="s">
        <v>605</v>
      </c>
      <c r="D250" s="243" t="s">
        <v>203</v>
      </c>
      <c r="E250" s="244" t="s">
        <v>606</v>
      </c>
      <c r="F250" s="245" t="s">
        <v>2585</v>
      </c>
      <c r="G250" s="245"/>
      <c r="H250" s="245"/>
      <c r="I250" s="245"/>
      <c r="J250" s="246" t="s">
        <v>352</v>
      </c>
      <c r="K250" s="247">
        <v>7.7880000000000003</v>
      </c>
      <c r="L250" s="150"/>
      <c r="M250" s="150"/>
      <c r="N250" s="248">
        <f t="shared" si="39"/>
        <v>0</v>
      </c>
      <c r="O250" s="236"/>
      <c r="P250" s="236"/>
      <c r="Q250" s="236"/>
      <c r="R250" s="174"/>
      <c r="S250" s="262"/>
      <c r="T250" s="237" t="s">
        <v>5</v>
      </c>
      <c r="U250" s="238" t="s">
        <v>41</v>
      </c>
      <c r="V250" s="239">
        <v>0</v>
      </c>
      <c r="W250" s="239">
        <f t="shared" si="40"/>
        <v>0</v>
      </c>
      <c r="X250" s="239">
        <v>1E-3</v>
      </c>
      <c r="Y250" s="239">
        <f t="shared" si="41"/>
        <v>7.7880000000000007E-3</v>
      </c>
      <c r="Z250" s="239">
        <v>0</v>
      </c>
      <c r="AA250" s="240">
        <f t="shared" si="42"/>
        <v>0</v>
      </c>
      <c r="AC250" s="262"/>
      <c r="AD250" s="262"/>
      <c r="AE250" s="262"/>
      <c r="AF250" s="262"/>
      <c r="AG250" s="262"/>
      <c r="AH250" s="262"/>
      <c r="AI250" s="262"/>
      <c r="AR250" s="158" t="s">
        <v>297</v>
      </c>
      <c r="AT250" s="158" t="s">
        <v>203</v>
      </c>
      <c r="AU250" s="158" t="s">
        <v>85</v>
      </c>
      <c r="AY250" s="158" t="s">
        <v>168</v>
      </c>
      <c r="BE250" s="241">
        <f t="shared" si="43"/>
        <v>0</v>
      </c>
      <c r="BF250" s="241">
        <f t="shared" si="44"/>
        <v>0</v>
      </c>
      <c r="BG250" s="241">
        <f t="shared" si="45"/>
        <v>0</v>
      </c>
      <c r="BH250" s="241">
        <f t="shared" si="46"/>
        <v>0</v>
      </c>
      <c r="BI250" s="241">
        <f t="shared" si="47"/>
        <v>0</v>
      </c>
      <c r="BJ250" s="158" t="s">
        <v>85</v>
      </c>
      <c r="BK250" s="242">
        <f t="shared" si="48"/>
        <v>0</v>
      </c>
      <c r="BL250" s="158" t="s">
        <v>232</v>
      </c>
      <c r="BM250" s="158" t="s">
        <v>607</v>
      </c>
      <c r="BO250" s="152"/>
    </row>
    <row r="251" spans="2:67" s="170" customFormat="1" ht="38.25" customHeight="1">
      <c r="B251" s="171"/>
      <c r="C251" s="243" t="s">
        <v>608</v>
      </c>
      <c r="D251" s="243" t="s">
        <v>203</v>
      </c>
      <c r="E251" s="244" t="s">
        <v>609</v>
      </c>
      <c r="F251" s="245" t="s">
        <v>610</v>
      </c>
      <c r="G251" s="245"/>
      <c r="H251" s="245"/>
      <c r="I251" s="245"/>
      <c r="J251" s="246" t="s">
        <v>243</v>
      </c>
      <c r="K251" s="247">
        <v>96</v>
      </c>
      <c r="L251" s="150"/>
      <c r="M251" s="150"/>
      <c r="N251" s="248">
        <f t="shared" si="39"/>
        <v>0</v>
      </c>
      <c r="O251" s="236"/>
      <c r="P251" s="236"/>
      <c r="Q251" s="236"/>
      <c r="R251" s="174"/>
      <c r="T251" s="237" t="s">
        <v>5</v>
      </c>
      <c r="U251" s="238" t="s">
        <v>41</v>
      </c>
      <c r="V251" s="239">
        <v>0</v>
      </c>
      <c r="W251" s="239">
        <f t="shared" si="40"/>
        <v>0</v>
      </c>
      <c r="X251" s="239">
        <v>5.0000000000000002E-5</v>
      </c>
      <c r="Y251" s="239">
        <f t="shared" si="41"/>
        <v>4.8000000000000004E-3</v>
      </c>
      <c r="Z251" s="239">
        <v>0</v>
      </c>
      <c r="AA251" s="240">
        <f t="shared" si="42"/>
        <v>0</v>
      </c>
      <c r="AC251" s="262"/>
      <c r="AD251" s="262"/>
      <c r="AE251" s="262"/>
      <c r="AF251" s="262"/>
      <c r="AG251" s="262"/>
      <c r="AH251" s="262"/>
      <c r="AI251" s="262"/>
      <c r="AR251" s="158" t="s">
        <v>297</v>
      </c>
      <c r="AT251" s="158" t="s">
        <v>203</v>
      </c>
      <c r="AU251" s="158" t="s">
        <v>85</v>
      </c>
      <c r="AY251" s="158" t="s">
        <v>168</v>
      </c>
      <c r="BE251" s="241">
        <f t="shared" si="43"/>
        <v>0</v>
      </c>
      <c r="BF251" s="241">
        <f t="shared" si="44"/>
        <v>0</v>
      </c>
      <c r="BG251" s="241">
        <f t="shared" si="45"/>
        <v>0</v>
      </c>
      <c r="BH251" s="241">
        <f t="shared" si="46"/>
        <v>0</v>
      </c>
      <c r="BI251" s="241">
        <f t="shared" si="47"/>
        <v>0</v>
      </c>
      <c r="BJ251" s="158" t="s">
        <v>85</v>
      </c>
      <c r="BK251" s="242">
        <f t="shared" si="48"/>
        <v>0</v>
      </c>
      <c r="BL251" s="158" t="s">
        <v>232</v>
      </c>
      <c r="BM251" s="158" t="s">
        <v>611</v>
      </c>
      <c r="BO251" s="152"/>
    </row>
    <row r="252" spans="2:67" s="170" customFormat="1" ht="38.25" customHeight="1">
      <c r="B252" s="171"/>
      <c r="C252" s="231" t="s">
        <v>612</v>
      </c>
      <c r="D252" s="231" t="s">
        <v>169</v>
      </c>
      <c r="E252" s="232" t="s">
        <v>613</v>
      </c>
      <c r="F252" s="233" t="s">
        <v>614</v>
      </c>
      <c r="G252" s="233"/>
      <c r="H252" s="233"/>
      <c r="I252" s="233"/>
      <c r="J252" s="234" t="s">
        <v>181</v>
      </c>
      <c r="K252" s="235">
        <v>69.8</v>
      </c>
      <c r="L252" s="149"/>
      <c r="M252" s="149"/>
      <c r="N252" s="236">
        <f t="shared" si="39"/>
        <v>0</v>
      </c>
      <c r="O252" s="236"/>
      <c r="P252" s="236"/>
      <c r="Q252" s="236"/>
      <c r="R252" s="174"/>
      <c r="T252" s="237" t="s">
        <v>5</v>
      </c>
      <c r="U252" s="238" t="s">
        <v>41</v>
      </c>
      <c r="V252" s="239">
        <v>0.11</v>
      </c>
      <c r="W252" s="239">
        <f t="shared" si="40"/>
        <v>7.6779999999999999</v>
      </c>
      <c r="X252" s="239">
        <v>0</v>
      </c>
      <c r="Y252" s="239">
        <f t="shared" si="41"/>
        <v>0</v>
      </c>
      <c r="Z252" s="239">
        <v>0</v>
      </c>
      <c r="AA252" s="240">
        <f t="shared" si="42"/>
        <v>0</v>
      </c>
      <c r="AC252" s="262"/>
      <c r="AD252" s="262"/>
      <c r="AE252" s="262"/>
      <c r="AF252" s="262"/>
      <c r="AG252" s="262"/>
      <c r="AH252" s="262"/>
      <c r="AI252" s="262"/>
      <c r="AR252" s="158" t="s">
        <v>232</v>
      </c>
      <c r="AT252" s="158" t="s">
        <v>169</v>
      </c>
      <c r="AU252" s="158" t="s">
        <v>85</v>
      </c>
      <c r="AY252" s="158" t="s">
        <v>168</v>
      </c>
      <c r="BE252" s="241">
        <f t="shared" si="43"/>
        <v>0</v>
      </c>
      <c r="BF252" s="241">
        <f t="shared" si="44"/>
        <v>0</v>
      </c>
      <c r="BG252" s="241">
        <f t="shared" si="45"/>
        <v>0</v>
      </c>
      <c r="BH252" s="241">
        <f t="shared" si="46"/>
        <v>0</v>
      </c>
      <c r="BI252" s="241">
        <f t="shared" si="47"/>
        <v>0</v>
      </c>
      <c r="BJ252" s="158" t="s">
        <v>85</v>
      </c>
      <c r="BK252" s="242">
        <f t="shared" si="48"/>
        <v>0</v>
      </c>
      <c r="BL252" s="158" t="s">
        <v>232</v>
      </c>
      <c r="BM252" s="158" t="s">
        <v>615</v>
      </c>
      <c r="BO252" s="152"/>
    </row>
    <row r="253" spans="2:67" s="170" customFormat="1" ht="38.25" customHeight="1">
      <c r="B253" s="171"/>
      <c r="C253" s="231" t="s">
        <v>616</v>
      </c>
      <c r="D253" s="231" t="s">
        <v>169</v>
      </c>
      <c r="E253" s="232" t="s">
        <v>617</v>
      </c>
      <c r="F253" s="233" t="s">
        <v>618</v>
      </c>
      <c r="G253" s="233"/>
      <c r="H253" s="233"/>
      <c r="I253" s="233"/>
      <c r="J253" s="234" t="s">
        <v>181</v>
      </c>
      <c r="K253" s="235">
        <v>54.8</v>
      </c>
      <c r="L253" s="149"/>
      <c r="M253" s="149"/>
      <c r="N253" s="236">
        <f t="shared" si="39"/>
        <v>0</v>
      </c>
      <c r="O253" s="236"/>
      <c r="P253" s="236"/>
      <c r="Q253" s="236"/>
      <c r="R253" s="174"/>
      <c r="T253" s="237" t="s">
        <v>5</v>
      </c>
      <c r="U253" s="238" t="s">
        <v>41</v>
      </c>
      <c r="V253" s="239">
        <v>0.12010999999999999</v>
      </c>
      <c r="W253" s="239">
        <f t="shared" si="40"/>
        <v>6.5820279999999993</v>
      </c>
      <c r="X253" s="239">
        <v>0</v>
      </c>
      <c r="Y253" s="239">
        <f t="shared" si="41"/>
        <v>0</v>
      </c>
      <c r="Z253" s="239">
        <v>0</v>
      </c>
      <c r="AA253" s="240">
        <f t="shared" si="42"/>
        <v>0</v>
      </c>
      <c r="AC253" s="262"/>
      <c r="AD253" s="262"/>
      <c r="AE253" s="262"/>
      <c r="AF253" s="262"/>
      <c r="AG253" s="262"/>
      <c r="AH253" s="262"/>
      <c r="AI253" s="262"/>
      <c r="AR253" s="158" t="s">
        <v>232</v>
      </c>
      <c r="AT253" s="158" t="s">
        <v>169</v>
      </c>
      <c r="AU253" s="158" t="s">
        <v>85</v>
      </c>
      <c r="AY253" s="158" t="s">
        <v>168</v>
      </c>
      <c r="BE253" s="241">
        <f t="shared" si="43"/>
        <v>0</v>
      </c>
      <c r="BF253" s="241">
        <f t="shared" si="44"/>
        <v>0</v>
      </c>
      <c r="BG253" s="241">
        <f t="shared" si="45"/>
        <v>0</v>
      </c>
      <c r="BH253" s="241">
        <f t="shared" si="46"/>
        <v>0</v>
      </c>
      <c r="BI253" s="241">
        <f t="shared" si="47"/>
        <v>0</v>
      </c>
      <c r="BJ253" s="158" t="s">
        <v>85</v>
      </c>
      <c r="BK253" s="242">
        <f t="shared" si="48"/>
        <v>0</v>
      </c>
      <c r="BL253" s="158" t="s">
        <v>232</v>
      </c>
      <c r="BM253" s="158" t="s">
        <v>619</v>
      </c>
      <c r="BO253" s="152"/>
    </row>
    <row r="254" spans="2:67" s="170" customFormat="1" ht="25.5" customHeight="1">
      <c r="B254" s="171"/>
      <c r="C254" s="243" t="s">
        <v>620</v>
      </c>
      <c r="D254" s="243" t="s">
        <v>203</v>
      </c>
      <c r="E254" s="244" t="s">
        <v>621</v>
      </c>
      <c r="F254" s="245" t="s">
        <v>2586</v>
      </c>
      <c r="G254" s="245"/>
      <c r="H254" s="245"/>
      <c r="I254" s="245"/>
      <c r="J254" s="246" t="s">
        <v>352</v>
      </c>
      <c r="K254" s="247">
        <v>124.6</v>
      </c>
      <c r="L254" s="150"/>
      <c r="M254" s="150"/>
      <c r="N254" s="248">
        <f t="shared" si="39"/>
        <v>0</v>
      </c>
      <c r="O254" s="236"/>
      <c r="P254" s="236"/>
      <c r="Q254" s="236"/>
      <c r="R254" s="174"/>
      <c r="S254" s="262"/>
      <c r="T254" s="237" t="s">
        <v>5</v>
      </c>
      <c r="U254" s="238" t="s">
        <v>41</v>
      </c>
      <c r="V254" s="239">
        <v>0</v>
      </c>
      <c r="W254" s="239">
        <f t="shared" si="40"/>
        <v>0</v>
      </c>
      <c r="X254" s="239">
        <v>1E-3</v>
      </c>
      <c r="Y254" s="239">
        <f t="shared" si="41"/>
        <v>0.1246</v>
      </c>
      <c r="Z254" s="239">
        <v>0</v>
      </c>
      <c r="AA254" s="240">
        <f t="shared" si="42"/>
        <v>0</v>
      </c>
      <c r="AC254" s="262"/>
      <c r="AD254" s="262"/>
      <c r="AE254" s="262"/>
      <c r="AF254" s="262"/>
      <c r="AG254" s="262"/>
      <c r="AH254" s="262"/>
      <c r="AI254" s="262"/>
      <c r="AR254" s="158" t="s">
        <v>297</v>
      </c>
      <c r="AT254" s="158" t="s">
        <v>203</v>
      </c>
      <c r="AU254" s="158" t="s">
        <v>85</v>
      </c>
      <c r="AY254" s="158" t="s">
        <v>168</v>
      </c>
      <c r="BE254" s="241">
        <f t="shared" si="43"/>
        <v>0</v>
      </c>
      <c r="BF254" s="241">
        <f t="shared" si="44"/>
        <v>0</v>
      </c>
      <c r="BG254" s="241">
        <f t="shared" si="45"/>
        <v>0</v>
      </c>
      <c r="BH254" s="241">
        <f t="shared" si="46"/>
        <v>0</v>
      </c>
      <c r="BI254" s="241">
        <f t="shared" si="47"/>
        <v>0</v>
      </c>
      <c r="BJ254" s="158" t="s">
        <v>85</v>
      </c>
      <c r="BK254" s="242">
        <f t="shared" si="48"/>
        <v>0</v>
      </c>
      <c r="BL254" s="158" t="s">
        <v>232</v>
      </c>
      <c r="BM254" s="158" t="s">
        <v>622</v>
      </c>
      <c r="BO254" s="152"/>
    </row>
    <row r="255" spans="2:67" s="170" customFormat="1" ht="25.5" customHeight="1">
      <c r="B255" s="171"/>
      <c r="C255" s="231" t="s">
        <v>623</v>
      </c>
      <c r="D255" s="231" t="s">
        <v>169</v>
      </c>
      <c r="E255" s="232" t="s">
        <v>624</v>
      </c>
      <c r="F255" s="233" t="s">
        <v>625</v>
      </c>
      <c r="G255" s="233"/>
      <c r="H255" s="233"/>
      <c r="I255" s="233"/>
      <c r="J255" s="234" t="s">
        <v>267</v>
      </c>
      <c r="K255" s="235">
        <v>4.9450000000000003</v>
      </c>
      <c r="L255" s="149"/>
      <c r="M255" s="149"/>
      <c r="N255" s="236">
        <f t="shared" si="39"/>
        <v>0</v>
      </c>
      <c r="O255" s="236"/>
      <c r="P255" s="236"/>
      <c r="Q255" s="236"/>
      <c r="R255" s="174"/>
      <c r="T255" s="237" t="s">
        <v>5</v>
      </c>
      <c r="U255" s="238" t="s">
        <v>41</v>
      </c>
      <c r="V255" s="239">
        <v>1.6120000000000001</v>
      </c>
      <c r="W255" s="239">
        <f t="shared" si="40"/>
        <v>7.9713400000000005</v>
      </c>
      <c r="X255" s="239">
        <v>0</v>
      </c>
      <c r="Y255" s="239">
        <f t="shared" si="41"/>
        <v>0</v>
      </c>
      <c r="Z255" s="239">
        <v>0</v>
      </c>
      <c r="AA255" s="240">
        <f t="shared" si="42"/>
        <v>0</v>
      </c>
      <c r="AC255" s="262"/>
      <c r="AD255" s="262"/>
      <c r="AE255" s="262"/>
      <c r="AF255" s="262"/>
      <c r="AG255" s="262"/>
      <c r="AH255" s="262"/>
      <c r="AI255" s="262"/>
      <c r="AR255" s="158" t="s">
        <v>232</v>
      </c>
      <c r="AT255" s="158" t="s">
        <v>169</v>
      </c>
      <c r="AU255" s="158" t="s">
        <v>85</v>
      </c>
      <c r="AY255" s="158" t="s">
        <v>168</v>
      </c>
      <c r="BE255" s="241">
        <f t="shared" si="43"/>
        <v>0</v>
      </c>
      <c r="BF255" s="241">
        <f t="shared" si="44"/>
        <v>0</v>
      </c>
      <c r="BG255" s="241">
        <f t="shared" si="45"/>
        <v>0</v>
      </c>
      <c r="BH255" s="241">
        <f t="shared" si="46"/>
        <v>0</v>
      </c>
      <c r="BI255" s="241">
        <f t="shared" si="47"/>
        <v>0</v>
      </c>
      <c r="BJ255" s="158" t="s">
        <v>85</v>
      </c>
      <c r="BK255" s="242">
        <f t="shared" si="48"/>
        <v>0</v>
      </c>
      <c r="BL255" s="158" t="s">
        <v>232</v>
      </c>
      <c r="BM255" s="158" t="s">
        <v>626</v>
      </c>
      <c r="BO255" s="152"/>
    </row>
    <row r="256" spans="2:67" s="220" customFormat="1" ht="29.9" customHeight="1">
      <c r="B256" s="214"/>
      <c r="C256" s="215"/>
      <c r="D256" s="227" t="s">
        <v>140</v>
      </c>
      <c r="E256" s="227"/>
      <c r="F256" s="227"/>
      <c r="G256" s="227"/>
      <c r="H256" s="227"/>
      <c r="I256" s="227"/>
      <c r="J256" s="227"/>
      <c r="K256" s="227"/>
      <c r="L256" s="289"/>
      <c r="M256" s="289"/>
      <c r="N256" s="249">
        <f>BK256</f>
        <v>0</v>
      </c>
      <c r="O256" s="250"/>
      <c r="P256" s="250"/>
      <c r="Q256" s="250"/>
      <c r="R256" s="219"/>
      <c r="T256" s="221"/>
      <c r="U256" s="215"/>
      <c r="V256" s="215"/>
      <c r="W256" s="222">
        <f>SUM(W257:W259)</f>
        <v>57.2993442</v>
      </c>
      <c r="X256" s="215"/>
      <c r="Y256" s="222">
        <f>SUM(Y257:Y259)</f>
        <v>1.6383717000000002</v>
      </c>
      <c r="Z256" s="215"/>
      <c r="AA256" s="223">
        <f>SUM(AA257:AA259)</f>
        <v>0</v>
      </c>
      <c r="AC256" s="263"/>
      <c r="AD256" s="263"/>
      <c r="AE256" s="263"/>
      <c r="AF256" s="263"/>
      <c r="AG256" s="263"/>
      <c r="AH256" s="263"/>
      <c r="AI256" s="263"/>
      <c r="AR256" s="224" t="s">
        <v>85</v>
      </c>
      <c r="AT256" s="225" t="s">
        <v>73</v>
      </c>
      <c r="AU256" s="225" t="s">
        <v>80</v>
      </c>
      <c r="AY256" s="224" t="s">
        <v>168</v>
      </c>
      <c r="BK256" s="226">
        <f>SUM(BK257:BK259)</f>
        <v>0</v>
      </c>
      <c r="BO256" s="152"/>
    </row>
    <row r="257" spans="2:67" s="170" customFormat="1" ht="38.25" customHeight="1">
      <c r="B257" s="171"/>
      <c r="C257" s="231" t="s">
        <v>627</v>
      </c>
      <c r="D257" s="231" t="s">
        <v>169</v>
      </c>
      <c r="E257" s="232" t="s">
        <v>628</v>
      </c>
      <c r="F257" s="233" t="s">
        <v>629</v>
      </c>
      <c r="G257" s="233"/>
      <c r="H257" s="233"/>
      <c r="I257" s="233"/>
      <c r="J257" s="234" t="s">
        <v>181</v>
      </c>
      <c r="K257" s="235">
        <v>838.9</v>
      </c>
      <c r="L257" s="149"/>
      <c r="M257" s="149"/>
      <c r="N257" s="236">
        <f>ROUND(L257*K257,2)</f>
        <v>0</v>
      </c>
      <c r="O257" s="236"/>
      <c r="P257" s="236"/>
      <c r="Q257" s="236"/>
      <c r="R257" s="174"/>
      <c r="T257" s="237" t="s">
        <v>5</v>
      </c>
      <c r="U257" s="238" t="s">
        <v>41</v>
      </c>
      <c r="V257" s="239">
        <v>6.4638000000000001E-2</v>
      </c>
      <c r="W257" s="239">
        <f>V257*K257</f>
        <v>54.224818200000001</v>
      </c>
      <c r="X257" s="239">
        <v>0</v>
      </c>
      <c r="Y257" s="239">
        <f>X257*K257</f>
        <v>0</v>
      </c>
      <c r="Z257" s="239">
        <v>0</v>
      </c>
      <c r="AA257" s="240">
        <f>Z257*K257</f>
        <v>0</v>
      </c>
      <c r="AC257" s="262"/>
      <c r="AD257" s="262"/>
      <c r="AE257" s="262"/>
      <c r="AF257" s="262"/>
      <c r="AG257" s="262"/>
      <c r="AH257" s="262"/>
      <c r="AI257" s="262"/>
      <c r="AR257" s="158" t="s">
        <v>232</v>
      </c>
      <c r="AT257" s="158" t="s">
        <v>169</v>
      </c>
      <c r="AU257" s="158" t="s">
        <v>85</v>
      </c>
      <c r="AY257" s="158" t="s">
        <v>168</v>
      </c>
      <c r="BE257" s="241">
        <f>IF(U257="základná",N257,0)</f>
        <v>0</v>
      </c>
      <c r="BF257" s="241">
        <f>IF(U257="znížená",N257,0)</f>
        <v>0</v>
      </c>
      <c r="BG257" s="241">
        <f>IF(U257="zákl. prenesená",N257,0)</f>
        <v>0</v>
      </c>
      <c r="BH257" s="241">
        <f>IF(U257="zníž. prenesená",N257,0)</f>
        <v>0</v>
      </c>
      <c r="BI257" s="241">
        <f>IF(U257="nulová",N257,0)</f>
        <v>0</v>
      </c>
      <c r="BJ257" s="158" t="s">
        <v>85</v>
      </c>
      <c r="BK257" s="242">
        <f>ROUND(L257*K257,3)</f>
        <v>0</v>
      </c>
      <c r="BL257" s="158" t="s">
        <v>232</v>
      </c>
      <c r="BM257" s="158" t="s">
        <v>630</v>
      </c>
      <c r="BO257" s="152"/>
    </row>
    <row r="258" spans="2:67" s="170" customFormat="1" ht="25.5" customHeight="1">
      <c r="B258" s="171"/>
      <c r="C258" s="243" t="s">
        <v>631</v>
      </c>
      <c r="D258" s="243" t="s">
        <v>203</v>
      </c>
      <c r="E258" s="244" t="s">
        <v>632</v>
      </c>
      <c r="F258" s="245" t="s">
        <v>633</v>
      </c>
      <c r="G258" s="245"/>
      <c r="H258" s="245"/>
      <c r="I258" s="245"/>
      <c r="J258" s="246" t="s">
        <v>181</v>
      </c>
      <c r="K258" s="247">
        <v>880.84500000000003</v>
      </c>
      <c r="L258" s="150"/>
      <c r="M258" s="150"/>
      <c r="N258" s="248">
        <f>ROUND(L258*K258,2)</f>
        <v>0</v>
      </c>
      <c r="O258" s="236"/>
      <c r="P258" s="236"/>
      <c r="Q258" s="236"/>
      <c r="R258" s="174"/>
      <c r="T258" s="237" t="s">
        <v>5</v>
      </c>
      <c r="U258" s="238" t="s">
        <v>41</v>
      </c>
      <c r="V258" s="239">
        <v>0</v>
      </c>
      <c r="W258" s="239">
        <f>V258*K258</f>
        <v>0</v>
      </c>
      <c r="X258" s="239">
        <v>1.8600000000000001E-3</v>
      </c>
      <c r="Y258" s="239">
        <f>X258*K258</f>
        <v>1.6383717000000002</v>
      </c>
      <c r="Z258" s="239">
        <v>0</v>
      </c>
      <c r="AA258" s="240">
        <f>Z258*K258</f>
        <v>0</v>
      </c>
      <c r="AC258" s="262"/>
      <c r="AD258" s="262"/>
      <c r="AE258" s="262"/>
      <c r="AF258" s="262"/>
      <c r="AG258" s="262"/>
      <c r="AH258" s="262"/>
      <c r="AI258" s="262"/>
      <c r="AR258" s="158" t="s">
        <v>297</v>
      </c>
      <c r="AT258" s="158" t="s">
        <v>203</v>
      </c>
      <c r="AU258" s="158" t="s">
        <v>85</v>
      </c>
      <c r="AY258" s="158" t="s">
        <v>168</v>
      </c>
      <c r="BE258" s="241">
        <f>IF(U258="základná",N258,0)</f>
        <v>0</v>
      </c>
      <c r="BF258" s="241">
        <f>IF(U258="znížená",N258,0)</f>
        <v>0</v>
      </c>
      <c r="BG258" s="241">
        <f>IF(U258="zákl. prenesená",N258,0)</f>
        <v>0</v>
      </c>
      <c r="BH258" s="241">
        <f>IF(U258="zníž. prenesená",N258,0)</f>
        <v>0</v>
      </c>
      <c r="BI258" s="241">
        <f>IF(U258="nulová",N258,0)</f>
        <v>0</v>
      </c>
      <c r="BJ258" s="158" t="s">
        <v>85</v>
      </c>
      <c r="BK258" s="242">
        <f>ROUND(L258*K258,3)</f>
        <v>0</v>
      </c>
      <c r="BL258" s="158" t="s">
        <v>232</v>
      </c>
      <c r="BM258" s="158" t="s">
        <v>634</v>
      </c>
      <c r="BO258" s="152"/>
    </row>
    <row r="259" spans="2:67" s="170" customFormat="1" ht="25.5" customHeight="1">
      <c r="B259" s="171"/>
      <c r="C259" s="231" t="s">
        <v>635</v>
      </c>
      <c r="D259" s="231" t="s">
        <v>169</v>
      </c>
      <c r="E259" s="232" t="s">
        <v>636</v>
      </c>
      <c r="F259" s="233" t="s">
        <v>637</v>
      </c>
      <c r="G259" s="233"/>
      <c r="H259" s="233"/>
      <c r="I259" s="233"/>
      <c r="J259" s="234" t="s">
        <v>267</v>
      </c>
      <c r="K259" s="235">
        <v>1.6379999999999999</v>
      </c>
      <c r="L259" s="149"/>
      <c r="M259" s="149"/>
      <c r="N259" s="236">
        <f>ROUND(L259*K259,2)</f>
        <v>0</v>
      </c>
      <c r="O259" s="236"/>
      <c r="P259" s="236"/>
      <c r="Q259" s="236"/>
      <c r="R259" s="174"/>
      <c r="T259" s="237" t="s">
        <v>5</v>
      </c>
      <c r="U259" s="238" t="s">
        <v>41</v>
      </c>
      <c r="V259" s="239">
        <v>1.877</v>
      </c>
      <c r="W259" s="239">
        <f>V259*K259</f>
        <v>3.0745259999999996</v>
      </c>
      <c r="X259" s="239">
        <v>0</v>
      </c>
      <c r="Y259" s="239">
        <f>X259*K259</f>
        <v>0</v>
      </c>
      <c r="Z259" s="239">
        <v>0</v>
      </c>
      <c r="AA259" s="240">
        <f>Z259*K259</f>
        <v>0</v>
      </c>
      <c r="AC259" s="262"/>
      <c r="AD259" s="262"/>
      <c r="AE259" s="262"/>
      <c r="AF259" s="262"/>
      <c r="AG259" s="262"/>
      <c r="AH259" s="262"/>
      <c r="AI259" s="262"/>
      <c r="AR259" s="158" t="s">
        <v>232</v>
      </c>
      <c r="AT259" s="158" t="s">
        <v>169</v>
      </c>
      <c r="AU259" s="158" t="s">
        <v>85</v>
      </c>
      <c r="AY259" s="158" t="s">
        <v>168</v>
      </c>
      <c r="BE259" s="241">
        <f>IF(U259="základná",N259,0)</f>
        <v>0</v>
      </c>
      <c r="BF259" s="241">
        <f>IF(U259="znížená",N259,0)</f>
        <v>0</v>
      </c>
      <c r="BG259" s="241">
        <f>IF(U259="zákl. prenesená",N259,0)</f>
        <v>0</v>
      </c>
      <c r="BH259" s="241">
        <f>IF(U259="zníž. prenesená",N259,0)</f>
        <v>0</v>
      </c>
      <c r="BI259" s="241">
        <f>IF(U259="nulová",N259,0)</f>
        <v>0</v>
      </c>
      <c r="BJ259" s="158" t="s">
        <v>85</v>
      </c>
      <c r="BK259" s="242">
        <f>ROUND(L259*K259,3)</f>
        <v>0</v>
      </c>
      <c r="BL259" s="158" t="s">
        <v>232</v>
      </c>
      <c r="BM259" s="158" t="s">
        <v>638</v>
      </c>
      <c r="BO259" s="152"/>
    </row>
    <row r="260" spans="2:67" s="220" customFormat="1" ht="29.9" customHeight="1">
      <c r="B260" s="214"/>
      <c r="C260" s="215"/>
      <c r="D260" s="227" t="s">
        <v>141</v>
      </c>
      <c r="E260" s="227"/>
      <c r="F260" s="227"/>
      <c r="G260" s="227"/>
      <c r="H260" s="227"/>
      <c r="I260" s="227"/>
      <c r="J260" s="227"/>
      <c r="K260" s="227"/>
      <c r="L260" s="289"/>
      <c r="M260" s="289"/>
      <c r="N260" s="249">
        <f>BK260</f>
        <v>0</v>
      </c>
      <c r="O260" s="250"/>
      <c r="P260" s="250"/>
      <c r="Q260" s="250"/>
      <c r="R260" s="219"/>
      <c r="T260" s="221"/>
      <c r="U260" s="215"/>
      <c r="V260" s="215"/>
      <c r="W260" s="222">
        <f>W261</f>
        <v>6.0960000000000001</v>
      </c>
      <c r="X260" s="215"/>
      <c r="Y260" s="222">
        <f>Y261</f>
        <v>1.9200000000000003E-3</v>
      </c>
      <c r="Z260" s="215"/>
      <c r="AA260" s="223">
        <f>AA261</f>
        <v>0.59831999999999996</v>
      </c>
      <c r="AC260" s="263"/>
      <c r="AD260" s="263"/>
      <c r="AE260" s="263"/>
      <c r="AF260" s="263"/>
      <c r="AG260" s="263"/>
      <c r="AH260" s="263"/>
      <c r="AI260" s="263"/>
      <c r="AR260" s="224" t="s">
        <v>85</v>
      </c>
      <c r="AT260" s="225" t="s">
        <v>73</v>
      </c>
      <c r="AU260" s="225" t="s">
        <v>80</v>
      </c>
      <c r="AY260" s="224" t="s">
        <v>168</v>
      </c>
      <c r="BK260" s="226">
        <f>BK261</f>
        <v>0</v>
      </c>
      <c r="BO260" s="152"/>
    </row>
    <row r="261" spans="2:67" s="170" customFormat="1" ht="25.5" customHeight="1">
      <c r="B261" s="171"/>
      <c r="C261" s="231" t="s">
        <v>639</v>
      </c>
      <c r="D261" s="231" t="s">
        <v>169</v>
      </c>
      <c r="E261" s="232" t="s">
        <v>640</v>
      </c>
      <c r="F261" s="233" t="s">
        <v>641</v>
      </c>
      <c r="G261" s="233"/>
      <c r="H261" s="233"/>
      <c r="I261" s="233"/>
      <c r="J261" s="234" t="s">
        <v>210</v>
      </c>
      <c r="K261" s="235">
        <v>24</v>
      </c>
      <c r="L261" s="149"/>
      <c r="M261" s="149"/>
      <c r="N261" s="236">
        <f>ROUND(L261*K261,2)</f>
        <v>0</v>
      </c>
      <c r="O261" s="236"/>
      <c r="P261" s="236"/>
      <c r="Q261" s="236"/>
      <c r="R261" s="174"/>
      <c r="T261" s="237" t="s">
        <v>5</v>
      </c>
      <c r="U261" s="238" t="s">
        <v>41</v>
      </c>
      <c r="V261" s="239">
        <v>0.254</v>
      </c>
      <c r="W261" s="239">
        <f>V261*K261</f>
        <v>6.0960000000000001</v>
      </c>
      <c r="X261" s="239">
        <v>8.0000000000000007E-5</v>
      </c>
      <c r="Y261" s="239">
        <f>X261*K261</f>
        <v>1.9200000000000003E-3</v>
      </c>
      <c r="Z261" s="239">
        <v>2.4930000000000001E-2</v>
      </c>
      <c r="AA261" s="240">
        <f>Z261*K261</f>
        <v>0.59831999999999996</v>
      </c>
      <c r="AC261" s="262"/>
      <c r="AD261" s="262"/>
      <c r="AE261" s="262"/>
      <c r="AF261" s="262"/>
      <c r="AG261" s="262"/>
      <c r="AH261" s="262"/>
      <c r="AI261" s="262"/>
      <c r="AR261" s="158" t="s">
        <v>232</v>
      </c>
      <c r="AT261" s="158" t="s">
        <v>169</v>
      </c>
      <c r="AU261" s="158" t="s">
        <v>85</v>
      </c>
      <c r="AY261" s="158" t="s">
        <v>168</v>
      </c>
      <c r="BE261" s="241">
        <f>IF(U261="základná",N261,0)</f>
        <v>0</v>
      </c>
      <c r="BF261" s="241">
        <f>IF(U261="znížená",N261,0)</f>
        <v>0</v>
      </c>
      <c r="BG261" s="241">
        <f>IF(U261="zákl. prenesená",N261,0)</f>
        <v>0</v>
      </c>
      <c r="BH261" s="241">
        <f>IF(U261="zníž. prenesená",N261,0)</f>
        <v>0</v>
      </c>
      <c r="BI261" s="241">
        <f>IF(U261="nulová",N261,0)</f>
        <v>0</v>
      </c>
      <c r="BJ261" s="158" t="s">
        <v>85</v>
      </c>
      <c r="BK261" s="242">
        <f>ROUND(L261*K261,3)</f>
        <v>0</v>
      </c>
      <c r="BL261" s="158" t="s">
        <v>232</v>
      </c>
      <c r="BM261" s="158" t="s">
        <v>642</v>
      </c>
      <c r="BO261" s="152"/>
    </row>
    <row r="262" spans="2:67" s="220" customFormat="1" ht="29.9" customHeight="1">
      <c r="B262" s="214"/>
      <c r="C262" s="215"/>
      <c r="D262" s="227" t="s">
        <v>142</v>
      </c>
      <c r="E262" s="227"/>
      <c r="F262" s="227"/>
      <c r="G262" s="227"/>
      <c r="H262" s="227"/>
      <c r="I262" s="227"/>
      <c r="J262" s="227"/>
      <c r="K262" s="227"/>
      <c r="L262" s="289"/>
      <c r="M262" s="289"/>
      <c r="N262" s="249">
        <f>BK262</f>
        <v>0</v>
      </c>
      <c r="O262" s="250"/>
      <c r="P262" s="250"/>
      <c r="Q262" s="250"/>
      <c r="R262" s="219"/>
      <c r="T262" s="221"/>
      <c r="U262" s="215"/>
      <c r="V262" s="215"/>
      <c r="W262" s="222">
        <f>SUM(W263:W264)</f>
        <v>10.245691749999999</v>
      </c>
      <c r="X262" s="215"/>
      <c r="Y262" s="222">
        <f>SUM(Y263:Y264)</f>
        <v>0.76477138</v>
      </c>
      <c r="Z262" s="215"/>
      <c r="AA262" s="223">
        <f>SUM(AA263:AA264)</f>
        <v>0</v>
      </c>
      <c r="AC262" s="263"/>
      <c r="AD262" s="263"/>
      <c r="AE262" s="263"/>
      <c r="AF262" s="263"/>
      <c r="AG262" s="263"/>
      <c r="AH262" s="263"/>
      <c r="AI262" s="263"/>
      <c r="AR262" s="224" t="s">
        <v>85</v>
      </c>
      <c r="AT262" s="225" t="s">
        <v>73</v>
      </c>
      <c r="AU262" s="225" t="s">
        <v>80</v>
      </c>
      <c r="AY262" s="224" t="s">
        <v>168</v>
      </c>
      <c r="BK262" s="226">
        <f>SUM(BK263:BK264)</f>
        <v>0</v>
      </c>
      <c r="BO262" s="152"/>
    </row>
    <row r="263" spans="2:67" s="170" customFormat="1" ht="38.25" customHeight="1">
      <c r="B263" s="171"/>
      <c r="C263" s="231" t="s">
        <v>643</v>
      </c>
      <c r="D263" s="231" t="s">
        <v>169</v>
      </c>
      <c r="E263" s="232" t="s">
        <v>644</v>
      </c>
      <c r="F263" s="233" t="s">
        <v>645</v>
      </c>
      <c r="G263" s="233"/>
      <c r="H263" s="233"/>
      <c r="I263" s="233"/>
      <c r="J263" s="234" t="s">
        <v>181</v>
      </c>
      <c r="K263" s="235">
        <v>35.298999999999999</v>
      </c>
      <c r="L263" s="149"/>
      <c r="M263" s="149"/>
      <c r="N263" s="236">
        <f>ROUND(L263*K263,2)</f>
        <v>0</v>
      </c>
      <c r="O263" s="236"/>
      <c r="P263" s="236"/>
      <c r="Q263" s="236"/>
      <c r="R263" s="174"/>
      <c r="T263" s="237" t="s">
        <v>5</v>
      </c>
      <c r="U263" s="238" t="s">
        <v>41</v>
      </c>
      <c r="V263" s="239">
        <v>0.245</v>
      </c>
      <c r="W263" s="239">
        <f>V263*K263</f>
        <v>8.6482549999999989</v>
      </c>
      <c r="X263" s="239">
        <v>1.8020000000000001E-2</v>
      </c>
      <c r="Y263" s="239">
        <f>X263*K263</f>
        <v>0.63608798</v>
      </c>
      <c r="Z263" s="239">
        <v>0</v>
      </c>
      <c r="AA263" s="240">
        <f>Z263*K263</f>
        <v>0</v>
      </c>
      <c r="AC263" s="262"/>
      <c r="AD263" s="262"/>
      <c r="AE263" s="262"/>
      <c r="AF263" s="262"/>
      <c r="AG263" s="262"/>
      <c r="AH263" s="262"/>
      <c r="AI263" s="262"/>
      <c r="AR263" s="158" t="s">
        <v>232</v>
      </c>
      <c r="AT263" s="158" t="s">
        <v>169</v>
      </c>
      <c r="AU263" s="158" t="s">
        <v>85</v>
      </c>
      <c r="AY263" s="158" t="s">
        <v>168</v>
      </c>
      <c r="BE263" s="241">
        <f>IF(U263="základná",N263,0)</f>
        <v>0</v>
      </c>
      <c r="BF263" s="241">
        <f>IF(U263="znížená",N263,0)</f>
        <v>0</v>
      </c>
      <c r="BG263" s="241">
        <f>IF(U263="zákl. prenesená",N263,0)</f>
        <v>0</v>
      </c>
      <c r="BH263" s="241">
        <f>IF(U263="zníž. prenesená",N263,0)</f>
        <v>0</v>
      </c>
      <c r="BI263" s="241">
        <f>IF(U263="nulová",N263,0)</f>
        <v>0</v>
      </c>
      <c r="BJ263" s="158" t="s">
        <v>85</v>
      </c>
      <c r="BK263" s="242">
        <f>ROUND(L263*K263,3)</f>
        <v>0</v>
      </c>
      <c r="BL263" s="158" t="s">
        <v>232</v>
      </c>
      <c r="BM263" s="158" t="s">
        <v>646</v>
      </c>
      <c r="BO263" s="152"/>
    </row>
    <row r="264" spans="2:67" s="170" customFormat="1" ht="38.25" customHeight="1">
      <c r="B264" s="171"/>
      <c r="C264" s="231" t="s">
        <v>647</v>
      </c>
      <c r="D264" s="231" t="s">
        <v>169</v>
      </c>
      <c r="E264" s="232" t="s">
        <v>648</v>
      </c>
      <c r="F264" s="233" t="s">
        <v>649</v>
      </c>
      <c r="G264" s="233"/>
      <c r="H264" s="233"/>
      <c r="I264" s="233"/>
      <c r="J264" s="234" t="s">
        <v>181</v>
      </c>
      <c r="K264" s="235">
        <v>7.165</v>
      </c>
      <c r="L264" s="149"/>
      <c r="M264" s="149"/>
      <c r="N264" s="236">
        <f>ROUND(L264*K264,2)</f>
        <v>0</v>
      </c>
      <c r="O264" s="236"/>
      <c r="P264" s="236"/>
      <c r="Q264" s="236"/>
      <c r="R264" s="174"/>
      <c r="T264" s="237" t="s">
        <v>5</v>
      </c>
      <c r="U264" s="238" t="s">
        <v>41</v>
      </c>
      <c r="V264" s="239">
        <v>0.22295000000000001</v>
      </c>
      <c r="W264" s="239">
        <f>V264*K264</f>
        <v>1.5974367500000002</v>
      </c>
      <c r="X264" s="239">
        <v>1.796E-2</v>
      </c>
      <c r="Y264" s="239">
        <f>X264*K264</f>
        <v>0.1286834</v>
      </c>
      <c r="Z264" s="239">
        <v>0</v>
      </c>
      <c r="AA264" s="240">
        <f>Z264*K264</f>
        <v>0</v>
      </c>
      <c r="AC264" s="262"/>
      <c r="AD264" s="262"/>
      <c r="AE264" s="262"/>
      <c r="AF264" s="262"/>
      <c r="AG264" s="262"/>
      <c r="AH264" s="262"/>
      <c r="AI264" s="262"/>
      <c r="AR264" s="158" t="s">
        <v>232</v>
      </c>
      <c r="AT264" s="158" t="s">
        <v>169</v>
      </c>
      <c r="AU264" s="158" t="s">
        <v>85</v>
      </c>
      <c r="AY264" s="158" t="s">
        <v>168</v>
      </c>
      <c r="BE264" s="241">
        <f>IF(U264="základná",N264,0)</f>
        <v>0</v>
      </c>
      <c r="BF264" s="241">
        <f>IF(U264="znížená",N264,0)</f>
        <v>0</v>
      </c>
      <c r="BG264" s="241">
        <f>IF(U264="zákl. prenesená",N264,0)</f>
        <v>0</v>
      </c>
      <c r="BH264" s="241">
        <f>IF(U264="zníž. prenesená",N264,0)</f>
        <v>0</v>
      </c>
      <c r="BI264" s="241">
        <f>IF(U264="nulová",N264,0)</f>
        <v>0</v>
      </c>
      <c r="BJ264" s="158" t="s">
        <v>85</v>
      </c>
      <c r="BK264" s="242">
        <f>ROUND(L264*K264,3)</f>
        <v>0</v>
      </c>
      <c r="BL264" s="158" t="s">
        <v>232</v>
      </c>
      <c r="BM264" s="158" t="s">
        <v>650</v>
      </c>
      <c r="BO264" s="152"/>
    </row>
    <row r="265" spans="2:67" s="220" customFormat="1" ht="29.9" customHeight="1">
      <c r="B265" s="214"/>
      <c r="C265" s="215"/>
      <c r="D265" s="227" t="s">
        <v>143</v>
      </c>
      <c r="E265" s="227"/>
      <c r="F265" s="227"/>
      <c r="G265" s="227"/>
      <c r="H265" s="227"/>
      <c r="I265" s="227"/>
      <c r="J265" s="227"/>
      <c r="K265" s="227"/>
      <c r="L265" s="289"/>
      <c r="M265" s="289"/>
      <c r="N265" s="249">
        <f>BK265</f>
        <v>0</v>
      </c>
      <c r="O265" s="250"/>
      <c r="P265" s="250"/>
      <c r="Q265" s="250"/>
      <c r="R265" s="219"/>
      <c r="T265" s="221"/>
      <c r="U265" s="215"/>
      <c r="V265" s="215"/>
      <c r="W265" s="222">
        <f>SUM(W266:W276)</f>
        <v>864.66846049999992</v>
      </c>
      <c r="X265" s="215"/>
      <c r="Y265" s="222">
        <f>SUM(Y266:Y276)</f>
        <v>11.694755500000001</v>
      </c>
      <c r="Z265" s="215"/>
      <c r="AA265" s="223">
        <f>SUM(AA266:AA276)</f>
        <v>3.2609039999999996</v>
      </c>
      <c r="AC265" s="263"/>
      <c r="AD265" s="263"/>
      <c r="AE265" s="263"/>
      <c r="AF265" s="263"/>
      <c r="AG265" s="263"/>
      <c r="AH265" s="263"/>
      <c r="AI265" s="263"/>
      <c r="AR265" s="224" t="s">
        <v>85</v>
      </c>
      <c r="AT265" s="225" t="s">
        <v>73</v>
      </c>
      <c r="AU265" s="225" t="s">
        <v>80</v>
      </c>
      <c r="AY265" s="224" t="s">
        <v>168</v>
      </c>
      <c r="BK265" s="226">
        <f>SUM(BK266:BK276)</f>
        <v>0</v>
      </c>
      <c r="BO265" s="152"/>
    </row>
    <row r="266" spans="2:67" s="170" customFormat="1" ht="38.25" customHeight="1">
      <c r="B266" s="171"/>
      <c r="C266" s="231" t="s">
        <v>651</v>
      </c>
      <c r="D266" s="231" t="s">
        <v>169</v>
      </c>
      <c r="E266" s="232" t="s">
        <v>652</v>
      </c>
      <c r="F266" s="233" t="s">
        <v>653</v>
      </c>
      <c r="G266" s="233"/>
      <c r="H266" s="233"/>
      <c r="I266" s="233"/>
      <c r="J266" s="234" t="s">
        <v>181</v>
      </c>
      <c r="K266" s="235">
        <v>3.12</v>
      </c>
      <c r="L266" s="149"/>
      <c r="M266" s="149"/>
      <c r="N266" s="236">
        <f t="shared" ref="N266:N276" si="49">ROUND(L266*K266,2)</f>
        <v>0</v>
      </c>
      <c r="O266" s="236"/>
      <c r="P266" s="236"/>
      <c r="Q266" s="236"/>
      <c r="R266" s="174"/>
      <c r="T266" s="237" t="s">
        <v>5</v>
      </c>
      <c r="U266" s="238" t="s">
        <v>41</v>
      </c>
      <c r="V266" s="239">
        <v>0.92300000000000004</v>
      </c>
      <c r="W266" s="239">
        <f t="shared" ref="W266:W276" si="50">V266*K266</f>
        <v>2.8797600000000001</v>
      </c>
      <c r="X266" s="239">
        <v>3.5549999999999998E-2</v>
      </c>
      <c r="Y266" s="239">
        <f t="shared" ref="Y266:Y276" si="51">X266*K266</f>
        <v>0.110916</v>
      </c>
      <c r="Z266" s="239">
        <v>0</v>
      </c>
      <c r="AA266" s="240">
        <f t="shared" ref="AA266:AA276" si="52">Z266*K266</f>
        <v>0</v>
      </c>
      <c r="AC266" s="262"/>
      <c r="AD266" s="262"/>
      <c r="AE266" s="262"/>
      <c r="AF266" s="262"/>
      <c r="AG266" s="262"/>
      <c r="AH266" s="262"/>
      <c r="AI266" s="262"/>
      <c r="AR266" s="158" t="s">
        <v>232</v>
      </c>
      <c r="AT266" s="158" t="s">
        <v>169</v>
      </c>
      <c r="AU266" s="158" t="s">
        <v>85</v>
      </c>
      <c r="AY266" s="158" t="s">
        <v>168</v>
      </c>
      <c r="BE266" s="241">
        <f t="shared" ref="BE266:BE276" si="53">IF(U266="základná",N266,0)</f>
        <v>0</v>
      </c>
      <c r="BF266" s="241">
        <f t="shared" ref="BF266:BF276" si="54">IF(U266="znížená",N266,0)</f>
        <v>0</v>
      </c>
      <c r="BG266" s="241">
        <f t="shared" ref="BG266:BG276" si="55">IF(U266="zákl. prenesená",N266,0)</f>
        <v>0</v>
      </c>
      <c r="BH266" s="241">
        <f t="shared" ref="BH266:BH276" si="56">IF(U266="zníž. prenesená",N266,0)</f>
        <v>0</v>
      </c>
      <c r="BI266" s="241">
        <f t="shared" ref="BI266:BI276" si="57">IF(U266="nulová",N266,0)</f>
        <v>0</v>
      </c>
      <c r="BJ266" s="158" t="s">
        <v>85</v>
      </c>
      <c r="BK266" s="242">
        <f t="shared" ref="BK266:BK276" si="58">ROUND(L266*K266,3)</f>
        <v>0</v>
      </c>
      <c r="BL266" s="158" t="s">
        <v>232</v>
      </c>
      <c r="BM266" s="158" t="s">
        <v>654</v>
      </c>
      <c r="BO266" s="152"/>
    </row>
    <row r="267" spans="2:67" s="170" customFormat="1" ht="38.25" customHeight="1">
      <c r="B267" s="171"/>
      <c r="C267" s="231" t="s">
        <v>655</v>
      </c>
      <c r="D267" s="231" t="s">
        <v>169</v>
      </c>
      <c r="E267" s="232" t="s">
        <v>656</v>
      </c>
      <c r="F267" s="233" t="s">
        <v>657</v>
      </c>
      <c r="G267" s="233"/>
      <c r="H267" s="233"/>
      <c r="I267" s="233"/>
      <c r="J267" s="234" t="s">
        <v>181</v>
      </c>
      <c r="K267" s="235">
        <v>29.3</v>
      </c>
      <c r="L267" s="149"/>
      <c r="M267" s="149"/>
      <c r="N267" s="236">
        <f t="shared" si="49"/>
        <v>0</v>
      </c>
      <c r="O267" s="236"/>
      <c r="P267" s="236"/>
      <c r="Q267" s="236"/>
      <c r="R267" s="174"/>
      <c r="T267" s="237" t="s">
        <v>5</v>
      </c>
      <c r="U267" s="238" t="s">
        <v>41</v>
      </c>
      <c r="V267" s="239">
        <v>0.19</v>
      </c>
      <c r="W267" s="239">
        <f t="shared" si="50"/>
        <v>5.5670000000000002</v>
      </c>
      <c r="X267" s="239">
        <v>0</v>
      </c>
      <c r="Y267" s="239">
        <f t="shared" si="51"/>
        <v>0</v>
      </c>
      <c r="Z267" s="239">
        <v>3.0360000000000002E-2</v>
      </c>
      <c r="AA267" s="240">
        <f t="shared" si="52"/>
        <v>0.88954800000000012</v>
      </c>
      <c r="AC267" s="262"/>
      <c r="AD267" s="262"/>
      <c r="AE267" s="262"/>
      <c r="AF267" s="262"/>
      <c r="AG267" s="262"/>
      <c r="AH267" s="262"/>
      <c r="AI267" s="262"/>
      <c r="AR267" s="158" t="s">
        <v>232</v>
      </c>
      <c r="AT267" s="158" t="s">
        <v>169</v>
      </c>
      <c r="AU267" s="158" t="s">
        <v>85</v>
      </c>
      <c r="AY267" s="158" t="s">
        <v>168</v>
      </c>
      <c r="BE267" s="241">
        <f t="shared" si="53"/>
        <v>0</v>
      </c>
      <c r="BF267" s="241">
        <f t="shared" si="54"/>
        <v>0</v>
      </c>
      <c r="BG267" s="241">
        <f t="shared" si="55"/>
        <v>0</v>
      </c>
      <c r="BH267" s="241">
        <f t="shared" si="56"/>
        <v>0</v>
      </c>
      <c r="BI267" s="241">
        <f t="shared" si="57"/>
        <v>0</v>
      </c>
      <c r="BJ267" s="158" t="s">
        <v>85</v>
      </c>
      <c r="BK267" s="242">
        <f t="shared" si="58"/>
        <v>0</v>
      </c>
      <c r="BL267" s="158" t="s">
        <v>232</v>
      </c>
      <c r="BM267" s="158" t="s">
        <v>658</v>
      </c>
      <c r="BO267" s="152"/>
    </row>
    <row r="268" spans="2:67" s="170" customFormat="1" ht="25.5" customHeight="1">
      <c r="B268" s="171"/>
      <c r="C268" s="231" t="s">
        <v>659</v>
      </c>
      <c r="D268" s="231" t="s">
        <v>169</v>
      </c>
      <c r="E268" s="232" t="s">
        <v>660</v>
      </c>
      <c r="F268" s="233" t="s">
        <v>661</v>
      </c>
      <c r="G268" s="233"/>
      <c r="H268" s="233"/>
      <c r="I268" s="233"/>
      <c r="J268" s="234" t="s">
        <v>181</v>
      </c>
      <c r="K268" s="235">
        <v>36.700000000000003</v>
      </c>
      <c r="L268" s="149"/>
      <c r="M268" s="149"/>
      <c r="N268" s="236">
        <f t="shared" si="49"/>
        <v>0</v>
      </c>
      <c r="O268" s="236"/>
      <c r="P268" s="236"/>
      <c r="Q268" s="236"/>
      <c r="R268" s="174"/>
      <c r="T268" s="237" t="s">
        <v>5</v>
      </c>
      <c r="U268" s="238" t="s">
        <v>41</v>
      </c>
      <c r="V268" s="239">
        <v>0.95504999999999995</v>
      </c>
      <c r="W268" s="239">
        <f t="shared" si="50"/>
        <v>35.050335000000004</v>
      </c>
      <c r="X268" s="239">
        <v>2.2440000000000002E-2</v>
      </c>
      <c r="Y268" s="239">
        <f t="shared" si="51"/>
        <v>0.82354800000000017</v>
      </c>
      <c r="Z268" s="239">
        <v>0</v>
      </c>
      <c r="AA268" s="240">
        <f t="shared" si="52"/>
        <v>0</v>
      </c>
      <c r="AC268" s="262"/>
      <c r="AD268" s="262"/>
      <c r="AE268" s="262"/>
      <c r="AF268" s="262"/>
      <c r="AG268" s="262"/>
      <c r="AH268" s="262"/>
      <c r="AI268" s="262"/>
      <c r="AR268" s="158" t="s">
        <v>232</v>
      </c>
      <c r="AT268" s="158" t="s">
        <v>169</v>
      </c>
      <c r="AU268" s="158" t="s">
        <v>85</v>
      </c>
      <c r="AY268" s="158" t="s">
        <v>168</v>
      </c>
      <c r="BE268" s="241">
        <f t="shared" si="53"/>
        <v>0</v>
      </c>
      <c r="BF268" s="241">
        <f t="shared" si="54"/>
        <v>0</v>
      </c>
      <c r="BG268" s="241">
        <f t="shared" si="55"/>
        <v>0</v>
      </c>
      <c r="BH268" s="241">
        <f t="shared" si="56"/>
        <v>0</v>
      </c>
      <c r="BI268" s="241">
        <f t="shared" si="57"/>
        <v>0</v>
      </c>
      <c r="BJ268" s="158" t="s">
        <v>85</v>
      </c>
      <c r="BK268" s="242">
        <f t="shared" si="58"/>
        <v>0</v>
      </c>
      <c r="BL268" s="158" t="s">
        <v>232</v>
      </c>
      <c r="BM268" s="158" t="s">
        <v>662</v>
      </c>
      <c r="BO268" s="152"/>
    </row>
    <row r="269" spans="2:67" s="170" customFormat="1" ht="51" customHeight="1">
      <c r="B269" s="171"/>
      <c r="C269" s="231" t="s">
        <v>663</v>
      </c>
      <c r="D269" s="231" t="s">
        <v>169</v>
      </c>
      <c r="E269" s="232" t="s">
        <v>664</v>
      </c>
      <c r="F269" s="233" t="s">
        <v>665</v>
      </c>
      <c r="G269" s="233"/>
      <c r="H269" s="233"/>
      <c r="I269" s="233"/>
      <c r="J269" s="234" t="s">
        <v>181</v>
      </c>
      <c r="K269" s="235">
        <v>112.6</v>
      </c>
      <c r="L269" s="149"/>
      <c r="M269" s="149"/>
      <c r="N269" s="236">
        <f t="shared" si="49"/>
        <v>0</v>
      </c>
      <c r="O269" s="236"/>
      <c r="P269" s="236"/>
      <c r="Q269" s="236"/>
      <c r="R269" s="174"/>
      <c r="T269" s="237" t="s">
        <v>5</v>
      </c>
      <c r="U269" s="238" t="s">
        <v>41</v>
      </c>
      <c r="V269" s="239">
        <v>0.21210000000000001</v>
      </c>
      <c r="W269" s="239">
        <f t="shared" si="50"/>
        <v>23.882459999999998</v>
      </c>
      <c r="X269" s="239">
        <v>0</v>
      </c>
      <c r="Y269" s="239">
        <f t="shared" si="51"/>
        <v>0</v>
      </c>
      <c r="Z269" s="239">
        <v>2.1059999999999999E-2</v>
      </c>
      <c r="AA269" s="240">
        <f t="shared" si="52"/>
        <v>2.3713559999999996</v>
      </c>
      <c r="AC269" s="262"/>
      <c r="AD269" s="262"/>
      <c r="AE269" s="262"/>
      <c r="AF269" s="262"/>
      <c r="AG269" s="262"/>
      <c r="AH269" s="262"/>
      <c r="AI269" s="262"/>
      <c r="AR269" s="158" t="s">
        <v>232</v>
      </c>
      <c r="AT269" s="158" t="s">
        <v>169</v>
      </c>
      <c r="AU269" s="158" t="s">
        <v>85</v>
      </c>
      <c r="AY269" s="158" t="s">
        <v>168</v>
      </c>
      <c r="BE269" s="241">
        <f t="shared" si="53"/>
        <v>0</v>
      </c>
      <c r="BF269" s="241">
        <f t="shared" si="54"/>
        <v>0</v>
      </c>
      <c r="BG269" s="241">
        <f t="shared" si="55"/>
        <v>0</v>
      </c>
      <c r="BH269" s="241">
        <f t="shared" si="56"/>
        <v>0</v>
      </c>
      <c r="BI269" s="241">
        <f t="shared" si="57"/>
        <v>0</v>
      </c>
      <c r="BJ269" s="158" t="s">
        <v>85</v>
      </c>
      <c r="BK269" s="242">
        <f t="shared" si="58"/>
        <v>0</v>
      </c>
      <c r="BL269" s="158" t="s">
        <v>232</v>
      </c>
      <c r="BM269" s="158" t="s">
        <v>666</v>
      </c>
      <c r="BO269" s="152"/>
    </row>
    <row r="270" spans="2:67" s="170" customFormat="1" ht="38.25" customHeight="1">
      <c r="B270" s="171"/>
      <c r="C270" s="231" t="s">
        <v>667</v>
      </c>
      <c r="D270" s="231" t="s">
        <v>169</v>
      </c>
      <c r="E270" s="232" t="s">
        <v>668</v>
      </c>
      <c r="F270" s="233" t="s">
        <v>669</v>
      </c>
      <c r="G270" s="233"/>
      <c r="H270" s="233"/>
      <c r="I270" s="233"/>
      <c r="J270" s="234" t="s">
        <v>181</v>
      </c>
      <c r="K270" s="235">
        <v>29.65</v>
      </c>
      <c r="L270" s="149"/>
      <c r="M270" s="149"/>
      <c r="N270" s="236">
        <f t="shared" si="49"/>
        <v>0</v>
      </c>
      <c r="O270" s="236"/>
      <c r="P270" s="236"/>
      <c r="Q270" s="236"/>
      <c r="R270" s="174"/>
      <c r="T270" s="237" t="s">
        <v>5</v>
      </c>
      <c r="U270" s="238" t="s">
        <v>41</v>
      </c>
      <c r="V270" s="239">
        <v>0.91932999999999998</v>
      </c>
      <c r="W270" s="239">
        <f t="shared" si="50"/>
        <v>27.258134499999997</v>
      </c>
      <c r="X270" s="239">
        <v>3.4500000000000003E-2</v>
      </c>
      <c r="Y270" s="239">
        <f t="shared" si="51"/>
        <v>1.0229250000000001</v>
      </c>
      <c r="Z270" s="239">
        <v>0</v>
      </c>
      <c r="AA270" s="240">
        <f t="shared" si="52"/>
        <v>0</v>
      </c>
      <c r="AC270" s="262"/>
      <c r="AD270" s="262"/>
      <c r="AE270" s="262"/>
      <c r="AF270" s="262"/>
      <c r="AG270" s="262"/>
      <c r="AH270" s="262"/>
      <c r="AI270" s="262"/>
      <c r="AR270" s="158" t="s">
        <v>232</v>
      </c>
      <c r="AT270" s="158" t="s">
        <v>169</v>
      </c>
      <c r="AU270" s="158" t="s">
        <v>85</v>
      </c>
      <c r="AY270" s="158" t="s">
        <v>168</v>
      </c>
      <c r="BE270" s="241">
        <f t="shared" si="53"/>
        <v>0</v>
      </c>
      <c r="BF270" s="241">
        <f t="shared" si="54"/>
        <v>0</v>
      </c>
      <c r="BG270" s="241">
        <f t="shared" si="55"/>
        <v>0</v>
      </c>
      <c r="BH270" s="241">
        <f t="shared" si="56"/>
        <v>0</v>
      </c>
      <c r="BI270" s="241">
        <f t="shared" si="57"/>
        <v>0</v>
      </c>
      <c r="BJ270" s="158" t="s">
        <v>85</v>
      </c>
      <c r="BK270" s="242">
        <f t="shared" si="58"/>
        <v>0</v>
      </c>
      <c r="BL270" s="158" t="s">
        <v>232</v>
      </c>
      <c r="BM270" s="158" t="s">
        <v>670</v>
      </c>
      <c r="BO270" s="152"/>
    </row>
    <row r="271" spans="2:67" s="170" customFormat="1" ht="25.5" customHeight="1">
      <c r="B271" s="171"/>
      <c r="C271" s="231" t="s">
        <v>671</v>
      </c>
      <c r="D271" s="231" t="s">
        <v>169</v>
      </c>
      <c r="E271" s="232" t="s">
        <v>672</v>
      </c>
      <c r="F271" s="233" t="s">
        <v>673</v>
      </c>
      <c r="G271" s="233"/>
      <c r="H271" s="233"/>
      <c r="I271" s="233"/>
      <c r="J271" s="234" t="s">
        <v>181</v>
      </c>
      <c r="K271" s="235">
        <v>80.86</v>
      </c>
      <c r="L271" s="149"/>
      <c r="M271" s="149"/>
      <c r="N271" s="236">
        <f t="shared" si="49"/>
        <v>0</v>
      </c>
      <c r="O271" s="236"/>
      <c r="P271" s="236"/>
      <c r="Q271" s="236"/>
      <c r="R271" s="174"/>
      <c r="T271" s="237" t="s">
        <v>5</v>
      </c>
      <c r="U271" s="238" t="s">
        <v>41</v>
      </c>
      <c r="V271" s="239">
        <v>1.3792</v>
      </c>
      <c r="W271" s="239">
        <f t="shared" si="50"/>
        <v>111.52211199999999</v>
      </c>
      <c r="X271" s="239">
        <v>2.265E-2</v>
      </c>
      <c r="Y271" s="239">
        <f t="shared" si="51"/>
        <v>1.8314790000000001</v>
      </c>
      <c r="Z271" s="239">
        <v>0</v>
      </c>
      <c r="AA271" s="240">
        <f t="shared" si="52"/>
        <v>0</v>
      </c>
      <c r="AC271" s="262"/>
      <c r="AD271" s="262"/>
      <c r="AE271" s="262"/>
      <c r="AF271" s="262"/>
      <c r="AG271" s="262"/>
      <c r="AH271" s="262"/>
      <c r="AI271" s="262"/>
      <c r="AR271" s="158" t="s">
        <v>232</v>
      </c>
      <c r="AT271" s="158" t="s">
        <v>169</v>
      </c>
      <c r="AU271" s="158" t="s">
        <v>85</v>
      </c>
      <c r="AY271" s="158" t="s">
        <v>168</v>
      </c>
      <c r="BE271" s="241">
        <f t="shared" si="53"/>
        <v>0</v>
      </c>
      <c r="BF271" s="241">
        <f t="shared" si="54"/>
        <v>0</v>
      </c>
      <c r="BG271" s="241">
        <f t="shared" si="55"/>
        <v>0</v>
      </c>
      <c r="BH271" s="241">
        <f t="shared" si="56"/>
        <v>0</v>
      </c>
      <c r="BI271" s="241">
        <f t="shared" si="57"/>
        <v>0</v>
      </c>
      <c r="BJ271" s="158" t="s">
        <v>85</v>
      </c>
      <c r="BK271" s="242">
        <f t="shared" si="58"/>
        <v>0</v>
      </c>
      <c r="BL271" s="158" t="s">
        <v>232</v>
      </c>
      <c r="BM271" s="158" t="s">
        <v>674</v>
      </c>
      <c r="BO271" s="152"/>
    </row>
    <row r="272" spans="2:67" s="170" customFormat="1" ht="51" customHeight="1">
      <c r="B272" s="171"/>
      <c r="C272" s="231" t="s">
        <v>675</v>
      </c>
      <c r="D272" s="231" t="s">
        <v>169</v>
      </c>
      <c r="E272" s="232" t="s">
        <v>676</v>
      </c>
      <c r="F272" s="233" t="s">
        <v>677</v>
      </c>
      <c r="G272" s="233"/>
      <c r="H272" s="233"/>
      <c r="I272" s="233"/>
      <c r="J272" s="234" t="s">
        <v>181</v>
      </c>
      <c r="K272" s="235">
        <v>32.174999999999997</v>
      </c>
      <c r="L272" s="149"/>
      <c r="M272" s="149"/>
      <c r="N272" s="236">
        <f t="shared" si="49"/>
        <v>0</v>
      </c>
      <c r="O272" s="236"/>
      <c r="P272" s="236"/>
      <c r="Q272" s="236"/>
      <c r="R272" s="174"/>
      <c r="T272" s="237" t="s">
        <v>5</v>
      </c>
      <c r="U272" s="238" t="s">
        <v>41</v>
      </c>
      <c r="V272" s="239">
        <v>1.0038800000000001</v>
      </c>
      <c r="W272" s="239">
        <f t="shared" si="50"/>
        <v>32.299838999999999</v>
      </c>
      <c r="X272" s="239">
        <v>1.3939999999999999E-2</v>
      </c>
      <c r="Y272" s="239">
        <f t="shared" si="51"/>
        <v>0.44851949999999996</v>
      </c>
      <c r="Z272" s="239">
        <v>0</v>
      </c>
      <c r="AA272" s="240">
        <f t="shared" si="52"/>
        <v>0</v>
      </c>
      <c r="AC272" s="262"/>
      <c r="AD272" s="262"/>
      <c r="AE272" s="262"/>
      <c r="AF272" s="262"/>
      <c r="AG272" s="262"/>
      <c r="AH272" s="262"/>
      <c r="AI272" s="262"/>
      <c r="AR272" s="158" t="s">
        <v>232</v>
      </c>
      <c r="AT272" s="158" t="s">
        <v>169</v>
      </c>
      <c r="AU272" s="158" t="s">
        <v>85</v>
      </c>
      <c r="AY272" s="158" t="s">
        <v>168</v>
      </c>
      <c r="BE272" s="241">
        <f t="shared" si="53"/>
        <v>0</v>
      </c>
      <c r="BF272" s="241">
        <f t="shared" si="54"/>
        <v>0</v>
      </c>
      <c r="BG272" s="241">
        <f t="shared" si="55"/>
        <v>0</v>
      </c>
      <c r="BH272" s="241">
        <f t="shared" si="56"/>
        <v>0</v>
      </c>
      <c r="BI272" s="241">
        <f t="shared" si="57"/>
        <v>0</v>
      </c>
      <c r="BJ272" s="158" t="s">
        <v>85</v>
      </c>
      <c r="BK272" s="242">
        <f t="shared" si="58"/>
        <v>0</v>
      </c>
      <c r="BL272" s="158" t="s">
        <v>232</v>
      </c>
      <c r="BM272" s="158" t="s">
        <v>678</v>
      </c>
      <c r="BO272" s="152"/>
    </row>
    <row r="273" spans="2:67" s="170" customFormat="1" ht="25.5" customHeight="1">
      <c r="B273" s="171"/>
      <c r="C273" s="231" t="s">
        <v>679</v>
      </c>
      <c r="D273" s="231" t="s">
        <v>169</v>
      </c>
      <c r="E273" s="232" t="s">
        <v>680</v>
      </c>
      <c r="F273" s="233" t="s">
        <v>681</v>
      </c>
      <c r="G273" s="233"/>
      <c r="H273" s="233"/>
      <c r="I273" s="233"/>
      <c r="J273" s="234" t="s">
        <v>181</v>
      </c>
      <c r="K273" s="235">
        <v>32.5</v>
      </c>
      <c r="L273" s="149"/>
      <c r="M273" s="149"/>
      <c r="N273" s="236">
        <f t="shared" si="49"/>
        <v>0</v>
      </c>
      <c r="O273" s="236"/>
      <c r="P273" s="236"/>
      <c r="Q273" s="236"/>
      <c r="R273" s="174"/>
      <c r="T273" s="237" t="s">
        <v>5</v>
      </c>
      <c r="U273" s="238" t="s">
        <v>41</v>
      </c>
      <c r="V273" s="239">
        <v>1.09687</v>
      </c>
      <c r="W273" s="239">
        <f t="shared" si="50"/>
        <v>35.648274999999998</v>
      </c>
      <c r="X273" s="239">
        <v>1.7979999999999999E-2</v>
      </c>
      <c r="Y273" s="239">
        <f t="shared" si="51"/>
        <v>0.58435000000000004</v>
      </c>
      <c r="Z273" s="239">
        <v>0</v>
      </c>
      <c r="AA273" s="240">
        <f t="shared" si="52"/>
        <v>0</v>
      </c>
      <c r="AC273" s="262"/>
      <c r="AD273" s="262"/>
      <c r="AE273" s="262"/>
      <c r="AF273" s="262"/>
      <c r="AG273" s="262"/>
      <c r="AH273" s="262"/>
      <c r="AI273" s="262"/>
      <c r="AR273" s="158" t="s">
        <v>232</v>
      </c>
      <c r="AT273" s="158" t="s">
        <v>169</v>
      </c>
      <c r="AU273" s="158" t="s">
        <v>85</v>
      </c>
      <c r="AY273" s="158" t="s">
        <v>168</v>
      </c>
      <c r="BE273" s="241">
        <f t="shared" si="53"/>
        <v>0</v>
      </c>
      <c r="BF273" s="241">
        <f t="shared" si="54"/>
        <v>0</v>
      </c>
      <c r="BG273" s="241">
        <f t="shared" si="55"/>
        <v>0</v>
      </c>
      <c r="BH273" s="241">
        <f t="shared" si="56"/>
        <v>0</v>
      </c>
      <c r="BI273" s="241">
        <f t="shared" si="57"/>
        <v>0</v>
      </c>
      <c r="BJ273" s="158" t="s">
        <v>85</v>
      </c>
      <c r="BK273" s="242">
        <f t="shared" si="58"/>
        <v>0</v>
      </c>
      <c r="BL273" s="158" t="s">
        <v>232</v>
      </c>
      <c r="BM273" s="158" t="s">
        <v>682</v>
      </c>
      <c r="BO273" s="152"/>
    </row>
    <row r="274" spans="2:67" s="170" customFormat="1" ht="63.75" customHeight="1">
      <c r="B274" s="171"/>
      <c r="C274" s="231" t="s">
        <v>683</v>
      </c>
      <c r="D274" s="231" t="s">
        <v>169</v>
      </c>
      <c r="E274" s="232" t="s">
        <v>684</v>
      </c>
      <c r="F274" s="233" t="s">
        <v>685</v>
      </c>
      <c r="G274" s="233"/>
      <c r="H274" s="233"/>
      <c r="I274" s="233"/>
      <c r="J274" s="234" t="s">
        <v>181</v>
      </c>
      <c r="K274" s="235">
        <v>547.20000000000005</v>
      </c>
      <c r="L274" s="149"/>
      <c r="M274" s="149"/>
      <c r="N274" s="236">
        <f t="shared" si="49"/>
        <v>0</v>
      </c>
      <c r="O274" s="236"/>
      <c r="P274" s="236"/>
      <c r="Q274" s="236"/>
      <c r="R274" s="174"/>
      <c r="T274" s="237" t="s">
        <v>5</v>
      </c>
      <c r="U274" s="238" t="s">
        <v>41</v>
      </c>
      <c r="V274" s="239">
        <v>0.77200000000000002</v>
      </c>
      <c r="W274" s="239">
        <f t="shared" si="50"/>
        <v>422.43840000000006</v>
      </c>
      <c r="X274" s="239">
        <v>9.2700000000000005E-3</v>
      </c>
      <c r="Y274" s="239">
        <f t="shared" si="51"/>
        <v>5.0725440000000006</v>
      </c>
      <c r="Z274" s="239">
        <v>0</v>
      </c>
      <c r="AA274" s="240">
        <f t="shared" si="52"/>
        <v>0</v>
      </c>
      <c r="AC274" s="262"/>
      <c r="AD274" s="262"/>
      <c r="AE274" s="262"/>
      <c r="AF274" s="262"/>
      <c r="AG274" s="262"/>
      <c r="AH274" s="262"/>
      <c r="AI274" s="262"/>
      <c r="AR274" s="158" t="s">
        <v>232</v>
      </c>
      <c r="AT274" s="158" t="s">
        <v>169</v>
      </c>
      <c r="AU274" s="158" t="s">
        <v>85</v>
      </c>
      <c r="AY274" s="158" t="s">
        <v>168</v>
      </c>
      <c r="BE274" s="241">
        <f t="shared" si="53"/>
        <v>0</v>
      </c>
      <c r="BF274" s="241">
        <f t="shared" si="54"/>
        <v>0</v>
      </c>
      <c r="BG274" s="241">
        <f t="shared" si="55"/>
        <v>0</v>
      </c>
      <c r="BH274" s="241">
        <f t="shared" si="56"/>
        <v>0</v>
      </c>
      <c r="BI274" s="241">
        <f t="shared" si="57"/>
        <v>0</v>
      </c>
      <c r="BJ274" s="158" t="s">
        <v>85</v>
      </c>
      <c r="BK274" s="242">
        <f t="shared" si="58"/>
        <v>0</v>
      </c>
      <c r="BL274" s="158" t="s">
        <v>232</v>
      </c>
      <c r="BM274" s="158" t="s">
        <v>686</v>
      </c>
      <c r="BO274" s="152"/>
    </row>
    <row r="275" spans="2:67" s="170" customFormat="1" ht="63.75" customHeight="1">
      <c r="B275" s="171"/>
      <c r="C275" s="231" t="s">
        <v>687</v>
      </c>
      <c r="D275" s="231" t="s">
        <v>169</v>
      </c>
      <c r="E275" s="232" t="s">
        <v>688</v>
      </c>
      <c r="F275" s="233" t="s">
        <v>689</v>
      </c>
      <c r="G275" s="233"/>
      <c r="H275" s="233"/>
      <c r="I275" s="233"/>
      <c r="J275" s="234" t="s">
        <v>181</v>
      </c>
      <c r="K275" s="235">
        <v>159.9</v>
      </c>
      <c r="L275" s="149"/>
      <c r="M275" s="149"/>
      <c r="N275" s="236">
        <f t="shared" si="49"/>
        <v>0</v>
      </c>
      <c r="O275" s="236"/>
      <c r="P275" s="236"/>
      <c r="Q275" s="236"/>
      <c r="R275" s="174"/>
      <c r="T275" s="237" t="s">
        <v>5</v>
      </c>
      <c r="U275" s="238" t="s">
        <v>41</v>
      </c>
      <c r="V275" s="239">
        <v>0.78</v>
      </c>
      <c r="W275" s="239">
        <f t="shared" si="50"/>
        <v>124.72200000000001</v>
      </c>
      <c r="X275" s="239">
        <v>1.1259999999999999E-2</v>
      </c>
      <c r="Y275" s="239">
        <f t="shared" si="51"/>
        <v>1.8004739999999999</v>
      </c>
      <c r="Z275" s="239">
        <v>0</v>
      </c>
      <c r="AA275" s="240">
        <f t="shared" si="52"/>
        <v>0</v>
      </c>
      <c r="AC275" s="262"/>
      <c r="AD275" s="262"/>
      <c r="AE275" s="262"/>
      <c r="AF275" s="262"/>
      <c r="AG275" s="262"/>
      <c r="AH275" s="262"/>
      <c r="AI275" s="262"/>
      <c r="AR275" s="158" t="s">
        <v>232</v>
      </c>
      <c r="AT275" s="158" t="s">
        <v>169</v>
      </c>
      <c r="AU275" s="158" t="s">
        <v>85</v>
      </c>
      <c r="AY275" s="158" t="s">
        <v>168</v>
      </c>
      <c r="BE275" s="241">
        <f t="shared" si="53"/>
        <v>0</v>
      </c>
      <c r="BF275" s="241">
        <f t="shared" si="54"/>
        <v>0</v>
      </c>
      <c r="BG275" s="241">
        <f t="shared" si="55"/>
        <v>0</v>
      </c>
      <c r="BH275" s="241">
        <f t="shared" si="56"/>
        <v>0</v>
      </c>
      <c r="BI275" s="241">
        <f t="shared" si="57"/>
        <v>0</v>
      </c>
      <c r="BJ275" s="158" t="s">
        <v>85</v>
      </c>
      <c r="BK275" s="242">
        <f t="shared" si="58"/>
        <v>0</v>
      </c>
      <c r="BL275" s="158" t="s">
        <v>232</v>
      </c>
      <c r="BM275" s="158" t="s">
        <v>690</v>
      </c>
      <c r="BO275" s="152"/>
    </row>
    <row r="276" spans="2:67" s="170" customFormat="1" ht="25.5" customHeight="1">
      <c r="B276" s="171"/>
      <c r="C276" s="231" t="s">
        <v>691</v>
      </c>
      <c r="D276" s="231" t="s">
        <v>169</v>
      </c>
      <c r="E276" s="232" t="s">
        <v>692</v>
      </c>
      <c r="F276" s="233" t="s">
        <v>693</v>
      </c>
      <c r="G276" s="233"/>
      <c r="H276" s="233"/>
      <c r="I276" s="233"/>
      <c r="J276" s="234" t="s">
        <v>267</v>
      </c>
      <c r="K276" s="235">
        <v>11.695</v>
      </c>
      <c r="L276" s="149"/>
      <c r="M276" s="149"/>
      <c r="N276" s="236">
        <f t="shared" si="49"/>
        <v>0</v>
      </c>
      <c r="O276" s="236"/>
      <c r="P276" s="236"/>
      <c r="Q276" s="236"/>
      <c r="R276" s="174"/>
      <c r="T276" s="237" t="s">
        <v>5</v>
      </c>
      <c r="U276" s="238" t="s">
        <v>41</v>
      </c>
      <c r="V276" s="239">
        <v>3.7109999999999999</v>
      </c>
      <c r="W276" s="239">
        <f t="shared" si="50"/>
        <v>43.400145000000002</v>
      </c>
      <c r="X276" s="239">
        <v>0</v>
      </c>
      <c r="Y276" s="239">
        <f t="shared" si="51"/>
        <v>0</v>
      </c>
      <c r="Z276" s="239">
        <v>0</v>
      </c>
      <c r="AA276" s="240">
        <f t="shared" si="52"/>
        <v>0</v>
      </c>
      <c r="AC276" s="262"/>
      <c r="AD276" s="262"/>
      <c r="AE276" s="262"/>
      <c r="AF276" s="262"/>
      <c r="AG276" s="262"/>
      <c r="AH276" s="262"/>
      <c r="AI276" s="262"/>
      <c r="AR276" s="158" t="s">
        <v>232</v>
      </c>
      <c r="AT276" s="158" t="s">
        <v>169</v>
      </c>
      <c r="AU276" s="158" t="s">
        <v>85</v>
      </c>
      <c r="AY276" s="158" t="s">
        <v>168</v>
      </c>
      <c r="BE276" s="241">
        <f t="shared" si="53"/>
        <v>0</v>
      </c>
      <c r="BF276" s="241">
        <f t="shared" si="54"/>
        <v>0</v>
      </c>
      <c r="BG276" s="241">
        <f t="shared" si="55"/>
        <v>0</v>
      </c>
      <c r="BH276" s="241">
        <f t="shared" si="56"/>
        <v>0</v>
      </c>
      <c r="BI276" s="241">
        <f t="shared" si="57"/>
        <v>0</v>
      </c>
      <c r="BJ276" s="158" t="s">
        <v>85</v>
      </c>
      <c r="BK276" s="242">
        <f t="shared" si="58"/>
        <v>0</v>
      </c>
      <c r="BL276" s="158" t="s">
        <v>232</v>
      </c>
      <c r="BM276" s="158" t="s">
        <v>694</v>
      </c>
      <c r="BO276" s="152"/>
    </row>
    <row r="277" spans="2:67" s="220" customFormat="1" ht="29.9" customHeight="1">
      <c r="B277" s="214"/>
      <c r="C277" s="215"/>
      <c r="D277" s="227" t="s">
        <v>144</v>
      </c>
      <c r="E277" s="227"/>
      <c r="F277" s="227"/>
      <c r="G277" s="227"/>
      <c r="H277" s="227"/>
      <c r="I277" s="227"/>
      <c r="J277" s="227"/>
      <c r="K277" s="227"/>
      <c r="L277" s="289"/>
      <c r="M277" s="289"/>
      <c r="N277" s="249">
        <f>BK277</f>
        <v>0</v>
      </c>
      <c r="O277" s="250"/>
      <c r="P277" s="250"/>
      <c r="Q277" s="250"/>
      <c r="R277" s="219"/>
      <c r="T277" s="221"/>
      <c r="U277" s="215"/>
      <c r="V277" s="215"/>
      <c r="W277" s="222">
        <f>SUM(W278:W281)</f>
        <v>16.439219999999995</v>
      </c>
      <c r="X277" s="215"/>
      <c r="Y277" s="222">
        <f>SUM(Y278:Y281)</f>
        <v>6.4304499999999987E-2</v>
      </c>
      <c r="Z277" s="215"/>
      <c r="AA277" s="223">
        <f>SUM(AA278:AA281)</f>
        <v>4.2639999999999997E-2</v>
      </c>
      <c r="AC277" s="263"/>
      <c r="AD277" s="263"/>
      <c r="AE277" s="263"/>
      <c r="AF277" s="263"/>
      <c r="AG277" s="263"/>
      <c r="AH277" s="263"/>
      <c r="AI277" s="263"/>
      <c r="AR277" s="224" t="s">
        <v>85</v>
      </c>
      <c r="AT277" s="225" t="s">
        <v>73</v>
      </c>
      <c r="AU277" s="225" t="s">
        <v>80</v>
      </c>
      <c r="AY277" s="224" t="s">
        <v>168</v>
      </c>
      <c r="BK277" s="226">
        <f>SUM(BK278:BK281)</f>
        <v>0</v>
      </c>
      <c r="BO277" s="152"/>
    </row>
    <row r="278" spans="2:67" s="170" customFormat="1" ht="25.5" customHeight="1">
      <c r="B278" s="171"/>
      <c r="C278" s="231" t="s">
        <v>695</v>
      </c>
      <c r="D278" s="231" t="s">
        <v>169</v>
      </c>
      <c r="E278" s="232" t="s">
        <v>696</v>
      </c>
      <c r="F278" s="233" t="s">
        <v>697</v>
      </c>
      <c r="G278" s="233"/>
      <c r="H278" s="233"/>
      <c r="I278" s="233"/>
      <c r="J278" s="234" t="s">
        <v>243</v>
      </c>
      <c r="K278" s="235">
        <v>22.75</v>
      </c>
      <c r="L278" s="149"/>
      <c r="M278" s="149"/>
      <c r="N278" s="236">
        <f>ROUND(L278*K278,2)</f>
        <v>0</v>
      </c>
      <c r="O278" s="236"/>
      <c r="P278" s="236"/>
      <c r="Q278" s="236"/>
      <c r="R278" s="174"/>
      <c r="T278" s="237" t="s">
        <v>5</v>
      </c>
      <c r="U278" s="238" t="s">
        <v>41</v>
      </c>
      <c r="V278" s="239">
        <v>0.28599999999999998</v>
      </c>
      <c r="W278" s="239">
        <f>V278*K278</f>
        <v>6.5064999999999991</v>
      </c>
      <c r="X278" s="239">
        <v>1.15E-3</v>
      </c>
      <c r="Y278" s="239">
        <f>X278*K278</f>
        <v>2.6162499999999998E-2</v>
      </c>
      <c r="Z278" s="239">
        <v>0</v>
      </c>
      <c r="AA278" s="240">
        <f>Z278*K278</f>
        <v>0</v>
      </c>
      <c r="AC278" s="262"/>
      <c r="AD278" s="262"/>
      <c r="AE278" s="262"/>
      <c r="AF278" s="262"/>
      <c r="AG278" s="262"/>
      <c r="AH278" s="262"/>
      <c r="AI278" s="262"/>
      <c r="AR278" s="158" t="s">
        <v>232</v>
      </c>
      <c r="AT278" s="158" t="s">
        <v>169</v>
      </c>
      <c r="AU278" s="158" t="s">
        <v>85</v>
      </c>
      <c r="AY278" s="158" t="s">
        <v>168</v>
      </c>
      <c r="BE278" s="241">
        <f>IF(U278="základná",N278,0)</f>
        <v>0</v>
      </c>
      <c r="BF278" s="241">
        <f>IF(U278="znížená",N278,0)</f>
        <v>0</v>
      </c>
      <c r="BG278" s="241">
        <f>IF(U278="zákl. prenesená",N278,0)</f>
        <v>0</v>
      </c>
      <c r="BH278" s="241">
        <f>IF(U278="zníž. prenesená",N278,0)</f>
        <v>0</v>
      </c>
      <c r="BI278" s="241">
        <f>IF(U278="nulová",N278,0)</f>
        <v>0</v>
      </c>
      <c r="BJ278" s="158" t="s">
        <v>85</v>
      </c>
      <c r="BK278" s="242">
        <f>ROUND(L278*K278,3)</f>
        <v>0</v>
      </c>
      <c r="BL278" s="158" t="s">
        <v>232</v>
      </c>
      <c r="BM278" s="158" t="s">
        <v>698</v>
      </c>
      <c r="BO278" s="152"/>
    </row>
    <row r="279" spans="2:67" s="170" customFormat="1" ht="25.5" customHeight="1">
      <c r="B279" s="171"/>
      <c r="C279" s="231" t="s">
        <v>699</v>
      </c>
      <c r="D279" s="231" t="s">
        <v>169</v>
      </c>
      <c r="E279" s="232" t="s">
        <v>700</v>
      </c>
      <c r="F279" s="233" t="s">
        <v>701</v>
      </c>
      <c r="G279" s="233"/>
      <c r="H279" s="233"/>
      <c r="I279" s="233"/>
      <c r="J279" s="234" t="s">
        <v>243</v>
      </c>
      <c r="K279" s="235">
        <v>26</v>
      </c>
      <c r="L279" s="149"/>
      <c r="M279" s="149"/>
      <c r="N279" s="236">
        <f>ROUND(L279*K279,2)</f>
        <v>0</v>
      </c>
      <c r="O279" s="236"/>
      <c r="P279" s="236"/>
      <c r="Q279" s="236"/>
      <c r="R279" s="174"/>
      <c r="T279" s="237" t="s">
        <v>5</v>
      </c>
      <c r="U279" s="238" t="s">
        <v>41</v>
      </c>
      <c r="V279" s="239">
        <v>4.7E-2</v>
      </c>
      <c r="W279" s="239">
        <f>V279*K279</f>
        <v>1.222</v>
      </c>
      <c r="X279" s="239">
        <v>0</v>
      </c>
      <c r="Y279" s="239">
        <f>X279*K279</f>
        <v>0</v>
      </c>
      <c r="Z279" s="239">
        <v>1.64E-3</v>
      </c>
      <c r="AA279" s="240">
        <f>Z279*K279</f>
        <v>4.2639999999999997E-2</v>
      </c>
      <c r="AC279" s="262"/>
      <c r="AD279" s="262"/>
      <c r="AE279" s="262"/>
      <c r="AF279" s="262"/>
      <c r="AG279" s="262"/>
      <c r="AH279" s="262"/>
      <c r="AI279" s="262"/>
      <c r="AR279" s="158" t="s">
        <v>232</v>
      </c>
      <c r="AT279" s="158" t="s">
        <v>169</v>
      </c>
      <c r="AU279" s="158" t="s">
        <v>85</v>
      </c>
      <c r="AY279" s="158" t="s">
        <v>168</v>
      </c>
      <c r="BE279" s="241">
        <f>IF(U279="základná",N279,0)</f>
        <v>0</v>
      </c>
      <c r="BF279" s="241">
        <f>IF(U279="znížená",N279,0)</f>
        <v>0</v>
      </c>
      <c r="BG279" s="241">
        <f>IF(U279="zákl. prenesená",N279,0)</f>
        <v>0</v>
      </c>
      <c r="BH279" s="241">
        <f>IF(U279="zníž. prenesená",N279,0)</f>
        <v>0</v>
      </c>
      <c r="BI279" s="241">
        <f>IF(U279="nulová",N279,0)</f>
        <v>0</v>
      </c>
      <c r="BJ279" s="158" t="s">
        <v>85</v>
      </c>
      <c r="BK279" s="242">
        <f>ROUND(L279*K279,3)</f>
        <v>0</v>
      </c>
      <c r="BL279" s="158" t="s">
        <v>232</v>
      </c>
      <c r="BM279" s="158" t="s">
        <v>702</v>
      </c>
      <c r="BO279" s="152"/>
    </row>
    <row r="280" spans="2:67" s="170" customFormat="1" ht="25.5" customHeight="1">
      <c r="B280" s="171"/>
      <c r="C280" s="231" t="s">
        <v>703</v>
      </c>
      <c r="D280" s="231" t="s">
        <v>169</v>
      </c>
      <c r="E280" s="232" t="s">
        <v>704</v>
      </c>
      <c r="F280" s="233" t="s">
        <v>705</v>
      </c>
      <c r="G280" s="233"/>
      <c r="H280" s="233"/>
      <c r="I280" s="233"/>
      <c r="J280" s="234" t="s">
        <v>243</v>
      </c>
      <c r="K280" s="235">
        <v>23.4</v>
      </c>
      <c r="L280" s="149"/>
      <c r="M280" s="149"/>
      <c r="N280" s="236">
        <f>ROUND(L280*K280,2)</f>
        <v>0</v>
      </c>
      <c r="O280" s="236"/>
      <c r="P280" s="236"/>
      <c r="Q280" s="236"/>
      <c r="R280" s="174"/>
      <c r="T280" s="237" t="s">
        <v>5</v>
      </c>
      <c r="U280" s="238" t="s">
        <v>41</v>
      </c>
      <c r="V280" s="239">
        <v>0.36</v>
      </c>
      <c r="W280" s="239">
        <f>V280*K280</f>
        <v>8.4239999999999995</v>
      </c>
      <c r="X280" s="239">
        <v>1.6299999999999999E-3</v>
      </c>
      <c r="Y280" s="239">
        <f>X280*K280</f>
        <v>3.8141999999999995E-2</v>
      </c>
      <c r="Z280" s="239">
        <v>0</v>
      </c>
      <c r="AA280" s="240">
        <f>Z280*K280</f>
        <v>0</v>
      </c>
      <c r="AC280" s="262"/>
      <c r="AD280" s="262"/>
      <c r="AE280" s="262"/>
      <c r="AF280" s="262"/>
      <c r="AG280" s="262"/>
      <c r="AH280" s="262"/>
      <c r="AI280" s="262"/>
      <c r="AR280" s="158" t="s">
        <v>232</v>
      </c>
      <c r="AT280" s="158" t="s">
        <v>169</v>
      </c>
      <c r="AU280" s="158" t="s">
        <v>85</v>
      </c>
      <c r="AY280" s="158" t="s">
        <v>168</v>
      </c>
      <c r="BE280" s="241">
        <f>IF(U280="základná",N280,0)</f>
        <v>0</v>
      </c>
      <c r="BF280" s="241">
        <f>IF(U280="znížená",N280,0)</f>
        <v>0</v>
      </c>
      <c r="BG280" s="241">
        <f>IF(U280="zákl. prenesená",N280,0)</f>
        <v>0</v>
      </c>
      <c r="BH280" s="241">
        <f>IF(U280="zníž. prenesená",N280,0)</f>
        <v>0</v>
      </c>
      <c r="BI280" s="241">
        <f>IF(U280="nulová",N280,0)</f>
        <v>0</v>
      </c>
      <c r="BJ280" s="158" t="s">
        <v>85</v>
      </c>
      <c r="BK280" s="242">
        <f>ROUND(L280*K280,3)</f>
        <v>0</v>
      </c>
      <c r="BL280" s="158" t="s">
        <v>232</v>
      </c>
      <c r="BM280" s="158" t="s">
        <v>706</v>
      </c>
      <c r="BO280" s="152"/>
    </row>
    <row r="281" spans="2:67" s="170" customFormat="1" ht="25.5" customHeight="1">
      <c r="B281" s="171"/>
      <c r="C281" s="231" t="s">
        <v>707</v>
      </c>
      <c r="D281" s="231" t="s">
        <v>169</v>
      </c>
      <c r="E281" s="232" t="s">
        <v>708</v>
      </c>
      <c r="F281" s="233" t="s">
        <v>709</v>
      </c>
      <c r="G281" s="233"/>
      <c r="H281" s="233"/>
      <c r="I281" s="233"/>
      <c r="J281" s="234" t="s">
        <v>267</v>
      </c>
      <c r="K281" s="235">
        <v>6.4000000000000001E-2</v>
      </c>
      <c r="L281" s="149"/>
      <c r="M281" s="149"/>
      <c r="N281" s="236">
        <f>ROUND(L281*K281,2)</f>
        <v>0</v>
      </c>
      <c r="O281" s="236"/>
      <c r="P281" s="236"/>
      <c r="Q281" s="236"/>
      <c r="R281" s="174"/>
      <c r="T281" s="237" t="s">
        <v>5</v>
      </c>
      <c r="U281" s="238" t="s">
        <v>41</v>
      </c>
      <c r="V281" s="239">
        <v>4.4800000000000004</v>
      </c>
      <c r="W281" s="239">
        <f>V281*K281</f>
        <v>0.28672000000000003</v>
      </c>
      <c r="X281" s="239">
        <v>0</v>
      </c>
      <c r="Y281" s="239">
        <f>X281*K281</f>
        <v>0</v>
      </c>
      <c r="Z281" s="239">
        <v>0</v>
      </c>
      <c r="AA281" s="240">
        <f>Z281*K281</f>
        <v>0</v>
      </c>
      <c r="AC281" s="262"/>
      <c r="AD281" s="262"/>
      <c r="AE281" s="262"/>
      <c r="AF281" s="262"/>
      <c r="AG281" s="262"/>
      <c r="AH281" s="262"/>
      <c r="AI281" s="262"/>
      <c r="AR281" s="158" t="s">
        <v>232</v>
      </c>
      <c r="AT281" s="158" t="s">
        <v>169</v>
      </c>
      <c r="AU281" s="158" t="s">
        <v>85</v>
      </c>
      <c r="AY281" s="158" t="s">
        <v>168</v>
      </c>
      <c r="BE281" s="241">
        <f>IF(U281="základná",N281,0)</f>
        <v>0</v>
      </c>
      <c r="BF281" s="241">
        <f>IF(U281="znížená",N281,0)</f>
        <v>0</v>
      </c>
      <c r="BG281" s="241">
        <f>IF(U281="zákl. prenesená",N281,0)</f>
        <v>0</v>
      </c>
      <c r="BH281" s="241">
        <f>IF(U281="zníž. prenesená",N281,0)</f>
        <v>0</v>
      </c>
      <c r="BI281" s="241">
        <f>IF(U281="nulová",N281,0)</f>
        <v>0</v>
      </c>
      <c r="BJ281" s="158" t="s">
        <v>85</v>
      </c>
      <c r="BK281" s="242">
        <f>ROUND(L281*K281,3)</f>
        <v>0</v>
      </c>
      <c r="BL281" s="158" t="s">
        <v>232</v>
      </c>
      <c r="BM281" s="158" t="s">
        <v>710</v>
      </c>
      <c r="BO281" s="152"/>
    </row>
    <row r="282" spans="2:67" s="220" customFormat="1" ht="29.9" customHeight="1">
      <c r="B282" s="214"/>
      <c r="C282" s="215"/>
      <c r="D282" s="227" t="s">
        <v>145</v>
      </c>
      <c r="E282" s="227"/>
      <c r="F282" s="227"/>
      <c r="G282" s="227"/>
      <c r="H282" s="227"/>
      <c r="I282" s="227"/>
      <c r="J282" s="227"/>
      <c r="K282" s="227"/>
      <c r="L282" s="289"/>
      <c r="M282" s="289"/>
      <c r="N282" s="249">
        <f>BK282</f>
        <v>0</v>
      </c>
      <c r="O282" s="250"/>
      <c r="P282" s="250"/>
      <c r="Q282" s="250"/>
      <c r="R282" s="219"/>
      <c r="T282" s="221"/>
      <c r="U282" s="215"/>
      <c r="V282" s="215"/>
      <c r="W282" s="222">
        <f>SUM(W283:W315)</f>
        <v>119.17614300000001</v>
      </c>
      <c r="X282" s="215"/>
      <c r="Y282" s="222">
        <f>SUM(Y283:Y315)</f>
        <v>1.7714799999999999</v>
      </c>
      <c r="Z282" s="215"/>
      <c r="AA282" s="223">
        <f>SUM(AA283:AA315)</f>
        <v>0</v>
      </c>
      <c r="AC282" s="263"/>
      <c r="AD282" s="263"/>
      <c r="AE282" s="263"/>
      <c r="AF282" s="263"/>
      <c r="AG282" s="263"/>
      <c r="AH282" s="263"/>
      <c r="AI282" s="263"/>
      <c r="AR282" s="224" t="s">
        <v>85</v>
      </c>
      <c r="AT282" s="225" t="s">
        <v>73</v>
      </c>
      <c r="AU282" s="225" t="s">
        <v>80</v>
      </c>
      <c r="AY282" s="224" t="s">
        <v>168</v>
      </c>
      <c r="BK282" s="226">
        <f>SUM(BK283:BK315)</f>
        <v>0</v>
      </c>
      <c r="BO282" s="152"/>
    </row>
    <row r="283" spans="2:67" s="170" customFormat="1" ht="25.5" customHeight="1">
      <c r="B283" s="171"/>
      <c r="C283" s="243" t="s">
        <v>711</v>
      </c>
      <c r="D283" s="243" t="s">
        <v>203</v>
      </c>
      <c r="E283" s="244" t="s">
        <v>712</v>
      </c>
      <c r="F283" s="245" t="s">
        <v>713</v>
      </c>
      <c r="G283" s="245"/>
      <c r="H283" s="245"/>
      <c r="I283" s="245"/>
      <c r="J283" s="246" t="s">
        <v>210</v>
      </c>
      <c r="K283" s="247">
        <v>1</v>
      </c>
      <c r="L283" s="150"/>
      <c r="M283" s="150"/>
      <c r="N283" s="248">
        <f t="shared" ref="N283:N315" si="59">ROUND(L283*K283,2)</f>
        <v>0</v>
      </c>
      <c r="O283" s="236"/>
      <c r="P283" s="236"/>
      <c r="Q283" s="236"/>
      <c r="R283" s="174"/>
      <c r="T283" s="237" t="s">
        <v>5</v>
      </c>
      <c r="U283" s="238" t="s">
        <v>41</v>
      </c>
      <c r="V283" s="239">
        <v>0</v>
      </c>
      <c r="W283" s="239">
        <f t="shared" ref="W283:W314" si="60">V283*K283</f>
        <v>0</v>
      </c>
      <c r="X283" s="239">
        <v>4.6019999999999998E-2</v>
      </c>
      <c r="Y283" s="239">
        <f t="shared" ref="Y283:Y314" si="61">X283*K283</f>
        <v>4.6019999999999998E-2</v>
      </c>
      <c r="Z283" s="239">
        <v>0</v>
      </c>
      <c r="AA283" s="240">
        <f t="shared" ref="AA283:AA314" si="62">Z283*K283</f>
        <v>0</v>
      </c>
      <c r="AC283" s="262"/>
      <c r="AD283" s="262"/>
      <c r="AE283" s="262"/>
      <c r="AF283" s="262"/>
      <c r="AG283" s="262"/>
      <c r="AH283" s="262"/>
      <c r="AI283" s="262"/>
      <c r="AR283" s="158" t="s">
        <v>297</v>
      </c>
      <c r="AT283" s="158" t="s">
        <v>203</v>
      </c>
      <c r="AU283" s="158" t="s">
        <v>85</v>
      </c>
      <c r="AY283" s="158" t="s">
        <v>168</v>
      </c>
      <c r="BE283" s="241">
        <f t="shared" ref="BE283:BE314" si="63">IF(U283="základná",N283,0)</f>
        <v>0</v>
      </c>
      <c r="BF283" s="241">
        <f t="shared" ref="BF283:BF314" si="64">IF(U283="znížená",N283,0)</f>
        <v>0</v>
      </c>
      <c r="BG283" s="241">
        <f t="shared" ref="BG283:BG314" si="65">IF(U283="zákl. prenesená",N283,0)</f>
        <v>0</v>
      </c>
      <c r="BH283" s="241">
        <f t="shared" ref="BH283:BH314" si="66">IF(U283="zníž. prenesená",N283,0)</f>
        <v>0</v>
      </c>
      <c r="BI283" s="241">
        <f t="shared" ref="BI283:BI314" si="67">IF(U283="nulová",N283,0)</f>
        <v>0</v>
      </c>
      <c r="BJ283" s="158" t="s">
        <v>85</v>
      </c>
      <c r="BK283" s="242">
        <f t="shared" ref="BK283:BK314" si="68">ROUND(L283*K283,3)</f>
        <v>0</v>
      </c>
      <c r="BL283" s="158" t="s">
        <v>232</v>
      </c>
      <c r="BM283" s="158" t="s">
        <v>714</v>
      </c>
      <c r="BO283" s="152"/>
    </row>
    <row r="284" spans="2:67" s="170" customFormat="1" ht="25.5" customHeight="1">
      <c r="B284" s="171"/>
      <c r="C284" s="243" t="s">
        <v>715</v>
      </c>
      <c r="D284" s="243" t="s">
        <v>203</v>
      </c>
      <c r="E284" s="244" t="s">
        <v>716</v>
      </c>
      <c r="F284" s="245" t="s">
        <v>717</v>
      </c>
      <c r="G284" s="245"/>
      <c r="H284" s="245"/>
      <c r="I284" s="245"/>
      <c r="J284" s="246" t="s">
        <v>210</v>
      </c>
      <c r="K284" s="247">
        <v>1</v>
      </c>
      <c r="L284" s="150"/>
      <c r="M284" s="150"/>
      <c r="N284" s="248">
        <f t="shared" si="59"/>
        <v>0</v>
      </c>
      <c r="O284" s="236"/>
      <c r="P284" s="236"/>
      <c r="Q284" s="236"/>
      <c r="R284" s="174"/>
      <c r="T284" s="237" t="s">
        <v>5</v>
      </c>
      <c r="U284" s="238" t="s">
        <v>41</v>
      </c>
      <c r="V284" s="239">
        <v>0</v>
      </c>
      <c r="W284" s="239">
        <f t="shared" si="60"/>
        <v>0</v>
      </c>
      <c r="X284" s="239">
        <v>4.6019999999999998E-2</v>
      </c>
      <c r="Y284" s="239">
        <f t="shared" si="61"/>
        <v>4.6019999999999998E-2</v>
      </c>
      <c r="Z284" s="239">
        <v>0</v>
      </c>
      <c r="AA284" s="240">
        <f t="shared" si="62"/>
        <v>0</v>
      </c>
      <c r="AC284" s="262"/>
      <c r="AD284" s="262"/>
      <c r="AE284" s="262"/>
      <c r="AF284" s="262"/>
      <c r="AG284" s="262"/>
      <c r="AH284" s="262"/>
      <c r="AI284" s="262"/>
      <c r="AR284" s="158" t="s">
        <v>297</v>
      </c>
      <c r="AT284" s="158" t="s">
        <v>203</v>
      </c>
      <c r="AU284" s="158" t="s">
        <v>85</v>
      </c>
      <c r="AY284" s="158" t="s">
        <v>168</v>
      </c>
      <c r="BE284" s="241">
        <f t="shared" si="63"/>
        <v>0</v>
      </c>
      <c r="BF284" s="241">
        <f t="shared" si="64"/>
        <v>0</v>
      </c>
      <c r="BG284" s="241">
        <f t="shared" si="65"/>
        <v>0</v>
      </c>
      <c r="BH284" s="241">
        <f t="shared" si="66"/>
        <v>0</v>
      </c>
      <c r="BI284" s="241">
        <f t="shared" si="67"/>
        <v>0</v>
      </c>
      <c r="BJ284" s="158" t="s">
        <v>85</v>
      </c>
      <c r="BK284" s="242">
        <f t="shared" si="68"/>
        <v>0</v>
      </c>
      <c r="BL284" s="158" t="s">
        <v>232</v>
      </c>
      <c r="BM284" s="158" t="s">
        <v>718</v>
      </c>
      <c r="BO284" s="152"/>
    </row>
    <row r="285" spans="2:67" s="170" customFormat="1" ht="25.5" customHeight="1">
      <c r="B285" s="171"/>
      <c r="C285" s="243" t="s">
        <v>719</v>
      </c>
      <c r="D285" s="243" t="s">
        <v>203</v>
      </c>
      <c r="E285" s="244" t="s">
        <v>720</v>
      </c>
      <c r="F285" s="245" t="s">
        <v>721</v>
      </c>
      <c r="G285" s="245"/>
      <c r="H285" s="245"/>
      <c r="I285" s="245"/>
      <c r="J285" s="246" t="s">
        <v>210</v>
      </c>
      <c r="K285" s="247">
        <v>1</v>
      </c>
      <c r="L285" s="150"/>
      <c r="M285" s="150"/>
      <c r="N285" s="248">
        <f t="shared" si="59"/>
        <v>0</v>
      </c>
      <c r="O285" s="236"/>
      <c r="P285" s="236"/>
      <c r="Q285" s="236"/>
      <c r="R285" s="174"/>
      <c r="T285" s="237" t="s">
        <v>5</v>
      </c>
      <c r="U285" s="238" t="s">
        <v>41</v>
      </c>
      <c r="V285" s="239">
        <v>0</v>
      </c>
      <c r="W285" s="239">
        <f t="shared" si="60"/>
        <v>0</v>
      </c>
      <c r="X285" s="239">
        <v>4.6019999999999998E-2</v>
      </c>
      <c r="Y285" s="239">
        <f t="shared" si="61"/>
        <v>4.6019999999999998E-2</v>
      </c>
      <c r="Z285" s="239">
        <v>0</v>
      </c>
      <c r="AA285" s="240">
        <f t="shared" si="62"/>
        <v>0</v>
      </c>
      <c r="AC285" s="262"/>
      <c r="AD285" s="262"/>
      <c r="AE285" s="262"/>
      <c r="AF285" s="262"/>
      <c r="AG285" s="262"/>
      <c r="AH285" s="262"/>
      <c r="AI285" s="262"/>
      <c r="AR285" s="158" t="s">
        <v>297</v>
      </c>
      <c r="AT285" s="158" t="s">
        <v>203</v>
      </c>
      <c r="AU285" s="158" t="s">
        <v>85</v>
      </c>
      <c r="AY285" s="158" t="s">
        <v>168</v>
      </c>
      <c r="BE285" s="241">
        <f t="shared" si="63"/>
        <v>0</v>
      </c>
      <c r="BF285" s="241">
        <f t="shared" si="64"/>
        <v>0</v>
      </c>
      <c r="BG285" s="241">
        <f t="shared" si="65"/>
        <v>0</v>
      </c>
      <c r="BH285" s="241">
        <f t="shared" si="66"/>
        <v>0</v>
      </c>
      <c r="BI285" s="241">
        <f t="shared" si="67"/>
        <v>0</v>
      </c>
      <c r="BJ285" s="158" t="s">
        <v>85</v>
      </c>
      <c r="BK285" s="242">
        <f t="shared" si="68"/>
        <v>0</v>
      </c>
      <c r="BL285" s="158" t="s">
        <v>232</v>
      </c>
      <c r="BM285" s="158" t="s">
        <v>722</v>
      </c>
      <c r="BO285" s="152"/>
    </row>
    <row r="286" spans="2:67" s="170" customFormat="1" ht="25.5" customHeight="1">
      <c r="B286" s="171"/>
      <c r="C286" s="243" t="s">
        <v>723</v>
      </c>
      <c r="D286" s="243" t="s">
        <v>203</v>
      </c>
      <c r="E286" s="244" t="s">
        <v>724</v>
      </c>
      <c r="F286" s="245" t="s">
        <v>725</v>
      </c>
      <c r="G286" s="245"/>
      <c r="H286" s="245"/>
      <c r="I286" s="245"/>
      <c r="J286" s="246" t="s">
        <v>210</v>
      </c>
      <c r="K286" s="247">
        <v>1</v>
      </c>
      <c r="L286" s="150"/>
      <c r="M286" s="150"/>
      <c r="N286" s="248">
        <f t="shared" si="59"/>
        <v>0</v>
      </c>
      <c r="O286" s="236"/>
      <c r="P286" s="236"/>
      <c r="Q286" s="236"/>
      <c r="R286" s="174"/>
      <c r="T286" s="237" t="s">
        <v>5</v>
      </c>
      <c r="U286" s="238" t="s">
        <v>41</v>
      </c>
      <c r="V286" s="239">
        <v>0</v>
      </c>
      <c r="W286" s="239">
        <f t="shared" si="60"/>
        <v>0</v>
      </c>
      <c r="X286" s="239">
        <v>4.6019999999999998E-2</v>
      </c>
      <c r="Y286" s="239">
        <f t="shared" si="61"/>
        <v>4.6019999999999998E-2</v>
      </c>
      <c r="Z286" s="239">
        <v>0</v>
      </c>
      <c r="AA286" s="240">
        <f t="shared" si="62"/>
        <v>0</v>
      </c>
      <c r="AC286" s="262"/>
      <c r="AD286" s="262"/>
      <c r="AE286" s="262"/>
      <c r="AF286" s="262"/>
      <c r="AG286" s="262"/>
      <c r="AH286" s="262"/>
      <c r="AI286" s="262"/>
      <c r="AR286" s="158" t="s">
        <v>297</v>
      </c>
      <c r="AT286" s="158" t="s">
        <v>203</v>
      </c>
      <c r="AU286" s="158" t="s">
        <v>85</v>
      </c>
      <c r="AY286" s="158" t="s">
        <v>168</v>
      </c>
      <c r="BE286" s="241">
        <f t="shared" si="63"/>
        <v>0</v>
      </c>
      <c r="BF286" s="241">
        <f t="shared" si="64"/>
        <v>0</v>
      </c>
      <c r="BG286" s="241">
        <f t="shared" si="65"/>
        <v>0</v>
      </c>
      <c r="BH286" s="241">
        <f t="shared" si="66"/>
        <v>0</v>
      </c>
      <c r="BI286" s="241">
        <f t="shared" si="67"/>
        <v>0</v>
      </c>
      <c r="BJ286" s="158" t="s">
        <v>85</v>
      </c>
      <c r="BK286" s="242">
        <f t="shared" si="68"/>
        <v>0</v>
      </c>
      <c r="BL286" s="158" t="s">
        <v>232</v>
      </c>
      <c r="BM286" s="158" t="s">
        <v>726</v>
      </c>
      <c r="BO286" s="152"/>
    </row>
    <row r="287" spans="2:67" s="170" customFormat="1" ht="25.5" customHeight="1">
      <c r="B287" s="171"/>
      <c r="C287" s="243" t="s">
        <v>727</v>
      </c>
      <c r="D287" s="243" t="s">
        <v>203</v>
      </c>
      <c r="E287" s="244" t="s">
        <v>728</v>
      </c>
      <c r="F287" s="245" t="s">
        <v>729</v>
      </c>
      <c r="G287" s="245"/>
      <c r="H287" s="245"/>
      <c r="I287" s="245"/>
      <c r="J287" s="246" t="s">
        <v>210</v>
      </c>
      <c r="K287" s="247">
        <v>2</v>
      </c>
      <c r="L287" s="150"/>
      <c r="M287" s="150"/>
      <c r="N287" s="248">
        <f t="shared" si="59"/>
        <v>0</v>
      </c>
      <c r="O287" s="236"/>
      <c r="P287" s="236"/>
      <c r="Q287" s="236"/>
      <c r="R287" s="174"/>
      <c r="T287" s="237" t="s">
        <v>5</v>
      </c>
      <c r="U287" s="238" t="s">
        <v>41</v>
      </c>
      <c r="V287" s="239">
        <v>0</v>
      </c>
      <c r="W287" s="239">
        <f t="shared" si="60"/>
        <v>0</v>
      </c>
      <c r="X287" s="239">
        <v>4.6019999999999998E-2</v>
      </c>
      <c r="Y287" s="239">
        <f t="shared" si="61"/>
        <v>9.2039999999999997E-2</v>
      </c>
      <c r="Z287" s="239">
        <v>0</v>
      </c>
      <c r="AA287" s="240">
        <f t="shared" si="62"/>
        <v>0</v>
      </c>
      <c r="AC287" s="262"/>
      <c r="AD287" s="262"/>
      <c r="AE287" s="262"/>
      <c r="AF287" s="262"/>
      <c r="AG287" s="262"/>
      <c r="AH287" s="262"/>
      <c r="AI287" s="262"/>
      <c r="AR287" s="158" t="s">
        <v>297</v>
      </c>
      <c r="AT287" s="158" t="s">
        <v>203</v>
      </c>
      <c r="AU287" s="158" t="s">
        <v>85</v>
      </c>
      <c r="AY287" s="158" t="s">
        <v>168</v>
      </c>
      <c r="BE287" s="241">
        <f t="shared" si="63"/>
        <v>0</v>
      </c>
      <c r="BF287" s="241">
        <f t="shared" si="64"/>
        <v>0</v>
      </c>
      <c r="BG287" s="241">
        <f t="shared" si="65"/>
        <v>0</v>
      </c>
      <c r="BH287" s="241">
        <f t="shared" si="66"/>
        <v>0</v>
      </c>
      <c r="BI287" s="241">
        <f t="shared" si="67"/>
        <v>0</v>
      </c>
      <c r="BJ287" s="158" t="s">
        <v>85</v>
      </c>
      <c r="BK287" s="242">
        <f t="shared" si="68"/>
        <v>0</v>
      </c>
      <c r="BL287" s="158" t="s">
        <v>232</v>
      </c>
      <c r="BM287" s="158" t="s">
        <v>730</v>
      </c>
      <c r="BO287" s="152"/>
    </row>
    <row r="288" spans="2:67" s="170" customFormat="1" ht="25.5" customHeight="1">
      <c r="B288" s="171"/>
      <c r="C288" s="243" t="s">
        <v>731</v>
      </c>
      <c r="D288" s="243" t="s">
        <v>203</v>
      </c>
      <c r="E288" s="244" t="s">
        <v>732</v>
      </c>
      <c r="F288" s="245" t="s">
        <v>733</v>
      </c>
      <c r="G288" s="245"/>
      <c r="H288" s="245"/>
      <c r="I288" s="245"/>
      <c r="J288" s="246" t="s">
        <v>210</v>
      </c>
      <c r="K288" s="247">
        <v>2</v>
      </c>
      <c r="L288" s="150"/>
      <c r="M288" s="150"/>
      <c r="N288" s="248">
        <f t="shared" si="59"/>
        <v>0</v>
      </c>
      <c r="O288" s="236"/>
      <c r="P288" s="236"/>
      <c r="Q288" s="236"/>
      <c r="R288" s="174"/>
      <c r="T288" s="237" t="s">
        <v>5</v>
      </c>
      <c r="U288" s="238" t="s">
        <v>41</v>
      </c>
      <c r="V288" s="239">
        <v>0</v>
      </c>
      <c r="W288" s="239">
        <f t="shared" si="60"/>
        <v>0</v>
      </c>
      <c r="X288" s="239">
        <v>4.6019999999999998E-2</v>
      </c>
      <c r="Y288" s="239">
        <f t="shared" si="61"/>
        <v>9.2039999999999997E-2</v>
      </c>
      <c r="Z288" s="239">
        <v>0</v>
      </c>
      <c r="AA288" s="240">
        <f t="shared" si="62"/>
        <v>0</v>
      </c>
      <c r="AC288" s="262"/>
      <c r="AD288" s="262"/>
      <c r="AE288" s="262"/>
      <c r="AF288" s="262"/>
      <c r="AG288" s="262"/>
      <c r="AH288" s="262"/>
      <c r="AI288" s="262"/>
      <c r="AR288" s="158" t="s">
        <v>297</v>
      </c>
      <c r="AT288" s="158" t="s">
        <v>203</v>
      </c>
      <c r="AU288" s="158" t="s">
        <v>85</v>
      </c>
      <c r="AY288" s="158" t="s">
        <v>168</v>
      </c>
      <c r="BE288" s="241">
        <f t="shared" si="63"/>
        <v>0</v>
      </c>
      <c r="BF288" s="241">
        <f t="shared" si="64"/>
        <v>0</v>
      </c>
      <c r="BG288" s="241">
        <f t="shared" si="65"/>
        <v>0</v>
      </c>
      <c r="BH288" s="241">
        <f t="shared" si="66"/>
        <v>0</v>
      </c>
      <c r="BI288" s="241">
        <f t="shared" si="67"/>
        <v>0</v>
      </c>
      <c r="BJ288" s="158" t="s">
        <v>85</v>
      </c>
      <c r="BK288" s="242">
        <f t="shared" si="68"/>
        <v>0</v>
      </c>
      <c r="BL288" s="158" t="s">
        <v>232</v>
      </c>
      <c r="BM288" s="158" t="s">
        <v>734</v>
      </c>
      <c r="BO288" s="152"/>
    </row>
    <row r="289" spans="2:67" s="170" customFormat="1" ht="25.5" customHeight="1">
      <c r="B289" s="171"/>
      <c r="C289" s="243" t="s">
        <v>735</v>
      </c>
      <c r="D289" s="243" t="s">
        <v>203</v>
      </c>
      <c r="E289" s="244" t="s">
        <v>736</v>
      </c>
      <c r="F289" s="245" t="s">
        <v>737</v>
      </c>
      <c r="G289" s="245"/>
      <c r="H289" s="245"/>
      <c r="I289" s="245"/>
      <c r="J289" s="246" t="s">
        <v>210</v>
      </c>
      <c r="K289" s="247">
        <v>1</v>
      </c>
      <c r="L289" s="150"/>
      <c r="M289" s="150"/>
      <c r="N289" s="248">
        <f t="shared" si="59"/>
        <v>0</v>
      </c>
      <c r="O289" s="236"/>
      <c r="P289" s="236"/>
      <c r="Q289" s="236"/>
      <c r="R289" s="174"/>
      <c r="T289" s="237" t="s">
        <v>5</v>
      </c>
      <c r="U289" s="238" t="s">
        <v>41</v>
      </c>
      <c r="V289" s="239">
        <v>0</v>
      </c>
      <c r="W289" s="239">
        <f t="shared" si="60"/>
        <v>0</v>
      </c>
      <c r="X289" s="239">
        <v>4.6019999999999998E-2</v>
      </c>
      <c r="Y289" s="239">
        <f t="shared" si="61"/>
        <v>4.6019999999999998E-2</v>
      </c>
      <c r="Z289" s="239">
        <v>0</v>
      </c>
      <c r="AA289" s="240">
        <f t="shared" si="62"/>
        <v>0</v>
      </c>
      <c r="AC289" s="262"/>
      <c r="AD289" s="262"/>
      <c r="AE289" s="262"/>
      <c r="AF289" s="262"/>
      <c r="AG289" s="262"/>
      <c r="AH289" s="262"/>
      <c r="AI289" s="262"/>
      <c r="AR289" s="158" t="s">
        <v>297</v>
      </c>
      <c r="AT289" s="158" t="s">
        <v>203</v>
      </c>
      <c r="AU289" s="158" t="s">
        <v>85</v>
      </c>
      <c r="AY289" s="158" t="s">
        <v>168</v>
      </c>
      <c r="BE289" s="241">
        <f t="shared" si="63"/>
        <v>0</v>
      </c>
      <c r="BF289" s="241">
        <f t="shared" si="64"/>
        <v>0</v>
      </c>
      <c r="BG289" s="241">
        <f t="shared" si="65"/>
        <v>0</v>
      </c>
      <c r="BH289" s="241">
        <f t="shared" si="66"/>
        <v>0</v>
      </c>
      <c r="BI289" s="241">
        <f t="shared" si="67"/>
        <v>0</v>
      </c>
      <c r="BJ289" s="158" t="s">
        <v>85</v>
      </c>
      <c r="BK289" s="242">
        <f t="shared" si="68"/>
        <v>0</v>
      </c>
      <c r="BL289" s="158" t="s">
        <v>232</v>
      </c>
      <c r="BM289" s="158" t="s">
        <v>738</v>
      </c>
      <c r="BO289" s="152"/>
    </row>
    <row r="290" spans="2:67" s="170" customFormat="1" ht="25.5" customHeight="1">
      <c r="B290" s="171"/>
      <c r="C290" s="243" t="s">
        <v>739</v>
      </c>
      <c r="D290" s="243" t="s">
        <v>203</v>
      </c>
      <c r="E290" s="244" t="s">
        <v>740</v>
      </c>
      <c r="F290" s="245" t="s">
        <v>741</v>
      </c>
      <c r="G290" s="245"/>
      <c r="H290" s="245"/>
      <c r="I290" s="245"/>
      <c r="J290" s="246" t="s">
        <v>210</v>
      </c>
      <c r="K290" s="247">
        <v>4</v>
      </c>
      <c r="L290" s="150"/>
      <c r="M290" s="150"/>
      <c r="N290" s="248">
        <f t="shared" si="59"/>
        <v>0</v>
      </c>
      <c r="O290" s="236"/>
      <c r="P290" s="236"/>
      <c r="Q290" s="236"/>
      <c r="R290" s="174"/>
      <c r="T290" s="237" t="s">
        <v>5</v>
      </c>
      <c r="U290" s="238" t="s">
        <v>41</v>
      </c>
      <c r="V290" s="239">
        <v>0</v>
      </c>
      <c r="W290" s="239">
        <f t="shared" si="60"/>
        <v>0</v>
      </c>
      <c r="X290" s="239">
        <v>4.6019999999999998E-2</v>
      </c>
      <c r="Y290" s="239">
        <f t="shared" si="61"/>
        <v>0.18407999999999999</v>
      </c>
      <c r="Z290" s="239">
        <v>0</v>
      </c>
      <c r="AA290" s="240">
        <f t="shared" si="62"/>
        <v>0</v>
      </c>
      <c r="AC290" s="262"/>
      <c r="AD290" s="262"/>
      <c r="AE290" s="262"/>
      <c r="AF290" s="262"/>
      <c r="AG290" s="262"/>
      <c r="AH290" s="262"/>
      <c r="AI290" s="262"/>
      <c r="AR290" s="158" t="s">
        <v>297</v>
      </c>
      <c r="AT290" s="158" t="s">
        <v>203</v>
      </c>
      <c r="AU290" s="158" t="s">
        <v>85</v>
      </c>
      <c r="AY290" s="158" t="s">
        <v>168</v>
      </c>
      <c r="BE290" s="241">
        <f t="shared" si="63"/>
        <v>0</v>
      </c>
      <c r="BF290" s="241">
        <f t="shared" si="64"/>
        <v>0</v>
      </c>
      <c r="BG290" s="241">
        <f t="shared" si="65"/>
        <v>0</v>
      </c>
      <c r="BH290" s="241">
        <f t="shared" si="66"/>
        <v>0</v>
      </c>
      <c r="BI290" s="241">
        <f t="shared" si="67"/>
        <v>0</v>
      </c>
      <c r="BJ290" s="158" t="s">
        <v>85</v>
      </c>
      <c r="BK290" s="242">
        <f t="shared" si="68"/>
        <v>0</v>
      </c>
      <c r="BL290" s="158" t="s">
        <v>232</v>
      </c>
      <c r="BM290" s="158" t="s">
        <v>742</v>
      </c>
      <c r="BO290" s="152"/>
    </row>
    <row r="291" spans="2:67" s="170" customFormat="1" ht="25.5" customHeight="1">
      <c r="B291" s="171"/>
      <c r="C291" s="243" t="s">
        <v>743</v>
      </c>
      <c r="D291" s="243" t="s">
        <v>203</v>
      </c>
      <c r="E291" s="244" t="s">
        <v>744</v>
      </c>
      <c r="F291" s="245" t="s">
        <v>745</v>
      </c>
      <c r="G291" s="245"/>
      <c r="H291" s="245"/>
      <c r="I291" s="245"/>
      <c r="J291" s="246" t="s">
        <v>210</v>
      </c>
      <c r="K291" s="247">
        <v>4</v>
      </c>
      <c r="L291" s="150"/>
      <c r="M291" s="150"/>
      <c r="N291" s="248">
        <f t="shared" si="59"/>
        <v>0</v>
      </c>
      <c r="O291" s="236"/>
      <c r="P291" s="236"/>
      <c r="Q291" s="236"/>
      <c r="R291" s="174"/>
      <c r="T291" s="237" t="s">
        <v>5</v>
      </c>
      <c r="U291" s="238" t="s">
        <v>41</v>
      </c>
      <c r="V291" s="239">
        <v>0</v>
      </c>
      <c r="W291" s="239">
        <f t="shared" si="60"/>
        <v>0</v>
      </c>
      <c r="X291" s="239">
        <v>4.6019999999999998E-2</v>
      </c>
      <c r="Y291" s="239">
        <f t="shared" si="61"/>
        <v>0.18407999999999999</v>
      </c>
      <c r="Z291" s="239">
        <v>0</v>
      </c>
      <c r="AA291" s="240">
        <f t="shared" si="62"/>
        <v>0</v>
      </c>
      <c r="AC291" s="262"/>
      <c r="AD291" s="262"/>
      <c r="AE291" s="262"/>
      <c r="AF291" s="262"/>
      <c r="AG291" s="262"/>
      <c r="AH291" s="262"/>
      <c r="AI291" s="262"/>
      <c r="AR291" s="158" t="s">
        <v>297</v>
      </c>
      <c r="AT291" s="158" t="s">
        <v>203</v>
      </c>
      <c r="AU291" s="158" t="s">
        <v>85</v>
      </c>
      <c r="AY291" s="158" t="s">
        <v>168</v>
      </c>
      <c r="BE291" s="241">
        <f t="shared" si="63"/>
        <v>0</v>
      </c>
      <c r="BF291" s="241">
        <f t="shared" si="64"/>
        <v>0</v>
      </c>
      <c r="BG291" s="241">
        <f t="shared" si="65"/>
        <v>0</v>
      </c>
      <c r="BH291" s="241">
        <f t="shared" si="66"/>
        <v>0</v>
      </c>
      <c r="BI291" s="241">
        <f t="shared" si="67"/>
        <v>0</v>
      </c>
      <c r="BJ291" s="158" t="s">
        <v>85</v>
      </c>
      <c r="BK291" s="242">
        <f t="shared" si="68"/>
        <v>0</v>
      </c>
      <c r="BL291" s="158" t="s">
        <v>232</v>
      </c>
      <c r="BM291" s="158" t="s">
        <v>746</v>
      </c>
      <c r="BO291" s="152"/>
    </row>
    <row r="292" spans="2:67" s="170" customFormat="1" ht="25.5" customHeight="1">
      <c r="B292" s="171"/>
      <c r="C292" s="231" t="s">
        <v>747</v>
      </c>
      <c r="D292" s="231" t="s">
        <v>169</v>
      </c>
      <c r="E292" s="232" t="s">
        <v>748</v>
      </c>
      <c r="F292" s="233" t="s">
        <v>749</v>
      </c>
      <c r="G292" s="233"/>
      <c r="H292" s="233"/>
      <c r="I292" s="233"/>
      <c r="J292" s="234" t="s">
        <v>243</v>
      </c>
      <c r="K292" s="235">
        <v>97.2</v>
      </c>
      <c r="L292" s="149"/>
      <c r="M292" s="149"/>
      <c r="N292" s="236">
        <f t="shared" si="59"/>
        <v>0</v>
      </c>
      <c r="O292" s="236"/>
      <c r="P292" s="236"/>
      <c r="Q292" s="236"/>
      <c r="R292" s="174"/>
      <c r="T292" s="237" t="s">
        <v>5</v>
      </c>
      <c r="U292" s="238" t="s">
        <v>41</v>
      </c>
      <c r="V292" s="239">
        <v>0.64400000000000002</v>
      </c>
      <c r="W292" s="239">
        <f t="shared" si="60"/>
        <v>62.596800000000002</v>
      </c>
      <c r="X292" s="239">
        <v>1E-4</v>
      </c>
      <c r="Y292" s="239">
        <f t="shared" si="61"/>
        <v>9.7200000000000012E-3</v>
      </c>
      <c r="Z292" s="239">
        <v>0</v>
      </c>
      <c r="AA292" s="240">
        <f t="shared" si="62"/>
        <v>0</v>
      </c>
      <c r="AC292" s="262"/>
      <c r="AD292" s="262"/>
      <c r="AE292" s="262"/>
      <c r="AF292" s="262"/>
      <c r="AG292" s="262"/>
      <c r="AH292" s="262"/>
      <c r="AI292" s="262"/>
      <c r="AR292" s="158" t="s">
        <v>232</v>
      </c>
      <c r="AT292" s="158" t="s">
        <v>169</v>
      </c>
      <c r="AU292" s="158" t="s">
        <v>85</v>
      </c>
      <c r="AY292" s="158" t="s">
        <v>168</v>
      </c>
      <c r="BE292" s="241">
        <f t="shared" si="63"/>
        <v>0</v>
      </c>
      <c r="BF292" s="241">
        <f t="shared" si="64"/>
        <v>0</v>
      </c>
      <c r="BG292" s="241">
        <f t="shared" si="65"/>
        <v>0</v>
      </c>
      <c r="BH292" s="241">
        <f t="shared" si="66"/>
        <v>0</v>
      </c>
      <c r="BI292" s="241">
        <f t="shared" si="67"/>
        <v>0</v>
      </c>
      <c r="BJ292" s="158" t="s">
        <v>85</v>
      </c>
      <c r="BK292" s="242">
        <f t="shared" si="68"/>
        <v>0</v>
      </c>
      <c r="BL292" s="158" t="s">
        <v>232</v>
      </c>
      <c r="BM292" s="158" t="s">
        <v>750</v>
      </c>
      <c r="BO292" s="152"/>
    </row>
    <row r="293" spans="2:67" s="170" customFormat="1" ht="25.5" customHeight="1">
      <c r="B293" s="171"/>
      <c r="C293" s="243" t="s">
        <v>751</v>
      </c>
      <c r="D293" s="243" t="s">
        <v>203</v>
      </c>
      <c r="E293" s="244" t="s">
        <v>752</v>
      </c>
      <c r="F293" s="245" t="s">
        <v>753</v>
      </c>
      <c r="G293" s="245"/>
      <c r="H293" s="245"/>
      <c r="I293" s="245"/>
      <c r="J293" s="246" t="s">
        <v>210</v>
      </c>
      <c r="K293" s="247">
        <v>1</v>
      </c>
      <c r="L293" s="150"/>
      <c r="M293" s="150"/>
      <c r="N293" s="248">
        <f t="shared" si="59"/>
        <v>0</v>
      </c>
      <c r="O293" s="236"/>
      <c r="P293" s="236"/>
      <c r="Q293" s="236"/>
      <c r="R293" s="174"/>
      <c r="T293" s="237" t="s">
        <v>5</v>
      </c>
      <c r="U293" s="238" t="s">
        <v>41</v>
      </c>
      <c r="V293" s="239">
        <v>0</v>
      </c>
      <c r="W293" s="239">
        <f t="shared" si="60"/>
        <v>0</v>
      </c>
      <c r="X293" s="239">
        <v>8.4600000000000005E-3</v>
      </c>
      <c r="Y293" s="239">
        <f t="shared" si="61"/>
        <v>8.4600000000000005E-3</v>
      </c>
      <c r="Z293" s="239">
        <v>0</v>
      </c>
      <c r="AA293" s="240">
        <f t="shared" si="62"/>
        <v>0</v>
      </c>
      <c r="AC293" s="262"/>
      <c r="AD293" s="262"/>
      <c r="AE293" s="262"/>
      <c r="AF293" s="262"/>
      <c r="AG293" s="262"/>
      <c r="AH293" s="262"/>
      <c r="AI293" s="262"/>
      <c r="AR293" s="158" t="s">
        <v>297</v>
      </c>
      <c r="AT293" s="158" t="s">
        <v>203</v>
      </c>
      <c r="AU293" s="158" t="s">
        <v>85</v>
      </c>
      <c r="AY293" s="158" t="s">
        <v>168</v>
      </c>
      <c r="BE293" s="241">
        <f t="shared" si="63"/>
        <v>0</v>
      </c>
      <c r="BF293" s="241">
        <f t="shared" si="64"/>
        <v>0</v>
      </c>
      <c r="BG293" s="241">
        <f t="shared" si="65"/>
        <v>0</v>
      </c>
      <c r="BH293" s="241">
        <f t="shared" si="66"/>
        <v>0</v>
      </c>
      <c r="BI293" s="241">
        <f t="shared" si="67"/>
        <v>0</v>
      </c>
      <c r="BJ293" s="158" t="s">
        <v>85</v>
      </c>
      <c r="BK293" s="242">
        <f t="shared" si="68"/>
        <v>0</v>
      </c>
      <c r="BL293" s="158" t="s">
        <v>232</v>
      </c>
      <c r="BM293" s="158" t="s">
        <v>754</v>
      </c>
      <c r="BO293" s="152"/>
    </row>
    <row r="294" spans="2:67" s="170" customFormat="1" ht="25.5" customHeight="1">
      <c r="B294" s="171"/>
      <c r="C294" s="243" t="s">
        <v>755</v>
      </c>
      <c r="D294" s="243" t="s">
        <v>203</v>
      </c>
      <c r="E294" s="244" t="s">
        <v>756</v>
      </c>
      <c r="F294" s="245" t="s">
        <v>757</v>
      </c>
      <c r="G294" s="245"/>
      <c r="H294" s="245"/>
      <c r="I294" s="245"/>
      <c r="J294" s="246" t="s">
        <v>210</v>
      </c>
      <c r="K294" s="247">
        <v>3</v>
      </c>
      <c r="L294" s="150"/>
      <c r="M294" s="150"/>
      <c r="N294" s="248">
        <f t="shared" si="59"/>
        <v>0</v>
      </c>
      <c r="O294" s="236"/>
      <c r="P294" s="236"/>
      <c r="Q294" s="236"/>
      <c r="R294" s="174"/>
      <c r="T294" s="237" t="s">
        <v>5</v>
      </c>
      <c r="U294" s="238" t="s">
        <v>41</v>
      </c>
      <c r="V294" s="239">
        <v>0</v>
      </c>
      <c r="W294" s="239">
        <f t="shared" si="60"/>
        <v>0</v>
      </c>
      <c r="X294" s="239">
        <v>8.4600000000000005E-3</v>
      </c>
      <c r="Y294" s="239">
        <f t="shared" si="61"/>
        <v>2.538E-2</v>
      </c>
      <c r="Z294" s="239">
        <v>0</v>
      </c>
      <c r="AA294" s="240">
        <f t="shared" si="62"/>
        <v>0</v>
      </c>
      <c r="AC294" s="262"/>
      <c r="AD294" s="262"/>
      <c r="AE294" s="262"/>
      <c r="AF294" s="262"/>
      <c r="AG294" s="262"/>
      <c r="AH294" s="262"/>
      <c r="AI294" s="262"/>
      <c r="AR294" s="158" t="s">
        <v>297</v>
      </c>
      <c r="AT294" s="158" t="s">
        <v>203</v>
      </c>
      <c r="AU294" s="158" t="s">
        <v>85</v>
      </c>
      <c r="AY294" s="158" t="s">
        <v>168</v>
      </c>
      <c r="BE294" s="241">
        <f t="shared" si="63"/>
        <v>0</v>
      </c>
      <c r="BF294" s="241">
        <f t="shared" si="64"/>
        <v>0</v>
      </c>
      <c r="BG294" s="241">
        <f t="shared" si="65"/>
        <v>0</v>
      </c>
      <c r="BH294" s="241">
        <f t="shared" si="66"/>
        <v>0</v>
      </c>
      <c r="BI294" s="241">
        <f t="shared" si="67"/>
        <v>0</v>
      </c>
      <c r="BJ294" s="158" t="s">
        <v>85</v>
      </c>
      <c r="BK294" s="242">
        <f t="shared" si="68"/>
        <v>0</v>
      </c>
      <c r="BL294" s="158" t="s">
        <v>232</v>
      </c>
      <c r="BM294" s="158" t="s">
        <v>758</v>
      </c>
      <c r="BO294" s="152"/>
    </row>
    <row r="295" spans="2:67" s="170" customFormat="1" ht="25.5" customHeight="1">
      <c r="B295" s="171"/>
      <c r="C295" s="243" t="s">
        <v>759</v>
      </c>
      <c r="D295" s="243" t="s">
        <v>203</v>
      </c>
      <c r="E295" s="244" t="s">
        <v>760</v>
      </c>
      <c r="F295" s="245" t="s">
        <v>761</v>
      </c>
      <c r="G295" s="245"/>
      <c r="H295" s="245"/>
      <c r="I295" s="245"/>
      <c r="J295" s="246" t="s">
        <v>210</v>
      </c>
      <c r="K295" s="247">
        <v>5</v>
      </c>
      <c r="L295" s="150"/>
      <c r="M295" s="150"/>
      <c r="N295" s="248">
        <f t="shared" si="59"/>
        <v>0</v>
      </c>
      <c r="O295" s="236"/>
      <c r="P295" s="236"/>
      <c r="Q295" s="236"/>
      <c r="R295" s="174"/>
      <c r="T295" s="237" t="s">
        <v>5</v>
      </c>
      <c r="U295" s="238" t="s">
        <v>41</v>
      </c>
      <c r="V295" s="239">
        <v>0</v>
      </c>
      <c r="W295" s="239">
        <f t="shared" si="60"/>
        <v>0</v>
      </c>
      <c r="X295" s="239">
        <v>8.4600000000000005E-3</v>
      </c>
      <c r="Y295" s="239">
        <f t="shared" si="61"/>
        <v>4.2300000000000004E-2</v>
      </c>
      <c r="Z295" s="239">
        <v>0</v>
      </c>
      <c r="AA295" s="240">
        <f t="shared" si="62"/>
        <v>0</v>
      </c>
      <c r="AC295" s="262"/>
      <c r="AD295" s="262"/>
      <c r="AE295" s="262"/>
      <c r="AF295" s="262"/>
      <c r="AG295" s="262"/>
      <c r="AH295" s="262"/>
      <c r="AI295" s="262"/>
      <c r="AR295" s="158" t="s">
        <v>297</v>
      </c>
      <c r="AT295" s="158" t="s">
        <v>203</v>
      </c>
      <c r="AU295" s="158" t="s">
        <v>85</v>
      </c>
      <c r="AY295" s="158" t="s">
        <v>168</v>
      </c>
      <c r="BE295" s="241">
        <f t="shared" si="63"/>
        <v>0</v>
      </c>
      <c r="BF295" s="241">
        <f t="shared" si="64"/>
        <v>0</v>
      </c>
      <c r="BG295" s="241">
        <f t="shared" si="65"/>
        <v>0</v>
      </c>
      <c r="BH295" s="241">
        <f t="shared" si="66"/>
        <v>0</v>
      </c>
      <c r="BI295" s="241">
        <f t="shared" si="67"/>
        <v>0</v>
      </c>
      <c r="BJ295" s="158" t="s">
        <v>85</v>
      </c>
      <c r="BK295" s="242">
        <f t="shared" si="68"/>
        <v>0</v>
      </c>
      <c r="BL295" s="158" t="s">
        <v>232</v>
      </c>
      <c r="BM295" s="158" t="s">
        <v>762</v>
      </c>
      <c r="BO295" s="152"/>
    </row>
    <row r="296" spans="2:67" s="170" customFormat="1" ht="25.5" customHeight="1">
      <c r="B296" s="171"/>
      <c r="C296" s="243" t="s">
        <v>763</v>
      </c>
      <c r="D296" s="243" t="s">
        <v>203</v>
      </c>
      <c r="E296" s="244" t="s">
        <v>764</v>
      </c>
      <c r="F296" s="245" t="s">
        <v>765</v>
      </c>
      <c r="G296" s="245"/>
      <c r="H296" s="245"/>
      <c r="I296" s="245"/>
      <c r="J296" s="246" t="s">
        <v>210</v>
      </c>
      <c r="K296" s="247">
        <v>3</v>
      </c>
      <c r="L296" s="150"/>
      <c r="M296" s="150"/>
      <c r="N296" s="248">
        <f t="shared" si="59"/>
        <v>0</v>
      </c>
      <c r="O296" s="236"/>
      <c r="P296" s="236"/>
      <c r="Q296" s="236"/>
      <c r="R296" s="174"/>
      <c r="T296" s="237" t="s">
        <v>5</v>
      </c>
      <c r="U296" s="238" t="s">
        <v>41</v>
      </c>
      <c r="V296" s="239">
        <v>0</v>
      </c>
      <c r="W296" s="239">
        <f t="shared" si="60"/>
        <v>0</v>
      </c>
      <c r="X296" s="239">
        <v>8.4600000000000005E-3</v>
      </c>
      <c r="Y296" s="239">
        <f t="shared" si="61"/>
        <v>2.538E-2</v>
      </c>
      <c r="Z296" s="239">
        <v>0</v>
      </c>
      <c r="AA296" s="240">
        <f t="shared" si="62"/>
        <v>0</v>
      </c>
      <c r="AC296" s="262"/>
      <c r="AD296" s="262"/>
      <c r="AE296" s="262"/>
      <c r="AF296" s="262"/>
      <c r="AG296" s="262"/>
      <c r="AH296" s="262"/>
      <c r="AI296" s="262"/>
      <c r="AR296" s="158" t="s">
        <v>297</v>
      </c>
      <c r="AT296" s="158" t="s">
        <v>203</v>
      </c>
      <c r="AU296" s="158" t="s">
        <v>85</v>
      </c>
      <c r="AY296" s="158" t="s">
        <v>168</v>
      </c>
      <c r="BE296" s="241">
        <f t="shared" si="63"/>
        <v>0</v>
      </c>
      <c r="BF296" s="241">
        <f t="shared" si="64"/>
        <v>0</v>
      </c>
      <c r="BG296" s="241">
        <f t="shared" si="65"/>
        <v>0</v>
      </c>
      <c r="BH296" s="241">
        <f t="shared" si="66"/>
        <v>0</v>
      </c>
      <c r="BI296" s="241">
        <f t="shared" si="67"/>
        <v>0</v>
      </c>
      <c r="BJ296" s="158" t="s">
        <v>85</v>
      </c>
      <c r="BK296" s="242">
        <f t="shared" si="68"/>
        <v>0</v>
      </c>
      <c r="BL296" s="158" t="s">
        <v>232</v>
      </c>
      <c r="BM296" s="158" t="s">
        <v>766</v>
      </c>
      <c r="BO296" s="152"/>
    </row>
    <row r="297" spans="2:67" s="170" customFormat="1" ht="25.5" customHeight="1">
      <c r="B297" s="171"/>
      <c r="C297" s="243" t="s">
        <v>767</v>
      </c>
      <c r="D297" s="243" t="s">
        <v>203</v>
      </c>
      <c r="E297" s="244" t="s">
        <v>768</v>
      </c>
      <c r="F297" s="245" t="s">
        <v>769</v>
      </c>
      <c r="G297" s="245"/>
      <c r="H297" s="245"/>
      <c r="I297" s="245"/>
      <c r="J297" s="246" t="s">
        <v>210</v>
      </c>
      <c r="K297" s="247">
        <v>2</v>
      </c>
      <c r="L297" s="150"/>
      <c r="M297" s="150"/>
      <c r="N297" s="248">
        <f t="shared" si="59"/>
        <v>0</v>
      </c>
      <c r="O297" s="236"/>
      <c r="P297" s="236"/>
      <c r="Q297" s="236"/>
      <c r="R297" s="174"/>
      <c r="T297" s="237" t="s">
        <v>5</v>
      </c>
      <c r="U297" s="238" t="s">
        <v>41</v>
      </c>
      <c r="V297" s="239">
        <v>0</v>
      </c>
      <c r="W297" s="239">
        <f t="shared" si="60"/>
        <v>0</v>
      </c>
      <c r="X297" s="239">
        <v>8.4600000000000005E-3</v>
      </c>
      <c r="Y297" s="239">
        <f t="shared" si="61"/>
        <v>1.6920000000000001E-2</v>
      </c>
      <c r="Z297" s="239">
        <v>0</v>
      </c>
      <c r="AA297" s="240">
        <f t="shared" si="62"/>
        <v>0</v>
      </c>
      <c r="AC297" s="262"/>
      <c r="AD297" s="262"/>
      <c r="AE297" s="262"/>
      <c r="AF297" s="262"/>
      <c r="AG297" s="262"/>
      <c r="AH297" s="262"/>
      <c r="AI297" s="262"/>
      <c r="AR297" s="158" t="s">
        <v>297</v>
      </c>
      <c r="AT297" s="158" t="s">
        <v>203</v>
      </c>
      <c r="AU297" s="158" t="s">
        <v>85</v>
      </c>
      <c r="AY297" s="158" t="s">
        <v>168</v>
      </c>
      <c r="BE297" s="241">
        <f t="shared" si="63"/>
        <v>0</v>
      </c>
      <c r="BF297" s="241">
        <f t="shared" si="64"/>
        <v>0</v>
      </c>
      <c r="BG297" s="241">
        <f t="shared" si="65"/>
        <v>0</v>
      </c>
      <c r="BH297" s="241">
        <f t="shared" si="66"/>
        <v>0</v>
      </c>
      <c r="BI297" s="241">
        <f t="shared" si="67"/>
        <v>0</v>
      </c>
      <c r="BJ297" s="158" t="s">
        <v>85</v>
      </c>
      <c r="BK297" s="242">
        <f t="shared" si="68"/>
        <v>0</v>
      </c>
      <c r="BL297" s="158" t="s">
        <v>232</v>
      </c>
      <c r="BM297" s="158" t="s">
        <v>770</v>
      </c>
      <c r="BO297" s="152"/>
    </row>
    <row r="298" spans="2:67" s="170" customFormat="1" ht="38.25" customHeight="1">
      <c r="B298" s="171"/>
      <c r="C298" s="231" t="s">
        <v>771</v>
      </c>
      <c r="D298" s="231" t="s">
        <v>169</v>
      </c>
      <c r="E298" s="232" t="s">
        <v>772</v>
      </c>
      <c r="F298" s="233" t="s">
        <v>773</v>
      </c>
      <c r="G298" s="233"/>
      <c r="H298" s="233"/>
      <c r="I298" s="233"/>
      <c r="J298" s="234" t="s">
        <v>210</v>
      </c>
      <c r="K298" s="235">
        <v>2</v>
      </c>
      <c r="L298" s="149"/>
      <c r="M298" s="149"/>
      <c r="N298" s="236">
        <f t="shared" si="59"/>
        <v>0</v>
      </c>
      <c r="O298" s="236"/>
      <c r="P298" s="236"/>
      <c r="Q298" s="236"/>
      <c r="R298" s="174"/>
      <c r="T298" s="237" t="s">
        <v>5</v>
      </c>
      <c r="U298" s="238" t="s">
        <v>41</v>
      </c>
      <c r="V298" s="239">
        <v>0.61</v>
      </c>
      <c r="W298" s="239">
        <f t="shared" si="60"/>
        <v>1.22</v>
      </c>
      <c r="X298" s="239">
        <v>0</v>
      </c>
      <c r="Y298" s="239">
        <f t="shared" si="61"/>
        <v>0</v>
      </c>
      <c r="Z298" s="239">
        <v>0</v>
      </c>
      <c r="AA298" s="240">
        <f t="shared" si="62"/>
        <v>0</v>
      </c>
      <c r="AC298" s="262"/>
      <c r="AD298" s="262"/>
      <c r="AE298" s="262"/>
      <c r="AF298" s="262"/>
      <c r="AG298" s="262"/>
      <c r="AH298" s="262"/>
      <c r="AI298" s="262"/>
      <c r="AR298" s="158" t="s">
        <v>232</v>
      </c>
      <c r="AT298" s="158" t="s">
        <v>169</v>
      </c>
      <c r="AU298" s="158" t="s">
        <v>85</v>
      </c>
      <c r="AY298" s="158" t="s">
        <v>168</v>
      </c>
      <c r="BE298" s="241">
        <f t="shared" si="63"/>
        <v>0</v>
      </c>
      <c r="BF298" s="241">
        <f t="shared" si="64"/>
        <v>0</v>
      </c>
      <c r="BG298" s="241">
        <f t="shared" si="65"/>
        <v>0</v>
      </c>
      <c r="BH298" s="241">
        <f t="shared" si="66"/>
        <v>0</v>
      </c>
      <c r="BI298" s="241">
        <f t="shared" si="67"/>
        <v>0</v>
      </c>
      <c r="BJ298" s="158" t="s">
        <v>85</v>
      </c>
      <c r="BK298" s="242">
        <f t="shared" si="68"/>
        <v>0</v>
      </c>
      <c r="BL298" s="158" t="s">
        <v>232</v>
      </c>
      <c r="BM298" s="158" t="s">
        <v>774</v>
      </c>
      <c r="BO298" s="152"/>
    </row>
    <row r="299" spans="2:67" s="170" customFormat="1" ht="51" customHeight="1">
      <c r="B299" s="171"/>
      <c r="C299" s="243" t="s">
        <v>775</v>
      </c>
      <c r="D299" s="243" t="s">
        <v>203</v>
      </c>
      <c r="E299" s="244" t="s">
        <v>776</v>
      </c>
      <c r="F299" s="245" t="s">
        <v>777</v>
      </c>
      <c r="G299" s="245"/>
      <c r="H299" s="245"/>
      <c r="I299" s="245"/>
      <c r="J299" s="246" t="s">
        <v>210</v>
      </c>
      <c r="K299" s="247">
        <v>1</v>
      </c>
      <c r="L299" s="150"/>
      <c r="M299" s="150"/>
      <c r="N299" s="248">
        <f t="shared" si="59"/>
        <v>0</v>
      </c>
      <c r="O299" s="236"/>
      <c r="P299" s="236"/>
      <c r="Q299" s="236"/>
      <c r="R299" s="174"/>
      <c r="T299" s="237" t="s">
        <v>5</v>
      </c>
      <c r="U299" s="238" t="s">
        <v>41</v>
      </c>
      <c r="V299" s="239">
        <v>0</v>
      </c>
      <c r="W299" s="239">
        <f t="shared" si="60"/>
        <v>0</v>
      </c>
      <c r="X299" s="239">
        <v>2.1999999999999999E-2</v>
      </c>
      <c r="Y299" s="239">
        <f t="shared" si="61"/>
        <v>2.1999999999999999E-2</v>
      </c>
      <c r="Z299" s="239">
        <v>0</v>
      </c>
      <c r="AA299" s="240">
        <f t="shared" si="62"/>
        <v>0</v>
      </c>
      <c r="AC299" s="262"/>
      <c r="AD299" s="262"/>
      <c r="AE299" s="262"/>
      <c r="AF299" s="262"/>
      <c r="AG299" s="262"/>
      <c r="AH299" s="262"/>
      <c r="AI299" s="262"/>
      <c r="AR299" s="158" t="s">
        <v>297</v>
      </c>
      <c r="AT299" s="158" t="s">
        <v>203</v>
      </c>
      <c r="AU299" s="158" t="s">
        <v>85</v>
      </c>
      <c r="AY299" s="158" t="s">
        <v>168</v>
      </c>
      <c r="BE299" s="241">
        <f t="shared" si="63"/>
        <v>0</v>
      </c>
      <c r="BF299" s="241">
        <f t="shared" si="64"/>
        <v>0</v>
      </c>
      <c r="BG299" s="241">
        <f t="shared" si="65"/>
        <v>0</v>
      </c>
      <c r="BH299" s="241">
        <f t="shared" si="66"/>
        <v>0</v>
      </c>
      <c r="BI299" s="241">
        <f t="shared" si="67"/>
        <v>0</v>
      </c>
      <c r="BJ299" s="158" t="s">
        <v>85</v>
      </c>
      <c r="BK299" s="242">
        <f t="shared" si="68"/>
        <v>0</v>
      </c>
      <c r="BL299" s="158" t="s">
        <v>232</v>
      </c>
      <c r="BM299" s="158" t="s">
        <v>778</v>
      </c>
      <c r="BO299" s="152"/>
    </row>
    <row r="300" spans="2:67" s="170" customFormat="1" ht="51" customHeight="1">
      <c r="B300" s="171"/>
      <c r="C300" s="243" t="s">
        <v>779</v>
      </c>
      <c r="D300" s="243" t="s">
        <v>203</v>
      </c>
      <c r="E300" s="244" t="s">
        <v>780</v>
      </c>
      <c r="F300" s="245" t="s">
        <v>781</v>
      </c>
      <c r="G300" s="245"/>
      <c r="H300" s="245"/>
      <c r="I300" s="245"/>
      <c r="J300" s="246" t="s">
        <v>210</v>
      </c>
      <c r="K300" s="247">
        <v>1</v>
      </c>
      <c r="L300" s="150"/>
      <c r="M300" s="150"/>
      <c r="N300" s="248">
        <f t="shared" si="59"/>
        <v>0</v>
      </c>
      <c r="O300" s="236"/>
      <c r="P300" s="236"/>
      <c r="Q300" s="236"/>
      <c r="R300" s="174"/>
      <c r="T300" s="237" t="s">
        <v>5</v>
      </c>
      <c r="U300" s="238" t="s">
        <v>41</v>
      </c>
      <c r="V300" s="239">
        <v>0</v>
      </c>
      <c r="W300" s="239">
        <f t="shared" si="60"/>
        <v>0</v>
      </c>
      <c r="X300" s="239">
        <v>2.1999999999999999E-2</v>
      </c>
      <c r="Y300" s="239">
        <f t="shared" si="61"/>
        <v>2.1999999999999999E-2</v>
      </c>
      <c r="Z300" s="239">
        <v>0</v>
      </c>
      <c r="AA300" s="240">
        <f t="shared" si="62"/>
        <v>0</v>
      </c>
      <c r="AC300" s="262"/>
      <c r="AD300" s="262"/>
      <c r="AE300" s="262"/>
      <c r="AF300" s="262"/>
      <c r="AG300" s="262"/>
      <c r="AH300" s="262"/>
      <c r="AI300" s="262"/>
      <c r="AR300" s="158" t="s">
        <v>297</v>
      </c>
      <c r="AT300" s="158" t="s">
        <v>203</v>
      </c>
      <c r="AU300" s="158" t="s">
        <v>85</v>
      </c>
      <c r="AY300" s="158" t="s">
        <v>168</v>
      </c>
      <c r="BE300" s="241">
        <f t="shared" si="63"/>
        <v>0</v>
      </c>
      <c r="BF300" s="241">
        <f t="shared" si="64"/>
        <v>0</v>
      </c>
      <c r="BG300" s="241">
        <f t="shared" si="65"/>
        <v>0</v>
      </c>
      <c r="BH300" s="241">
        <f t="shared" si="66"/>
        <v>0</v>
      </c>
      <c r="BI300" s="241">
        <f t="shared" si="67"/>
        <v>0</v>
      </c>
      <c r="BJ300" s="158" t="s">
        <v>85</v>
      </c>
      <c r="BK300" s="242">
        <f t="shared" si="68"/>
        <v>0</v>
      </c>
      <c r="BL300" s="158" t="s">
        <v>232</v>
      </c>
      <c r="BM300" s="158" t="s">
        <v>782</v>
      </c>
      <c r="BO300" s="152"/>
    </row>
    <row r="301" spans="2:67" s="170" customFormat="1" ht="38.25" customHeight="1">
      <c r="B301" s="171"/>
      <c r="C301" s="231" t="s">
        <v>783</v>
      </c>
      <c r="D301" s="231" t="s">
        <v>169</v>
      </c>
      <c r="E301" s="232" t="s">
        <v>784</v>
      </c>
      <c r="F301" s="233" t="s">
        <v>785</v>
      </c>
      <c r="G301" s="233"/>
      <c r="H301" s="233"/>
      <c r="I301" s="233"/>
      <c r="J301" s="234" t="s">
        <v>210</v>
      </c>
      <c r="K301" s="235">
        <v>6</v>
      </c>
      <c r="L301" s="149"/>
      <c r="M301" s="149"/>
      <c r="N301" s="236">
        <f t="shared" si="59"/>
        <v>0</v>
      </c>
      <c r="O301" s="236"/>
      <c r="P301" s="236"/>
      <c r="Q301" s="236"/>
      <c r="R301" s="174"/>
      <c r="T301" s="237" t="s">
        <v>5</v>
      </c>
      <c r="U301" s="238" t="s">
        <v>41</v>
      </c>
      <c r="V301" s="239">
        <v>1.026</v>
      </c>
      <c r="W301" s="239">
        <f t="shared" si="60"/>
        <v>6.1560000000000006</v>
      </c>
      <c r="X301" s="239">
        <v>0</v>
      </c>
      <c r="Y301" s="239">
        <f t="shared" si="61"/>
        <v>0</v>
      </c>
      <c r="Z301" s="239">
        <v>0</v>
      </c>
      <c r="AA301" s="240">
        <f t="shared" si="62"/>
        <v>0</v>
      </c>
      <c r="AC301" s="262"/>
      <c r="AD301" s="262"/>
      <c r="AE301" s="262"/>
      <c r="AF301" s="262"/>
      <c r="AG301" s="262"/>
      <c r="AH301" s="262"/>
      <c r="AI301" s="262"/>
      <c r="AR301" s="158" t="s">
        <v>232</v>
      </c>
      <c r="AT301" s="158" t="s">
        <v>169</v>
      </c>
      <c r="AU301" s="158" t="s">
        <v>85</v>
      </c>
      <c r="AY301" s="158" t="s">
        <v>168</v>
      </c>
      <c r="BE301" s="241">
        <f t="shared" si="63"/>
        <v>0</v>
      </c>
      <c r="BF301" s="241">
        <f t="shared" si="64"/>
        <v>0</v>
      </c>
      <c r="BG301" s="241">
        <f t="shared" si="65"/>
        <v>0</v>
      </c>
      <c r="BH301" s="241">
        <f t="shared" si="66"/>
        <v>0</v>
      </c>
      <c r="BI301" s="241">
        <f t="shared" si="67"/>
        <v>0</v>
      </c>
      <c r="BJ301" s="158" t="s">
        <v>85</v>
      </c>
      <c r="BK301" s="242">
        <f t="shared" si="68"/>
        <v>0</v>
      </c>
      <c r="BL301" s="158" t="s">
        <v>232</v>
      </c>
      <c r="BM301" s="158" t="s">
        <v>786</v>
      </c>
      <c r="BO301" s="152"/>
    </row>
    <row r="302" spans="2:67" s="170" customFormat="1" ht="55.5" customHeight="1">
      <c r="B302" s="171"/>
      <c r="C302" s="243" t="s">
        <v>787</v>
      </c>
      <c r="D302" s="243" t="s">
        <v>203</v>
      </c>
      <c r="E302" s="244" t="s">
        <v>788</v>
      </c>
      <c r="F302" s="278" t="s">
        <v>2618</v>
      </c>
      <c r="G302" s="278"/>
      <c r="H302" s="278"/>
      <c r="I302" s="278"/>
      <c r="J302" s="246" t="s">
        <v>210</v>
      </c>
      <c r="K302" s="247">
        <v>6</v>
      </c>
      <c r="L302" s="150"/>
      <c r="M302" s="150"/>
      <c r="N302" s="248">
        <f t="shared" si="59"/>
        <v>0</v>
      </c>
      <c r="O302" s="236"/>
      <c r="P302" s="236"/>
      <c r="Q302" s="236"/>
      <c r="R302" s="174"/>
      <c r="S302" s="288" t="s">
        <v>2637</v>
      </c>
      <c r="T302" s="237" t="s">
        <v>5</v>
      </c>
      <c r="U302" s="238" t="s">
        <v>41</v>
      </c>
      <c r="V302" s="239">
        <v>0</v>
      </c>
      <c r="W302" s="239">
        <f t="shared" si="60"/>
        <v>0</v>
      </c>
      <c r="X302" s="239">
        <v>3.5999999999999997E-2</v>
      </c>
      <c r="Y302" s="239">
        <f t="shared" si="61"/>
        <v>0.21599999999999997</v>
      </c>
      <c r="Z302" s="239">
        <v>0</v>
      </c>
      <c r="AA302" s="240">
        <f t="shared" si="62"/>
        <v>0</v>
      </c>
      <c r="AC302" s="262"/>
      <c r="AD302" s="262"/>
      <c r="AE302" s="262"/>
      <c r="AF302" s="262"/>
      <c r="AG302" s="262"/>
      <c r="AH302" s="262"/>
      <c r="AI302" s="262"/>
      <c r="AR302" s="158" t="s">
        <v>297</v>
      </c>
      <c r="AT302" s="158" t="s">
        <v>203</v>
      </c>
      <c r="AU302" s="158" t="s">
        <v>85</v>
      </c>
      <c r="AY302" s="158" t="s">
        <v>168</v>
      </c>
      <c r="BE302" s="241">
        <f t="shared" si="63"/>
        <v>0</v>
      </c>
      <c r="BF302" s="241">
        <f t="shared" si="64"/>
        <v>0</v>
      </c>
      <c r="BG302" s="241">
        <f t="shared" si="65"/>
        <v>0</v>
      </c>
      <c r="BH302" s="241">
        <f t="shared" si="66"/>
        <v>0</v>
      </c>
      <c r="BI302" s="241">
        <f t="shared" si="67"/>
        <v>0</v>
      </c>
      <c r="BJ302" s="158" t="s">
        <v>85</v>
      </c>
      <c r="BK302" s="242">
        <f t="shared" si="68"/>
        <v>0</v>
      </c>
      <c r="BL302" s="158" t="s">
        <v>232</v>
      </c>
      <c r="BM302" s="158" t="s">
        <v>789</v>
      </c>
      <c r="BO302" s="152"/>
    </row>
    <row r="303" spans="2:67" s="170" customFormat="1" ht="57.75" customHeight="1">
      <c r="B303" s="171"/>
      <c r="C303" s="231" t="s">
        <v>790</v>
      </c>
      <c r="D303" s="231" t="s">
        <v>169</v>
      </c>
      <c r="E303" s="232" t="s">
        <v>791</v>
      </c>
      <c r="F303" s="273" t="s">
        <v>2619</v>
      </c>
      <c r="G303" s="274"/>
      <c r="H303" s="274"/>
      <c r="I303" s="274"/>
      <c r="J303" s="234" t="s">
        <v>210</v>
      </c>
      <c r="K303" s="235">
        <v>34</v>
      </c>
      <c r="L303" s="149"/>
      <c r="M303" s="149"/>
      <c r="N303" s="236">
        <f t="shared" si="59"/>
        <v>0</v>
      </c>
      <c r="O303" s="236"/>
      <c r="P303" s="236"/>
      <c r="Q303" s="236"/>
      <c r="R303" s="174"/>
      <c r="S303" s="288" t="s">
        <v>2637</v>
      </c>
      <c r="T303" s="237" t="s">
        <v>5</v>
      </c>
      <c r="U303" s="238" t="s">
        <v>41</v>
      </c>
      <c r="V303" s="239">
        <v>0.98899999999999999</v>
      </c>
      <c r="W303" s="239">
        <f t="shared" si="60"/>
        <v>33.625999999999998</v>
      </c>
      <c r="X303" s="239">
        <v>0</v>
      </c>
      <c r="Y303" s="239">
        <f t="shared" si="61"/>
        <v>0</v>
      </c>
      <c r="Z303" s="239">
        <v>0</v>
      </c>
      <c r="AA303" s="240">
        <f t="shared" si="62"/>
        <v>0</v>
      </c>
      <c r="AC303" s="262"/>
      <c r="AD303" s="262"/>
      <c r="AE303" s="262"/>
      <c r="AF303" s="262"/>
      <c r="AG303" s="262"/>
      <c r="AH303" s="262"/>
      <c r="AI303" s="262"/>
      <c r="AR303" s="158" t="s">
        <v>232</v>
      </c>
      <c r="AT303" s="158" t="s">
        <v>169</v>
      </c>
      <c r="AU303" s="158" t="s">
        <v>85</v>
      </c>
      <c r="AY303" s="158" t="s">
        <v>168</v>
      </c>
      <c r="BE303" s="241">
        <f t="shared" si="63"/>
        <v>0</v>
      </c>
      <c r="BF303" s="241">
        <f t="shared" si="64"/>
        <v>0</v>
      </c>
      <c r="BG303" s="241">
        <f t="shared" si="65"/>
        <v>0</v>
      </c>
      <c r="BH303" s="241">
        <f t="shared" si="66"/>
        <v>0</v>
      </c>
      <c r="BI303" s="241">
        <f t="shared" si="67"/>
        <v>0</v>
      </c>
      <c r="BJ303" s="158" t="s">
        <v>85</v>
      </c>
      <c r="BK303" s="242">
        <f t="shared" si="68"/>
        <v>0</v>
      </c>
      <c r="BL303" s="158" t="s">
        <v>232</v>
      </c>
      <c r="BM303" s="158" t="s">
        <v>792</v>
      </c>
      <c r="BO303" s="152"/>
    </row>
    <row r="304" spans="2:67" s="170" customFormat="1" ht="42.75" customHeight="1">
      <c r="B304" s="171"/>
      <c r="C304" s="243" t="s">
        <v>793</v>
      </c>
      <c r="D304" s="243" t="s">
        <v>203</v>
      </c>
      <c r="E304" s="244" t="s">
        <v>794</v>
      </c>
      <c r="F304" s="278" t="s">
        <v>2620</v>
      </c>
      <c r="G304" s="278"/>
      <c r="H304" s="278"/>
      <c r="I304" s="278"/>
      <c r="J304" s="246" t="s">
        <v>210</v>
      </c>
      <c r="K304" s="247">
        <v>5</v>
      </c>
      <c r="L304" s="150"/>
      <c r="M304" s="150"/>
      <c r="N304" s="248">
        <f t="shared" si="59"/>
        <v>0</v>
      </c>
      <c r="O304" s="236"/>
      <c r="P304" s="236"/>
      <c r="Q304" s="236"/>
      <c r="R304" s="174"/>
      <c r="S304" s="288" t="s">
        <v>2637</v>
      </c>
      <c r="T304" s="237" t="s">
        <v>5</v>
      </c>
      <c r="U304" s="238" t="s">
        <v>41</v>
      </c>
      <c r="V304" s="239">
        <v>0</v>
      </c>
      <c r="W304" s="239">
        <f t="shared" si="60"/>
        <v>0</v>
      </c>
      <c r="X304" s="239">
        <v>1.38E-2</v>
      </c>
      <c r="Y304" s="239">
        <f t="shared" si="61"/>
        <v>6.9000000000000006E-2</v>
      </c>
      <c r="Z304" s="239">
        <v>0</v>
      </c>
      <c r="AA304" s="240">
        <f t="shared" si="62"/>
        <v>0</v>
      </c>
      <c r="AC304" s="262"/>
      <c r="AD304" s="262"/>
      <c r="AE304" s="262"/>
      <c r="AF304" s="262"/>
      <c r="AG304" s="262"/>
      <c r="AH304" s="262"/>
      <c r="AI304" s="262"/>
      <c r="AR304" s="158" t="s">
        <v>297</v>
      </c>
      <c r="AT304" s="158" t="s">
        <v>203</v>
      </c>
      <c r="AU304" s="158" t="s">
        <v>85</v>
      </c>
      <c r="AY304" s="158" t="s">
        <v>168</v>
      </c>
      <c r="BE304" s="241">
        <f t="shared" si="63"/>
        <v>0</v>
      </c>
      <c r="BF304" s="241">
        <f t="shared" si="64"/>
        <v>0</v>
      </c>
      <c r="BG304" s="241">
        <f t="shared" si="65"/>
        <v>0</v>
      </c>
      <c r="BH304" s="241">
        <f t="shared" si="66"/>
        <v>0</v>
      </c>
      <c r="BI304" s="241">
        <f t="shared" si="67"/>
        <v>0</v>
      </c>
      <c r="BJ304" s="158" t="s">
        <v>85</v>
      </c>
      <c r="BK304" s="242">
        <f t="shared" si="68"/>
        <v>0</v>
      </c>
      <c r="BL304" s="158" t="s">
        <v>232</v>
      </c>
      <c r="BM304" s="158" t="s">
        <v>795</v>
      </c>
      <c r="BO304" s="152"/>
    </row>
    <row r="305" spans="2:67" s="170" customFormat="1" ht="45.75" customHeight="1">
      <c r="B305" s="171"/>
      <c r="C305" s="243" t="s">
        <v>796</v>
      </c>
      <c r="D305" s="243" t="s">
        <v>203</v>
      </c>
      <c r="E305" s="244" t="s">
        <v>797</v>
      </c>
      <c r="F305" s="278" t="s">
        <v>2621</v>
      </c>
      <c r="G305" s="278"/>
      <c r="H305" s="278"/>
      <c r="I305" s="278"/>
      <c r="J305" s="246" t="s">
        <v>210</v>
      </c>
      <c r="K305" s="247">
        <v>5</v>
      </c>
      <c r="L305" s="150"/>
      <c r="M305" s="150"/>
      <c r="N305" s="248">
        <f t="shared" si="59"/>
        <v>0</v>
      </c>
      <c r="O305" s="236"/>
      <c r="P305" s="236"/>
      <c r="Q305" s="236"/>
      <c r="R305" s="174"/>
      <c r="S305" s="288" t="s">
        <v>2637</v>
      </c>
      <c r="T305" s="237" t="s">
        <v>5</v>
      </c>
      <c r="U305" s="238" t="s">
        <v>41</v>
      </c>
      <c r="V305" s="239">
        <v>0</v>
      </c>
      <c r="W305" s="239">
        <f t="shared" si="60"/>
        <v>0</v>
      </c>
      <c r="X305" s="239">
        <v>1.38E-2</v>
      </c>
      <c r="Y305" s="239">
        <f t="shared" si="61"/>
        <v>6.9000000000000006E-2</v>
      </c>
      <c r="Z305" s="239">
        <v>0</v>
      </c>
      <c r="AA305" s="240">
        <f t="shared" si="62"/>
        <v>0</v>
      </c>
      <c r="AC305" s="262"/>
      <c r="AD305" s="262"/>
      <c r="AE305" s="262"/>
      <c r="AF305" s="262"/>
      <c r="AG305" s="262"/>
      <c r="AH305" s="262"/>
      <c r="AI305" s="262"/>
      <c r="AR305" s="158" t="s">
        <v>297</v>
      </c>
      <c r="AT305" s="158" t="s">
        <v>203</v>
      </c>
      <c r="AU305" s="158" t="s">
        <v>85</v>
      </c>
      <c r="AY305" s="158" t="s">
        <v>168</v>
      </c>
      <c r="BE305" s="241">
        <f t="shared" si="63"/>
        <v>0</v>
      </c>
      <c r="BF305" s="241">
        <f t="shared" si="64"/>
        <v>0</v>
      </c>
      <c r="BG305" s="241">
        <f t="shared" si="65"/>
        <v>0</v>
      </c>
      <c r="BH305" s="241">
        <f t="shared" si="66"/>
        <v>0</v>
      </c>
      <c r="BI305" s="241">
        <f t="shared" si="67"/>
        <v>0</v>
      </c>
      <c r="BJ305" s="158" t="s">
        <v>85</v>
      </c>
      <c r="BK305" s="242">
        <f t="shared" si="68"/>
        <v>0</v>
      </c>
      <c r="BL305" s="158" t="s">
        <v>232</v>
      </c>
      <c r="BM305" s="158" t="s">
        <v>798</v>
      </c>
      <c r="BO305" s="152"/>
    </row>
    <row r="306" spans="2:67" s="170" customFormat="1" ht="47.25" customHeight="1">
      <c r="B306" s="171"/>
      <c r="C306" s="243" t="s">
        <v>799</v>
      </c>
      <c r="D306" s="243" t="s">
        <v>203</v>
      </c>
      <c r="E306" s="244" t="s">
        <v>800</v>
      </c>
      <c r="F306" s="278" t="s">
        <v>2622</v>
      </c>
      <c r="G306" s="278"/>
      <c r="H306" s="278"/>
      <c r="I306" s="278"/>
      <c r="J306" s="246" t="s">
        <v>210</v>
      </c>
      <c r="K306" s="247">
        <v>14</v>
      </c>
      <c r="L306" s="150"/>
      <c r="M306" s="150"/>
      <c r="N306" s="248">
        <f t="shared" si="59"/>
        <v>0</v>
      </c>
      <c r="O306" s="236"/>
      <c r="P306" s="236"/>
      <c r="Q306" s="236"/>
      <c r="R306" s="174"/>
      <c r="S306" s="288" t="s">
        <v>2637</v>
      </c>
      <c r="T306" s="237" t="s">
        <v>5</v>
      </c>
      <c r="U306" s="238" t="s">
        <v>41</v>
      </c>
      <c r="V306" s="239">
        <v>0</v>
      </c>
      <c r="W306" s="239">
        <f t="shared" si="60"/>
        <v>0</v>
      </c>
      <c r="X306" s="239">
        <v>1.38E-2</v>
      </c>
      <c r="Y306" s="239">
        <f t="shared" si="61"/>
        <v>0.19319999999999998</v>
      </c>
      <c r="Z306" s="239">
        <v>0</v>
      </c>
      <c r="AA306" s="240">
        <f t="shared" si="62"/>
        <v>0</v>
      </c>
      <c r="AC306" s="262"/>
      <c r="AD306" s="262"/>
      <c r="AE306" s="262"/>
      <c r="AF306" s="262"/>
      <c r="AG306" s="262"/>
      <c r="AH306" s="262"/>
      <c r="AI306" s="262"/>
      <c r="AR306" s="158" t="s">
        <v>297</v>
      </c>
      <c r="AT306" s="158" t="s">
        <v>203</v>
      </c>
      <c r="AU306" s="158" t="s">
        <v>85</v>
      </c>
      <c r="AY306" s="158" t="s">
        <v>168</v>
      </c>
      <c r="BE306" s="241">
        <f t="shared" si="63"/>
        <v>0</v>
      </c>
      <c r="BF306" s="241">
        <f t="shared" si="64"/>
        <v>0</v>
      </c>
      <c r="BG306" s="241">
        <f t="shared" si="65"/>
        <v>0</v>
      </c>
      <c r="BH306" s="241">
        <f t="shared" si="66"/>
        <v>0</v>
      </c>
      <c r="BI306" s="241">
        <f t="shared" si="67"/>
        <v>0</v>
      </c>
      <c r="BJ306" s="158" t="s">
        <v>85</v>
      </c>
      <c r="BK306" s="242">
        <f t="shared" si="68"/>
        <v>0</v>
      </c>
      <c r="BL306" s="158" t="s">
        <v>232</v>
      </c>
      <c r="BM306" s="158" t="s">
        <v>801</v>
      </c>
      <c r="BO306" s="152"/>
    </row>
    <row r="307" spans="2:67" s="170" customFormat="1" ht="50.25" customHeight="1">
      <c r="B307" s="171"/>
      <c r="C307" s="243" t="s">
        <v>802</v>
      </c>
      <c r="D307" s="243" t="s">
        <v>203</v>
      </c>
      <c r="E307" s="244" t="s">
        <v>803</v>
      </c>
      <c r="F307" s="278" t="s">
        <v>2623</v>
      </c>
      <c r="G307" s="278"/>
      <c r="H307" s="278"/>
      <c r="I307" s="278"/>
      <c r="J307" s="246" t="s">
        <v>210</v>
      </c>
      <c r="K307" s="247">
        <v>5</v>
      </c>
      <c r="L307" s="150"/>
      <c r="M307" s="150"/>
      <c r="N307" s="248">
        <f t="shared" si="59"/>
        <v>0</v>
      </c>
      <c r="O307" s="236"/>
      <c r="P307" s="236"/>
      <c r="Q307" s="236"/>
      <c r="R307" s="174"/>
      <c r="S307" s="288" t="s">
        <v>2637</v>
      </c>
      <c r="T307" s="237" t="s">
        <v>5</v>
      </c>
      <c r="U307" s="238" t="s">
        <v>41</v>
      </c>
      <c r="V307" s="239">
        <v>0</v>
      </c>
      <c r="W307" s="239">
        <f t="shared" si="60"/>
        <v>0</v>
      </c>
      <c r="X307" s="239">
        <v>1.7500000000000002E-2</v>
      </c>
      <c r="Y307" s="239">
        <f t="shared" si="61"/>
        <v>8.7500000000000008E-2</v>
      </c>
      <c r="Z307" s="239">
        <v>0</v>
      </c>
      <c r="AA307" s="240">
        <f t="shared" si="62"/>
        <v>0</v>
      </c>
      <c r="AC307" s="262"/>
      <c r="AD307" s="262"/>
      <c r="AE307" s="262"/>
      <c r="AF307" s="262"/>
      <c r="AG307" s="262"/>
      <c r="AH307" s="262"/>
      <c r="AI307" s="262"/>
      <c r="AR307" s="158" t="s">
        <v>297</v>
      </c>
      <c r="AT307" s="158" t="s">
        <v>203</v>
      </c>
      <c r="AU307" s="158" t="s">
        <v>85</v>
      </c>
      <c r="AY307" s="158" t="s">
        <v>168</v>
      </c>
      <c r="BE307" s="241">
        <f t="shared" si="63"/>
        <v>0</v>
      </c>
      <c r="BF307" s="241">
        <f t="shared" si="64"/>
        <v>0</v>
      </c>
      <c r="BG307" s="241">
        <f t="shared" si="65"/>
        <v>0</v>
      </c>
      <c r="BH307" s="241">
        <f t="shared" si="66"/>
        <v>0</v>
      </c>
      <c r="BI307" s="241">
        <f t="shared" si="67"/>
        <v>0</v>
      </c>
      <c r="BJ307" s="158" t="s">
        <v>85</v>
      </c>
      <c r="BK307" s="242">
        <f t="shared" si="68"/>
        <v>0</v>
      </c>
      <c r="BL307" s="158" t="s">
        <v>232</v>
      </c>
      <c r="BM307" s="158" t="s">
        <v>804</v>
      </c>
      <c r="BO307" s="152"/>
    </row>
    <row r="308" spans="2:67" s="170" customFormat="1" ht="46.5" customHeight="1">
      <c r="B308" s="171"/>
      <c r="C308" s="243" t="s">
        <v>805</v>
      </c>
      <c r="D308" s="243" t="s">
        <v>203</v>
      </c>
      <c r="E308" s="244" t="s">
        <v>806</v>
      </c>
      <c r="F308" s="278" t="s">
        <v>2624</v>
      </c>
      <c r="G308" s="278"/>
      <c r="H308" s="278"/>
      <c r="I308" s="278"/>
      <c r="J308" s="246" t="s">
        <v>210</v>
      </c>
      <c r="K308" s="247">
        <v>1</v>
      </c>
      <c r="L308" s="150"/>
      <c r="M308" s="150"/>
      <c r="N308" s="248">
        <f t="shared" si="59"/>
        <v>0</v>
      </c>
      <c r="O308" s="236"/>
      <c r="P308" s="236"/>
      <c r="Q308" s="236"/>
      <c r="R308" s="174"/>
      <c r="S308" s="288" t="s">
        <v>2637</v>
      </c>
      <c r="T308" s="237" t="s">
        <v>5</v>
      </c>
      <c r="U308" s="238" t="s">
        <v>41</v>
      </c>
      <c r="V308" s="239">
        <v>0</v>
      </c>
      <c r="W308" s="239">
        <f t="shared" si="60"/>
        <v>0</v>
      </c>
      <c r="X308" s="239">
        <v>2.3E-2</v>
      </c>
      <c r="Y308" s="239">
        <f t="shared" si="61"/>
        <v>2.3E-2</v>
      </c>
      <c r="Z308" s="239">
        <v>0</v>
      </c>
      <c r="AA308" s="240">
        <f t="shared" si="62"/>
        <v>0</v>
      </c>
      <c r="AC308" s="262"/>
      <c r="AD308" s="262"/>
      <c r="AE308" s="262"/>
      <c r="AF308" s="262"/>
      <c r="AG308" s="262"/>
      <c r="AH308" s="262"/>
      <c r="AI308" s="262"/>
      <c r="AR308" s="158" t="s">
        <v>297</v>
      </c>
      <c r="AT308" s="158" t="s">
        <v>203</v>
      </c>
      <c r="AU308" s="158" t="s">
        <v>85</v>
      </c>
      <c r="AY308" s="158" t="s">
        <v>168</v>
      </c>
      <c r="BE308" s="241">
        <f t="shared" si="63"/>
        <v>0</v>
      </c>
      <c r="BF308" s="241">
        <f t="shared" si="64"/>
        <v>0</v>
      </c>
      <c r="BG308" s="241">
        <f t="shared" si="65"/>
        <v>0</v>
      </c>
      <c r="BH308" s="241">
        <f t="shared" si="66"/>
        <v>0</v>
      </c>
      <c r="BI308" s="241">
        <f t="shared" si="67"/>
        <v>0</v>
      </c>
      <c r="BJ308" s="158" t="s">
        <v>85</v>
      </c>
      <c r="BK308" s="242">
        <f t="shared" si="68"/>
        <v>0</v>
      </c>
      <c r="BL308" s="158" t="s">
        <v>232</v>
      </c>
      <c r="BM308" s="158" t="s">
        <v>807</v>
      </c>
      <c r="BO308" s="152"/>
    </row>
    <row r="309" spans="2:67" s="170" customFormat="1">
      <c r="B309" s="171"/>
      <c r="C309" s="243" t="s">
        <v>808</v>
      </c>
      <c r="D309" s="243" t="s">
        <v>203</v>
      </c>
      <c r="E309" s="244" t="s">
        <v>809</v>
      </c>
      <c r="F309" s="278" t="s">
        <v>2625</v>
      </c>
      <c r="G309" s="278"/>
      <c r="H309" s="278"/>
      <c r="I309" s="278"/>
      <c r="J309" s="246" t="s">
        <v>210</v>
      </c>
      <c r="K309" s="247">
        <v>4</v>
      </c>
      <c r="L309" s="150"/>
      <c r="M309" s="150"/>
      <c r="N309" s="248">
        <f t="shared" si="59"/>
        <v>0</v>
      </c>
      <c r="O309" s="236"/>
      <c r="P309" s="236"/>
      <c r="Q309" s="236"/>
      <c r="R309" s="174"/>
      <c r="S309" s="288" t="s">
        <v>2637</v>
      </c>
      <c r="T309" s="237" t="s">
        <v>5</v>
      </c>
      <c r="U309" s="238" t="s">
        <v>41</v>
      </c>
      <c r="V309" s="239">
        <v>0</v>
      </c>
      <c r="W309" s="239">
        <f t="shared" si="60"/>
        <v>0</v>
      </c>
      <c r="X309" s="239">
        <v>2.3E-2</v>
      </c>
      <c r="Y309" s="239">
        <f t="shared" si="61"/>
        <v>9.1999999999999998E-2</v>
      </c>
      <c r="Z309" s="239">
        <v>0</v>
      </c>
      <c r="AA309" s="240">
        <f t="shared" si="62"/>
        <v>0</v>
      </c>
      <c r="AC309" s="262"/>
      <c r="AD309" s="262"/>
      <c r="AE309" s="262"/>
      <c r="AF309" s="262"/>
      <c r="AG309" s="262"/>
      <c r="AH309" s="262"/>
      <c r="AI309" s="262"/>
      <c r="AR309" s="158" t="s">
        <v>297</v>
      </c>
      <c r="AT309" s="158" t="s">
        <v>203</v>
      </c>
      <c r="AU309" s="158" t="s">
        <v>85</v>
      </c>
      <c r="AY309" s="158" t="s">
        <v>168</v>
      </c>
      <c r="BE309" s="241">
        <f t="shared" si="63"/>
        <v>0</v>
      </c>
      <c r="BF309" s="241">
        <f t="shared" si="64"/>
        <v>0</v>
      </c>
      <c r="BG309" s="241">
        <f t="shared" si="65"/>
        <v>0</v>
      </c>
      <c r="BH309" s="241">
        <f t="shared" si="66"/>
        <v>0</v>
      </c>
      <c r="BI309" s="241">
        <f t="shared" si="67"/>
        <v>0</v>
      </c>
      <c r="BJ309" s="158" t="s">
        <v>85</v>
      </c>
      <c r="BK309" s="242">
        <f t="shared" si="68"/>
        <v>0</v>
      </c>
      <c r="BL309" s="158" t="s">
        <v>232</v>
      </c>
      <c r="BM309" s="158" t="s">
        <v>810</v>
      </c>
      <c r="BO309" s="152"/>
    </row>
    <row r="310" spans="2:67" s="170" customFormat="1" ht="51" customHeight="1">
      <c r="B310" s="171"/>
      <c r="C310" s="231" t="s">
        <v>811</v>
      </c>
      <c r="D310" s="231" t="s">
        <v>169</v>
      </c>
      <c r="E310" s="232" t="s">
        <v>812</v>
      </c>
      <c r="F310" s="273" t="s">
        <v>2626</v>
      </c>
      <c r="G310" s="274"/>
      <c r="H310" s="274"/>
      <c r="I310" s="274"/>
      <c r="J310" s="234" t="s">
        <v>210</v>
      </c>
      <c r="K310" s="235">
        <v>1</v>
      </c>
      <c r="L310" s="149"/>
      <c r="M310" s="149"/>
      <c r="N310" s="236">
        <f t="shared" si="59"/>
        <v>0</v>
      </c>
      <c r="O310" s="236"/>
      <c r="P310" s="236"/>
      <c r="Q310" s="236"/>
      <c r="R310" s="174"/>
      <c r="S310" s="288" t="s">
        <v>2637</v>
      </c>
      <c r="T310" s="237" t="s">
        <v>5</v>
      </c>
      <c r="U310" s="238" t="s">
        <v>41</v>
      </c>
      <c r="V310" s="239">
        <v>0.98899999999999999</v>
      </c>
      <c r="W310" s="239">
        <f t="shared" si="60"/>
        <v>0.98899999999999999</v>
      </c>
      <c r="X310" s="239">
        <v>0</v>
      </c>
      <c r="Y310" s="239">
        <f t="shared" si="61"/>
        <v>0</v>
      </c>
      <c r="Z310" s="239">
        <v>0</v>
      </c>
      <c r="AA310" s="240">
        <f t="shared" si="62"/>
        <v>0</v>
      </c>
      <c r="AC310" s="262"/>
      <c r="AD310" s="262"/>
      <c r="AE310" s="262"/>
      <c r="AF310" s="262"/>
      <c r="AG310" s="262"/>
      <c r="AH310" s="262"/>
      <c r="AI310" s="262"/>
      <c r="AR310" s="158" t="s">
        <v>232</v>
      </c>
      <c r="AT310" s="158" t="s">
        <v>169</v>
      </c>
      <c r="AU310" s="158" t="s">
        <v>85</v>
      </c>
      <c r="AY310" s="158" t="s">
        <v>168</v>
      </c>
      <c r="BE310" s="241">
        <f t="shared" si="63"/>
        <v>0</v>
      </c>
      <c r="BF310" s="241">
        <f t="shared" si="64"/>
        <v>0</v>
      </c>
      <c r="BG310" s="241">
        <f t="shared" si="65"/>
        <v>0</v>
      </c>
      <c r="BH310" s="241">
        <f t="shared" si="66"/>
        <v>0</v>
      </c>
      <c r="BI310" s="241">
        <f t="shared" si="67"/>
        <v>0</v>
      </c>
      <c r="BJ310" s="158" t="s">
        <v>85</v>
      </c>
      <c r="BK310" s="242">
        <f t="shared" si="68"/>
        <v>0</v>
      </c>
      <c r="BL310" s="158" t="s">
        <v>232</v>
      </c>
      <c r="BM310" s="158" t="s">
        <v>813</v>
      </c>
      <c r="BO310" s="152"/>
    </row>
    <row r="311" spans="2:67" s="170" customFormat="1" ht="25.5" customHeight="1">
      <c r="B311" s="171"/>
      <c r="C311" s="243" t="s">
        <v>814</v>
      </c>
      <c r="D311" s="243" t="s">
        <v>203</v>
      </c>
      <c r="E311" s="244" t="s">
        <v>815</v>
      </c>
      <c r="F311" s="245" t="s">
        <v>816</v>
      </c>
      <c r="G311" s="245"/>
      <c r="H311" s="245"/>
      <c r="I311" s="245"/>
      <c r="J311" s="246" t="s">
        <v>210</v>
      </c>
      <c r="K311" s="247">
        <v>1</v>
      </c>
      <c r="L311" s="150"/>
      <c r="M311" s="150"/>
      <c r="N311" s="248">
        <f t="shared" si="59"/>
        <v>0</v>
      </c>
      <c r="O311" s="236"/>
      <c r="P311" s="236"/>
      <c r="Q311" s="236"/>
      <c r="R311" s="174"/>
      <c r="T311" s="237" t="s">
        <v>5</v>
      </c>
      <c r="U311" s="238" t="s">
        <v>41</v>
      </c>
      <c r="V311" s="239">
        <v>0</v>
      </c>
      <c r="W311" s="239">
        <f t="shared" si="60"/>
        <v>0</v>
      </c>
      <c r="X311" s="239">
        <v>4.5199999999999997E-3</v>
      </c>
      <c r="Y311" s="239">
        <f t="shared" si="61"/>
        <v>4.5199999999999997E-3</v>
      </c>
      <c r="Z311" s="239">
        <v>0</v>
      </c>
      <c r="AA311" s="240">
        <f t="shared" si="62"/>
        <v>0</v>
      </c>
      <c r="AC311" s="262"/>
      <c r="AD311" s="262"/>
      <c r="AE311" s="262"/>
      <c r="AF311" s="262"/>
      <c r="AG311" s="262"/>
      <c r="AH311" s="262"/>
      <c r="AI311" s="262"/>
      <c r="AR311" s="158" t="s">
        <v>297</v>
      </c>
      <c r="AT311" s="158" t="s">
        <v>203</v>
      </c>
      <c r="AU311" s="158" t="s">
        <v>85</v>
      </c>
      <c r="AY311" s="158" t="s">
        <v>168</v>
      </c>
      <c r="BE311" s="241">
        <f t="shared" si="63"/>
        <v>0</v>
      </c>
      <c r="BF311" s="241">
        <f t="shared" si="64"/>
        <v>0</v>
      </c>
      <c r="BG311" s="241">
        <f t="shared" si="65"/>
        <v>0</v>
      </c>
      <c r="BH311" s="241">
        <f t="shared" si="66"/>
        <v>0</v>
      </c>
      <c r="BI311" s="241">
        <f t="shared" si="67"/>
        <v>0</v>
      </c>
      <c r="BJ311" s="158" t="s">
        <v>85</v>
      </c>
      <c r="BK311" s="242">
        <f t="shared" si="68"/>
        <v>0</v>
      </c>
      <c r="BL311" s="158" t="s">
        <v>232</v>
      </c>
      <c r="BM311" s="158" t="s">
        <v>817</v>
      </c>
      <c r="BO311" s="152"/>
    </row>
    <row r="312" spans="2:67" s="170" customFormat="1" ht="38.25" customHeight="1">
      <c r="B312" s="171"/>
      <c r="C312" s="243" t="s">
        <v>818</v>
      </c>
      <c r="D312" s="243" t="s">
        <v>203</v>
      </c>
      <c r="E312" s="244" t="s">
        <v>819</v>
      </c>
      <c r="F312" s="245" t="s">
        <v>820</v>
      </c>
      <c r="G312" s="245"/>
      <c r="H312" s="245"/>
      <c r="I312" s="245"/>
      <c r="J312" s="246" t="s">
        <v>210</v>
      </c>
      <c r="K312" s="247">
        <v>1</v>
      </c>
      <c r="L312" s="150"/>
      <c r="M312" s="150"/>
      <c r="N312" s="248">
        <f t="shared" si="59"/>
        <v>0</v>
      </c>
      <c r="O312" s="236"/>
      <c r="P312" s="236"/>
      <c r="Q312" s="236"/>
      <c r="R312" s="174"/>
      <c r="T312" s="237" t="s">
        <v>5</v>
      </c>
      <c r="U312" s="238" t="s">
        <v>41</v>
      </c>
      <c r="V312" s="239">
        <v>0</v>
      </c>
      <c r="W312" s="239">
        <f t="shared" si="60"/>
        <v>0</v>
      </c>
      <c r="X312" s="239">
        <v>0.03</v>
      </c>
      <c r="Y312" s="239">
        <f t="shared" si="61"/>
        <v>0.03</v>
      </c>
      <c r="Z312" s="239">
        <v>0</v>
      </c>
      <c r="AA312" s="240">
        <f t="shared" si="62"/>
        <v>0</v>
      </c>
      <c r="AC312" s="262"/>
      <c r="AD312" s="262"/>
      <c r="AE312" s="262"/>
      <c r="AF312" s="262"/>
      <c r="AG312" s="262"/>
      <c r="AH312" s="262"/>
      <c r="AI312" s="262"/>
      <c r="AR312" s="158" t="s">
        <v>297</v>
      </c>
      <c r="AT312" s="158" t="s">
        <v>203</v>
      </c>
      <c r="AU312" s="158" t="s">
        <v>85</v>
      </c>
      <c r="AY312" s="158" t="s">
        <v>168</v>
      </c>
      <c r="BE312" s="241">
        <f t="shared" si="63"/>
        <v>0</v>
      </c>
      <c r="BF312" s="241">
        <f t="shared" si="64"/>
        <v>0</v>
      </c>
      <c r="BG312" s="241">
        <f t="shared" si="65"/>
        <v>0</v>
      </c>
      <c r="BH312" s="241">
        <f t="shared" si="66"/>
        <v>0</v>
      </c>
      <c r="BI312" s="241">
        <f t="shared" si="67"/>
        <v>0</v>
      </c>
      <c r="BJ312" s="158" t="s">
        <v>85</v>
      </c>
      <c r="BK312" s="242">
        <f t="shared" si="68"/>
        <v>0</v>
      </c>
      <c r="BL312" s="158" t="s">
        <v>232</v>
      </c>
      <c r="BM312" s="158" t="s">
        <v>821</v>
      </c>
      <c r="BO312" s="152"/>
    </row>
    <row r="313" spans="2:67" s="170" customFormat="1" ht="25.5" customHeight="1">
      <c r="B313" s="171"/>
      <c r="C313" s="231" t="s">
        <v>822</v>
      </c>
      <c r="D313" s="231" t="s">
        <v>169</v>
      </c>
      <c r="E313" s="232" t="s">
        <v>823</v>
      </c>
      <c r="F313" s="233" t="s">
        <v>824</v>
      </c>
      <c r="G313" s="233"/>
      <c r="H313" s="233"/>
      <c r="I313" s="233"/>
      <c r="J313" s="234" t="s">
        <v>210</v>
      </c>
      <c r="K313" s="235">
        <v>23.4</v>
      </c>
      <c r="L313" s="149"/>
      <c r="M313" s="149"/>
      <c r="N313" s="236">
        <f t="shared" si="59"/>
        <v>0</v>
      </c>
      <c r="O313" s="236"/>
      <c r="P313" s="236"/>
      <c r="Q313" s="236"/>
      <c r="R313" s="174"/>
      <c r="T313" s="237" t="s">
        <v>5</v>
      </c>
      <c r="U313" s="238" t="s">
        <v>41</v>
      </c>
      <c r="V313" s="239">
        <v>0.46200000000000002</v>
      </c>
      <c r="W313" s="239">
        <f t="shared" si="60"/>
        <v>10.8108</v>
      </c>
      <c r="X313" s="239">
        <v>2.5999999999999998E-4</v>
      </c>
      <c r="Y313" s="239">
        <f t="shared" si="61"/>
        <v>6.0839999999999991E-3</v>
      </c>
      <c r="Z313" s="239">
        <v>0</v>
      </c>
      <c r="AA313" s="240">
        <f t="shared" si="62"/>
        <v>0</v>
      </c>
      <c r="AC313" s="262"/>
      <c r="AD313" s="262"/>
      <c r="AE313" s="262"/>
      <c r="AF313" s="262"/>
      <c r="AG313" s="262"/>
      <c r="AH313" s="262"/>
      <c r="AI313" s="262"/>
      <c r="AR313" s="158" t="s">
        <v>232</v>
      </c>
      <c r="AT313" s="158" t="s">
        <v>169</v>
      </c>
      <c r="AU313" s="158" t="s">
        <v>85</v>
      </c>
      <c r="AY313" s="158" t="s">
        <v>168</v>
      </c>
      <c r="BE313" s="241">
        <f t="shared" si="63"/>
        <v>0</v>
      </c>
      <c r="BF313" s="241">
        <f t="shared" si="64"/>
        <v>0</v>
      </c>
      <c r="BG313" s="241">
        <f t="shared" si="65"/>
        <v>0</v>
      </c>
      <c r="BH313" s="241">
        <f t="shared" si="66"/>
        <v>0</v>
      </c>
      <c r="BI313" s="241">
        <f t="shared" si="67"/>
        <v>0</v>
      </c>
      <c r="BJ313" s="158" t="s">
        <v>85</v>
      </c>
      <c r="BK313" s="242">
        <f t="shared" si="68"/>
        <v>0</v>
      </c>
      <c r="BL313" s="158" t="s">
        <v>232</v>
      </c>
      <c r="BM313" s="158" t="s">
        <v>825</v>
      </c>
      <c r="BO313" s="152"/>
    </row>
    <row r="314" spans="2:67" s="170" customFormat="1" ht="25.5" customHeight="1">
      <c r="B314" s="171"/>
      <c r="C314" s="243" t="s">
        <v>826</v>
      </c>
      <c r="D314" s="243" t="s">
        <v>203</v>
      </c>
      <c r="E314" s="244" t="s">
        <v>827</v>
      </c>
      <c r="F314" s="245" t="s">
        <v>828</v>
      </c>
      <c r="G314" s="245"/>
      <c r="H314" s="245"/>
      <c r="I314" s="245"/>
      <c r="J314" s="246" t="s">
        <v>243</v>
      </c>
      <c r="K314" s="247">
        <v>23.4</v>
      </c>
      <c r="L314" s="150"/>
      <c r="M314" s="150"/>
      <c r="N314" s="248">
        <f t="shared" si="59"/>
        <v>0</v>
      </c>
      <c r="O314" s="236"/>
      <c r="P314" s="236"/>
      <c r="Q314" s="236"/>
      <c r="R314" s="174"/>
      <c r="T314" s="237" t="s">
        <v>5</v>
      </c>
      <c r="U314" s="238" t="s">
        <v>41</v>
      </c>
      <c r="V314" s="239">
        <v>0</v>
      </c>
      <c r="W314" s="239">
        <f t="shared" si="60"/>
        <v>0</v>
      </c>
      <c r="X314" s="239">
        <v>1.14E-3</v>
      </c>
      <c r="Y314" s="239">
        <f t="shared" si="61"/>
        <v>2.6675999999999998E-2</v>
      </c>
      <c r="Z314" s="239">
        <v>0</v>
      </c>
      <c r="AA314" s="240">
        <f t="shared" si="62"/>
        <v>0</v>
      </c>
      <c r="AC314" s="262"/>
      <c r="AD314" s="262"/>
      <c r="AE314" s="262"/>
      <c r="AF314" s="262"/>
      <c r="AG314" s="262"/>
      <c r="AH314" s="262"/>
      <c r="AI314" s="262"/>
      <c r="AR314" s="158" t="s">
        <v>297</v>
      </c>
      <c r="AT314" s="158" t="s">
        <v>203</v>
      </c>
      <c r="AU314" s="158" t="s">
        <v>85</v>
      </c>
      <c r="AY314" s="158" t="s">
        <v>168</v>
      </c>
      <c r="BE314" s="241">
        <f t="shared" si="63"/>
        <v>0</v>
      </c>
      <c r="BF314" s="241">
        <f t="shared" si="64"/>
        <v>0</v>
      </c>
      <c r="BG314" s="241">
        <f t="shared" si="65"/>
        <v>0</v>
      </c>
      <c r="BH314" s="241">
        <f t="shared" si="66"/>
        <v>0</v>
      </c>
      <c r="BI314" s="241">
        <f t="shared" si="67"/>
        <v>0</v>
      </c>
      <c r="BJ314" s="158" t="s">
        <v>85</v>
      </c>
      <c r="BK314" s="242">
        <f t="shared" si="68"/>
        <v>0</v>
      </c>
      <c r="BL314" s="158" t="s">
        <v>232</v>
      </c>
      <c r="BM314" s="158" t="s">
        <v>829</v>
      </c>
      <c r="BO314" s="152"/>
    </row>
    <row r="315" spans="2:67" s="170" customFormat="1" ht="25.5" customHeight="1">
      <c r="B315" s="171"/>
      <c r="C315" s="231" t="s">
        <v>830</v>
      </c>
      <c r="D315" s="231" t="s">
        <v>169</v>
      </c>
      <c r="E315" s="232" t="s">
        <v>831</v>
      </c>
      <c r="F315" s="233" t="s">
        <v>832</v>
      </c>
      <c r="G315" s="233"/>
      <c r="H315" s="233"/>
      <c r="I315" s="233"/>
      <c r="J315" s="234" t="s">
        <v>267</v>
      </c>
      <c r="K315" s="235">
        <v>1.7709999999999999</v>
      </c>
      <c r="L315" s="149"/>
      <c r="M315" s="149"/>
      <c r="N315" s="236">
        <f t="shared" si="59"/>
        <v>0</v>
      </c>
      <c r="O315" s="236"/>
      <c r="P315" s="236"/>
      <c r="Q315" s="236"/>
      <c r="R315" s="174"/>
      <c r="T315" s="237" t="s">
        <v>5</v>
      </c>
      <c r="U315" s="238" t="s">
        <v>41</v>
      </c>
      <c r="V315" s="239">
        <v>2.133</v>
      </c>
      <c r="W315" s="239">
        <f>V315*K315</f>
        <v>3.7775429999999997</v>
      </c>
      <c r="X315" s="239">
        <v>0</v>
      </c>
      <c r="Y315" s="239">
        <f>X315*K315</f>
        <v>0</v>
      </c>
      <c r="Z315" s="239">
        <v>0</v>
      </c>
      <c r="AA315" s="240">
        <f>Z315*K315</f>
        <v>0</v>
      </c>
      <c r="AC315" s="262"/>
      <c r="AD315" s="262"/>
      <c r="AE315" s="262"/>
      <c r="AF315" s="262"/>
      <c r="AG315" s="262"/>
      <c r="AH315" s="262"/>
      <c r="AI315" s="262"/>
      <c r="AR315" s="158" t="s">
        <v>232</v>
      </c>
      <c r="AT315" s="158" t="s">
        <v>169</v>
      </c>
      <c r="AU315" s="158" t="s">
        <v>85</v>
      </c>
      <c r="AY315" s="158" t="s">
        <v>168</v>
      </c>
      <c r="BE315" s="241">
        <f>IF(U315="základná",N315,0)</f>
        <v>0</v>
      </c>
      <c r="BF315" s="241">
        <f>IF(U315="znížená",N315,0)</f>
        <v>0</v>
      </c>
      <c r="BG315" s="241">
        <f>IF(U315="zákl. prenesená",N315,0)</f>
        <v>0</v>
      </c>
      <c r="BH315" s="241">
        <f>IF(U315="zníž. prenesená",N315,0)</f>
        <v>0</v>
      </c>
      <c r="BI315" s="241">
        <f>IF(U315="nulová",N315,0)</f>
        <v>0</v>
      </c>
      <c r="BJ315" s="158" t="s">
        <v>85</v>
      </c>
      <c r="BK315" s="242">
        <f>ROUND(L315*K315,3)</f>
        <v>0</v>
      </c>
      <c r="BL315" s="158" t="s">
        <v>232</v>
      </c>
      <c r="BM315" s="158" t="s">
        <v>833</v>
      </c>
      <c r="BO315" s="152"/>
    </row>
    <row r="316" spans="2:67" s="220" customFormat="1" ht="29.9" customHeight="1">
      <c r="B316" s="214"/>
      <c r="C316" s="215"/>
      <c r="D316" s="227" t="s">
        <v>146</v>
      </c>
      <c r="E316" s="227"/>
      <c r="F316" s="227"/>
      <c r="G316" s="227"/>
      <c r="H316" s="227"/>
      <c r="I316" s="227"/>
      <c r="J316" s="227"/>
      <c r="K316" s="227"/>
      <c r="L316" s="289"/>
      <c r="M316" s="289"/>
      <c r="N316" s="249">
        <f>BK316</f>
        <v>0</v>
      </c>
      <c r="O316" s="250"/>
      <c r="P316" s="250"/>
      <c r="Q316" s="250"/>
      <c r="R316" s="219"/>
      <c r="T316" s="221"/>
      <c r="U316" s="215"/>
      <c r="V316" s="215"/>
      <c r="W316" s="222">
        <f>SUM(W317:W360)</f>
        <v>540.52563099999998</v>
      </c>
      <c r="X316" s="215"/>
      <c r="Y316" s="222">
        <f>SUM(Y317:Y360)</f>
        <v>309.75004889999997</v>
      </c>
      <c r="Z316" s="215"/>
      <c r="AA316" s="223">
        <f>SUM(AA317:AA360)</f>
        <v>3.3168000000000002</v>
      </c>
      <c r="AC316" s="263"/>
      <c r="AD316" s="263"/>
      <c r="AE316" s="263"/>
      <c r="AF316" s="263"/>
      <c r="AG316" s="263"/>
      <c r="AH316" s="263"/>
      <c r="AI316" s="263"/>
      <c r="AR316" s="224" t="s">
        <v>85</v>
      </c>
      <c r="AT316" s="225" t="s">
        <v>73</v>
      </c>
      <c r="AU316" s="225" t="s">
        <v>80</v>
      </c>
      <c r="AY316" s="224" t="s">
        <v>168</v>
      </c>
      <c r="BK316" s="226">
        <f>SUM(BK317:BK360)</f>
        <v>0</v>
      </c>
      <c r="BO316" s="152"/>
    </row>
    <row r="317" spans="2:67" s="170" customFormat="1" ht="25.5" customHeight="1">
      <c r="B317" s="171"/>
      <c r="C317" s="231" t="s">
        <v>834</v>
      </c>
      <c r="D317" s="231" t="s">
        <v>169</v>
      </c>
      <c r="E317" s="232" t="s">
        <v>835</v>
      </c>
      <c r="F317" s="233" t="s">
        <v>836</v>
      </c>
      <c r="G317" s="233"/>
      <c r="H317" s="233"/>
      <c r="I317" s="233"/>
      <c r="J317" s="234" t="s">
        <v>181</v>
      </c>
      <c r="K317" s="235">
        <v>591.9</v>
      </c>
      <c r="L317" s="149"/>
      <c r="M317" s="149"/>
      <c r="N317" s="236">
        <f t="shared" ref="N317:N360" si="69">ROUND(L317*K317,2)</f>
        <v>0</v>
      </c>
      <c r="O317" s="236"/>
      <c r="P317" s="236"/>
      <c r="Q317" s="236"/>
      <c r="R317" s="174"/>
      <c r="T317" s="237" t="s">
        <v>5</v>
      </c>
      <c r="U317" s="238" t="s">
        <v>41</v>
      </c>
      <c r="V317" s="239">
        <v>0.40699999999999997</v>
      </c>
      <c r="W317" s="239">
        <f t="shared" ref="W317:W360" si="70">V317*K317</f>
        <v>240.90329999999997</v>
      </c>
      <c r="X317" s="239">
        <v>0</v>
      </c>
      <c r="Y317" s="239">
        <f t="shared" ref="Y317:Y360" si="71">X317*K317</f>
        <v>0</v>
      </c>
      <c r="Z317" s="239">
        <v>4.0000000000000001E-3</v>
      </c>
      <c r="AA317" s="240">
        <f t="shared" ref="AA317:AA360" si="72">Z317*K317</f>
        <v>2.3675999999999999</v>
      </c>
      <c r="AC317" s="262"/>
      <c r="AD317" s="262"/>
      <c r="AE317" s="262"/>
      <c r="AF317" s="262"/>
      <c r="AG317" s="262"/>
      <c r="AH317" s="262"/>
      <c r="AI317" s="262"/>
      <c r="AR317" s="158" t="s">
        <v>232</v>
      </c>
      <c r="AT317" s="158" t="s">
        <v>169</v>
      </c>
      <c r="AU317" s="158" t="s">
        <v>85</v>
      </c>
      <c r="AY317" s="158" t="s">
        <v>168</v>
      </c>
      <c r="BE317" s="241">
        <f t="shared" ref="BE317:BE360" si="73">IF(U317="základná",N317,0)</f>
        <v>0</v>
      </c>
      <c r="BF317" s="241">
        <f t="shared" ref="BF317:BF360" si="74">IF(U317="znížená",N317,0)</f>
        <v>0</v>
      </c>
      <c r="BG317" s="241">
        <f t="shared" ref="BG317:BG360" si="75">IF(U317="zákl. prenesená",N317,0)</f>
        <v>0</v>
      </c>
      <c r="BH317" s="241">
        <f t="shared" ref="BH317:BH360" si="76">IF(U317="zníž. prenesená",N317,0)</f>
        <v>0</v>
      </c>
      <c r="BI317" s="241">
        <f t="shared" ref="BI317:BI360" si="77">IF(U317="nulová",N317,0)</f>
        <v>0</v>
      </c>
      <c r="BJ317" s="158" t="s">
        <v>85</v>
      </c>
      <c r="BK317" s="242">
        <f t="shared" ref="BK317:BK360" si="78">ROUND(L317*K317,3)</f>
        <v>0</v>
      </c>
      <c r="BL317" s="158" t="s">
        <v>232</v>
      </c>
      <c r="BM317" s="158" t="s">
        <v>837</v>
      </c>
      <c r="BO317" s="152"/>
    </row>
    <row r="318" spans="2:67" s="170" customFormat="1" ht="38.25" customHeight="1">
      <c r="B318" s="171"/>
      <c r="C318" s="231" t="s">
        <v>838</v>
      </c>
      <c r="D318" s="231" t="s">
        <v>169</v>
      </c>
      <c r="E318" s="232" t="s">
        <v>839</v>
      </c>
      <c r="F318" s="233" t="s">
        <v>840</v>
      </c>
      <c r="G318" s="233"/>
      <c r="H318" s="233"/>
      <c r="I318" s="233"/>
      <c r="J318" s="234" t="s">
        <v>181</v>
      </c>
      <c r="K318" s="235">
        <v>124.8</v>
      </c>
      <c r="L318" s="149"/>
      <c r="M318" s="149"/>
      <c r="N318" s="236">
        <f t="shared" si="69"/>
        <v>0</v>
      </c>
      <c r="O318" s="236"/>
      <c r="P318" s="236"/>
      <c r="Q318" s="236"/>
      <c r="R318" s="174"/>
      <c r="T318" s="237" t="s">
        <v>5</v>
      </c>
      <c r="U318" s="238" t="s">
        <v>41</v>
      </c>
      <c r="V318" s="239">
        <v>0.40699999999999997</v>
      </c>
      <c r="W318" s="239">
        <f t="shared" si="70"/>
        <v>50.793599999999998</v>
      </c>
      <c r="X318" s="239">
        <v>0</v>
      </c>
      <c r="Y318" s="239">
        <f t="shared" si="71"/>
        <v>0</v>
      </c>
      <c r="Z318" s="239">
        <v>4.0000000000000001E-3</v>
      </c>
      <c r="AA318" s="240">
        <f t="shared" si="72"/>
        <v>0.49919999999999998</v>
      </c>
      <c r="AC318" s="262"/>
      <c r="AD318" s="262"/>
      <c r="AE318" s="262"/>
      <c r="AF318" s="262"/>
      <c r="AG318" s="262"/>
      <c r="AH318" s="262"/>
      <c r="AI318" s="262"/>
      <c r="AR318" s="158" t="s">
        <v>232</v>
      </c>
      <c r="AT318" s="158" t="s">
        <v>169</v>
      </c>
      <c r="AU318" s="158" t="s">
        <v>85</v>
      </c>
      <c r="AY318" s="158" t="s">
        <v>168</v>
      </c>
      <c r="BE318" s="241">
        <f t="shared" si="73"/>
        <v>0</v>
      </c>
      <c r="BF318" s="241">
        <f t="shared" si="74"/>
        <v>0</v>
      </c>
      <c r="BG318" s="241">
        <f t="shared" si="75"/>
        <v>0</v>
      </c>
      <c r="BH318" s="241">
        <f t="shared" si="76"/>
        <v>0</v>
      </c>
      <c r="BI318" s="241">
        <f t="shared" si="77"/>
        <v>0</v>
      </c>
      <c r="BJ318" s="158" t="s">
        <v>85</v>
      </c>
      <c r="BK318" s="242">
        <f t="shared" si="78"/>
        <v>0</v>
      </c>
      <c r="BL318" s="158" t="s">
        <v>232</v>
      </c>
      <c r="BM318" s="158" t="s">
        <v>841</v>
      </c>
      <c r="BO318" s="152"/>
    </row>
    <row r="319" spans="2:67" s="170" customFormat="1" ht="51" customHeight="1">
      <c r="B319" s="171"/>
      <c r="C319" s="231" t="s">
        <v>842</v>
      </c>
      <c r="D319" s="231" t="s">
        <v>169</v>
      </c>
      <c r="E319" s="232" t="s">
        <v>843</v>
      </c>
      <c r="F319" s="233" t="s">
        <v>844</v>
      </c>
      <c r="G319" s="233"/>
      <c r="H319" s="233"/>
      <c r="I319" s="233"/>
      <c r="J319" s="234" t="s">
        <v>418</v>
      </c>
      <c r="K319" s="235">
        <v>1</v>
      </c>
      <c r="L319" s="149"/>
      <c r="M319" s="149"/>
      <c r="N319" s="236">
        <f t="shared" si="69"/>
        <v>0</v>
      </c>
      <c r="O319" s="236"/>
      <c r="P319" s="236"/>
      <c r="Q319" s="236"/>
      <c r="R319" s="174"/>
      <c r="T319" s="237" t="s">
        <v>5</v>
      </c>
      <c r="U319" s="238" t="s">
        <v>41</v>
      </c>
      <c r="V319" s="239">
        <v>0.19900000000000001</v>
      </c>
      <c r="W319" s="239">
        <f t="shared" si="70"/>
        <v>0.19900000000000001</v>
      </c>
      <c r="X319" s="239">
        <v>0</v>
      </c>
      <c r="Y319" s="239">
        <f t="shared" si="71"/>
        <v>0</v>
      </c>
      <c r="Z319" s="239">
        <v>0.45</v>
      </c>
      <c r="AA319" s="240">
        <f t="shared" si="72"/>
        <v>0.45</v>
      </c>
      <c r="AC319" s="262"/>
      <c r="AD319" s="262"/>
      <c r="AE319" s="262"/>
      <c r="AF319" s="262"/>
      <c r="AG319" s="262"/>
      <c r="AH319" s="262"/>
      <c r="AI319" s="262"/>
      <c r="AR319" s="158" t="s">
        <v>232</v>
      </c>
      <c r="AT319" s="158" t="s">
        <v>169</v>
      </c>
      <c r="AU319" s="158" t="s">
        <v>85</v>
      </c>
      <c r="AY319" s="158" t="s">
        <v>168</v>
      </c>
      <c r="BE319" s="241">
        <f t="shared" si="73"/>
        <v>0</v>
      </c>
      <c r="BF319" s="241">
        <f t="shared" si="74"/>
        <v>0</v>
      </c>
      <c r="BG319" s="241">
        <f t="shared" si="75"/>
        <v>0</v>
      </c>
      <c r="BH319" s="241">
        <f t="shared" si="76"/>
        <v>0</v>
      </c>
      <c r="BI319" s="241">
        <f t="shared" si="77"/>
        <v>0</v>
      </c>
      <c r="BJ319" s="158" t="s">
        <v>85</v>
      </c>
      <c r="BK319" s="242">
        <f t="shared" si="78"/>
        <v>0</v>
      </c>
      <c r="BL319" s="158" t="s">
        <v>232</v>
      </c>
      <c r="BM319" s="158" t="s">
        <v>845</v>
      </c>
      <c r="BO319" s="152"/>
    </row>
    <row r="320" spans="2:67" s="170" customFormat="1" ht="25.5" customHeight="1">
      <c r="B320" s="171"/>
      <c r="C320" s="231" t="s">
        <v>846</v>
      </c>
      <c r="D320" s="231" t="s">
        <v>169</v>
      </c>
      <c r="E320" s="232" t="s">
        <v>847</v>
      </c>
      <c r="F320" s="233" t="s">
        <v>848</v>
      </c>
      <c r="G320" s="233"/>
      <c r="H320" s="233"/>
      <c r="I320" s="233"/>
      <c r="J320" s="234" t="s">
        <v>243</v>
      </c>
      <c r="K320" s="235">
        <v>2.7250000000000001</v>
      </c>
      <c r="L320" s="149"/>
      <c r="M320" s="149"/>
      <c r="N320" s="236">
        <f t="shared" si="69"/>
        <v>0</v>
      </c>
      <c r="O320" s="236"/>
      <c r="P320" s="236"/>
      <c r="Q320" s="236"/>
      <c r="R320" s="174"/>
      <c r="T320" s="237" t="s">
        <v>5</v>
      </c>
      <c r="U320" s="238" t="s">
        <v>41</v>
      </c>
      <c r="V320" s="239">
        <v>1.8560000000000001</v>
      </c>
      <c r="W320" s="239">
        <f t="shared" si="70"/>
        <v>5.0576000000000008</v>
      </c>
      <c r="X320" s="239">
        <v>1.72E-3</v>
      </c>
      <c r="Y320" s="239">
        <f t="shared" si="71"/>
        <v>4.6870000000000002E-3</v>
      </c>
      <c r="Z320" s="239">
        <v>0</v>
      </c>
      <c r="AA320" s="240">
        <f t="shared" si="72"/>
        <v>0</v>
      </c>
      <c r="AC320" s="262"/>
      <c r="AD320" s="262"/>
      <c r="AE320" s="262"/>
      <c r="AF320" s="262"/>
      <c r="AG320" s="262"/>
      <c r="AH320" s="262"/>
      <c r="AI320" s="262"/>
      <c r="AR320" s="158" t="s">
        <v>232</v>
      </c>
      <c r="AT320" s="158" t="s">
        <v>169</v>
      </c>
      <c r="AU320" s="158" t="s">
        <v>85</v>
      </c>
      <c r="AY320" s="158" t="s">
        <v>168</v>
      </c>
      <c r="BE320" s="241">
        <f t="shared" si="73"/>
        <v>0</v>
      </c>
      <c r="BF320" s="241">
        <f t="shared" si="74"/>
        <v>0</v>
      </c>
      <c r="BG320" s="241">
        <f t="shared" si="75"/>
        <v>0</v>
      </c>
      <c r="BH320" s="241">
        <f t="shared" si="76"/>
        <v>0</v>
      </c>
      <c r="BI320" s="241">
        <f t="shared" si="77"/>
        <v>0</v>
      </c>
      <c r="BJ320" s="158" t="s">
        <v>85</v>
      </c>
      <c r="BK320" s="242">
        <f t="shared" si="78"/>
        <v>0</v>
      </c>
      <c r="BL320" s="158" t="s">
        <v>232</v>
      </c>
      <c r="BM320" s="158" t="s">
        <v>849</v>
      </c>
      <c r="BO320" s="152"/>
    </row>
    <row r="321" spans="2:67" s="170" customFormat="1" ht="25.5" customHeight="1">
      <c r="B321" s="171"/>
      <c r="C321" s="243" t="s">
        <v>850</v>
      </c>
      <c r="D321" s="243" t="s">
        <v>203</v>
      </c>
      <c r="E321" s="244" t="s">
        <v>851</v>
      </c>
      <c r="F321" s="245" t="s">
        <v>852</v>
      </c>
      <c r="G321" s="245"/>
      <c r="H321" s="245"/>
      <c r="I321" s="245"/>
      <c r="J321" s="246" t="s">
        <v>243</v>
      </c>
      <c r="K321" s="247">
        <v>2.7250000000000001</v>
      </c>
      <c r="L321" s="150"/>
      <c r="M321" s="150"/>
      <c r="N321" s="248">
        <f t="shared" si="69"/>
        <v>0</v>
      </c>
      <c r="O321" s="236"/>
      <c r="P321" s="236"/>
      <c r="Q321" s="236"/>
      <c r="R321" s="174"/>
      <c r="T321" s="237" t="s">
        <v>5</v>
      </c>
      <c r="U321" s="238" t="s">
        <v>41</v>
      </c>
      <c r="V321" s="239">
        <v>0</v>
      </c>
      <c r="W321" s="239">
        <f t="shared" si="70"/>
        <v>0</v>
      </c>
      <c r="X321" s="239">
        <v>1.2E-2</v>
      </c>
      <c r="Y321" s="239">
        <f t="shared" si="71"/>
        <v>3.27E-2</v>
      </c>
      <c r="Z321" s="239">
        <v>0</v>
      </c>
      <c r="AA321" s="240">
        <f t="shared" si="72"/>
        <v>0</v>
      </c>
      <c r="AC321" s="262"/>
      <c r="AD321" s="262"/>
      <c r="AE321" s="262"/>
      <c r="AF321" s="262"/>
      <c r="AG321" s="262"/>
      <c r="AH321" s="262"/>
      <c r="AI321" s="262"/>
      <c r="AR321" s="158" t="s">
        <v>297</v>
      </c>
      <c r="AT321" s="158" t="s">
        <v>203</v>
      </c>
      <c r="AU321" s="158" t="s">
        <v>85</v>
      </c>
      <c r="AY321" s="158" t="s">
        <v>168</v>
      </c>
      <c r="BE321" s="241">
        <f t="shared" si="73"/>
        <v>0</v>
      </c>
      <c r="BF321" s="241">
        <f t="shared" si="74"/>
        <v>0</v>
      </c>
      <c r="BG321" s="241">
        <f t="shared" si="75"/>
        <v>0</v>
      </c>
      <c r="BH321" s="241">
        <f t="shared" si="76"/>
        <v>0</v>
      </c>
      <c r="BI321" s="241">
        <f t="shared" si="77"/>
        <v>0</v>
      </c>
      <c r="BJ321" s="158" t="s">
        <v>85</v>
      </c>
      <c r="BK321" s="242">
        <f t="shared" si="78"/>
        <v>0</v>
      </c>
      <c r="BL321" s="158" t="s">
        <v>232</v>
      </c>
      <c r="BM321" s="158" t="s">
        <v>853</v>
      </c>
      <c r="BO321" s="152"/>
    </row>
    <row r="322" spans="2:67" s="170" customFormat="1" ht="38.25" customHeight="1">
      <c r="B322" s="171"/>
      <c r="C322" s="231" t="s">
        <v>854</v>
      </c>
      <c r="D322" s="231" t="s">
        <v>169</v>
      </c>
      <c r="E322" s="232" t="s">
        <v>855</v>
      </c>
      <c r="F322" s="233" t="s">
        <v>856</v>
      </c>
      <c r="G322" s="233"/>
      <c r="H322" s="233"/>
      <c r="I322" s="233"/>
      <c r="J322" s="234" t="s">
        <v>243</v>
      </c>
      <c r="K322" s="235">
        <v>245.78</v>
      </c>
      <c r="L322" s="149"/>
      <c r="M322" s="149"/>
      <c r="N322" s="236">
        <f t="shared" si="69"/>
        <v>0</v>
      </c>
      <c r="O322" s="236"/>
      <c r="P322" s="236"/>
      <c r="Q322" s="236"/>
      <c r="R322" s="174"/>
      <c r="T322" s="237" t="s">
        <v>5</v>
      </c>
      <c r="U322" s="238" t="s">
        <v>41</v>
      </c>
      <c r="V322" s="239">
        <v>0.71499999999999997</v>
      </c>
      <c r="W322" s="239">
        <f t="shared" si="70"/>
        <v>175.73269999999999</v>
      </c>
      <c r="X322" s="239">
        <v>2.1000000000000001E-4</v>
      </c>
      <c r="Y322" s="239">
        <f t="shared" si="71"/>
        <v>5.1613800000000001E-2</v>
      </c>
      <c r="Z322" s="239">
        <v>0</v>
      </c>
      <c r="AA322" s="240">
        <f t="shared" si="72"/>
        <v>0</v>
      </c>
      <c r="AC322" s="262"/>
      <c r="AD322" s="262"/>
      <c r="AE322" s="262"/>
      <c r="AF322" s="262"/>
      <c r="AG322" s="262"/>
      <c r="AH322" s="262"/>
      <c r="AI322" s="262"/>
      <c r="AR322" s="158" t="s">
        <v>232</v>
      </c>
      <c r="AT322" s="158" t="s">
        <v>169</v>
      </c>
      <c r="AU322" s="158" t="s">
        <v>85</v>
      </c>
      <c r="AY322" s="158" t="s">
        <v>168</v>
      </c>
      <c r="BE322" s="241">
        <f t="shared" si="73"/>
        <v>0</v>
      </c>
      <c r="BF322" s="241">
        <f t="shared" si="74"/>
        <v>0</v>
      </c>
      <c r="BG322" s="241">
        <f t="shared" si="75"/>
        <v>0</v>
      </c>
      <c r="BH322" s="241">
        <f t="shared" si="76"/>
        <v>0</v>
      </c>
      <c r="BI322" s="241">
        <f t="shared" si="77"/>
        <v>0</v>
      </c>
      <c r="BJ322" s="158" t="s">
        <v>85</v>
      </c>
      <c r="BK322" s="242">
        <f t="shared" si="78"/>
        <v>0</v>
      </c>
      <c r="BL322" s="158" t="s">
        <v>232</v>
      </c>
      <c r="BM322" s="158" t="s">
        <v>857</v>
      </c>
      <c r="BO322" s="152"/>
    </row>
    <row r="323" spans="2:67" s="170" customFormat="1" ht="25.5" customHeight="1">
      <c r="B323" s="171"/>
      <c r="C323" s="243" t="s">
        <v>858</v>
      </c>
      <c r="D323" s="243" t="s">
        <v>203</v>
      </c>
      <c r="E323" s="244" t="s">
        <v>859</v>
      </c>
      <c r="F323" s="245" t="s">
        <v>860</v>
      </c>
      <c r="G323" s="245"/>
      <c r="H323" s="245"/>
      <c r="I323" s="245"/>
      <c r="J323" s="246" t="s">
        <v>243</v>
      </c>
      <c r="K323" s="247">
        <v>258.06900000000002</v>
      </c>
      <c r="L323" s="150"/>
      <c r="M323" s="150"/>
      <c r="N323" s="248">
        <f t="shared" si="69"/>
        <v>0</v>
      </c>
      <c r="O323" s="236"/>
      <c r="P323" s="236"/>
      <c r="Q323" s="236"/>
      <c r="R323" s="174"/>
      <c r="T323" s="237" t="s">
        <v>5</v>
      </c>
      <c r="U323" s="238" t="s">
        <v>41</v>
      </c>
      <c r="V323" s="239">
        <v>0</v>
      </c>
      <c r="W323" s="239">
        <f t="shared" si="70"/>
        <v>0</v>
      </c>
      <c r="X323" s="239">
        <v>1E-4</v>
      </c>
      <c r="Y323" s="239">
        <f t="shared" si="71"/>
        <v>2.5806900000000004E-2</v>
      </c>
      <c r="Z323" s="239">
        <v>0</v>
      </c>
      <c r="AA323" s="240">
        <f t="shared" si="72"/>
        <v>0</v>
      </c>
      <c r="AC323" s="262"/>
      <c r="AD323" s="262"/>
      <c r="AE323" s="262"/>
      <c r="AF323" s="262"/>
      <c r="AG323" s="262"/>
      <c r="AH323" s="262"/>
      <c r="AI323" s="262"/>
      <c r="AR323" s="158" t="s">
        <v>297</v>
      </c>
      <c r="AT323" s="158" t="s">
        <v>203</v>
      </c>
      <c r="AU323" s="158" t="s">
        <v>85</v>
      </c>
      <c r="AY323" s="158" t="s">
        <v>168</v>
      </c>
      <c r="BE323" s="241">
        <f t="shared" si="73"/>
        <v>0</v>
      </c>
      <c r="BF323" s="241">
        <f t="shared" si="74"/>
        <v>0</v>
      </c>
      <c r="BG323" s="241">
        <f t="shared" si="75"/>
        <v>0</v>
      </c>
      <c r="BH323" s="241">
        <f t="shared" si="76"/>
        <v>0</v>
      </c>
      <c r="BI323" s="241">
        <f t="shared" si="77"/>
        <v>0</v>
      </c>
      <c r="BJ323" s="158" t="s">
        <v>85</v>
      </c>
      <c r="BK323" s="242">
        <f t="shared" si="78"/>
        <v>0</v>
      </c>
      <c r="BL323" s="158" t="s">
        <v>232</v>
      </c>
      <c r="BM323" s="158" t="s">
        <v>861</v>
      </c>
      <c r="BO323" s="152"/>
    </row>
    <row r="324" spans="2:67" s="170" customFormat="1" ht="16.5" customHeight="1">
      <c r="B324" s="171"/>
      <c r="C324" s="243" t="s">
        <v>862</v>
      </c>
      <c r="D324" s="243" t="s">
        <v>203</v>
      </c>
      <c r="E324" s="244" t="s">
        <v>863</v>
      </c>
      <c r="F324" s="245" t="s">
        <v>864</v>
      </c>
      <c r="G324" s="245"/>
      <c r="H324" s="245"/>
      <c r="I324" s="245"/>
      <c r="J324" s="246" t="s">
        <v>210</v>
      </c>
      <c r="K324" s="247">
        <v>1</v>
      </c>
      <c r="L324" s="150"/>
      <c r="M324" s="150"/>
      <c r="N324" s="248">
        <f t="shared" si="69"/>
        <v>0</v>
      </c>
      <c r="O324" s="236"/>
      <c r="P324" s="236"/>
      <c r="Q324" s="236"/>
      <c r="R324" s="174"/>
      <c r="T324" s="237" t="s">
        <v>5</v>
      </c>
      <c r="U324" s="238" t="s">
        <v>41</v>
      </c>
      <c r="V324" s="239">
        <v>0</v>
      </c>
      <c r="W324" s="239">
        <f t="shared" si="70"/>
        <v>0</v>
      </c>
      <c r="X324" s="239">
        <v>0.1</v>
      </c>
      <c r="Y324" s="239">
        <f t="shared" si="71"/>
        <v>0.1</v>
      </c>
      <c r="Z324" s="239">
        <v>0</v>
      </c>
      <c r="AA324" s="240">
        <f t="shared" si="72"/>
        <v>0</v>
      </c>
      <c r="AC324" s="262"/>
      <c r="AD324" s="262"/>
      <c r="AE324" s="262"/>
      <c r="AF324" s="262"/>
      <c r="AG324" s="262"/>
      <c r="AH324" s="262"/>
      <c r="AI324" s="262"/>
      <c r="AR324" s="158" t="s">
        <v>297</v>
      </c>
      <c r="AT324" s="158" t="s">
        <v>203</v>
      </c>
      <c r="AU324" s="158" t="s">
        <v>85</v>
      </c>
      <c r="AY324" s="158" t="s">
        <v>168</v>
      </c>
      <c r="BE324" s="241">
        <f t="shared" si="73"/>
        <v>0</v>
      </c>
      <c r="BF324" s="241">
        <f t="shared" si="74"/>
        <v>0</v>
      </c>
      <c r="BG324" s="241">
        <f t="shared" si="75"/>
        <v>0</v>
      </c>
      <c r="BH324" s="241">
        <f t="shared" si="76"/>
        <v>0</v>
      </c>
      <c r="BI324" s="241">
        <f t="shared" si="77"/>
        <v>0</v>
      </c>
      <c r="BJ324" s="158" t="s">
        <v>85</v>
      </c>
      <c r="BK324" s="242">
        <f t="shared" si="78"/>
        <v>0</v>
      </c>
      <c r="BL324" s="158" t="s">
        <v>232</v>
      </c>
      <c r="BM324" s="158" t="s">
        <v>865</v>
      </c>
      <c r="BO324" s="152"/>
    </row>
    <row r="325" spans="2:67" s="170" customFormat="1" ht="16.5" customHeight="1">
      <c r="B325" s="171"/>
      <c r="C325" s="243" t="s">
        <v>866</v>
      </c>
      <c r="D325" s="243" t="s">
        <v>203</v>
      </c>
      <c r="E325" s="244" t="s">
        <v>867</v>
      </c>
      <c r="F325" s="245" t="s">
        <v>868</v>
      </c>
      <c r="G325" s="245"/>
      <c r="H325" s="245"/>
      <c r="I325" s="245"/>
      <c r="J325" s="246" t="s">
        <v>210</v>
      </c>
      <c r="K325" s="247">
        <v>1</v>
      </c>
      <c r="L325" s="150"/>
      <c r="M325" s="150"/>
      <c r="N325" s="248">
        <f t="shared" si="69"/>
        <v>0</v>
      </c>
      <c r="O325" s="236"/>
      <c r="P325" s="236"/>
      <c r="Q325" s="236"/>
      <c r="R325" s="174"/>
      <c r="T325" s="237" t="s">
        <v>5</v>
      </c>
      <c r="U325" s="238" t="s">
        <v>41</v>
      </c>
      <c r="V325" s="239">
        <v>0</v>
      </c>
      <c r="W325" s="239">
        <f t="shared" si="70"/>
        <v>0</v>
      </c>
      <c r="X325" s="239">
        <v>0.1</v>
      </c>
      <c r="Y325" s="239">
        <f t="shared" si="71"/>
        <v>0.1</v>
      </c>
      <c r="Z325" s="239">
        <v>0</v>
      </c>
      <c r="AA325" s="240">
        <f t="shared" si="72"/>
        <v>0</v>
      </c>
      <c r="AC325" s="262"/>
      <c r="AD325" s="262"/>
      <c r="AE325" s="262"/>
      <c r="AF325" s="262"/>
      <c r="AG325" s="262"/>
      <c r="AH325" s="262"/>
      <c r="AI325" s="262"/>
      <c r="AR325" s="158" t="s">
        <v>297</v>
      </c>
      <c r="AT325" s="158" t="s">
        <v>203</v>
      </c>
      <c r="AU325" s="158" t="s">
        <v>85</v>
      </c>
      <c r="AY325" s="158" t="s">
        <v>168</v>
      </c>
      <c r="BE325" s="241">
        <f t="shared" si="73"/>
        <v>0</v>
      </c>
      <c r="BF325" s="241">
        <f t="shared" si="74"/>
        <v>0</v>
      </c>
      <c r="BG325" s="241">
        <f t="shared" si="75"/>
        <v>0</v>
      </c>
      <c r="BH325" s="241">
        <f t="shared" si="76"/>
        <v>0</v>
      </c>
      <c r="BI325" s="241">
        <f t="shared" si="77"/>
        <v>0</v>
      </c>
      <c r="BJ325" s="158" t="s">
        <v>85</v>
      </c>
      <c r="BK325" s="242">
        <f t="shared" si="78"/>
        <v>0</v>
      </c>
      <c r="BL325" s="158" t="s">
        <v>232</v>
      </c>
      <c r="BM325" s="158" t="s">
        <v>869</v>
      </c>
      <c r="BO325" s="152"/>
    </row>
    <row r="326" spans="2:67" s="170" customFormat="1" ht="16.5" customHeight="1">
      <c r="B326" s="171"/>
      <c r="C326" s="243" t="s">
        <v>870</v>
      </c>
      <c r="D326" s="243" t="s">
        <v>203</v>
      </c>
      <c r="E326" s="244" t="s">
        <v>871</v>
      </c>
      <c r="F326" s="245" t="s">
        <v>872</v>
      </c>
      <c r="G326" s="245"/>
      <c r="H326" s="245"/>
      <c r="I326" s="245"/>
      <c r="J326" s="246" t="s">
        <v>210</v>
      </c>
      <c r="K326" s="247">
        <v>1</v>
      </c>
      <c r="L326" s="150"/>
      <c r="M326" s="150"/>
      <c r="N326" s="248">
        <f t="shared" si="69"/>
        <v>0</v>
      </c>
      <c r="O326" s="236"/>
      <c r="P326" s="236"/>
      <c r="Q326" s="236"/>
      <c r="R326" s="174"/>
      <c r="T326" s="237" t="s">
        <v>5</v>
      </c>
      <c r="U326" s="238" t="s">
        <v>41</v>
      </c>
      <c r="V326" s="239">
        <v>0</v>
      </c>
      <c r="W326" s="239">
        <f t="shared" si="70"/>
        <v>0</v>
      </c>
      <c r="X326" s="239">
        <v>0.1</v>
      </c>
      <c r="Y326" s="239">
        <f t="shared" si="71"/>
        <v>0.1</v>
      </c>
      <c r="Z326" s="239">
        <v>0</v>
      </c>
      <c r="AA326" s="240">
        <f t="shared" si="72"/>
        <v>0</v>
      </c>
      <c r="AC326" s="262"/>
      <c r="AD326" s="262"/>
      <c r="AE326" s="262"/>
      <c r="AF326" s="262"/>
      <c r="AG326" s="262"/>
      <c r="AH326" s="262"/>
      <c r="AI326" s="262"/>
      <c r="AR326" s="158" t="s">
        <v>297</v>
      </c>
      <c r="AT326" s="158" t="s">
        <v>203</v>
      </c>
      <c r="AU326" s="158" t="s">
        <v>85</v>
      </c>
      <c r="AY326" s="158" t="s">
        <v>168</v>
      </c>
      <c r="BE326" s="241">
        <f t="shared" si="73"/>
        <v>0</v>
      </c>
      <c r="BF326" s="241">
        <f t="shared" si="74"/>
        <v>0</v>
      </c>
      <c r="BG326" s="241">
        <f t="shared" si="75"/>
        <v>0</v>
      </c>
      <c r="BH326" s="241">
        <f t="shared" si="76"/>
        <v>0</v>
      </c>
      <c r="BI326" s="241">
        <f t="shared" si="77"/>
        <v>0</v>
      </c>
      <c r="BJ326" s="158" t="s">
        <v>85</v>
      </c>
      <c r="BK326" s="242">
        <f t="shared" si="78"/>
        <v>0</v>
      </c>
      <c r="BL326" s="158" t="s">
        <v>232</v>
      </c>
      <c r="BM326" s="158" t="s">
        <v>873</v>
      </c>
      <c r="BO326" s="152"/>
    </row>
    <row r="327" spans="2:67" s="170" customFormat="1" ht="16.5" customHeight="1">
      <c r="B327" s="171"/>
      <c r="C327" s="243" t="s">
        <v>874</v>
      </c>
      <c r="D327" s="243" t="s">
        <v>203</v>
      </c>
      <c r="E327" s="244" t="s">
        <v>875</v>
      </c>
      <c r="F327" s="245" t="s">
        <v>876</v>
      </c>
      <c r="G327" s="245"/>
      <c r="H327" s="245"/>
      <c r="I327" s="245"/>
      <c r="J327" s="246" t="s">
        <v>210</v>
      </c>
      <c r="K327" s="247">
        <v>1</v>
      </c>
      <c r="L327" s="150"/>
      <c r="M327" s="150"/>
      <c r="N327" s="248">
        <f t="shared" si="69"/>
        <v>0</v>
      </c>
      <c r="O327" s="236"/>
      <c r="P327" s="236"/>
      <c r="Q327" s="236"/>
      <c r="R327" s="174"/>
      <c r="T327" s="237" t="s">
        <v>5</v>
      </c>
      <c r="U327" s="238" t="s">
        <v>41</v>
      </c>
      <c r="V327" s="239">
        <v>0</v>
      </c>
      <c r="W327" s="239">
        <f t="shared" si="70"/>
        <v>0</v>
      </c>
      <c r="X327" s="239">
        <v>0.1</v>
      </c>
      <c r="Y327" s="239">
        <f t="shared" si="71"/>
        <v>0.1</v>
      </c>
      <c r="Z327" s="239">
        <v>0</v>
      </c>
      <c r="AA327" s="240">
        <f t="shared" si="72"/>
        <v>0</v>
      </c>
      <c r="AC327" s="262"/>
      <c r="AD327" s="262"/>
      <c r="AE327" s="262"/>
      <c r="AF327" s="262"/>
      <c r="AG327" s="262"/>
      <c r="AH327" s="262"/>
      <c r="AI327" s="262"/>
      <c r="AR327" s="158" t="s">
        <v>297</v>
      </c>
      <c r="AT327" s="158" t="s">
        <v>203</v>
      </c>
      <c r="AU327" s="158" t="s">
        <v>85</v>
      </c>
      <c r="AY327" s="158" t="s">
        <v>168</v>
      </c>
      <c r="BE327" s="241">
        <f t="shared" si="73"/>
        <v>0</v>
      </c>
      <c r="BF327" s="241">
        <f t="shared" si="74"/>
        <v>0</v>
      </c>
      <c r="BG327" s="241">
        <f t="shared" si="75"/>
        <v>0</v>
      </c>
      <c r="BH327" s="241">
        <f t="shared" si="76"/>
        <v>0</v>
      </c>
      <c r="BI327" s="241">
        <f t="shared" si="77"/>
        <v>0</v>
      </c>
      <c r="BJ327" s="158" t="s">
        <v>85</v>
      </c>
      <c r="BK327" s="242">
        <f t="shared" si="78"/>
        <v>0</v>
      </c>
      <c r="BL327" s="158" t="s">
        <v>232</v>
      </c>
      <c r="BM327" s="158" t="s">
        <v>877</v>
      </c>
      <c r="BO327" s="152"/>
    </row>
    <row r="328" spans="2:67" s="170" customFormat="1" ht="16.5" customHeight="1">
      <c r="B328" s="171"/>
      <c r="C328" s="243" t="s">
        <v>878</v>
      </c>
      <c r="D328" s="243" t="s">
        <v>203</v>
      </c>
      <c r="E328" s="244" t="s">
        <v>879</v>
      </c>
      <c r="F328" s="245" t="s">
        <v>880</v>
      </c>
      <c r="G328" s="245"/>
      <c r="H328" s="245"/>
      <c r="I328" s="245"/>
      <c r="J328" s="246" t="s">
        <v>210</v>
      </c>
      <c r="K328" s="247">
        <v>1</v>
      </c>
      <c r="L328" s="150"/>
      <c r="M328" s="150"/>
      <c r="N328" s="248">
        <f t="shared" si="69"/>
        <v>0</v>
      </c>
      <c r="O328" s="236"/>
      <c r="P328" s="236"/>
      <c r="Q328" s="236"/>
      <c r="R328" s="174"/>
      <c r="T328" s="237" t="s">
        <v>5</v>
      </c>
      <c r="U328" s="238" t="s">
        <v>41</v>
      </c>
      <c r="V328" s="239">
        <v>0</v>
      </c>
      <c r="W328" s="239">
        <f t="shared" si="70"/>
        <v>0</v>
      </c>
      <c r="X328" s="239">
        <v>0.1</v>
      </c>
      <c r="Y328" s="239">
        <f t="shared" si="71"/>
        <v>0.1</v>
      </c>
      <c r="Z328" s="239">
        <v>0</v>
      </c>
      <c r="AA328" s="240">
        <f t="shared" si="72"/>
        <v>0</v>
      </c>
      <c r="AC328" s="262"/>
      <c r="AD328" s="262"/>
      <c r="AE328" s="262"/>
      <c r="AF328" s="262"/>
      <c r="AG328" s="262"/>
      <c r="AH328" s="262"/>
      <c r="AI328" s="262"/>
      <c r="AR328" s="158" t="s">
        <v>297</v>
      </c>
      <c r="AT328" s="158" t="s">
        <v>203</v>
      </c>
      <c r="AU328" s="158" t="s">
        <v>85</v>
      </c>
      <c r="AY328" s="158" t="s">
        <v>168</v>
      </c>
      <c r="BE328" s="241">
        <f t="shared" si="73"/>
        <v>0</v>
      </c>
      <c r="BF328" s="241">
        <f t="shared" si="74"/>
        <v>0</v>
      </c>
      <c r="BG328" s="241">
        <f t="shared" si="75"/>
        <v>0</v>
      </c>
      <c r="BH328" s="241">
        <f t="shared" si="76"/>
        <v>0</v>
      </c>
      <c r="BI328" s="241">
        <f t="shared" si="77"/>
        <v>0</v>
      </c>
      <c r="BJ328" s="158" t="s">
        <v>85</v>
      </c>
      <c r="BK328" s="242">
        <f t="shared" si="78"/>
        <v>0</v>
      </c>
      <c r="BL328" s="158" t="s">
        <v>232</v>
      </c>
      <c r="BM328" s="158" t="s">
        <v>881</v>
      </c>
      <c r="BO328" s="152"/>
    </row>
    <row r="329" spans="2:67" s="170" customFormat="1" ht="16.5" customHeight="1">
      <c r="B329" s="171"/>
      <c r="C329" s="243" t="s">
        <v>882</v>
      </c>
      <c r="D329" s="243" t="s">
        <v>203</v>
      </c>
      <c r="E329" s="244" t="s">
        <v>883</v>
      </c>
      <c r="F329" s="245" t="s">
        <v>884</v>
      </c>
      <c r="G329" s="245"/>
      <c r="H329" s="245"/>
      <c r="I329" s="245"/>
      <c r="J329" s="246" t="s">
        <v>210</v>
      </c>
      <c r="K329" s="247">
        <v>1</v>
      </c>
      <c r="L329" s="150"/>
      <c r="M329" s="150"/>
      <c r="N329" s="248">
        <f t="shared" si="69"/>
        <v>0</v>
      </c>
      <c r="O329" s="236"/>
      <c r="P329" s="236"/>
      <c r="Q329" s="236"/>
      <c r="R329" s="174"/>
      <c r="T329" s="237" t="s">
        <v>5</v>
      </c>
      <c r="U329" s="238" t="s">
        <v>41</v>
      </c>
      <c r="V329" s="239">
        <v>0</v>
      </c>
      <c r="W329" s="239">
        <f t="shared" si="70"/>
        <v>0</v>
      </c>
      <c r="X329" s="239">
        <v>0.1</v>
      </c>
      <c r="Y329" s="239">
        <f t="shared" si="71"/>
        <v>0.1</v>
      </c>
      <c r="Z329" s="239">
        <v>0</v>
      </c>
      <c r="AA329" s="240">
        <f t="shared" si="72"/>
        <v>0</v>
      </c>
      <c r="AC329" s="262"/>
      <c r="AD329" s="262"/>
      <c r="AE329" s="262"/>
      <c r="AF329" s="262"/>
      <c r="AG329" s="262"/>
      <c r="AH329" s="262"/>
      <c r="AI329" s="262"/>
      <c r="AR329" s="158" t="s">
        <v>297</v>
      </c>
      <c r="AT329" s="158" t="s">
        <v>203</v>
      </c>
      <c r="AU329" s="158" t="s">
        <v>85</v>
      </c>
      <c r="AY329" s="158" t="s">
        <v>168</v>
      </c>
      <c r="BE329" s="241">
        <f t="shared" si="73"/>
        <v>0</v>
      </c>
      <c r="BF329" s="241">
        <f t="shared" si="74"/>
        <v>0</v>
      </c>
      <c r="BG329" s="241">
        <f t="shared" si="75"/>
        <v>0</v>
      </c>
      <c r="BH329" s="241">
        <f t="shared" si="76"/>
        <v>0</v>
      </c>
      <c r="BI329" s="241">
        <f t="shared" si="77"/>
        <v>0</v>
      </c>
      <c r="BJ329" s="158" t="s">
        <v>85</v>
      </c>
      <c r="BK329" s="242">
        <f t="shared" si="78"/>
        <v>0</v>
      </c>
      <c r="BL329" s="158" t="s">
        <v>232</v>
      </c>
      <c r="BM329" s="158" t="s">
        <v>885</v>
      </c>
      <c r="BO329" s="152"/>
    </row>
    <row r="330" spans="2:67" s="170" customFormat="1" ht="16.5" customHeight="1">
      <c r="B330" s="171"/>
      <c r="C330" s="243" t="s">
        <v>886</v>
      </c>
      <c r="D330" s="243" t="s">
        <v>203</v>
      </c>
      <c r="E330" s="244" t="s">
        <v>887</v>
      </c>
      <c r="F330" s="245" t="s">
        <v>888</v>
      </c>
      <c r="G330" s="245"/>
      <c r="H330" s="245"/>
      <c r="I330" s="245"/>
      <c r="J330" s="246" t="s">
        <v>210</v>
      </c>
      <c r="K330" s="247">
        <v>1</v>
      </c>
      <c r="L330" s="150"/>
      <c r="M330" s="150"/>
      <c r="N330" s="248">
        <f t="shared" si="69"/>
        <v>0</v>
      </c>
      <c r="O330" s="236"/>
      <c r="P330" s="236"/>
      <c r="Q330" s="236"/>
      <c r="R330" s="174"/>
      <c r="T330" s="237" t="s">
        <v>5</v>
      </c>
      <c r="U330" s="238" t="s">
        <v>41</v>
      </c>
      <c r="V330" s="239">
        <v>0</v>
      </c>
      <c r="W330" s="239">
        <f t="shared" si="70"/>
        <v>0</v>
      </c>
      <c r="X330" s="239">
        <v>0.1</v>
      </c>
      <c r="Y330" s="239">
        <f t="shared" si="71"/>
        <v>0.1</v>
      </c>
      <c r="Z330" s="239">
        <v>0</v>
      </c>
      <c r="AA330" s="240">
        <f t="shared" si="72"/>
        <v>0</v>
      </c>
      <c r="AC330" s="262"/>
      <c r="AD330" s="262"/>
      <c r="AE330" s="262"/>
      <c r="AF330" s="262"/>
      <c r="AG330" s="262"/>
      <c r="AH330" s="262"/>
      <c r="AI330" s="262"/>
      <c r="AR330" s="158" t="s">
        <v>297</v>
      </c>
      <c r="AT330" s="158" t="s">
        <v>203</v>
      </c>
      <c r="AU330" s="158" t="s">
        <v>85</v>
      </c>
      <c r="AY330" s="158" t="s">
        <v>168</v>
      </c>
      <c r="BE330" s="241">
        <f t="shared" si="73"/>
        <v>0</v>
      </c>
      <c r="BF330" s="241">
        <f t="shared" si="74"/>
        <v>0</v>
      </c>
      <c r="BG330" s="241">
        <f t="shared" si="75"/>
        <v>0</v>
      </c>
      <c r="BH330" s="241">
        <f t="shared" si="76"/>
        <v>0</v>
      </c>
      <c r="BI330" s="241">
        <f t="shared" si="77"/>
        <v>0</v>
      </c>
      <c r="BJ330" s="158" t="s">
        <v>85</v>
      </c>
      <c r="BK330" s="242">
        <f t="shared" si="78"/>
        <v>0</v>
      </c>
      <c r="BL330" s="158" t="s">
        <v>232</v>
      </c>
      <c r="BM330" s="158" t="s">
        <v>889</v>
      </c>
      <c r="BO330" s="152"/>
    </row>
    <row r="331" spans="2:67" s="170" customFormat="1" ht="16.5" customHeight="1">
      <c r="B331" s="171"/>
      <c r="C331" s="243" t="s">
        <v>890</v>
      </c>
      <c r="D331" s="243" t="s">
        <v>203</v>
      </c>
      <c r="E331" s="244" t="s">
        <v>891</v>
      </c>
      <c r="F331" s="245" t="s">
        <v>892</v>
      </c>
      <c r="G331" s="245"/>
      <c r="H331" s="245"/>
      <c r="I331" s="245"/>
      <c r="J331" s="246" t="s">
        <v>210</v>
      </c>
      <c r="K331" s="247">
        <v>1</v>
      </c>
      <c r="L331" s="150"/>
      <c r="M331" s="150"/>
      <c r="N331" s="248">
        <f t="shared" si="69"/>
        <v>0</v>
      </c>
      <c r="O331" s="236"/>
      <c r="P331" s="236"/>
      <c r="Q331" s="236"/>
      <c r="R331" s="174"/>
      <c r="T331" s="237" t="s">
        <v>5</v>
      </c>
      <c r="U331" s="238" t="s">
        <v>41</v>
      </c>
      <c r="V331" s="239">
        <v>0</v>
      </c>
      <c r="W331" s="239">
        <f t="shared" si="70"/>
        <v>0</v>
      </c>
      <c r="X331" s="239">
        <v>0.1</v>
      </c>
      <c r="Y331" s="239">
        <f t="shared" si="71"/>
        <v>0.1</v>
      </c>
      <c r="Z331" s="239">
        <v>0</v>
      </c>
      <c r="AA331" s="240">
        <f t="shared" si="72"/>
        <v>0</v>
      </c>
      <c r="AC331" s="262"/>
      <c r="AD331" s="262"/>
      <c r="AE331" s="262"/>
      <c r="AF331" s="262"/>
      <c r="AG331" s="262"/>
      <c r="AH331" s="262"/>
      <c r="AI331" s="262"/>
      <c r="AR331" s="158" t="s">
        <v>297</v>
      </c>
      <c r="AT331" s="158" t="s">
        <v>203</v>
      </c>
      <c r="AU331" s="158" t="s">
        <v>85</v>
      </c>
      <c r="AY331" s="158" t="s">
        <v>168</v>
      </c>
      <c r="BE331" s="241">
        <f t="shared" si="73"/>
        <v>0</v>
      </c>
      <c r="BF331" s="241">
        <f t="shared" si="74"/>
        <v>0</v>
      </c>
      <c r="BG331" s="241">
        <f t="shared" si="75"/>
        <v>0</v>
      </c>
      <c r="BH331" s="241">
        <f t="shared" si="76"/>
        <v>0</v>
      </c>
      <c r="BI331" s="241">
        <f t="shared" si="77"/>
        <v>0</v>
      </c>
      <c r="BJ331" s="158" t="s">
        <v>85</v>
      </c>
      <c r="BK331" s="242">
        <f t="shared" si="78"/>
        <v>0</v>
      </c>
      <c r="BL331" s="158" t="s">
        <v>232</v>
      </c>
      <c r="BM331" s="158" t="s">
        <v>893</v>
      </c>
      <c r="BO331" s="152"/>
    </row>
    <row r="332" spans="2:67" s="170" customFormat="1" ht="16.5" customHeight="1">
      <c r="B332" s="171"/>
      <c r="C332" s="243" t="s">
        <v>894</v>
      </c>
      <c r="D332" s="243" t="s">
        <v>203</v>
      </c>
      <c r="E332" s="244" t="s">
        <v>895</v>
      </c>
      <c r="F332" s="245" t="s">
        <v>896</v>
      </c>
      <c r="G332" s="245"/>
      <c r="H332" s="245"/>
      <c r="I332" s="245"/>
      <c r="J332" s="246" t="s">
        <v>210</v>
      </c>
      <c r="K332" s="247">
        <v>1</v>
      </c>
      <c r="L332" s="150"/>
      <c r="M332" s="150"/>
      <c r="N332" s="248">
        <f t="shared" si="69"/>
        <v>0</v>
      </c>
      <c r="O332" s="236"/>
      <c r="P332" s="236"/>
      <c r="Q332" s="236"/>
      <c r="R332" s="174"/>
      <c r="T332" s="237" t="s">
        <v>5</v>
      </c>
      <c r="U332" s="238" t="s">
        <v>41</v>
      </c>
      <c r="V332" s="239">
        <v>0</v>
      </c>
      <c r="W332" s="239">
        <f t="shared" si="70"/>
        <v>0</v>
      </c>
      <c r="X332" s="239">
        <v>0.1</v>
      </c>
      <c r="Y332" s="239">
        <f t="shared" si="71"/>
        <v>0.1</v>
      </c>
      <c r="Z332" s="239">
        <v>0</v>
      </c>
      <c r="AA332" s="240">
        <f t="shared" si="72"/>
        <v>0</v>
      </c>
      <c r="AC332" s="262"/>
      <c r="AD332" s="262"/>
      <c r="AE332" s="262"/>
      <c r="AF332" s="262"/>
      <c r="AG332" s="262"/>
      <c r="AH332" s="262"/>
      <c r="AI332" s="262"/>
      <c r="AR332" s="158" t="s">
        <v>297</v>
      </c>
      <c r="AT332" s="158" t="s">
        <v>203</v>
      </c>
      <c r="AU332" s="158" t="s">
        <v>85</v>
      </c>
      <c r="AY332" s="158" t="s">
        <v>168</v>
      </c>
      <c r="BE332" s="241">
        <f t="shared" si="73"/>
        <v>0</v>
      </c>
      <c r="BF332" s="241">
        <f t="shared" si="74"/>
        <v>0</v>
      </c>
      <c r="BG332" s="241">
        <f t="shared" si="75"/>
        <v>0</v>
      </c>
      <c r="BH332" s="241">
        <f t="shared" si="76"/>
        <v>0</v>
      </c>
      <c r="BI332" s="241">
        <f t="shared" si="77"/>
        <v>0</v>
      </c>
      <c r="BJ332" s="158" t="s">
        <v>85</v>
      </c>
      <c r="BK332" s="242">
        <f t="shared" si="78"/>
        <v>0</v>
      </c>
      <c r="BL332" s="158" t="s">
        <v>232</v>
      </c>
      <c r="BM332" s="158" t="s">
        <v>897</v>
      </c>
      <c r="BO332" s="152"/>
    </row>
    <row r="333" spans="2:67" s="170" customFormat="1" ht="25.5" customHeight="1">
      <c r="B333" s="171"/>
      <c r="C333" s="243" t="s">
        <v>898</v>
      </c>
      <c r="D333" s="243" t="s">
        <v>203</v>
      </c>
      <c r="E333" s="244" t="s">
        <v>899</v>
      </c>
      <c r="F333" s="245" t="s">
        <v>900</v>
      </c>
      <c r="G333" s="245"/>
      <c r="H333" s="245"/>
      <c r="I333" s="245"/>
      <c r="J333" s="246" t="s">
        <v>210</v>
      </c>
      <c r="K333" s="247">
        <v>1</v>
      </c>
      <c r="L333" s="150"/>
      <c r="M333" s="150"/>
      <c r="N333" s="248">
        <f t="shared" si="69"/>
        <v>0</v>
      </c>
      <c r="O333" s="236"/>
      <c r="P333" s="236"/>
      <c r="Q333" s="236"/>
      <c r="R333" s="174"/>
      <c r="T333" s="237" t="s">
        <v>5</v>
      </c>
      <c r="U333" s="238" t="s">
        <v>41</v>
      </c>
      <c r="V333" s="239">
        <v>0</v>
      </c>
      <c r="W333" s="239">
        <f t="shared" si="70"/>
        <v>0</v>
      </c>
      <c r="X333" s="239">
        <v>0.1</v>
      </c>
      <c r="Y333" s="239">
        <f t="shared" si="71"/>
        <v>0.1</v>
      </c>
      <c r="Z333" s="239">
        <v>0</v>
      </c>
      <c r="AA333" s="240">
        <f t="shared" si="72"/>
        <v>0</v>
      </c>
      <c r="AC333" s="262"/>
      <c r="AD333" s="262"/>
      <c r="AE333" s="262"/>
      <c r="AF333" s="262"/>
      <c r="AG333" s="262"/>
      <c r="AH333" s="262"/>
      <c r="AI333" s="262"/>
      <c r="AR333" s="158" t="s">
        <v>297</v>
      </c>
      <c r="AT333" s="158" t="s">
        <v>203</v>
      </c>
      <c r="AU333" s="158" t="s">
        <v>85</v>
      </c>
      <c r="AY333" s="158" t="s">
        <v>168</v>
      </c>
      <c r="BE333" s="241">
        <f t="shared" si="73"/>
        <v>0</v>
      </c>
      <c r="BF333" s="241">
        <f t="shared" si="74"/>
        <v>0</v>
      </c>
      <c r="BG333" s="241">
        <f t="shared" si="75"/>
        <v>0</v>
      </c>
      <c r="BH333" s="241">
        <f t="shared" si="76"/>
        <v>0</v>
      </c>
      <c r="BI333" s="241">
        <f t="shared" si="77"/>
        <v>0</v>
      </c>
      <c r="BJ333" s="158" t="s">
        <v>85</v>
      </c>
      <c r="BK333" s="242">
        <f t="shared" si="78"/>
        <v>0</v>
      </c>
      <c r="BL333" s="158" t="s">
        <v>232</v>
      </c>
      <c r="BM333" s="158" t="s">
        <v>901</v>
      </c>
      <c r="BO333" s="152"/>
    </row>
    <row r="334" spans="2:67" s="170" customFormat="1" ht="16.5" customHeight="1">
      <c r="B334" s="171"/>
      <c r="C334" s="243" t="s">
        <v>902</v>
      </c>
      <c r="D334" s="243" t="s">
        <v>203</v>
      </c>
      <c r="E334" s="244" t="s">
        <v>903</v>
      </c>
      <c r="F334" s="245" t="s">
        <v>904</v>
      </c>
      <c r="G334" s="245"/>
      <c r="H334" s="245"/>
      <c r="I334" s="245"/>
      <c r="J334" s="246" t="s">
        <v>210</v>
      </c>
      <c r="K334" s="247">
        <v>1</v>
      </c>
      <c r="L334" s="150"/>
      <c r="M334" s="150"/>
      <c r="N334" s="248">
        <f t="shared" si="69"/>
        <v>0</v>
      </c>
      <c r="O334" s="236"/>
      <c r="P334" s="236"/>
      <c r="Q334" s="236"/>
      <c r="R334" s="174"/>
      <c r="T334" s="237" t="s">
        <v>5</v>
      </c>
      <c r="U334" s="238" t="s">
        <v>41</v>
      </c>
      <c r="V334" s="239">
        <v>0</v>
      </c>
      <c r="W334" s="239">
        <f t="shared" si="70"/>
        <v>0</v>
      </c>
      <c r="X334" s="239">
        <v>0.1</v>
      </c>
      <c r="Y334" s="239">
        <f t="shared" si="71"/>
        <v>0.1</v>
      </c>
      <c r="Z334" s="239">
        <v>0</v>
      </c>
      <c r="AA334" s="240">
        <f t="shared" si="72"/>
        <v>0</v>
      </c>
      <c r="AC334" s="262"/>
      <c r="AD334" s="262"/>
      <c r="AE334" s="262"/>
      <c r="AF334" s="262"/>
      <c r="AG334" s="262"/>
      <c r="AH334" s="262"/>
      <c r="AI334" s="262"/>
      <c r="AR334" s="158" t="s">
        <v>297</v>
      </c>
      <c r="AT334" s="158" t="s">
        <v>203</v>
      </c>
      <c r="AU334" s="158" t="s">
        <v>85</v>
      </c>
      <c r="AY334" s="158" t="s">
        <v>168</v>
      </c>
      <c r="BE334" s="241">
        <f t="shared" si="73"/>
        <v>0</v>
      </c>
      <c r="BF334" s="241">
        <f t="shared" si="74"/>
        <v>0</v>
      </c>
      <c r="BG334" s="241">
        <f t="shared" si="75"/>
        <v>0</v>
      </c>
      <c r="BH334" s="241">
        <f t="shared" si="76"/>
        <v>0</v>
      </c>
      <c r="BI334" s="241">
        <f t="shared" si="77"/>
        <v>0</v>
      </c>
      <c r="BJ334" s="158" t="s">
        <v>85</v>
      </c>
      <c r="BK334" s="242">
        <f t="shared" si="78"/>
        <v>0</v>
      </c>
      <c r="BL334" s="158" t="s">
        <v>232</v>
      </c>
      <c r="BM334" s="158" t="s">
        <v>905</v>
      </c>
      <c r="BO334" s="152"/>
    </row>
    <row r="335" spans="2:67" s="170" customFormat="1" ht="25.5" customHeight="1">
      <c r="B335" s="171"/>
      <c r="C335" s="243" t="s">
        <v>906</v>
      </c>
      <c r="D335" s="243" t="s">
        <v>203</v>
      </c>
      <c r="E335" s="244" t="s">
        <v>907</v>
      </c>
      <c r="F335" s="245" t="s">
        <v>908</v>
      </c>
      <c r="G335" s="245"/>
      <c r="H335" s="245"/>
      <c r="I335" s="245"/>
      <c r="J335" s="246" t="s">
        <v>210</v>
      </c>
      <c r="K335" s="247">
        <v>1</v>
      </c>
      <c r="L335" s="150"/>
      <c r="M335" s="150"/>
      <c r="N335" s="248">
        <f t="shared" si="69"/>
        <v>0</v>
      </c>
      <c r="O335" s="236"/>
      <c r="P335" s="236"/>
      <c r="Q335" s="236"/>
      <c r="R335" s="174"/>
      <c r="T335" s="237" t="s">
        <v>5</v>
      </c>
      <c r="U335" s="238" t="s">
        <v>41</v>
      </c>
      <c r="V335" s="239">
        <v>0</v>
      </c>
      <c r="W335" s="239">
        <f t="shared" si="70"/>
        <v>0</v>
      </c>
      <c r="X335" s="239">
        <v>0.1</v>
      </c>
      <c r="Y335" s="239">
        <f t="shared" si="71"/>
        <v>0.1</v>
      </c>
      <c r="Z335" s="239">
        <v>0</v>
      </c>
      <c r="AA335" s="240">
        <f t="shared" si="72"/>
        <v>0</v>
      </c>
      <c r="AC335" s="262"/>
      <c r="AD335" s="262"/>
      <c r="AE335" s="262"/>
      <c r="AF335" s="262"/>
      <c r="AG335" s="262"/>
      <c r="AH335" s="262"/>
      <c r="AI335" s="262"/>
      <c r="AR335" s="158" t="s">
        <v>297</v>
      </c>
      <c r="AT335" s="158" t="s">
        <v>203</v>
      </c>
      <c r="AU335" s="158" t="s">
        <v>85</v>
      </c>
      <c r="AY335" s="158" t="s">
        <v>168</v>
      </c>
      <c r="BE335" s="241">
        <f t="shared" si="73"/>
        <v>0</v>
      </c>
      <c r="BF335" s="241">
        <f t="shared" si="74"/>
        <v>0</v>
      </c>
      <c r="BG335" s="241">
        <f t="shared" si="75"/>
        <v>0</v>
      </c>
      <c r="BH335" s="241">
        <f t="shared" si="76"/>
        <v>0</v>
      </c>
      <c r="BI335" s="241">
        <f t="shared" si="77"/>
        <v>0</v>
      </c>
      <c r="BJ335" s="158" t="s">
        <v>85</v>
      </c>
      <c r="BK335" s="242">
        <f t="shared" si="78"/>
        <v>0</v>
      </c>
      <c r="BL335" s="158" t="s">
        <v>232</v>
      </c>
      <c r="BM335" s="158" t="s">
        <v>909</v>
      </c>
      <c r="BO335" s="152"/>
    </row>
    <row r="336" spans="2:67" s="170" customFormat="1" ht="16.5" customHeight="1">
      <c r="B336" s="171"/>
      <c r="C336" s="243" t="s">
        <v>910</v>
      </c>
      <c r="D336" s="243" t="s">
        <v>203</v>
      </c>
      <c r="E336" s="244" t="s">
        <v>911</v>
      </c>
      <c r="F336" s="245" t="s">
        <v>912</v>
      </c>
      <c r="G336" s="245"/>
      <c r="H336" s="245"/>
      <c r="I336" s="245"/>
      <c r="J336" s="246" t="s">
        <v>210</v>
      </c>
      <c r="K336" s="247">
        <v>1</v>
      </c>
      <c r="L336" s="150"/>
      <c r="M336" s="150"/>
      <c r="N336" s="248">
        <f t="shared" si="69"/>
        <v>0</v>
      </c>
      <c r="O336" s="236"/>
      <c r="P336" s="236"/>
      <c r="Q336" s="236"/>
      <c r="R336" s="174"/>
      <c r="T336" s="237" t="s">
        <v>5</v>
      </c>
      <c r="U336" s="238" t="s">
        <v>41</v>
      </c>
      <c r="V336" s="239">
        <v>0</v>
      </c>
      <c r="W336" s="239">
        <f t="shared" si="70"/>
        <v>0</v>
      </c>
      <c r="X336" s="239">
        <v>0.1</v>
      </c>
      <c r="Y336" s="239">
        <f t="shared" si="71"/>
        <v>0.1</v>
      </c>
      <c r="Z336" s="239">
        <v>0</v>
      </c>
      <c r="AA336" s="240">
        <f t="shared" si="72"/>
        <v>0</v>
      </c>
      <c r="AC336" s="262"/>
      <c r="AD336" s="262"/>
      <c r="AE336" s="262"/>
      <c r="AF336" s="262"/>
      <c r="AG336" s="262"/>
      <c r="AH336" s="262"/>
      <c r="AI336" s="262"/>
      <c r="AR336" s="158" t="s">
        <v>297</v>
      </c>
      <c r="AT336" s="158" t="s">
        <v>203</v>
      </c>
      <c r="AU336" s="158" t="s">
        <v>85</v>
      </c>
      <c r="AY336" s="158" t="s">
        <v>168</v>
      </c>
      <c r="BE336" s="241">
        <f t="shared" si="73"/>
        <v>0</v>
      </c>
      <c r="BF336" s="241">
        <f t="shared" si="74"/>
        <v>0</v>
      </c>
      <c r="BG336" s="241">
        <f t="shared" si="75"/>
        <v>0</v>
      </c>
      <c r="BH336" s="241">
        <f t="shared" si="76"/>
        <v>0</v>
      </c>
      <c r="BI336" s="241">
        <f t="shared" si="77"/>
        <v>0</v>
      </c>
      <c r="BJ336" s="158" t="s">
        <v>85</v>
      </c>
      <c r="BK336" s="242">
        <f t="shared" si="78"/>
        <v>0</v>
      </c>
      <c r="BL336" s="158" t="s">
        <v>232</v>
      </c>
      <c r="BM336" s="158" t="s">
        <v>913</v>
      </c>
      <c r="BO336" s="152"/>
    </row>
    <row r="337" spans="2:67" s="170" customFormat="1" ht="25.5" customHeight="1">
      <c r="B337" s="171"/>
      <c r="C337" s="243" t="s">
        <v>914</v>
      </c>
      <c r="D337" s="243" t="s">
        <v>203</v>
      </c>
      <c r="E337" s="244" t="s">
        <v>915</v>
      </c>
      <c r="F337" s="245" t="s">
        <v>916</v>
      </c>
      <c r="G337" s="245"/>
      <c r="H337" s="245"/>
      <c r="I337" s="245"/>
      <c r="J337" s="246" t="s">
        <v>210</v>
      </c>
      <c r="K337" s="247">
        <v>1</v>
      </c>
      <c r="L337" s="150"/>
      <c r="M337" s="150"/>
      <c r="N337" s="248">
        <f t="shared" si="69"/>
        <v>0</v>
      </c>
      <c r="O337" s="236"/>
      <c r="P337" s="236"/>
      <c r="Q337" s="236"/>
      <c r="R337" s="174"/>
      <c r="T337" s="237" t="s">
        <v>5</v>
      </c>
      <c r="U337" s="238" t="s">
        <v>41</v>
      </c>
      <c r="V337" s="239">
        <v>0</v>
      </c>
      <c r="W337" s="239">
        <f t="shared" si="70"/>
        <v>0</v>
      </c>
      <c r="X337" s="239">
        <v>0.1</v>
      </c>
      <c r="Y337" s="239">
        <f t="shared" si="71"/>
        <v>0.1</v>
      </c>
      <c r="Z337" s="239">
        <v>0</v>
      </c>
      <c r="AA337" s="240">
        <f t="shared" si="72"/>
        <v>0</v>
      </c>
      <c r="AC337" s="262"/>
      <c r="AD337" s="262"/>
      <c r="AE337" s="262"/>
      <c r="AF337" s="262"/>
      <c r="AG337" s="262"/>
      <c r="AH337" s="262"/>
      <c r="AI337" s="262"/>
      <c r="AR337" s="158" t="s">
        <v>297</v>
      </c>
      <c r="AT337" s="158" t="s">
        <v>203</v>
      </c>
      <c r="AU337" s="158" t="s">
        <v>85</v>
      </c>
      <c r="AY337" s="158" t="s">
        <v>168</v>
      </c>
      <c r="BE337" s="241">
        <f t="shared" si="73"/>
        <v>0</v>
      </c>
      <c r="BF337" s="241">
        <f t="shared" si="74"/>
        <v>0</v>
      </c>
      <c r="BG337" s="241">
        <f t="shared" si="75"/>
        <v>0</v>
      </c>
      <c r="BH337" s="241">
        <f t="shared" si="76"/>
        <v>0</v>
      </c>
      <c r="BI337" s="241">
        <f t="shared" si="77"/>
        <v>0</v>
      </c>
      <c r="BJ337" s="158" t="s">
        <v>85</v>
      </c>
      <c r="BK337" s="242">
        <f t="shared" si="78"/>
        <v>0</v>
      </c>
      <c r="BL337" s="158" t="s">
        <v>232</v>
      </c>
      <c r="BM337" s="158" t="s">
        <v>917</v>
      </c>
      <c r="BO337" s="152"/>
    </row>
    <row r="338" spans="2:67" s="170" customFormat="1" ht="25.5" customHeight="1">
      <c r="B338" s="171"/>
      <c r="C338" s="243" t="s">
        <v>918</v>
      </c>
      <c r="D338" s="243" t="s">
        <v>203</v>
      </c>
      <c r="E338" s="244" t="s">
        <v>919</v>
      </c>
      <c r="F338" s="245" t="s">
        <v>920</v>
      </c>
      <c r="G338" s="245"/>
      <c r="H338" s="245"/>
      <c r="I338" s="245"/>
      <c r="J338" s="246" t="s">
        <v>210</v>
      </c>
      <c r="K338" s="247">
        <v>1</v>
      </c>
      <c r="L338" s="150"/>
      <c r="M338" s="150"/>
      <c r="N338" s="248">
        <f t="shared" si="69"/>
        <v>0</v>
      </c>
      <c r="O338" s="236"/>
      <c r="P338" s="236"/>
      <c r="Q338" s="236"/>
      <c r="R338" s="174"/>
      <c r="T338" s="237" t="s">
        <v>5</v>
      </c>
      <c r="U338" s="238" t="s">
        <v>41</v>
      </c>
      <c r="V338" s="239">
        <v>0</v>
      </c>
      <c r="W338" s="239">
        <f t="shared" si="70"/>
        <v>0</v>
      </c>
      <c r="X338" s="239">
        <v>0.1</v>
      </c>
      <c r="Y338" s="239">
        <f t="shared" si="71"/>
        <v>0.1</v>
      </c>
      <c r="Z338" s="239">
        <v>0</v>
      </c>
      <c r="AA338" s="240">
        <f t="shared" si="72"/>
        <v>0</v>
      </c>
      <c r="AC338" s="262"/>
      <c r="AD338" s="262"/>
      <c r="AE338" s="262"/>
      <c r="AF338" s="262"/>
      <c r="AG338" s="262"/>
      <c r="AH338" s="262"/>
      <c r="AI338" s="262"/>
      <c r="AR338" s="158" t="s">
        <v>297</v>
      </c>
      <c r="AT338" s="158" t="s">
        <v>203</v>
      </c>
      <c r="AU338" s="158" t="s">
        <v>85</v>
      </c>
      <c r="AY338" s="158" t="s">
        <v>168</v>
      </c>
      <c r="BE338" s="241">
        <f t="shared" si="73"/>
        <v>0</v>
      </c>
      <c r="BF338" s="241">
        <f t="shared" si="74"/>
        <v>0</v>
      </c>
      <c r="BG338" s="241">
        <f t="shared" si="75"/>
        <v>0</v>
      </c>
      <c r="BH338" s="241">
        <f t="shared" si="76"/>
        <v>0</v>
      </c>
      <c r="BI338" s="241">
        <f t="shared" si="77"/>
        <v>0</v>
      </c>
      <c r="BJ338" s="158" t="s">
        <v>85</v>
      </c>
      <c r="BK338" s="242">
        <f t="shared" si="78"/>
        <v>0</v>
      </c>
      <c r="BL338" s="158" t="s">
        <v>232</v>
      </c>
      <c r="BM338" s="158" t="s">
        <v>921</v>
      </c>
      <c r="BO338" s="152"/>
    </row>
    <row r="339" spans="2:67" s="170" customFormat="1" ht="25.5" customHeight="1">
      <c r="B339" s="171"/>
      <c r="C339" s="243" t="s">
        <v>922</v>
      </c>
      <c r="D339" s="243" t="s">
        <v>203</v>
      </c>
      <c r="E339" s="244" t="s">
        <v>923</v>
      </c>
      <c r="F339" s="245" t="s">
        <v>924</v>
      </c>
      <c r="G339" s="245"/>
      <c r="H339" s="245"/>
      <c r="I339" s="245"/>
      <c r="J339" s="246" t="s">
        <v>210</v>
      </c>
      <c r="K339" s="247">
        <v>1</v>
      </c>
      <c r="L339" s="150"/>
      <c r="M339" s="150"/>
      <c r="N339" s="248">
        <f t="shared" si="69"/>
        <v>0</v>
      </c>
      <c r="O339" s="236"/>
      <c r="P339" s="236"/>
      <c r="Q339" s="236"/>
      <c r="R339" s="174"/>
      <c r="T339" s="237" t="s">
        <v>5</v>
      </c>
      <c r="U339" s="238" t="s">
        <v>41</v>
      </c>
      <c r="V339" s="239">
        <v>0</v>
      </c>
      <c r="W339" s="239">
        <f t="shared" si="70"/>
        <v>0</v>
      </c>
      <c r="X339" s="239">
        <v>0.1</v>
      </c>
      <c r="Y339" s="239">
        <f t="shared" si="71"/>
        <v>0.1</v>
      </c>
      <c r="Z339" s="239">
        <v>0</v>
      </c>
      <c r="AA339" s="240">
        <f t="shared" si="72"/>
        <v>0</v>
      </c>
      <c r="AC339" s="262"/>
      <c r="AD339" s="262"/>
      <c r="AE339" s="262"/>
      <c r="AF339" s="262"/>
      <c r="AG339" s="262"/>
      <c r="AH339" s="262"/>
      <c r="AI339" s="262"/>
      <c r="AR339" s="158" t="s">
        <v>297</v>
      </c>
      <c r="AT339" s="158" t="s">
        <v>203</v>
      </c>
      <c r="AU339" s="158" t="s">
        <v>85</v>
      </c>
      <c r="AY339" s="158" t="s">
        <v>168</v>
      </c>
      <c r="BE339" s="241">
        <f t="shared" si="73"/>
        <v>0</v>
      </c>
      <c r="BF339" s="241">
        <f t="shared" si="74"/>
        <v>0</v>
      </c>
      <c r="BG339" s="241">
        <f t="shared" si="75"/>
        <v>0</v>
      </c>
      <c r="BH339" s="241">
        <f t="shared" si="76"/>
        <v>0</v>
      </c>
      <c r="BI339" s="241">
        <f t="shared" si="77"/>
        <v>0</v>
      </c>
      <c r="BJ339" s="158" t="s">
        <v>85</v>
      </c>
      <c r="BK339" s="242">
        <f t="shared" si="78"/>
        <v>0</v>
      </c>
      <c r="BL339" s="158" t="s">
        <v>232</v>
      </c>
      <c r="BM339" s="158" t="s">
        <v>925</v>
      </c>
      <c r="BO339" s="152"/>
    </row>
    <row r="340" spans="2:67" s="170" customFormat="1" ht="25.5" customHeight="1">
      <c r="B340" s="171"/>
      <c r="C340" s="243" t="s">
        <v>926</v>
      </c>
      <c r="D340" s="243" t="s">
        <v>203</v>
      </c>
      <c r="E340" s="244" t="s">
        <v>927</v>
      </c>
      <c r="F340" s="245" t="s">
        <v>928</v>
      </c>
      <c r="G340" s="245"/>
      <c r="H340" s="245"/>
      <c r="I340" s="245"/>
      <c r="J340" s="246" t="s">
        <v>210</v>
      </c>
      <c r="K340" s="247">
        <v>1</v>
      </c>
      <c r="L340" s="150"/>
      <c r="M340" s="150"/>
      <c r="N340" s="248">
        <f t="shared" si="69"/>
        <v>0</v>
      </c>
      <c r="O340" s="236"/>
      <c r="P340" s="236"/>
      <c r="Q340" s="236"/>
      <c r="R340" s="174"/>
      <c r="T340" s="237" t="s">
        <v>5</v>
      </c>
      <c r="U340" s="238" t="s">
        <v>41</v>
      </c>
      <c r="V340" s="239">
        <v>0</v>
      </c>
      <c r="W340" s="239">
        <f t="shared" si="70"/>
        <v>0</v>
      </c>
      <c r="X340" s="239">
        <v>0.1</v>
      </c>
      <c r="Y340" s="239">
        <f t="shared" si="71"/>
        <v>0.1</v>
      </c>
      <c r="Z340" s="239">
        <v>0</v>
      </c>
      <c r="AA340" s="240">
        <f t="shared" si="72"/>
        <v>0</v>
      </c>
      <c r="AC340" s="262"/>
      <c r="AD340" s="262"/>
      <c r="AE340" s="262"/>
      <c r="AF340" s="262"/>
      <c r="AG340" s="262"/>
      <c r="AH340" s="262"/>
      <c r="AI340" s="262"/>
      <c r="AR340" s="158" t="s">
        <v>297</v>
      </c>
      <c r="AT340" s="158" t="s">
        <v>203</v>
      </c>
      <c r="AU340" s="158" t="s">
        <v>85</v>
      </c>
      <c r="AY340" s="158" t="s">
        <v>168</v>
      </c>
      <c r="BE340" s="241">
        <f t="shared" si="73"/>
        <v>0</v>
      </c>
      <c r="BF340" s="241">
        <f t="shared" si="74"/>
        <v>0</v>
      </c>
      <c r="BG340" s="241">
        <f t="shared" si="75"/>
        <v>0</v>
      </c>
      <c r="BH340" s="241">
        <f t="shared" si="76"/>
        <v>0</v>
      </c>
      <c r="BI340" s="241">
        <f t="shared" si="77"/>
        <v>0</v>
      </c>
      <c r="BJ340" s="158" t="s">
        <v>85</v>
      </c>
      <c r="BK340" s="242">
        <f t="shared" si="78"/>
        <v>0</v>
      </c>
      <c r="BL340" s="158" t="s">
        <v>232</v>
      </c>
      <c r="BM340" s="158" t="s">
        <v>929</v>
      </c>
      <c r="BO340" s="152"/>
    </row>
    <row r="341" spans="2:67" s="170" customFormat="1" ht="25.5" customHeight="1">
      <c r="B341" s="171"/>
      <c r="C341" s="243" t="s">
        <v>930</v>
      </c>
      <c r="D341" s="243" t="s">
        <v>203</v>
      </c>
      <c r="E341" s="244" t="s">
        <v>931</v>
      </c>
      <c r="F341" s="245" t="s">
        <v>932</v>
      </c>
      <c r="G341" s="245"/>
      <c r="H341" s="245"/>
      <c r="I341" s="245"/>
      <c r="J341" s="246" t="s">
        <v>210</v>
      </c>
      <c r="K341" s="247">
        <v>1</v>
      </c>
      <c r="L341" s="150"/>
      <c r="M341" s="150"/>
      <c r="N341" s="248">
        <f t="shared" si="69"/>
        <v>0</v>
      </c>
      <c r="O341" s="236"/>
      <c r="P341" s="236"/>
      <c r="Q341" s="236"/>
      <c r="R341" s="174"/>
      <c r="T341" s="237" t="s">
        <v>5</v>
      </c>
      <c r="U341" s="238" t="s">
        <v>41</v>
      </c>
      <c r="V341" s="239">
        <v>0</v>
      </c>
      <c r="W341" s="239">
        <f t="shared" si="70"/>
        <v>0</v>
      </c>
      <c r="X341" s="239">
        <v>0.1</v>
      </c>
      <c r="Y341" s="239">
        <f t="shared" si="71"/>
        <v>0.1</v>
      </c>
      <c r="Z341" s="239">
        <v>0</v>
      </c>
      <c r="AA341" s="240">
        <f t="shared" si="72"/>
        <v>0</v>
      </c>
      <c r="AC341" s="262"/>
      <c r="AD341" s="262"/>
      <c r="AE341" s="262"/>
      <c r="AF341" s="262"/>
      <c r="AG341" s="262"/>
      <c r="AH341" s="262"/>
      <c r="AI341" s="262"/>
      <c r="AR341" s="158" t="s">
        <v>297</v>
      </c>
      <c r="AT341" s="158" t="s">
        <v>203</v>
      </c>
      <c r="AU341" s="158" t="s">
        <v>85</v>
      </c>
      <c r="AY341" s="158" t="s">
        <v>168</v>
      </c>
      <c r="BE341" s="241">
        <f t="shared" si="73"/>
        <v>0</v>
      </c>
      <c r="BF341" s="241">
        <f t="shared" si="74"/>
        <v>0</v>
      </c>
      <c r="BG341" s="241">
        <f t="shared" si="75"/>
        <v>0</v>
      </c>
      <c r="BH341" s="241">
        <f t="shared" si="76"/>
        <v>0</v>
      </c>
      <c r="BI341" s="241">
        <f t="shared" si="77"/>
        <v>0</v>
      </c>
      <c r="BJ341" s="158" t="s">
        <v>85</v>
      </c>
      <c r="BK341" s="242">
        <f t="shared" si="78"/>
        <v>0</v>
      </c>
      <c r="BL341" s="158" t="s">
        <v>232</v>
      </c>
      <c r="BM341" s="158" t="s">
        <v>933</v>
      </c>
      <c r="BO341" s="152"/>
    </row>
    <row r="342" spans="2:67" s="170" customFormat="1" ht="25.5" customHeight="1">
      <c r="B342" s="171"/>
      <c r="C342" s="243" t="s">
        <v>934</v>
      </c>
      <c r="D342" s="243" t="s">
        <v>203</v>
      </c>
      <c r="E342" s="244" t="s">
        <v>935</v>
      </c>
      <c r="F342" s="245" t="s">
        <v>936</v>
      </c>
      <c r="G342" s="245"/>
      <c r="H342" s="245"/>
      <c r="I342" s="245"/>
      <c r="J342" s="246" t="s">
        <v>210</v>
      </c>
      <c r="K342" s="247">
        <v>1</v>
      </c>
      <c r="L342" s="150"/>
      <c r="M342" s="150"/>
      <c r="N342" s="248">
        <f t="shared" si="69"/>
        <v>0</v>
      </c>
      <c r="O342" s="236"/>
      <c r="P342" s="236"/>
      <c r="Q342" s="236"/>
      <c r="R342" s="174"/>
      <c r="T342" s="237" t="s">
        <v>5</v>
      </c>
      <c r="U342" s="238" t="s">
        <v>41</v>
      </c>
      <c r="V342" s="239">
        <v>0</v>
      </c>
      <c r="W342" s="239">
        <f t="shared" si="70"/>
        <v>0</v>
      </c>
      <c r="X342" s="239">
        <v>0.1</v>
      </c>
      <c r="Y342" s="239">
        <f t="shared" si="71"/>
        <v>0.1</v>
      </c>
      <c r="Z342" s="239">
        <v>0</v>
      </c>
      <c r="AA342" s="240">
        <f t="shared" si="72"/>
        <v>0</v>
      </c>
      <c r="AC342" s="262"/>
      <c r="AD342" s="262"/>
      <c r="AE342" s="262"/>
      <c r="AF342" s="262"/>
      <c r="AG342" s="262"/>
      <c r="AH342" s="262"/>
      <c r="AI342" s="262"/>
      <c r="AR342" s="158" t="s">
        <v>297</v>
      </c>
      <c r="AT342" s="158" t="s">
        <v>203</v>
      </c>
      <c r="AU342" s="158" t="s">
        <v>85</v>
      </c>
      <c r="AY342" s="158" t="s">
        <v>168</v>
      </c>
      <c r="BE342" s="241">
        <f t="shared" si="73"/>
        <v>0</v>
      </c>
      <c r="BF342" s="241">
        <f t="shared" si="74"/>
        <v>0</v>
      </c>
      <c r="BG342" s="241">
        <f t="shared" si="75"/>
        <v>0</v>
      </c>
      <c r="BH342" s="241">
        <f t="shared" si="76"/>
        <v>0</v>
      </c>
      <c r="BI342" s="241">
        <f t="shared" si="77"/>
        <v>0</v>
      </c>
      <c r="BJ342" s="158" t="s">
        <v>85</v>
      </c>
      <c r="BK342" s="242">
        <f t="shared" si="78"/>
        <v>0</v>
      </c>
      <c r="BL342" s="158" t="s">
        <v>232</v>
      </c>
      <c r="BM342" s="158" t="s">
        <v>937</v>
      </c>
      <c r="BO342" s="152"/>
    </row>
    <row r="343" spans="2:67" s="170" customFormat="1" ht="25.5" customHeight="1">
      <c r="B343" s="171"/>
      <c r="C343" s="243" t="s">
        <v>938</v>
      </c>
      <c r="D343" s="243" t="s">
        <v>203</v>
      </c>
      <c r="E343" s="244" t="s">
        <v>939</v>
      </c>
      <c r="F343" s="245" t="s">
        <v>940</v>
      </c>
      <c r="G343" s="245"/>
      <c r="H343" s="245"/>
      <c r="I343" s="245"/>
      <c r="J343" s="246" t="s">
        <v>210</v>
      </c>
      <c r="K343" s="247">
        <v>1</v>
      </c>
      <c r="L343" s="150"/>
      <c r="M343" s="150"/>
      <c r="N343" s="248">
        <f t="shared" si="69"/>
        <v>0</v>
      </c>
      <c r="O343" s="236"/>
      <c r="P343" s="236"/>
      <c r="Q343" s="236"/>
      <c r="R343" s="174"/>
      <c r="T343" s="237" t="s">
        <v>5</v>
      </c>
      <c r="U343" s="238" t="s">
        <v>41</v>
      </c>
      <c r="V343" s="239">
        <v>0</v>
      </c>
      <c r="W343" s="239">
        <f t="shared" si="70"/>
        <v>0</v>
      </c>
      <c r="X343" s="239">
        <v>0.1</v>
      </c>
      <c r="Y343" s="239">
        <f t="shared" si="71"/>
        <v>0.1</v>
      </c>
      <c r="Z343" s="239">
        <v>0</v>
      </c>
      <c r="AA343" s="240">
        <f t="shared" si="72"/>
        <v>0</v>
      </c>
      <c r="AC343" s="262"/>
      <c r="AD343" s="262"/>
      <c r="AE343" s="262"/>
      <c r="AF343" s="262"/>
      <c r="AG343" s="262"/>
      <c r="AH343" s="262"/>
      <c r="AI343" s="262"/>
      <c r="AR343" s="158" t="s">
        <v>297</v>
      </c>
      <c r="AT343" s="158" t="s">
        <v>203</v>
      </c>
      <c r="AU343" s="158" t="s">
        <v>85</v>
      </c>
      <c r="AY343" s="158" t="s">
        <v>168</v>
      </c>
      <c r="BE343" s="241">
        <f t="shared" si="73"/>
        <v>0</v>
      </c>
      <c r="BF343" s="241">
        <f t="shared" si="74"/>
        <v>0</v>
      </c>
      <c r="BG343" s="241">
        <f t="shared" si="75"/>
        <v>0</v>
      </c>
      <c r="BH343" s="241">
        <f t="shared" si="76"/>
        <v>0</v>
      </c>
      <c r="BI343" s="241">
        <f t="shared" si="77"/>
        <v>0</v>
      </c>
      <c r="BJ343" s="158" t="s">
        <v>85</v>
      </c>
      <c r="BK343" s="242">
        <f t="shared" si="78"/>
        <v>0</v>
      </c>
      <c r="BL343" s="158" t="s">
        <v>232</v>
      </c>
      <c r="BM343" s="158" t="s">
        <v>941</v>
      </c>
      <c r="BO343" s="152"/>
    </row>
    <row r="344" spans="2:67" s="170" customFormat="1" ht="25.5" customHeight="1">
      <c r="B344" s="171"/>
      <c r="C344" s="231" t="s">
        <v>942</v>
      </c>
      <c r="D344" s="231" t="s">
        <v>169</v>
      </c>
      <c r="E344" s="232" t="s">
        <v>943</v>
      </c>
      <c r="F344" s="233" t="s">
        <v>944</v>
      </c>
      <c r="G344" s="233"/>
      <c r="H344" s="233"/>
      <c r="I344" s="233"/>
      <c r="J344" s="234" t="s">
        <v>243</v>
      </c>
      <c r="K344" s="235">
        <v>29.72</v>
      </c>
      <c r="L344" s="149"/>
      <c r="M344" s="149"/>
      <c r="N344" s="236">
        <f t="shared" si="69"/>
        <v>0</v>
      </c>
      <c r="O344" s="236"/>
      <c r="P344" s="236"/>
      <c r="Q344" s="236"/>
      <c r="R344" s="174"/>
      <c r="T344" s="237" t="s">
        <v>5</v>
      </c>
      <c r="U344" s="238" t="s">
        <v>41</v>
      </c>
      <c r="V344" s="239">
        <v>0.71499999999999997</v>
      </c>
      <c r="W344" s="239">
        <f t="shared" si="70"/>
        <v>21.249799999999997</v>
      </c>
      <c r="X344" s="239">
        <v>2.1000000000000001E-4</v>
      </c>
      <c r="Y344" s="239">
        <f t="shared" si="71"/>
        <v>6.2411999999999997E-3</v>
      </c>
      <c r="Z344" s="239">
        <v>0</v>
      </c>
      <c r="AA344" s="240">
        <f t="shared" si="72"/>
        <v>0</v>
      </c>
      <c r="AC344" s="262"/>
      <c r="AD344" s="262"/>
      <c r="AE344" s="262"/>
      <c r="AF344" s="262"/>
      <c r="AG344" s="262"/>
      <c r="AH344" s="262"/>
      <c r="AI344" s="262"/>
      <c r="AR344" s="158" t="s">
        <v>232</v>
      </c>
      <c r="AT344" s="158" t="s">
        <v>169</v>
      </c>
      <c r="AU344" s="158" t="s">
        <v>85</v>
      </c>
      <c r="AY344" s="158" t="s">
        <v>168</v>
      </c>
      <c r="BE344" s="241">
        <f t="shared" si="73"/>
        <v>0</v>
      </c>
      <c r="BF344" s="241">
        <f t="shared" si="74"/>
        <v>0</v>
      </c>
      <c r="BG344" s="241">
        <f t="shared" si="75"/>
        <v>0</v>
      </c>
      <c r="BH344" s="241">
        <f t="shared" si="76"/>
        <v>0</v>
      </c>
      <c r="BI344" s="241">
        <f t="shared" si="77"/>
        <v>0</v>
      </c>
      <c r="BJ344" s="158" t="s">
        <v>85</v>
      </c>
      <c r="BK344" s="242">
        <f t="shared" si="78"/>
        <v>0</v>
      </c>
      <c r="BL344" s="158" t="s">
        <v>232</v>
      </c>
      <c r="BM344" s="158" t="s">
        <v>945</v>
      </c>
      <c r="BO344" s="152"/>
    </row>
    <row r="345" spans="2:67" s="170" customFormat="1" ht="25.5" customHeight="1">
      <c r="B345" s="171"/>
      <c r="C345" s="243" t="s">
        <v>946</v>
      </c>
      <c r="D345" s="243" t="s">
        <v>203</v>
      </c>
      <c r="E345" s="244" t="s">
        <v>947</v>
      </c>
      <c r="F345" s="245" t="s">
        <v>948</v>
      </c>
      <c r="G345" s="245"/>
      <c r="H345" s="245"/>
      <c r="I345" s="245"/>
      <c r="J345" s="246" t="s">
        <v>210</v>
      </c>
      <c r="K345" s="247">
        <v>1</v>
      </c>
      <c r="L345" s="150"/>
      <c r="M345" s="150"/>
      <c r="N345" s="248">
        <f t="shared" si="69"/>
        <v>0</v>
      </c>
      <c r="O345" s="236"/>
      <c r="P345" s="236"/>
      <c r="Q345" s="236"/>
      <c r="R345" s="174"/>
      <c r="T345" s="237" t="s">
        <v>5</v>
      </c>
      <c r="U345" s="238" t="s">
        <v>41</v>
      </c>
      <c r="V345" s="239">
        <v>0</v>
      </c>
      <c r="W345" s="239">
        <f t="shared" si="70"/>
        <v>0</v>
      </c>
      <c r="X345" s="239">
        <v>0.1</v>
      </c>
      <c r="Y345" s="239">
        <f t="shared" si="71"/>
        <v>0.1</v>
      </c>
      <c r="Z345" s="239">
        <v>0</v>
      </c>
      <c r="AA345" s="240">
        <f t="shared" si="72"/>
        <v>0</v>
      </c>
      <c r="AC345" s="262"/>
      <c r="AD345" s="262"/>
      <c r="AE345" s="262"/>
      <c r="AF345" s="262"/>
      <c r="AG345" s="262"/>
      <c r="AH345" s="262"/>
      <c r="AI345" s="262"/>
      <c r="AR345" s="158" t="s">
        <v>297</v>
      </c>
      <c r="AT345" s="158" t="s">
        <v>203</v>
      </c>
      <c r="AU345" s="158" t="s">
        <v>85</v>
      </c>
      <c r="AY345" s="158" t="s">
        <v>168</v>
      </c>
      <c r="BE345" s="241">
        <f t="shared" si="73"/>
        <v>0</v>
      </c>
      <c r="BF345" s="241">
        <f t="shared" si="74"/>
        <v>0</v>
      </c>
      <c r="BG345" s="241">
        <f t="shared" si="75"/>
        <v>0</v>
      </c>
      <c r="BH345" s="241">
        <f t="shared" si="76"/>
        <v>0</v>
      </c>
      <c r="BI345" s="241">
        <f t="shared" si="77"/>
        <v>0</v>
      </c>
      <c r="BJ345" s="158" t="s">
        <v>85</v>
      </c>
      <c r="BK345" s="242">
        <f t="shared" si="78"/>
        <v>0</v>
      </c>
      <c r="BL345" s="158" t="s">
        <v>232</v>
      </c>
      <c r="BM345" s="158" t="s">
        <v>949</v>
      </c>
      <c r="BO345" s="152"/>
    </row>
    <row r="346" spans="2:67" s="170" customFormat="1" ht="25.5" customHeight="1">
      <c r="B346" s="171"/>
      <c r="C346" s="243" t="s">
        <v>950</v>
      </c>
      <c r="D346" s="243" t="s">
        <v>203</v>
      </c>
      <c r="E346" s="244" t="s">
        <v>951</v>
      </c>
      <c r="F346" s="245" t="s">
        <v>952</v>
      </c>
      <c r="G346" s="245"/>
      <c r="H346" s="245"/>
      <c r="I346" s="245"/>
      <c r="J346" s="246" t="s">
        <v>210</v>
      </c>
      <c r="K346" s="247">
        <v>1</v>
      </c>
      <c r="L346" s="150"/>
      <c r="M346" s="150"/>
      <c r="N346" s="248">
        <f t="shared" si="69"/>
        <v>0</v>
      </c>
      <c r="O346" s="236"/>
      <c r="P346" s="236"/>
      <c r="Q346" s="236"/>
      <c r="R346" s="174"/>
      <c r="T346" s="237" t="s">
        <v>5</v>
      </c>
      <c r="U346" s="238" t="s">
        <v>41</v>
      </c>
      <c r="V346" s="239">
        <v>0</v>
      </c>
      <c r="W346" s="239">
        <f t="shared" si="70"/>
        <v>0</v>
      </c>
      <c r="X346" s="239">
        <v>0.1</v>
      </c>
      <c r="Y346" s="239">
        <f t="shared" si="71"/>
        <v>0.1</v>
      </c>
      <c r="Z346" s="239">
        <v>0</v>
      </c>
      <c r="AA346" s="240">
        <f t="shared" si="72"/>
        <v>0</v>
      </c>
      <c r="AC346" s="262"/>
      <c r="AD346" s="262"/>
      <c r="AE346" s="262"/>
      <c r="AF346" s="262"/>
      <c r="AG346" s="262"/>
      <c r="AH346" s="262"/>
      <c r="AI346" s="262"/>
      <c r="AR346" s="158" t="s">
        <v>297</v>
      </c>
      <c r="AT346" s="158" t="s">
        <v>203</v>
      </c>
      <c r="AU346" s="158" t="s">
        <v>85</v>
      </c>
      <c r="AY346" s="158" t="s">
        <v>168</v>
      </c>
      <c r="BE346" s="241">
        <f t="shared" si="73"/>
        <v>0</v>
      </c>
      <c r="BF346" s="241">
        <f t="shared" si="74"/>
        <v>0</v>
      </c>
      <c r="BG346" s="241">
        <f t="shared" si="75"/>
        <v>0</v>
      </c>
      <c r="BH346" s="241">
        <f t="shared" si="76"/>
        <v>0</v>
      </c>
      <c r="BI346" s="241">
        <f t="shared" si="77"/>
        <v>0</v>
      </c>
      <c r="BJ346" s="158" t="s">
        <v>85</v>
      </c>
      <c r="BK346" s="242">
        <f t="shared" si="78"/>
        <v>0</v>
      </c>
      <c r="BL346" s="158" t="s">
        <v>232</v>
      </c>
      <c r="BM346" s="158" t="s">
        <v>953</v>
      </c>
      <c r="BO346" s="152"/>
    </row>
    <row r="347" spans="2:67" s="170" customFormat="1" ht="25.5" customHeight="1">
      <c r="B347" s="171"/>
      <c r="C347" s="243" t="s">
        <v>954</v>
      </c>
      <c r="D347" s="243" t="s">
        <v>203</v>
      </c>
      <c r="E347" s="244" t="s">
        <v>955</v>
      </c>
      <c r="F347" s="245" t="s">
        <v>956</v>
      </c>
      <c r="G347" s="245"/>
      <c r="H347" s="245"/>
      <c r="I347" s="245"/>
      <c r="J347" s="246" t="s">
        <v>210</v>
      </c>
      <c r="K347" s="247">
        <v>1</v>
      </c>
      <c r="L347" s="150"/>
      <c r="M347" s="150"/>
      <c r="N347" s="248">
        <f t="shared" si="69"/>
        <v>0</v>
      </c>
      <c r="O347" s="236"/>
      <c r="P347" s="236"/>
      <c r="Q347" s="236"/>
      <c r="R347" s="174"/>
      <c r="T347" s="237" t="s">
        <v>5</v>
      </c>
      <c r="U347" s="238" t="s">
        <v>41</v>
      </c>
      <c r="V347" s="239">
        <v>0</v>
      </c>
      <c r="W347" s="239">
        <f t="shared" si="70"/>
        <v>0</v>
      </c>
      <c r="X347" s="239">
        <v>0.1</v>
      </c>
      <c r="Y347" s="239">
        <f t="shared" si="71"/>
        <v>0.1</v>
      </c>
      <c r="Z347" s="239">
        <v>0</v>
      </c>
      <c r="AA347" s="240">
        <f t="shared" si="72"/>
        <v>0</v>
      </c>
      <c r="AC347" s="262"/>
      <c r="AD347" s="262"/>
      <c r="AE347" s="262"/>
      <c r="AF347" s="262"/>
      <c r="AG347" s="262"/>
      <c r="AH347" s="262"/>
      <c r="AI347" s="262"/>
      <c r="AR347" s="158" t="s">
        <v>297</v>
      </c>
      <c r="AT347" s="158" t="s">
        <v>203</v>
      </c>
      <c r="AU347" s="158" t="s">
        <v>85</v>
      </c>
      <c r="AY347" s="158" t="s">
        <v>168</v>
      </c>
      <c r="BE347" s="241">
        <f t="shared" si="73"/>
        <v>0</v>
      </c>
      <c r="BF347" s="241">
        <f t="shared" si="74"/>
        <v>0</v>
      </c>
      <c r="BG347" s="241">
        <f t="shared" si="75"/>
        <v>0</v>
      </c>
      <c r="BH347" s="241">
        <f t="shared" si="76"/>
        <v>0</v>
      </c>
      <c r="BI347" s="241">
        <f t="shared" si="77"/>
        <v>0</v>
      </c>
      <c r="BJ347" s="158" t="s">
        <v>85</v>
      </c>
      <c r="BK347" s="242">
        <f t="shared" si="78"/>
        <v>0</v>
      </c>
      <c r="BL347" s="158" t="s">
        <v>232</v>
      </c>
      <c r="BM347" s="158" t="s">
        <v>957</v>
      </c>
      <c r="BO347" s="152"/>
    </row>
    <row r="348" spans="2:67" s="170" customFormat="1" ht="16.5" customHeight="1">
      <c r="B348" s="171"/>
      <c r="C348" s="231" t="s">
        <v>958</v>
      </c>
      <c r="D348" s="231" t="s">
        <v>169</v>
      </c>
      <c r="E348" s="232" t="s">
        <v>959</v>
      </c>
      <c r="F348" s="233" t="s">
        <v>960</v>
      </c>
      <c r="G348" s="233"/>
      <c r="H348" s="233"/>
      <c r="I348" s="233"/>
      <c r="J348" s="234" t="s">
        <v>243</v>
      </c>
      <c r="K348" s="235">
        <v>26.8</v>
      </c>
      <c r="L348" s="149"/>
      <c r="M348" s="149"/>
      <c r="N348" s="236">
        <f t="shared" si="69"/>
        <v>0</v>
      </c>
      <c r="O348" s="236"/>
      <c r="P348" s="236"/>
      <c r="Q348" s="236"/>
      <c r="R348" s="174"/>
      <c r="T348" s="237" t="s">
        <v>5</v>
      </c>
      <c r="U348" s="238" t="s">
        <v>41</v>
      </c>
      <c r="V348" s="239">
        <v>0</v>
      </c>
      <c r="W348" s="239">
        <f t="shared" si="70"/>
        <v>0</v>
      </c>
      <c r="X348" s="239">
        <v>0</v>
      </c>
      <c r="Y348" s="239">
        <f t="shared" si="71"/>
        <v>0</v>
      </c>
      <c r="Z348" s="239">
        <v>0</v>
      </c>
      <c r="AA348" s="240">
        <f t="shared" si="72"/>
        <v>0</v>
      </c>
      <c r="AC348" s="262"/>
      <c r="AD348" s="262"/>
      <c r="AE348" s="262"/>
      <c r="AF348" s="262"/>
      <c r="AG348" s="262"/>
      <c r="AH348" s="262"/>
      <c r="AI348" s="262"/>
      <c r="AR348" s="158" t="s">
        <v>232</v>
      </c>
      <c r="AT348" s="158" t="s">
        <v>169</v>
      </c>
      <c r="AU348" s="158" t="s">
        <v>85</v>
      </c>
      <c r="AY348" s="158" t="s">
        <v>168</v>
      </c>
      <c r="BE348" s="241">
        <f t="shared" si="73"/>
        <v>0</v>
      </c>
      <c r="BF348" s="241">
        <f t="shared" si="74"/>
        <v>0</v>
      </c>
      <c r="BG348" s="241">
        <f t="shared" si="75"/>
        <v>0</v>
      </c>
      <c r="BH348" s="241">
        <f t="shared" si="76"/>
        <v>0</v>
      </c>
      <c r="BI348" s="241">
        <f t="shared" si="77"/>
        <v>0</v>
      </c>
      <c r="BJ348" s="158" t="s">
        <v>85</v>
      </c>
      <c r="BK348" s="242">
        <f t="shared" si="78"/>
        <v>0</v>
      </c>
      <c r="BL348" s="158" t="s">
        <v>232</v>
      </c>
      <c r="BM348" s="158" t="s">
        <v>961</v>
      </c>
      <c r="BO348" s="152"/>
    </row>
    <row r="349" spans="2:67" s="170" customFormat="1" ht="16.5" customHeight="1">
      <c r="B349" s="171"/>
      <c r="C349" s="243" t="s">
        <v>962</v>
      </c>
      <c r="D349" s="243" t="s">
        <v>203</v>
      </c>
      <c r="E349" s="244" t="s">
        <v>963</v>
      </c>
      <c r="F349" s="245" t="s">
        <v>964</v>
      </c>
      <c r="G349" s="245"/>
      <c r="H349" s="245"/>
      <c r="I349" s="245"/>
      <c r="J349" s="246" t="s">
        <v>243</v>
      </c>
      <c r="K349" s="247">
        <v>26.8</v>
      </c>
      <c r="L349" s="150"/>
      <c r="M349" s="150"/>
      <c r="N349" s="248">
        <f t="shared" si="69"/>
        <v>0</v>
      </c>
      <c r="O349" s="236"/>
      <c r="P349" s="236"/>
      <c r="Q349" s="236"/>
      <c r="R349" s="174"/>
      <c r="T349" s="237" t="s">
        <v>5</v>
      </c>
      <c r="U349" s="238" t="s">
        <v>41</v>
      </c>
      <c r="V349" s="239">
        <v>0</v>
      </c>
      <c r="W349" s="239">
        <f t="shared" si="70"/>
        <v>0</v>
      </c>
      <c r="X349" s="239">
        <v>0</v>
      </c>
      <c r="Y349" s="239">
        <f t="shared" si="71"/>
        <v>0</v>
      </c>
      <c r="Z349" s="239">
        <v>0</v>
      </c>
      <c r="AA349" s="240">
        <f t="shared" si="72"/>
        <v>0</v>
      </c>
      <c r="AC349" s="262"/>
      <c r="AD349" s="262"/>
      <c r="AE349" s="262"/>
      <c r="AF349" s="262"/>
      <c r="AG349" s="262"/>
      <c r="AH349" s="262"/>
      <c r="AI349" s="262"/>
      <c r="AR349" s="158" t="s">
        <v>297</v>
      </c>
      <c r="AT349" s="158" t="s">
        <v>203</v>
      </c>
      <c r="AU349" s="158" t="s">
        <v>85</v>
      </c>
      <c r="AY349" s="158" t="s">
        <v>168</v>
      </c>
      <c r="BE349" s="241">
        <f t="shared" si="73"/>
        <v>0</v>
      </c>
      <c r="BF349" s="241">
        <f t="shared" si="74"/>
        <v>0</v>
      </c>
      <c r="BG349" s="241">
        <f t="shared" si="75"/>
        <v>0</v>
      </c>
      <c r="BH349" s="241">
        <f t="shared" si="76"/>
        <v>0</v>
      </c>
      <c r="BI349" s="241">
        <f t="shared" si="77"/>
        <v>0</v>
      </c>
      <c r="BJ349" s="158" t="s">
        <v>85</v>
      </c>
      <c r="BK349" s="242">
        <f t="shared" si="78"/>
        <v>0</v>
      </c>
      <c r="BL349" s="158" t="s">
        <v>232</v>
      </c>
      <c r="BM349" s="158" t="s">
        <v>965</v>
      </c>
      <c r="BO349" s="152"/>
    </row>
    <row r="350" spans="2:67" s="170" customFormat="1" ht="16.5" customHeight="1">
      <c r="B350" s="171"/>
      <c r="C350" s="231" t="s">
        <v>966</v>
      </c>
      <c r="D350" s="231" t="s">
        <v>169</v>
      </c>
      <c r="E350" s="232" t="s">
        <v>967</v>
      </c>
      <c r="F350" s="233" t="s">
        <v>968</v>
      </c>
      <c r="G350" s="233"/>
      <c r="H350" s="233"/>
      <c r="I350" s="233"/>
      <c r="J350" s="234" t="s">
        <v>243</v>
      </c>
      <c r="K350" s="235">
        <v>26.8</v>
      </c>
      <c r="L350" s="149"/>
      <c r="M350" s="149"/>
      <c r="N350" s="236">
        <f t="shared" si="69"/>
        <v>0</v>
      </c>
      <c r="O350" s="236"/>
      <c r="P350" s="236"/>
      <c r="Q350" s="236"/>
      <c r="R350" s="174"/>
      <c r="T350" s="237" t="s">
        <v>5</v>
      </c>
      <c r="U350" s="238" t="s">
        <v>41</v>
      </c>
      <c r="V350" s="239">
        <v>0</v>
      </c>
      <c r="W350" s="239">
        <f t="shared" si="70"/>
        <v>0</v>
      </c>
      <c r="X350" s="239">
        <v>0</v>
      </c>
      <c r="Y350" s="239">
        <f t="shared" si="71"/>
        <v>0</v>
      </c>
      <c r="Z350" s="239">
        <v>0</v>
      </c>
      <c r="AA350" s="240">
        <f t="shared" si="72"/>
        <v>0</v>
      </c>
      <c r="AC350" s="262"/>
      <c r="AD350" s="262"/>
      <c r="AE350" s="262"/>
      <c r="AF350" s="262"/>
      <c r="AG350" s="262"/>
      <c r="AH350" s="262"/>
      <c r="AI350" s="262"/>
      <c r="AR350" s="158" t="s">
        <v>232</v>
      </c>
      <c r="AT350" s="158" t="s">
        <v>169</v>
      </c>
      <c r="AU350" s="158" t="s">
        <v>85</v>
      </c>
      <c r="AY350" s="158" t="s">
        <v>168</v>
      </c>
      <c r="BE350" s="241">
        <f t="shared" si="73"/>
        <v>0</v>
      </c>
      <c r="BF350" s="241">
        <f t="shared" si="74"/>
        <v>0</v>
      </c>
      <c r="BG350" s="241">
        <f t="shared" si="75"/>
        <v>0</v>
      </c>
      <c r="BH350" s="241">
        <f t="shared" si="76"/>
        <v>0</v>
      </c>
      <c r="BI350" s="241">
        <f t="shared" si="77"/>
        <v>0</v>
      </c>
      <c r="BJ350" s="158" t="s">
        <v>85</v>
      </c>
      <c r="BK350" s="242">
        <f t="shared" si="78"/>
        <v>0</v>
      </c>
      <c r="BL350" s="158" t="s">
        <v>232</v>
      </c>
      <c r="BM350" s="158" t="s">
        <v>969</v>
      </c>
      <c r="BO350" s="152"/>
    </row>
    <row r="351" spans="2:67" s="170" customFormat="1" ht="16.5" customHeight="1">
      <c r="B351" s="171"/>
      <c r="C351" s="243" t="s">
        <v>970</v>
      </c>
      <c r="D351" s="243" t="s">
        <v>203</v>
      </c>
      <c r="E351" s="244" t="s">
        <v>971</v>
      </c>
      <c r="F351" s="245" t="s">
        <v>972</v>
      </c>
      <c r="G351" s="245"/>
      <c r="H351" s="245"/>
      <c r="I351" s="245"/>
      <c r="J351" s="246" t="s">
        <v>243</v>
      </c>
      <c r="K351" s="247">
        <v>26.28</v>
      </c>
      <c r="L351" s="150"/>
      <c r="M351" s="150"/>
      <c r="N351" s="248">
        <f t="shared" si="69"/>
        <v>0</v>
      </c>
      <c r="O351" s="236"/>
      <c r="P351" s="236"/>
      <c r="Q351" s="236"/>
      <c r="R351" s="174"/>
      <c r="T351" s="237" t="s">
        <v>5</v>
      </c>
      <c r="U351" s="238" t="s">
        <v>41</v>
      </c>
      <c r="V351" s="239">
        <v>0</v>
      </c>
      <c r="W351" s="239">
        <f t="shared" si="70"/>
        <v>0</v>
      </c>
      <c r="X351" s="239">
        <v>0</v>
      </c>
      <c r="Y351" s="239">
        <f t="shared" si="71"/>
        <v>0</v>
      </c>
      <c r="Z351" s="239">
        <v>0</v>
      </c>
      <c r="AA351" s="240">
        <f t="shared" si="72"/>
        <v>0</v>
      </c>
      <c r="AC351" s="262"/>
      <c r="AD351" s="262"/>
      <c r="AE351" s="262"/>
      <c r="AF351" s="262"/>
      <c r="AG351" s="262"/>
      <c r="AH351" s="262"/>
      <c r="AI351" s="262"/>
      <c r="AR351" s="158" t="s">
        <v>297</v>
      </c>
      <c r="AT351" s="158" t="s">
        <v>203</v>
      </c>
      <c r="AU351" s="158" t="s">
        <v>85</v>
      </c>
      <c r="AY351" s="158" t="s">
        <v>168</v>
      </c>
      <c r="BE351" s="241">
        <f t="shared" si="73"/>
        <v>0</v>
      </c>
      <c r="BF351" s="241">
        <f t="shared" si="74"/>
        <v>0</v>
      </c>
      <c r="BG351" s="241">
        <f t="shared" si="75"/>
        <v>0</v>
      </c>
      <c r="BH351" s="241">
        <f t="shared" si="76"/>
        <v>0</v>
      </c>
      <c r="BI351" s="241">
        <f t="shared" si="77"/>
        <v>0</v>
      </c>
      <c r="BJ351" s="158" t="s">
        <v>85</v>
      </c>
      <c r="BK351" s="242">
        <f t="shared" si="78"/>
        <v>0</v>
      </c>
      <c r="BL351" s="158" t="s">
        <v>232</v>
      </c>
      <c r="BM351" s="158" t="s">
        <v>973</v>
      </c>
      <c r="BO351" s="152"/>
    </row>
    <row r="352" spans="2:67" s="170" customFormat="1" ht="16.5" customHeight="1">
      <c r="B352" s="171"/>
      <c r="C352" s="231" t="s">
        <v>974</v>
      </c>
      <c r="D352" s="231" t="s">
        <v>169</v>
      </c>
      <c r="E352" s="232" t="s">
        <v>975</v>
      </c>
      <c r="F352" s="233" t="s">
        <v>976</v>
      </c>
      <c r="G352" s="233"/>
      <c r="H352" s="233"/>
      <c r="I352" s="233"/>
      <c r="J352" s="234" t="s">
        <v>243</v>
      </c>
      <c r="K352" s="235">
        <v>36</v>
      </c>
      <c r="L352" s="149"/>
      <c r="M352" s="149"/>
      <c r="N352" s="236">
        <f t="shared" si="69"/>
        <v>0</v>
      </c>
      <c r="O352" s="236"/>
      <c r="P352" s="236"/>
      <c r="Q352" s="236"/>
      <c r="R352" s="174"/>
      <c r="T352" s="237" t="s">
        <v>5</v>
      </c>
      <c r="U352" s="238" t="s">
        <v>41</v>
      </c>
      <c r="V352" s="239">
        <v>0</v>
      </c>
      <c r="W352" s="239">
        <f t="shared" si="70"/>
        <v>0</v>
      </c>
      <c r="X352" s="239">
        <v>0</v>
      </c>
      <c r="Y352" s="239">
        <f t="shared" si="71"/>
        <v>0</v>
      </c>
      <c r="Z352" s="239">
        <v>0</v>
      </c>
      <c r="AA352" s="240">
        <f t="shared" si="72"/>
        <v>0</v>
      </c>
      <c r="AC352" s="262"/>
      <c r="AD352" s="262"/>
      <c r="AE352" s="262"/>
      <c r="AF352" s="262"/>
      <c r="AG352" s="262"/>
      <c r="AH352" s="262"/>
      <c r="AI352" s="262"/>
      <c r="AR352" s="158" t="s">
        <v>232</v>
      </c>
      <c r="AT352" s="158" t="s">
        <v>169</v>
      </c>
      <c r="AU352" s="158" t="s">
        <v>85</v>
      </c>
      <c r="AY352" s="158" t="s">
        <v>168</v>
      </c>
      <c r="BE352" s="241">
        <f t="shared" si="73"/>
        <v>0</v>
      </c>
      <c r="BF352" s="241">
        <f t="shared" si="74"/>
        <v>0</v>
      </c>
      <c r="BG352" s="241">
        <f t="shared" si="75"/>
        <v>0</v>
      </c>
      <c r="BH352" s="241">
        <f t="shared" si="76"/>
        <v>0</v>
      </c>
      <c r="BI352" s="241">
        <f t="shared" si="77"/>
        <v>0</v>
      </c>
      <c r="BJ352" s="158" t="s">
        <v>85</v>
      </c>
      <c r="BK352" s="242">
        <f t="shared" si="78"/>
        <v>0</v>
      </c>
      <c r="BL352" s="158" t="s">
        <v>232</v>
      </c>
      <c r="BM352" s="158" t="s">
        <v>977</v>
      </c>
      <c r="BO352" s="152"/>
    </row>
    <row r="353" spans="2:67" s="170" customFormat="1" ht="38.25" customHeight="1">
      <c r="B353" s="171"/>
      <c r="C353" s="243" t="s">
        <v>978</v>
      </c>
      <c r="D353" s="243" t="s">
        <v>203</v>
      </c>
      <c r="E353" s="244" t="s">
        <v>979</v>
      </c>
      <c r="F353" s="245" t="s">
        <v>980</v>
      </c>
      <c r="G353" s="245"/>
      <c r="H353" s="245"/>
      <c r="I353" s="245"/>
      <c r="J353" s="246" t="s">
        <v>243</v>
      </c>
      <c r="K353" s="247">
        <v>36</v>
      </c>
      <c r="L353" s="150"/>
      <c r="M353" s="150"/>
      <c r="N353" s="248">
        <f t="shared" si="69"/>
        <v>0</v>
      </c>
      <c r="O353" s="236"/>
      <c r="P353" s="236"/>
      <c r="Q353" s="236"/>
      <c r="R353" s="174"/>
      <c r="T353" s="237" t="s">
        <v>5</v>
      </c>
      <c r="U353" s="238" t="s">
        <v>41</v>
      </c>
      <c r="V353" s="239">
        <v>0</v>
      </c>
      <c r="W353" s="239">
        <f t="shared" si="70"/>
        <v>0</v>
      </c>
      <c r="X353" s="239">
        <v>0</v>
      </c>
      <c r="Y353" s="239">
        <f t="shared" si="71"/>
        <v>0</v>
      </c>
      <c r="Z353" s="239">
        <v>0</v>
      </c>
      <c r="AA353" s="240">
        <f t="shared" si="72"/>
        <v>0</v>
      </c>
      <c r="AC353" s="262"/>
      <c r="AD353" s="262"/>
      <c r="AE353" s="262"/>
      <c r="AF353" s="262"/>
      <c r="AG353" s="262"/>
      <c r="AH353" s="262"/>
      <c r="AI353" s="262"/>
      <c r="AR353" s="158" t="s">
        <v>297</v>
      </c>
      <c r="AT353" s="158" t="s">
        <v>203</v>
      </c>
      <c r="AU353" s="158" t="s">
        <v>85</v>
      </c>
      <c r="AY353" s="158" t="s">
        <v>168</v>
      </c>
      <c r="BE353" s="241">
        <f t="shared" si="73"/>
        <v>0</v>
      </c>
      <c r="BF353" s="241">
        <f t="shared" si="74"/>
        <v>0</v>
      </c>
      <c r="BG353" s="241">
        <f t="shared" si="75"/>
        <v>0</v>
      </c>
      <c r="BH353" s="241">
        <f t="shared" si="76"/>
        <v>0</v>
      </c>
      <c r="BI353" s="241">
        <f t="shared" si="77"/>
        <v>0</v>
      </c>
      <c r="BJ353" s="158" t="s">
        <v>85</v>
      </c>
      <c r="BK353" s="242">
        <f t="shared" si="78"/>
        <v>0</v>
      </c>
      <c r="BL353" s="158" t="s">
        <v>232</v>
      </c>
      <c r="BM353" s="158" t="s">
        <v>981</v>
      </c>
      <c r="BO353" s="152"/>
    </row>
    <row r="354" spans="2:67" s="170" customFormat="1" ht="16.5" customHeight="1">
      <c r="B354" s="171"/>
      <c r="C354" s="231" t="s">
        <v>982</v>
      </c>
      <c r="D354" s="231" t="s">
        <v>169</v>
      </c>
      <c r="E354" s="232" t="s">
        <v>983</v>
      </c>
      <c r="F354" s="233" t="s">
        <v>984</v>
      </c>
      <c r="G354" s="233"/>
      <c r="H354" s="233"/>
      <c r="I354" s="233"/>
      <c r="J354" s="234" t="s">
        <v>210</v>
      </c>
      <c r="K354" s="235">
        <v>12</v>
      </c>
      <c r="L354" s="149"/>
      <c r="M354" s="149"/>
      <c r="N354" s="236">
        <f t="shared" si="69"/>
        <v>0</v>
      </c>
      <c r="O354" s="236"/>
      <c r="P354" s="236"/>
      <c r="Q354" s="236"/>
      <c r="R354" s="174"/>
      <c r="T354" s="237" t="s">
        <v>5</v>
      </c>
      <c r="U354" s="238" t="s">
        <v>41</v>
      </c>
      <c r="V354" s="239">
        <v>3.008</v>
      </c>
      <c r="W354" s="239">
        <f t="shared" si="70"/>
        <v>36.096000000000004</v>
      </c>
      <c r="X354" s="239">
        <v>0</v>
      </c>
      <c r="Y354" s="239">
        <f t="shared" si="71"/>
        <v>0</v>
      </c>
      <c r="Z354" s="239">
        <v>0</v>
      </c>
      <c r="AA354" s="240">
        <f t="shared" si="72"/>
        <v>0</v>
      </c>
      <c r="AC354" s="262"/>
      <c r="AD354" s="262"/>
      <c r="AE354" s="262"/>
      <c r="AF354" s="262"/>
      <c r="AG354" s="262"/>
      <c r="AH354" s="262"/>
      <c r="AI354" s="262"/>
      <c r="AR354" s="158" t="s">
        <v>232</v>
      </c>
      <c r="AT354" s="158" t="s">
        <v>169</v>
      </c>
      <c r="AU354" s="158" t="s">
        <v>85</v>
      </c>
      <c r="AY354" s="158" t="s">
        <v>168</v>
      </c>
      <c r="BE354" s="241">
        <f t="shared" si="73"/>
        <v>0</v>
      </c>
      <c r="BF354" s="241">
        <f t="shared" si="74"/>
        <v>0</v>
      </c>
      <c r="BG354" s="241">
        <f t="shared" si="75"/>
        <v>0</v>
      </c>
      <c r="BH354" s="241">
        <f t="shared" si="76"/>
        <v>0</v>
      </c>
      <c r="BI354" s="241">
        <f t="shared" si="77"/>
        <v>0</v>
      </c>
      <c r="BJ354" s="158" t="s">
        <v>85</v>
      </c>
      <c r="BK354" s="242">
        <f t="shared" si="78"/>
        <v>0</v>
      </c>
      <c r="BL354" s="158" t="s">
        <v>232</v>
      </c>
      <c r="BM354" s="158" t="s">
        <v>985</v>
      </c>
      <c r="BO354" s="152"/>
    </row>
    <row r="355" spans="2:67" s="170" customFormat="1" ht="16.5" customHeight="1">
      <c r="B355" s="171"/>
      <c r="C355" s="243" t="s">
        <v>986</v>
      </c>
      <c r="D355" s="243" t="s">
        <v>203</v>
      </c>
      <c r="E355" s="244" t="s">
        <v>987</v>
      </c>
      <c r="F355" s="245" t="s">
        <v>988</v>
      </c>
      <c r="G355" s="245"/>
      <c r="H355" s="245"/>
      <c r="I355" s="245"/>
      <c r="J355" s="246" t="s">
        <v>210</v>
      </c>
      <c r="K355" s="247">
        <v>9</v>
      </c>
      <c r="L355" s="150"/>
      <c r="M355" s="150"/>
      <c r="N355" s="248">
        <f t="shared" si="69"/>
        <v>0</v>
      </c>
      <c r="O355" s="236"/>
      <c r="P355" s="236"/>
      <c r="Q355" s="236"/>
      <c r="R355" s="174"/>
      <c r="T355" s="237" t="s">
        <v>5</v>
      </c>
      <c r="U355" s="238" t="s">
        <v>41</v>
      </c>
      <c r="V355" s="239">
        <v>0</v>
      </c>
      <c r="W355" s="239">
        <f t="shared" si="70"/>
        <v>0</v>
      </c>
      <c r="X355" s="239">
        <v>4.725E-2</v>
      </c>
      <c r="Y355" s="239">
        <f t="shared" si="71"/>
        <v>0.42525000000000002</v>
      </c>
      <c r="Z355" s="239">
        <v>0</v>
      </c>
      <c r="AA355" s="240">
        <f t="shared" si="72"/>
        <v>0</v>
      </c>
      <c r="AC355" s="262"/>
      <c r="AD355" s="262"/>
      <c r="AE355" s="262"/>
      <c r="AF355" s="262"/>
      <c r="AG355" s="262"/>
      <c r="AH355" s="262"/>
      <c r="AI355" s="262"/>
      <c r="AR355" s="158" t="s">
        <v>297</v>
      </c>
      <c r="AT355" s="158" t="s">
        <v>203</v>
      </c>
      <c r="AU355" s="158" t="s">
        <v>85</v>
      </c>
      <c r="AY355" s="158" t="s">
        <v>168</v>
      </c>
      <c r="BE355" s="241">
        <f t="shared" si="73"/>
        <v>0</v>
      </c>
      <c r="BF355" s="241">
        <f t="shared" si="74"/>
        <v>0</v>
      </c>
      <c r="BG355" s="241">
        <f t="shared" si="75"/>
        <v>0</v>
      </c>
      <c r="BH355" s="241">
        <f t="shared" si="76"/>
        <v>0</v>
      </c>
      <c r="BI355" s="241">
        <f t="shared" si="77"/>
        <v>0</v>
      </c>
      <c r="BJ355" s="158" t="s">
        <v>85</v>
      </c>
      <c r="BK355" s="242">
        <f t="shared" si="78"/>
        <v>0</v>
      </c>
      <c r="BL355" s="158" t="s">
        <v>232</v>
      </c>
      <c r="BM355" s="158" t="s">
        <v>989</v>
      </c>
      <c r="BO355" s="152"/>
    </row>
    <row r="356" spans="2:67" s="170" customFormat="1" ht="16.5" customHeight="1">
      <c r="B356" s="171"/>
      <c r="C356" s="243" t="s">
        <v>990</v>
      </c>
      <c r="D356" s="243" t="s">
        <v>203</v>
      </c>
      <c r="E356" s="244" t="s">
        <v>991</v>
      </c>
      <c r="F356" s="245" t="s">
        <v>992</v>
      </c>
      <c r="G356" s="245"/>
      <c r="H356" s="245"/>
      <c r="I356" s="245"/>
      <c r="J356" s="246" t="s">
        <v>210</v>
      </c>
      <c r="K356" s="247">
        <v>3</v>
      </c>
      <c r="L356" s="150"/>
      <c r="M356" s="150"/>
      <c r="N356" s="248">
        <f t="shared" si="69"/>
        <v>0</v>
      </c>
      <c r="O356" s="236"/>
      <c r="P356" s="236"/>
      <c r="Q356" s="236"/>
      <c r="R356" s="174"/>
      <c r="T356" s="237" t="s">
        <v>5</v>
      </c>
      <c r="U356" s="238" t="s">
        <v>41</v>
      </c>
      <c r="V356" s="239">
        <v>0</v>
      </c>
      <c r="W356" s="239">
        <f t="shared" si="70"/>
        <v>0</v>
      </c>
      <c r="X356" s="239">
        <v>4.725E-2</v>
      </c>
      <c r="Y356" s="239">
        <f t="shared" si="71"/>
        <v>0.14174999999999999</v>
      </c>
      <c r="Z356" s="239">
        <v>0</v>
      </c>
      <c r="AA356" s="240">
        <f t="shared" si="72"/>
        <v>0</v>
      </c>
      <c r="AC356" s="262"/>
      <c r="AD356" s="262"/>
      <c r="AE356" s="262"/>
      <c r="AF356" s="262"/>
      <c r="AG356" s="262"/>
      <c r="AH356" s="262"/>
      <c r="AI356" s="262"/>
      <c r="AR356" s="158" t="s">
        <v>297</v>
      </c>
      <c r="AT356" s="158" t="s">
        <v>203</v>
      </c>
      <c r="AU356" s="158" t="s">
        <v>85</v>
      </c>
      <c r="AY356" s="158" t="s">
        <v>168</v>
      </c>
      <c r="BE356" s="241">
        <f t="shared" si="73"/>
        <v>0</v>
      </c>
      <c r="BF356" s="241">
        <f t="shared" si="74"/>
        <v>0</v>
      </c>
      <c r="BG356" s="241">
        <f t="shared" si="75"/>
        <v>0</v>
      </c>
      <c r="BH356" s="241">
        <f t="shared" si="76"/>
        <v>0</v>
      </c>
      <c r="BI356" s="241">
        <f t="shared" si="77"/>
        <v>0</v>
      </c>
      <c r="BJ356" s="158" t="s">
        <v>85</v>
      </c>
      <c r="BK356" s="242">
        <f t="shared" si="78"/>
        <v>0</v>
      </c>
      <c r="BL356" s="158" t="s">
        <v>232</v>
      </c>
      <c r="BM356" s="158" t="s">
        <v>993</v>
      </c>
      <c r="BO356" s="152"/>
    </row>
    <row r="357" spans="2:67" s="170" customFormat="1" ht="16.5" customHeight="1">
      <c r="B357" s="171"/>
      <c r="C357" s="243" t="s">
        <v>994</v>
      </c>
      <c r="D357" s="243" t="s">
        <v>203</v>
      </c>
      <c r="E357" s="244" t="s">
        <v>995</v>
      </c>
      <c r="F357" s="245" t="s">
        <v>996</v>
      </c>
      <c r="G357" s="245"/>
      <c r="H357" s="245"/>
      <c r="I357" s="245"/>
      <c r="J357" s="246" t="s">
        <v>210</v>
      </c>
      <c r="K357" s="247">
        <v>4</v>
      </c>
      <c r="L357" s="150"/>
      <c r="M357" s="150"/>
      <c r="N357" s="248">
        <f t="shared" si="69"/>
        <v>0</v>
      </c>
      <c r="O357" s="236"/>
      <c r="P357" s="236"/>
      <c r="Q357" s="236"/>
      <c r="R357" s="174"/>
      <c r="T357" s="237" t="s">
        <v>5</v>
      </c>
      <c r="U357" s="238" t="s">
        <v>41</v>
      </c>
      <c r="V357" s="239">
        <v>0</v>
      </c>
      <c r="W357" s="239">
        <f t="shared" si="70"/>
        <v>0</v>
      </c>
      <c r="X357" s="239">
        <v>4.725E-2</v>
      </c>
      <c r="Y357" s="239">
        <f t="shared" si="71"/>
        <v>0.189</v>
      </c>
      <c r="Z357" s="239">
        <v>0</v>
      </c>
      <c r="AA357" s="240">
        <f t="shared" si="72"/>
        <v>0</v>
      </c>
      <c r="AC357" s="262"/>
      <c r="AD357" s="262"/>
      <c r="AE357" s="262"/>
      <c r="AF357" s="262"/>
      <c r="AG357" s="262"/>
      <c r="AH357" s="262"/>
      <c r="AI357" s="262"/>
      <c r="AR357" s="158" t="s">
        <v>297</v>
      </c>
      <c r="AT357" s="158" t="s">
        <v>203</v>
      </c>
      <c r="AU357" s="158" t="s">
        <v>85</v>
      </c>
      <c r="AY357" s="158" t="s">
        <v>168</v>
      </c>
      <c r="BE357" s="241">
        <f t="shared" si="73"/>
        <v>0</v>
      </c>
      <c r="BF357" s="241">
        <f t="shared" si="74"/>
        <v>0</v>
      </c>
      <c r="BG357" s="241">
        <f t="shared" si="75"/>
        <v>0</v>
      </c>
      <c r="BH357" s="241">
        <f t="shared" si="76"/>
        <v>0</v>
      </c>
      <c r="BI357" s="241">
        <f t="shared" si="77"/>
        <v>0</v>
      </c>
      <c r="BJ357" s="158" t="s">
        <v>85</v>
      </c>
      <c r="BK357" s="242">
        <f t="shared" si="78"/>
        <v>0</v>
      </c>
      <c r="BL357" s="158" t="s">
        <v>232</v>
      </c>
      <c r="BM357" s="158" t="s">
        <v>997</v>
      </c>
      <c r="BO357" s="152"/>
    </row>
    <row r="358" spans="2:67" s="170" customFormat="1" ht="38.25" customHeight="1">
      <c r="B358" s="171"/>
      <c r="C358" s="231" t="s">
        <v>998</v>
      </c>
      <c r="D358" s="231" t="s">
        <v>169</v>
      </c>
      <c r="E358" s="232" t="s">
        <v>999</v>
      </c>
      <c r="F358" s="233" t="s">
        <v>1000</v>
      </c>
      <c r="G358" s="233"/>
      <c r="H358" s="233"/>
      <c r="I358" s="233"/>
      <c r="J358" s="234" t="s">
        <v>352</v>
      </c>
      <c r="K358" s="235">
        <v>306.57299999999998</v>
      </c>
      <c r="L358" s="149"/>
      <c r="M358" s="149"/>
      <c r="N358" s="236">
        <f t="shared" si="69"/>
        <v>0</v>
      </c>
      <c r="O358" s="236"/>
      <c r="P358" s="236"/>
      <c r="Q358" s="236"/>
      <c r="R358" s="174"/>
      <c r="T358" s="237" t="s">
        <v>5</v>
      </c>
      <c r="U358" s="238" t="s">
        <v>41</v>
      </c>
      <c r="V358" s="239">
        <v>0</v>
      </c>
      <c r="W358" s="239">
        <f t="shared" si="70"/>
        <v>0</v>
      </c>
      <c r="X358" s="239">
        <v>1</v>
      </c>
      <c r="Y358" s="239">
        <f t="shared" si="71"/>
        <v>306.57299999999998</v>
      </c>
      <c r="Z358" s="239">
        <v>0</v>
      </c>
      <c r="AA358" s="240">
        <f t="shared" si="72"/>
        <v>0</v>
      </c>
      <c r="AC358" s="262"/>
      <c r="AD358" s="262"/>
      <c r="AE358" s="262"/>
      <c r="AF358" s="262"/>
      <c r="AG358" s="262"/>
      <c r="AH358" s="262"/>
      <c r="AI358" s="262"/>
      <c r="AR358" s="158" t="s">
        <v>173</v>
      </c>
      <c r="AT358" s="158" t="s">
        <v>169</v>
      </c>
      <c r="AU358" s="158" t="s">
        <v>85</v>
      </c>
      <c r="AY358" s="158" t="s">
        <v>168</v>
      </c>
      <c r="BE358" s="241">
        <f t="shared" si="73"/>
        <v>0</v>
      </c>
      <c r="BF358" s="241">
        <f t="shared" si="74"/>
        <v>0</v>
      </c>
      <c r="BG358" s="241">
        <f t="shared" si="75"/>
        <v>0</v>
      </c>
      <c r="BH358" s="241">
        <f t="shared" si="76"/>
        <v>0</v>
      </c>
      <c r="BI358" s="241">
        <f t="shared" si="77"/>
        <v>0</v>
      </c>
      <c r="BJ358" s="158" t="s">
        <v>85</v>
      </c>
      <c r="BK358" s="242">
        <f t="shared" si="78"/>
        <v>0</v>
      </c>
      <c r="BL358" s="158" t="s">
        <v>173</v>
      </c>
      <c r="BM358" s="158" t="s">
        <v>1001</v>
      </c>
      <c r="BO358" s="152"/>
    </row>
    <row r="359" spans="2:67" s="170" customFormat="1" ht="38.25" customHeight="1">
      <c r="B359" s="171"/>
      <c r="C359" s="231" t="s">
        <v>1002</v>
      </c>
      <c r="D359" s="231" t="s">
        <v>169</v>
      </c>
      <c r="E359" s="232" t="s">
        <v>1003</v>
      </c>
      <c r="F359" s="233" t="s">
        <v>1004</v>
      </c>
      <c r="G359" s="233"/>
      <c r="H359" s="233"/>
      <c r="I359" s="233"/>
      <c r="J359" s="234" t="s">
        <v>210</v>
      </c>
      <c r="K359" s="235">
        <v>1</v>
      </c>
      <c r="L359" s="149"/>
      <c r="M359" s="149"/>
      <c r="N359" s="236">
        <f t="shared" si="69"/>
        <v>0</v>
      </c>
      <c r="O359" s="236"/>
      <c r="P359" s="236"/>
      <c r="Q359" s="236"/>
      <c r="R359" s="174"/>
      <c r="T359" s="237" t="s">
        <v>5</v>
      </c>
      <c r="U359" s="238" t="s">
        <v>41</v>
      </c>
      <c r="V359" s="239">
        <v>0</v>
      </c>
      <c r="W359" s="239">
        <f t="shared" si="70"/>
        <v>0</v>
      </c>
      <c r="X359" s="239">
        <v>0</v>
      </c>
      <c r="Y359" s="239">
        <f t="shared" si="71"/>
        <v>0</v>
      </c>
      <c r="Z359" s="239">
        <v>0</v>
      </c>
      <c r="AA359" s="240">
        <f t="shared" si="72"/>
        <v>0</v>
      </c>
      <c r="AC359" s="262"/>
      <c r="AD359" s="262"/>
      <c r="AE359" s="262"/>
      <c r="AF359" s="262"/>
      <c r="AG359" s="262"/>
      <c r="AH359" s="262"/>
      <c r="AI359" s="262"/>
      <c r="AR359" s="158" t="s">
        <v>173</v>
      </c>
      <c r="AT359" s="158" t="s">
        <v>169</v>
      </c>
      <c r="AU359" s="158" t="s">
        <v>85</v>
      </c>
      <c r="AY359" s="158" t="s">
        <v>168</v>
      </c>
      <c r="BE359" s="241">
        <f t="shared" si="73"/>
        <v>0</v>
      </c>
      <c r="BF359" s="241">
        <f t="shared" si="74"/>
        <v>0</v>
      </c>
      <c r="BG359" s="241">
        <f t="shared" si="75"/>
        <v>0</v>
      </c>
      <c r="BH359" s="241">
        <f t="shared" si="76"/>
        <v>0</v>
      </c>
      <c r="BI359" s="241">
        <f t="shared" si="77"/>
        <v>0</v>
      </c>
      <c r="BJ359" s="158" t="s">
        <v>85</v>
      </c>
      <c r="BK359" s="242">
        <f t="shared" si="78"/>
        <v>0</v>
      </c>
      <c r="BL359" s="158" t="s">
        <v>173</v>
      </c>
      <c r="BM359" s="158" t="s">
        <v>1005</v>
      </c>
      <c r="BO359" s="152"/>
    </row>
    <row r="360" spans="2:67" s="170" customFormat="1" ht="38.25" customHeight="1">
      <c r="B360" s="171"/>
      <c r="C360" s="231" t="s">
        <v>1006</v>
      </c>
      <c r="D360" s="231" t="s">
        <v>169</v>
      </c>
      <c r="E360" s="232" t="s">
        <v>1007</v>
      </c>
      <c r="F360" s="233" t="s">
        <v>1008</v>
      </c>
      <c r="G360" s="233"/>
      <c r="H360" s="233"/>
      <c r="I360" s="233"/>
      <c r="J360" s="234" t="s">
        <v>267</v>
      </c>
      <c r="K360" s="235">
        <v>3.177</v>
      </c>
      <c r="L360" s="149"/>
      <c r="M360" s="149"/>
      <c r="N360" s="236">
        <f t="shared" si="69"/>
        <v>0</v>
      </c>
      <c r="O360" s="236"/>
      <c r="P360" s="236"/>
      <c r="Q360" s="236"/>
      <c r="R360" s="174"/>
      <c r="T360" s="237" t="s">
        <v>5</v>
      </c>
      <c r="U360" s="238" t="s">
        <v>41</v>
      </c>
      <c r="V360" s="239">
        <v>3.3029999999999999</v>
      </c>
      <c r="W360" s="239">
        <f t="shared" si="70"/>
        <v>10.493631000000001</v>
      </c>
      <c r="X360" s="239">
        <v>0</v>
      </c>
      <c r="Y360" s="239">
        <f t="shared" si="71"/>
        <v>0</v>
      </c>
      <c r="Z360" s="239">
        <v>0</v>
      </c>
      <c r="AA360" s="240">
        <f t="shared" si="72"/>
        <v>0</v>
      </c>
      <c r="AC360" s="262"/>
      <c r="AD360" s="262"/>
      <c r="AE360" s="262"/>
      <c r="AF360" s="262"/>
      <c r="AG360" s="262"/>
      <c r="AH360" s="262"/>
      <c r="AI360" s="262"/>
      <c r="AR360" s="158" t="s">
        <v>232</v>
      </c>
      <c r="AT360" s="158" t="s">
        <v>169</v>
      </c>
      <c r="AU360" s="158" t="s">
        <v>85</v>
      </c>
      <c r="AY360" s="158" t="s">
        <v>168</v>
      </c>
      <c r="BE360" s="241">
        <f t="shared" si="73"/>
        <v>0</v>
      </c>
      <c r="BF360" s="241">
        <f t="shared" si="74"/>
        <v>0</v>
      </c>
      <c r="BG360" s="241">
        <f t="shared" si="75"/>
        <v>0</v>
      </c>
      <c r="BH360" s="241">
        <f t="shared" si="76"/>
        <v>0</v>
      </c>
      <c r="BI360" s="241">
        <f t="shared" si="77"/>
        <v>0</v>
      </c>
      <c r="BJ360" s="158" t="s">
        <v>85</v>
      </c>
      <c r="BK360" s="242">
        <f t="shared" si="78"/>
        <v>0</v>
      </c>
      <c r="BL360" s="158" t="s">
        <v>232</v>
      </c>
      <c r="BM360" s="158" t="s">
        <v>1009</v>
      </c>
      <c r="BO360" s="152"/>
    </row>
    <row r="361" spans="2:67" s="220" customFormat="1" ht="29.9" customHeight="1">
      <c r="B361" s="214"/>
      <c r="C361" s="215"/>
      <c r="D361" s="227" t="s">
        <v>147</v>
      </c>
      <c r="E361" s="227"/>
      <c r="F361" s="227"/>
      <c r="G361" s="227"/>
      <c r="H361" s="227"/>
      <c r="I361" s="227"/>
      <c r="J361" s="227"/>
      <c r="K361" s="227"/>
      <c r="L361" s="289"/>
      <c r="M361" s="289"/>
      <c r="N361" s="249">
        <f>BK361</f>
        <v>0</v>
      </c>
      <c r="O361" s="250"/>
      <c r="P361" s="250"/>
      <c r="Q361" s="250"/>
      <c r="R361" s="219"/>
      <c r="T361" s="221"/>
      <c r="U361" s="215"/>
      <c r="V361" s="215"/>
      <c r="W361" s="222">
        <f>SUM(W362:W369)</f>
        <v>399.898279</v>
      </c>
      <c r="X361" s="215"/>
      <c r="Y361" s="222">
        <f>SUM(Y362:Y369)</f>
        <v>15.001596699999999</v>
      </c>
      <c r="Z361" s="215"/>
      <c r="AA361" s="223">
        <f>SUM(AA362:AA369)</f>
        <v>0</v>
      </c>
      <c r="AC361" s="263"/>
      <c r="AD361" s="263"/>
      <c r="AE361" s="263"/>
      <c r="AF361" s="263"/>
      <c r="AG361" s="263"/>
      <c r="AH361" s="263"/>
      <c r="AI361" s="263"/>
      <c r="AR361" s="224" t="s">
        <v>85</v>
      </c>
      <c r="AT361" s="225" t="s">
        <v>73</v>
      </c>
      <c r="AU361" s="225" t="s">
        <v>80</v>
      </c>
      <c r="AY361" s="224" t="s">
        <v>168</v>
      </c>
      <c r="BK361" s="226">
        <f>SUM(BK362:BK369)</f>
        <v>0</v>
      </c>
      <c r="BO361" s="152"/>
    </row>
    <row r="362" spans="2:67" s="170" customFormat="1" ht="51" customHeight="1">
      <c r="B362" s="171"/>
      <c r="C362" s="231" t="s">
        <v>1010</v>
      </c>
      <c r="D362" s="231" t="s">
        <v>169</v>
      </c>
      <c r="E362" s="232" t="s">
        <v>1011</v>
      </c>
      <c r="F362" s="233" t="s">
        <v>1012</v>
      </c>
      <c r="G362" s="233"/>
      <c r="H362" s="233"/>
      <c r="I362" s="233"/>
      <c r="J362" s="234" t="s">
        <v>181</v>
      </c>
      <c r="K362" s="235">
        <v>5.98</v>
      </c>
      <c r="L362" s="149"/>
      <c r="M362" s="149"/>
      <c r="N362" s="236">
        <f t="shared" ref="N362:N369" si="79">ROUND(L362*K362,2)</f>
        <v>0</v>
      </c>
      <c r="O362" s="236"/>
      <c r="P362" s="236"/>
      <c r="Q362" s="236"/>
      <c r="R362" s="174"/>
      <c r="T362" s="237" t="s">
        <v>5</v>
      </c>
      <c r="U362" s="238" t="s">
        <v>41</v>
      </c>
      <c r="V362" s="239">
        <v>1.169</v>
      </c>
      <c r="W362" s="239">
        <f t="shared" ref="W362:W369" si="80">V362*K362</f>
        <v>6.9906200000000007</v>
      </c>
      <c r="X362" s="239">
        <v>4.5900000000000003E-3</v>
      </c>
      <c r="Y362" s="239">
        <f t="shared" ref="Y362:Y369" si="81">X362*K362</f>
        <v>2.7448200000000002E-2</v>
      </c>
      <c r="Z362" s="239">
        <v>0</v>
      </c>
      <c r="AA362" s="240">
        <f t="shared" ref="AA362:AA369" si="82">Z362*K362</f>
        <v>0</v>
      </c>
      <c r="AC362" s="262"/>
      <c r="AD362" s="262"/>
      <c r="AE362" s="262"/>
      <c r="AF362" s="262"/>
      <c r="AG362" s="262"/>
      <c r="AH362" s="262"/>
      <c r="AI362" s="262"/>
      <c r="AR362" s="158" t="s">
        <v>232</v>
      </c>
      <c r="AT362" s="158" t="s">
        <v>169</v>
      </c>
      <c r="AU362" s="158" t="s">
        <v>85</v>
      </c>
      <c r="AY362" s="158" t="s">
        <v>168</v>
      </c>
      <c r="BE362" s="241">
        <f t="shared" ref="BE362:BE369" si="83">IF(U362="základná",N362,0)</f>
        <v>0</v>
      </c>
      <c r="BF362" s="241">
        <f t="shared" ref="BF362:BF369" si="84">IF(U362="znížená",N362,0)</f>
        <v>0</v>
      </c>
      <c r="BG362" s="241">
        <f t="shared" ref="BG362:BG369" si="85">IF(U362="zákl. prenesená",N362,0)</f>
        <v>0</v>
      </c>
      <c r="BH362" s="241">
        <f t="shared" ref="BH362:BH369" si="86">IF(U362="zníž. prenesená",N362,0)</f>
        <v>0</v>
      </c>
      <c r="BI362" s="241">
        <f t="shared" ref="BI362:BI369" si="87">IF(U362="nulová",N362,0)</f>
        <v>0</v>
      </c>
      <c r="BJ362" s="158" t="s">
        <v>85</v>
      </c>
      <c r="BK362" s="242">
        <f t="shared" ref="BK362:BK369" si="88">ROUND(L362*K362,3)</f>
        <v>0</v>
      </c>
      <c r="BL362" s="158" t="s">
        <v>232</v>
      </c>
      <c r="BM362" s="158" t="s">
        <v>1013</v>
      </c>
      <c r="BO362" s="152"/>
    </row>
    <row r="363" spans="2:67" s="170" customFormat="1" ht="25.5" customHeight="1">
      <c r="B363" s="171"/>
      <c r="C363" s="231" t="s">
        <v>1014</v>
      </c>
      <c r="D363" s="231" t="s">
        <v>169</v>
      </c>
      <c r="E363" s="232" t="s">
        <v>1015</v>
      </c>
      <c r="F363" s="233" t="s">
        <v>1016</v>
      </c>
      <c r="G363" s="233"/>
      <c r="H363" s="233"/>
      <c r="I363" s="233"/>
      <c r="J363" s="234" t="s">
        <v>243</v>
      </c>
      <c r="K363" s="235">
        <v>266.7</v>
      </c>
      <c r="L363" s="149"/>
      <c r="M363" s="149"/>
      <c r="N363" s="236">
        <f t="shared" si="79"/>
        <v>0</v>
      </c>
      <c r="O363" s="236"/>
      <c r="P363" s="236"/>
      <c r="Q363" s="236"/>
      <c r="R363" s="174"/>
      <c r="T363" s="237" t="s">
        <v>5</v>
      </c>
      <c r="U363" s="238" t="s">
        <v>41</v>
      </c>
      <c r="V363" s="239">
        <v>0.16314999999999999</v>
      </c>
      <c r="W363" s="239">
        <f t="shared" si="80"/>
        <v>43.512104999999998</v>
      </c>
      <c r="X363" s="239">
        <v>4.5700000000000003E-3</v>
      </c>
      <c r="Y363" s="239">
        <f t="shared" si="81"/>
        <v>1.2188190000000001</v>
      </c>
      <c r="Z363" s="239">
        <v>0</v>
      </c>
      <c r="AA363" s="240">
        <f t="shared" si="82"/>
        <v>0</v>
      </c>
      <c r="AC363" s="262"/>
      <c r="AD363" s="262"/>
      <c r="AE363" s="262"/>
      <c r="AF363" s="262"/>
      <c r="AG363" s="262"/>
      <c r="AH363" s="262"/>
      <c r="AI363" s="262"/>
      <c r="AR363" s="158" t="s">
        <v>232</v>
      </c>
      <c r="AT363" s="158" t="s">
        <v>169</v>
      </c>
      <c r="AU363" s="158" t="s">
        <v>85</v>
      </c>
      <c r="AY363" s="158" t="s">
        <v>168</v>
      </c>
      <c r="BE363" s="241">
        <f t="shared" si="83"/>
        <v>0</v>
      </c>
      <c r="BF363" s="241">
        <f t="shared" si="84"/>
        <v>0</v>
      </c>
      <c r="BG363" s="241">
        <f t="shared" si="85"/>
        <v>0</v>
      </c>
      <c r="BH363" s="241">
        <f t="shared" si="86"/>
        <v>0</v>
      </c>
      <c r="BI363" s="241">
        <f t="shared" si="87"/>
        <v>0</v>
      </c>
      <c r="BJ363" s="158" t="s">
        <v>85</v>
      </c>
      <c r="BK363" s="242">
        <f t="shared" si="88"/>
        <v>0</v>
      </c>
      <c r="BL363" s="158" t="s">
        <v>232</v>
      </c>
      <c r="BM363" s="158" t="s">
        <v>1017</v>
      </c>
      <c r="BO363" s="152"/>
    </row>
    <row r="364" spans="2:67" s="170" customFormat="1" ht="25.5" customHeight="1">
      <c r="B364" s="171"/>
      <c r="C364" s="231" t="s">
        <v>1018</v>
      </c>
      <c r="D364" s="231" t="s">
        <v>169</v>
      </c>
      <c r="E364" s="232" t="s">
        <v>1019</v>
      </c>
      <c r="F364" s="233" t="s">
        <v>1020</v>
      </c>
      <c r="G364" s="233"/>
      <c r="H364" s="233"/>
      <c r="I364" s="233"/>
      <c r="J364" s="234" t="s">
        <v>181</v>
      </c>
      <c r="K364" s="235">
        <v>367.85</v>
      </c>
      <c r="L364" s="149"/>
      <c r="M364" s="149"/>
      <c r="N364" s="236">
        <f t="shared" si="79"/>
        <v>0</v>
      </c>
      <c r="O364" s="236"/>
      <c r="P364" s="236"/>
      <c r="Q364" s="236"/>
      <c r="R364" s="174"/>
      <c r="T364" s="237" t="s">
        <v>5</v>
      </c>
      <c r="U364" s="238" t="s">
        <v>41</v>
      </c>
      <c r="V364" s="239">
        <v>0.73099999999999998</v>
      </c>
      <c r="W364" s="239">
        <f t="shared" si="80"/>
        <v>268.89834999999999</v>
      </c>
      <c r="X364" s="239">
        <v>4.6899999999999997E-3</v>
      </c>
      <c r="Y364" s="239">
        <f t="shared" si="81"/>
        <v>1.7252164999999999</v>
      </c>
      <c r="Z364" s="239">
        <v>0</v>
      </c>
      <c r="AA364" s="240">
        <f t="shared" si="82"/>
        <v>0</v>
      </c>
      <c r="AC364" s="262"/>
      <c r="AD364" s="262"/>
      <c r="AE364" s="262"/>
      <c r="AF364" s="262"/>
      <c r="AG364" s="262"/>
      <c r="AH364" s="262"/>
      <c r="AI364" s="262"/>
      <c r="AR364" s="158" t="s">
        <v>232</v>
      </c>
      <c r="AT364" s="158" t="s">
        <v>169</v>
      </c>
      <c r="AU364" s="158" t="s">
        <v>85</v>
      </c>
      <c r="AY364" s="158" t="s">
        <v>168</v>
      </c>
      <c r="BE364" s="241">
        <f t="shared" si="83"/>
        <v>0</v>
      </c>
      <c r="BF364" s="241">
        <f t="shared" si="84"/>
        <v>0</v>
      </c>
      <c r="BG364" s="241">
        <f t="shared" si="85"/>
        <v>0</v>
      </c>
      <c r="BH364" s="241">
        <f t="shared" si="86"/>
        <v>0</v>
      </c>
      <c r="BI364" s="241">
        <f t="shared" si="87"/>
        <v>0</v>
      </c>
      <c r="BJ364" s="158" t="s">
        <v>85</v>
      </c>
      <c r="BK364" s="242">
        <f t="shared" si="88"/>
        <v>0</v>
      </c>
      <c r="BL364" s="158" t="s">
        <v>232</v>
      </c>
      <c r="BM364" s="158" t="s">
        <v>1021</v>
      </c>
      <c r="BO364" s="152"/>
    </row>
    <row r="365" spans="2:67" s="170" customFormat="1" ht="38.25" customHeight="1">
      <c r="B365" s="171"/>
      <c r="C365" s="243" t="s">
        <v>1022</v>
      </c>
      <c r="D365" s="243" t="s">
        <v>203</v>
      </c>
      <c r="E365" s="244" t="s">
        <v>1023</v>
      </c>
      <c r="F365" s="245" t="s">
        <v>1024</v>
      </c>
      <c r="G365" s="245"/>
      <c r="H365" s="245"/>
      <c r="I365" s="245"/>
      <c r="J365" s="246" t="s">
        <v>181</v>
      </c>
      <c r="K365" s="247">
        <v>414.24599999999998</v>
      </c>
      <c r="L365" s="150"/>
      <c r="M365" s="150"/>
      <c r="N365" s="248">
        <f t="shared" si="79"/>
        <v>0</v>
      </c>
      <c r="O365" s="236"/>
      <c r="P365" s="236"/>
      <c r="Q365" s="236"/>
      <c r="R365" s="174"/>
      <c r="T365" s="237" t="s">
        <v>5</v>
      </c>
      <c r="U365" s="238" t="s">
        <v>41</v>
      </c>
      <c r="V365" s="239">
        <v>0</v>
      </c>
      <c r="W365" s="239">
        <f t="shared" si="80"/>
        <v>0</v>
      </c>
      <c r="X365" s="239">
        <v>2.4E-2</v>
      </c>
      <c r="Y365" s="239">
        <f t="shared" si="81"/>
        <v>9.9419039999999992</v>
      </c>
      <c r="Z365" s="239">
        <v>0</v>
      </c>
      <c r="AA365" s="240">
        <f t="shared" si="82"/>
        <v>0</v>
      </c>
      <c r="AC365" s="262"/>
      <c r="AD365" s="262"/>
      <c r="AE365" s="262"/>
      <c r="AF365" s="262"/>
      <c r="AG365" s="262"/>
      <c r="AH365" s="262"/>
      <c r="AI365" s="262"/>
      <c r="AR365" s="158" t="s">
        <v>297</v>
      </c>
      <c r="AT365" s="158" t="s">
        <v>203</v>
      </c>
      <c r="AU365" s="158" t="s">
        <v>85</v>
      </c>
      <c r="AY365" s="158" t="s">
        <v>168</v>
      </c>
      <c r="BE365" s="241">
        <f t="shared" si="83"/>
        <v>0</v>
      </c>
      <c r="BF365" s="241">
        <f t="shared" si="84"/>
        <v>0</v>
      </c>
      <c r="BG365" s="241">
        <f t="shared" si="85"/>
        <v>0</v>
      </c>
      <c r="BH365" s="241">
        <f t="shared" si="86"/>
        <v>0</v>
      </c>
      <c r="BI365" s="241">
        <f t="shared" si="87"/>
        <v>0</v>
      </c>
      <c r="BJ365" s="158" t="s">
        <v>85</v>
      </c>
      <c r="BK365" s="242">
        <f t="shared" si="88"/>
        <v>0</v>
      </c>
      <c r="BL365" s="158" t="s">
        <v>232</v>
      </c>
      <c r="BM365" s="158" t="s">
        <v>1025</v>
      </c>
      <c r="BO365" s="152"/>
    </row>
    <row r="366" spans="2:67" s="170" customFormat="1" ht="25.5" customHeight="1">
      <c r="B366" s="171"/>
      <c r="C366" s="231" t="s">
        <v>1026</v>
      </c>
      <c r="D366" s="231" t="s">
        <v>169</v>
      </c>
      <c r="E366" s="232" t="s">
        <v>1027</v>
      </c>
      <c r="F366" s="233" t="s">
        <v>1028</v>
      </c>
      <c r="G366" s="233"/>
      <c r="H366" s="233"/>
      <c r="I366" s="233"/>
      <c r="J366" s="234" t="s">
        <v>181</v>
      </c>
      <c r="K366" s="235">
        <v>71.7</v>
      </c>
      <c r="L366" s="149"/>
      <c r="M366" s="149"/>
      <c r="N366" s="236">
        <f t="shared" si="79"/>
        <v>0</v>
      </c>
      <c r="O366" s="236"/>
      <c r="P366" s="236"/>
      <c r="Q366" s="236"/>
      <c r="R366" s="174"/>
      <c r="T366" s="237" t="s">
        <v>5</v>
      </c>
      <c r="U366" s="238" t="s">
        <v>41</v>
      </c>
      <c r="V366" s="239">
        <v>0.72</v>
      </c>
      <c r="W366" s="239">
        <f t="shared" si="80"/>
        <v>51.624000000000002</v>
      </c>
      <c r="X366" s="239">
        <v>3.8500000000000001E-3</v>
      </c>
      <c r="Y366" s="239">
        <f t="shared" si="81"/>
        <v>0.27604500000000004</v>
      </c>
      <c r="Z366" s="239">
        <v>0</v>
      </c>
      <c r="AA366" s="240">
        <f t="shared" si="82"/>
        <v>0</v>
      </c>
      <c r="AC366" s="262"/>
      <c r="AD366" s="262"/>
      <c r="AE366" s="262"/>
      <c r="AF366" s="262"/>
      <c r="AG366" s="262"/>
      <c r="AH366" s="262"/>
      <c r="AI366" s="262"/>
      <c r="AR366" s="158" t="s">
        <v>232</v>
      </c>
      <c r="AT366" s="158" t="s">
        <v>169</v>
      </c>
      <c r="AU366" s="158" t="s">
        <v>85</v>
      </c>
      <c r="AY366" s="158" t="s">
        <v>168</v>
      </c>
      <c r="BE366" s="241">
        <f t="shared" si="83"/>
        <v>0</v>
      </c>
      <c r="BF366" s="241">
        <f t="shared" si="84"/>
        <v>0</v>
      </c>
      <c r="BG366" s="241">
        <f t="shared" si="85"/>
        <v>0</v>
      </c>
      <c r="BH366" s="241">
        <f t="shared" si="86"/>
        <v>0</v>
      </c>
      <c r="BI366" s="241">
        <f t="shared" si="87"/>
        <v>0</v>
      </c>
      <c r="BJ366" s="158" t="s">
        <v>85</v>
      </c>
      <c r="BK366" s="242">
        <f t="shared" si="88"/>
        <v>0</v>
      </c>
      <c r="BL366" s="158" t="s">
        <v>232</v>
      </c>
      <c r="BM366" s="158" t="s">
        <v>1029</v>
      </c>
      <c r="BO366" s="152"/>
    </row>
    <row r="367" spans="2:67" s="170" customFormat="1" ht="25.5" customHeight="1">
      <c r="B367" s="171"/>
      <c r="C367" s="243" t="s">
        <v>1030</v>
      </c>
      <c r="D367" s="243" t="s">
        <v>203</v>
      </c>
      <c r="E367" s="244" t="s">
        <v>1031</v>
      </c>
      <c r="F367" s="245" t="s">
        <v>1032</v>
      </c>
      <c r="G367" s="245"/>
      <c r="H367" s="245"/>
      <c r="I367" s="245"/>
      <c r="J367" s="246" t="s">
        <v>181</v>
      </c>
      <c r="K367" s="247">
        <v>75.284999999999997</v>
      </c>
      <c r="L367" s="150"/>
      <c r="M367" s="150"/>
      <c r="N367" s="248">
        <f t="shared" si="79"/>
        <v>0</v>
      </c>
      <c r="O367" s="236"/>
      <c r="P367" s="236"/>
      <c r="Q367" s="236"/>
      <c r="R367" s="174"/>
      <c r="T367" s="237" t="s">
        <v>5</v>
      </c>
      <c r="U367" s="238" t="s">
        <v>41</v>
      </c>
      <c r="V367" s="239">
        <v>0</v>
      </c>
      <c r="W367" s="239">
        <f t="shared" si="80"/>
        <v>0</v>
      </c>
      <c r="X367" s="239">
        <v>2.4E-2</v>
      </c>
      <c r="Y367" s="239">
        <f t="shared" si="81"/>
        <v>1.80684</v>
      </c>
      <c r="Z367" s="239">
        <v>0</v>
      </c>
      <c r="AA367" s="240">
        <f t="shared" si="82"/>
        <v>0</v>
      </c>
      <c r="AC367" s="262"/>
      <c r="AD367" s="262"/>
      <c r="AE367" s="262"/>
      <c r="AF367" s="262"/>
      <c r="AG367" s="262"/>
      <c r="AH367" s="262"/>
      <c r="AI367" s="262"/>
      <c r="AR367" s="158" t="s">
        <v>297</v>
      </c>
      <c r="AT367" s="158" t="s">
        <v>203</v>
      </c>
      <c r="AU367" s="158" t="s">
        <v>85</v>
      </c>
      <c r="AY367" s="158" t="s">
        <v>168</v>
      </c>
      <c r="BE367" s="241">
        <f t="shared" si="83"/>
        <v>0</v>
      </c>
      <c r="BF367" s="241">
        <f t="shared" si="84"/>
        <v>0</v>
      </c>
      <c r="BG367" s="241">
        <f t="shared" si="85"/>
        <v>0</v>
      </c>
      <c r="BH367" s="241">
        <f t="shared" si="86"/>
        <v>0</v>
      </c>
      <c r="BI367" s="241">
        <f t="shared" si="87"/>
        <v>0</v>
      </c>
      <c r="BJ367" s="158" t="s">
        <v>85</v>
      </c>
      <c r="BK367" s="242">
        <f t="shared" si="88"/>
        <v>0</v>
      </c>
      <c r="BL367" s="158" t="s">
        <v>232</v>
      </c>
      <c r="BM367" s="158" t="s">
        <v>1033</v>
      </c>
      <c r="BO367" s="152"/>
    </row>
    <row r="368" spans="2:67" s="170" customFormat="1" ht="25.5" customHeight="1">
      <c r="B368" s="171"/>
      <c r="C368" s="231" t="s">
        <v>1034</v>
      </c>
      <c r="D368" s="231" t="s">
        <v>169</v>
      </c>
      <c r="E368" s="232" t="s">
        <v>1035</v>
      </c>
      <c r="F368" s="233" t="s">
        <v>1036</v>
      </c>
      <c r="G368" s="233"/>
      <c r="H368" s="233"/>
      <c r="I368" s="233"/>
      <c r="J368" s="234" t="s">
        <v>243</v>
      </c>
      <c r="K368" s="235">
        <v>24.2</v>
      </c>
      <c r="L368" s="149"/>
      <c r="M368" s="149"/>
      <c r="N368" s="236">
        <f t="shared" si="79"/>
        <v>0</v>
      </c>
      <c r="O368" s="236"/>
      <c r="P368" s="236"/>
      <c r="Q368" s="236"/>
      <c r="R368" s="174"/>
      <c r="T368" s="237" t="s">
        <v>5</v>
      </c>
      <c r="U368" s="238" t="s">
        <v>41</v>
      </c>
      <c r="V368" s="239">
        <v>0.2</v>
      </c>
      <c r="W368" s="239">
        <f t="shared" si="80"/>
        <v>4.84</v>
      </c>
      <c r="X368" s="239">
        <v>2.2000000000000001E-4</v>
      </c>
      <c r="Y368" s="239">
        <f t="shared" si="81"/>
        <v>5.3239999999999997E-3</v>
      </c>
      <c r="Z368" s="239">
        <v>0</v>
      </c>
      <c r="AA368" s="240">
        <f t="shared" si="82"/>
        <v>0</v>
      </c>
      <c r="AC368" s="262"/>
      <c r="AD368" s="262"/>
      <c r="AE368" s="262"/>
      <c r="AF368" s="262"/>
      <c r="AG368" s="262"/>
      <c r="AH368" s="262"/>
      <c r="AI368" s="262"/>
      <c r="AR368" s="158" t="s">
        <v>232</v>
      </c>
      <c r="AT368" s="158" t="s">
        <v>169</v>
      </c>
      <c r="AU368" s="158" t="s">
        <v>85</v>
      </c>
      <c r="AY368" s="158" t="s">
        <v>168</v>
      </c>
      <c r="BE368" s="241">
        <f t="shared" si="83"/>
        <v>0</v>
      </c>
      <c r="BF368" s="241">
        <f t="shared" si="84"/>
        <v>0</v>
      </c>
      <c r="BG368" s="241">
        <f t="shared" si="85"/>
        <v>0</v>
      </c>
      <c r="BH368" s="241">
        <f t="shared" si="86"/>
        <v>0</v>
      </c>
      <c r="BI368" s="241">
        <f t="shared" si="87"/>
        <v>0</v>
      </c>
      <c r="BJ368" s="158" t="s">
        <v>85</v>
      </c>
      <c r="BK368" s="242">
        <f t="shared" si="88"/>
        <v>0</v>
      </c>
      <c r="BL368" s="158" t="s">
        <v>232</v>
      </c>
      <c r="BM368" s="158" t="s">
        <v>1037</v>
      </c>
      <c r="BO368" s="152"/>
    </row>
    <row r="369" spans="2:67" s="170" customFormat="1" ht="25.5" customHeight="1">
      <c r="B369" s="171"/>
      <c r="C369" s="231" t="s">
        <v>1038</v>
      </c>
      <c r="D369" s="231" t="s">
        <v>169</v>
      </c>
      <c r="E369" s="232" t="s">
        <v>1039</v>
      </c>
      <c r="F369" s="233" t="s">
        <v>1040</v>
      </c>
      <c r="G369" s="233"/>
      <c r="H369" s="233"/>
      <c r="I369" s="233"/>
      <c r="J369" s="234" t="s">
        <v>267</v>
      </c>
      <c r="K369" s="235">
        <v>15.002000000000001</v>
      </c>
      <c r="L369" s="149"/>
      <c r="M369" s="149"/>
      <c r="N369" s="236">
        <f t="shared" si="79"/>
        <v>0</v>
      </c>
      <c r="O369" s="236"/>
      <c r="P369" s="236"/>
      <c r="Q369" s="236"/>
      <c r="R369" s="174"/>
      <c r="T369" s="237" t="s">
        <v>5</v>
      </c>
      <c r="U369" s="238" t="s">
        <v>41</v>
      </c>
      <c r="V369" s="239">
        <v>1.6020000000000001</v>
      </c>
      <c r="W369" s="239">
        <f t="shared" si="80"/>
        <v>24.033204000000001</v>
      </c>
      <c r="X369" s="239">
        <v>0</v>
      </c>
      <c r="Y369" s="239">
        <f t="shared" si="81"/>
        <v>0</v>
      </c>
      <c r="Z369" s="239">
        <v>0</v>
      </c>
      <c r="AA369" s="240">
        <f t="shared" si="82"/>
        <v>0</v>
      </c>
      <c r="AC369" s="262"/>
      <c r="AD369" s="262"/>
      <c r="AE369" s="262"/>
      <c r="AF369" s="262"/>
      <c r="AG369" s="262"/>
      <c r="AH369" s="262"/>
      <c r="AI369" s="262"/>
      <c r="AR369" s="158" t="s">
        <v>232</v>
      </c>
      <c r="AT369" s="158" t="s">
        <v>169</v>
      </c>
      <c r="AU369" s="158" t="s">
        <v>85</v>
      </c>
      <c r="AY369" s="158" t="s">
        <v>168</v>
      </c>
      <c r="BE369" s="241">
        <f t="shared" si="83"/>
        <v>0</v>
      </c>
      <c r="BF369" s="241">
        <f t="shared" si="84"/>
        <v>0</v>
      </c>
      <c r="BG369" s="241">
        <f t="shared" si="85"/>
        <v>0</v>
      </c>
      <c r="BH369" s="241">
        <f t="shared" si="86"/>
        <v>0</v>
      </c>
      <c r="BI369" s="241">
        <f t="shared" si="87"/>
        <v>0</v>
      </c>
      <c r="BJ369" s="158" t="s">
        <v>85</v>
      </c>
      <c r="BK369" s="242">
        <f t="shared" si="88"/>
        <v>0</v>
      </c>
      <c r="BL369" s="158" t="s">
        <v>232</v>
      </c>
      <c r="BM369" s="158" t="s">
        <v>1041</v>
      </c>
      <c r="BO369" s="152"/>
    </row>
    <row r="370" spans="2:67" s="220" customFormat="1" ht="29.9" customHeight="1">
      <c r="B370" s="214"/>
      <c r="C370" s="215"/>
      <c r="D370" s="227" t="s">
        <v>148</v>
      </c>
      <c r="E370" s="227"/>
      <c r="F370" s="227"/>
      <c r="G370" s="227"/>
      <c r="H370" s="227"/>
      <c r="I370" s="227"/>
      <c r="J370" s="227"/>
      <c r="K370" s="227"/>
      <c r="L370" s="289"/>
      <c r="M370" s="289"/>
      <c r="N370" s="249">
        <f>BK370</f>
        <v>0</v>
      </c>
      <c r="O370" s="250"/>
      <c r="P370" s="250"/>
      <c r="Q370" s="250"/>
      <c r="R370" s="219"/>
      <c r="T370" s="221"/>
      <c r="U370" s="215"/>
      <c r="V370" s="215"/>
      <c r="W370" s="222">
        <f>SUM(W371:W373)</f>
        <v>6.4369669999999992</v>
      </c>
      <c r="X370" s="215"/>
      <c r="Y370" s="222">
        <f>SUM(Y371:Y373)</f>
        <v>6.6339999999999984E-3</v>
      </c>
      <c r="Z370" s="215"/>
      <c r="AA370" s="223">
        <f>SUM(AA371:AA373)</f>
        <v>0</v>
      </c>
      <c r="AC370" s="263"/>
      <c r="AD370" s="263"/>
      <c r="AE370" s="263"/>
      <c r="AF370" s="263"/>
      <c r="AG370" s="263"/>
      <c r="AH370" s="263"/>
      <c r="AI370" s="263"/>
      <c r="AR370" s="224" t="s">
        <v>85</v>
      </c>
      <c r="AT370" s="225" t="s">
        <v>73</v>
      </c>
      <c r="AU370" s="225" t="s">
        <v>80</v>
      </c>
      <c r="AY370" s="224" t="s">
        <v>168</v>
      </c>
      <c r="BK370" s="226">
        <f>SUM(BK371:BK373)</f>
        <v>0</v>
      </c>
      <c r="BO370" s="152"/>
    </row>
    <row r="371" spans="2:67" s="170" customFormat="1" ht="16.5" customHeight="1">
      <c r="B371" s="171"/>
      <c r="C371" s="231" t="s">
        <v>1042</v>
      </c>
      <c r="D371" s="231" t="s">
        <v>169</v>
      </c>
      <c r="E371" s="232" t="s">
        <v>1043</v>
      </c>
      <c r="F371" s="233" t="s">
        <v>1044</v>
      </c>
      <c r="G371" s="233"/>
      <c r="H371" s="233"/>
      <c r="I371" s="233"/>
      <c r="J371" s="234" t="s">
        <v>243</v>
      </c>
      <c r="K371" s="235">
        <v>21.4</v>
      </c>
      <c r="L371" s="149"/>
      <c r="M371" s="149"/>
      <c r="N371" s="236">
        <f>ROUND(L371*K371,2)</f>
        <v>0</v>
      </c>
      <c r="O371" s="236"/>
      <c r="P371" s="236"/>
      <c r="Q371" s="236"/>
      <c r="R371" s="174"/>
      <c r="T371" s="237" t="s">
        <v>5</v>
      </c>
      <c r="U371" s="238" t="s">
        <v>41</v>
      </c>
      <c r="V371" s="239">
        <v>0.30004999999999998</v>
      </c>
      <c r="W371" s="239">
        <f>V371*K371</f>
        <v>6.4210699999999994</v>
      </c>
      <c r="X371" s="239">
        <v>1.0000000000000001E-5</v>
      </c>
      <c r="Y371" s="239">
        <f>X371*K371</f>
        <v>2.14E-4</v>
      </c>
      <c r="Z371" s="239">
        <v>0</v>
      </c>
      <c r="AA371" s="240">
        <f>Z371*K371</f>
        <v>0</v>
      </c>
      <c r="AC371" s="262"/>
      <c r="AD371" s="262"/>
      <c r="AE371" s="262"/>
      <c r="AF371" s="262"/>
      <c r="AG371" s="262"/>
      <c r="AH371" s="262"/>
      <c r="AI371" s="262"/>
      <c r="AR371" s="158" t="s">
        <v>232</v>
      </c>
      <c r="AT371" s="158" t="s">
        <v>169</v>
      </c>
      <c r="AU371" s="158" t="s">
        <v>85</v>
      </c>
      <c r="AY371" s="158" t="s">
        <v>168</v>
      </c>
      <c r="BE371" s="241">
        <f>IF(U371="základná",N371,0)</f>
        <v>0</v>
      </c>
      <c r="BF371" s="241">
        <f>IF(U371="znížená",N371,0)</f>
        <v>0</v>
      </c>
      <c r="BG371" s="241">
        <f>IF(U371="zákl. prenesená",N371,0)</f>
        <v>0</v>
      </c>
      <c r="BH371" s="241">
        <f>IF(U371="zníž. prenesená",N371,0)</f>
        <v>0</v>
      </c>
      <c r="BI371" s="241">
        <f>IF(U371="nulová",N371,0)</f>
        <v>0</v>
      </c>
      <c r="BJ371" s="158" t="s">
        <v>85</v>
      </c>
      <c r="BK371" s="242">
        <f>ROUND(L371*K371,3)</f>
        <v>0</v>
      </c>
      <c r="BL371" s="158" t="s">
        <v>232</v>
      </c>
      <c r="BM371" s="158" t="s">
        <v>1045</v>
      </c>
      <c r="BO371" s="152"/>
    </row>
    <row r="372" spans="2:67" s="170" customFormat="1" ht="25.5" customHeight="1">
      <c r="B372" s="171"/>
      <c r="C372" s="243" t="s">
        <v>1046</v>
      </c>
      <c r="D372" s="243" t="s">
        <v>203</v>
      </c>
      <c r="E372" s="244" t="s">
        <v>1047</v>
      </c>
      <c r="F372" s="245" t="s">
        <v>1048</v>
      </c>
      <c r="G372" s="245"/>
      <c r="H372" s="245"/>
      <c r="I372" s="245"/>
      <c r="J372" s="246" t="s">
        <v>243</v>
      </c>
      <c r="K372" s="247">
        <v>21.4</v>
      </c>
      <c r="L372" s="150"/>
      <c r="M372" s="150"/>
      <c r="N372" s="248">
        <f>ROUND(L372*K372,2)</f>
        <v>0</v>
      </c>
      <c r="O372" s="236"/>
      <c r="P372" s="236"/>
      <c r="Q372" s="236"/>
      <c r="R372" s="174"/>
      <c r="T372" s="237" t="s">
        <v>5</v>
      </c>
      <c r="U372" s="238" t="s">
        <v>41</v>
      </c>
      <c r="V372" s="239">
        <v>0</v>
      </c>
      <c r="W372" s="239">
        <f>V372*K372</f>
        <v>0</v>
      </c>
      <c r="X372" s="239">
        <v>2.9999999999999997E-4</v>
      </c>
      <c r="Y372" s="239">
        <f>X372*K372</f>
        <v>6.4199999999999986E-3</v>
      </c>
      <c r="Z372" s="239">
        <v>0</v>
      </c>
      <c r="AA372" s="240">
        <f>Z372*K372</f>
        <v>0</v>
      </c>
      <c r="AC372" s="262"/>
      <c r="AD372" s="262"/>
      <c r="AE372" s="262"/>
      <c r="AF372" s="262"/>
      <c r="AG372" s="262"/>
      <c r="AH372" s="262"/>
      <c r="AI372" s="262"/>
      <c r="AR372" s="158" t="s">
        <v>297</v>
      </c>
      <c r="AT372" s="158" t="s">
        <v>203</v>
      </c>
      <c r="AU372" s="158" t="s">
        <v>85</v>
      </c>
      <c r="AY372" s="158" t="s">
        <v>168</v>
      </c>
      <c r="BE372" s="241">
        <f>IF(U372="základná",N372,0)</f>
        <v>0</v>
      </c>
      <c r="BF372" s="241">
        <f>IF(U372="znížená",N372,0)</f>
        <v>0</v>
      </c>
      <c r="BG372" s="241">
        <f>IF(U372="zákl. prenesená",N372,0)</f>
        <v>0</v>
      </c>
      <c r="BH372" s="241">
        <f>IF(U372="zníž. prenesená",N372,0)</f>
        <v>0</v>
      </c>
      <c r="BI372" s="241">
        <f>IF(U372="nulová",N372,0)</f>
        <v>0</v>
      </c>
      <c r="BJ372" s="158" t="s">
        <v>85</v>
      </c>
      <c r="BK372" s="242">
        <f>ROUND(L372*K372,3)</f>
        <v>0</v>
      </c>
      <c r="BL372" s="158" t="s">
        <v>232</v>
      </c>
      <c r="BM372" s="158" t="s">
        <v>1049</v>
      </c>
      <c r="BO372" s="152"/>
    </row>
    <row r="373" spans="2:67" s="170" customFormat="1" ht="25.5" customHeight="1">
      <c r="B373" s="171"/>
      <c r="C373" s="231" t="s">
        <v>1050</v>
      </c>
      <c r="D373" s="231" t="s">
        <v>169</v>
      </c>
      <c r="E373" s="232" t="s">
        <v>1051</v>
      </c>
      <c r="F373" s="233" t="s">
        <v>1052</v>
      </c>
      <c r="G373" s="233"/>
      <c r="H373" s="233"/>
      <c r="I373" s="233"/>
      <c r="J373" s="234" t="s">
        <v>267</v>
      </c>
      <c r="K373" s="235">
        <v>7.0000000000000001E-3</v>
      </c>
      <c r="L373" s="149"/>
      <c r="M373" s="149"/>
      <c r="N373" s="236">
        <f>ROUND(L373*K373,2)</f>
        <v>0</v>
      </c>
      <c r="O373" s="236"/>
      <c r="P373" s="236"/>
      <c r="Q373" s="236"/>
      <c r="R373" s="174"/>
      <c r="T373" s="237" t="s">
        <v>5</v>
      </c>
      <c r="U373" s="238" t="s">
        <v>41</v>
      </c>
      <c r="V373" s="239">
        <v>2.2709999999999999</v>
      </c>
      <c r="W373" s="239">
        <f>V373*K373</f>
        <v>1.5897000000000001E-2</v>
      </c>
      <c r="X373" s="239">
        <v>0</v>
      </c>
      <c r="Y373" s="239">
        <f>X373*K373</f>
        <v>0</v>
      </c>
      <c r="Z373" s="239">
        <v>0</v>
      </c>
      <c r="AA373" s="240">
        <f>Z373*K373</f>
        <v>0</v>
      </c>
      <c r="AC373" s="262"/>
      <c r="AD373" s="262"/>
      <c r="AE373" s="262"/>
      <c r="AF373" s="262"/>
      <c r="AG373" s="262"/>
      <c r="AH373" s="262"/>
      <c r="AI373" s="262"/>
      <c r="AR373" s="158" t="s">
        <v>232</v>
      </c>
      <c r="AT373" s="158" t="s">
        <v>169</v>
      </c>
      <c r="AU373" s="158" t="s">
        <v>85</v>
      </c>
      <c r="AY373" s="158" t="s">
        <v>168</v>
      </c>
      <c r="BE373" s="241">
        <f>IF(U373="základná",N373,0)</f>
        <v>0</v>
      </c>
      <c r="BF373" s="241">
        <f>IF(U373="znížená",N373,0)</f>
        <v>0</v>
      </c>
      <c r="BG373" s="241">
        <f>IF(U373="zákl. prenesená",N373,0)</f>
        <v>0</v>
      </c>
      <c r="BH373" s="241">
        <f>IF(U373="zníž. prenesená",N373,0)</f>
        <v>0</v>
      </c>
      <c r="BI373" s="241">
        <f>IF(U373="nulová",N373,0)</f>
        <v>0</v>
      </c>
      <c r="BJ373" s="158" t="s">
        <v>85</v>
      </c>
      <c r="BK373" s="242">
        <f>ROUND(L373*K373,3)</f>
        <v>0</v>
      </c>
      <c r="BL373" s="158" t="s">
        <v>232</v>
      </c>
      <c r="BM373" s="158" t="s">
        <v>1053</v>
      </c>
      <c r="BO373" s="152"/>
    </row>
    <row r="374" spans="2:67" s="220" customFormat="1" ht="29.9" customHeight="1">
      <c r="B374" s="214"/>
      <c r="C374" s="215"/>
      <c r="D374" s="227" t="s">
        <v>149</v>
      </c>
      <c r="E374" s="227"/>
      <c r="F374" s="227"/>
      <c r="G374" s="227"/>
      <c r="H374" s="227"/>
      <c r="I374" s="227"/>
      <c r="J374" s="227"/>
      <c r="K374" s="227"/>
      <c r="L374" s="289"/>
      <c r="M374" s="289"/>
      <c r="N374" s="249">
        <f>BK374</f>
        <v>0</v>
      </c>
      <c r="O374" s="250"/>
      <c r="P374" s="250"/>
      <c r="Q374" s="250"/>
      <c r="R374" s="219"/>
      <c r="T374" s="221"/>
      <c r="U374" s="215"/>
      <c r="V374" s="215"/>
      <c r="W374" s="222">
        <f>SUM(W375:W386)</f>
        <v>380.23703899999998</v>
      </c>
      <c r="X374" s="215"/>
      <c r="Y374" s="222">
        <f>SUM(Y375:Y386)</f>
        <v>1.8236691600000001</v>
      </c>
      <c r="Z374" s="215"/>
      <c r="AA374" s="223">
        <f>SUM(AA375:AA386)</f>
        <v>0.2918</v>
      </c>
      <c r="AC374" s="263"/>
      <c r="AD374" s="263"/>
      <c r="AE374" s="263"/>
      <c r="AF374" s="263"/>
      <c r="AG374" s="263"/>
      <c r="AH374" s="263"/>
      <c r="AI374" s="263"/>
      <c r="AR374" s="224" t="s">
        <v>85</v>
      </c>
      <c r="AT374" s="225" t="s">
        <v>73</v>
      </c>
      <c r="AU374" s="225" t="s">
        <v>80</v>
      </c>
      <c r="AY374" s="224" t="s">
        <v>168</v>
      </c>
      <c r="BK374" s="226">
        <f>SUM(BK375:BK386)</f>
        <v>0</v>
      </c>
      <c r="BO374" s="152"/>
    </row>
    <row r="375" spans="2:67" s="170" customFormat="1" ht="25.5" customHeight="1">
      <c r="B375" s="171"/>
      <c r="C375" s="231" t="s">
        <v>1054</v>
      </c>
      <c r="D375" s="231" t="s">
        <v>169</v>
      </c>
      <c r="E375" s="232" t="s">
        <v>1055</v>
      </c>
      <c r="F375" s="233" t="s">
        <v>1056</v>
      </c>
      <c r="G375" s="233"/>
      <c r="H375" s="233"/>
      <c r="I375" s="233"/>
      <c r="J375" s="234" t="s">
        <v>181</v>
      </c>
      <c r="K375" s="235">
        <v>291.8</v>
      </c>
      <c r="L375" s="149"/>
      <c r="M375" s="149"/>
      <c r="N375" s="236">
        <f t="shared" ref="N375:N386" si="89">ROUND(L375*K375,2)</f>
        <v>0</v>
      </c>
      <c r="O375" s="236"/>
      <c r="P375" s="236"/>
      <c r="Q375" s="236"/>
      <c r="R375" s="174"/>
      <c r="T375" s="237" t="s">
        <v>5</v>
      </c>
      <c r="U375" s="238" t="s">
        <v>41</v>
      </c>
      <c r="V375" s="239">
        <v>0.24099999999999999</v>
      </c>
      <c r="W375" s="239">
        <f t="shared" ref="W375:W386" si="90">V375*K375</f>
        <v>70.323800000000006</v>
      </c>
      <c r="X375" s="239">
        <v>0</v>
      </c>
      <c r="Y375" s="239">
        <f t="shared" ref="Y375:Y386" si="91">X375*K375</f>
        <v>0</v>
      </c>
      <c r="Z375" s="239">
        <v>1E-3</v>
      </c>
      <c r="AA375" s="240">
        <f t="shared" ref="AA375:AA386" si="92">Z375*K375</f>
        <v>0.2918</v>
      </c>
      <c r="AC375" s="262"/>
      <c r="AD375" s="262"/>
      <c r="AE375" s="262"/>
      <c r="AF375" s="262"/>
      <c r="AG375" s="262"/>
      <c r="AH375" s="262"/>
      <c r="AI375" s="262"/>
      <c r="AR375" s="158" t="s">
        <v>232</v>
      </c>
      <c r="AT375" s="158" t="s">
        <v>169</v>
      </c>
      <c r="AU375" s="158" t="s">
        <v>85</v>
      </c>
      <c r="AY375" s="158" t="s">
        <v>168</v>
      </c>
      <c r="BE375" s="241">
        <f t="shared" ref="BE375:BE386" si="93">IF(U375="základná",N375,0)</f>
        <v>0</v>
      </c>
      <c r="BF375" s="241">
        <f t="shared" ref="BF375:BF386" si="94">IF(U375="znížená",N375,0)</f>
        <v>0</v>
      </c>
      <c r="BG375" s="241">
        <f t="shared" ref="BG375:BG386" si="95">IF(U375="zákl. prenesená",N375,0)</f>
        <v>0</v>
      </c>
      <c r="BH375" s="241">
        <f t="shared" ref="BH375:BH386" si="96">IF(U375="zníž. prenesená",N375,0)</f>
        <v>0</v>
      </c>
      <c r="BI375" s="241">
        <f t="shared" ref="BI375:BI386" si="97">IF(U375="nulová",N375,0)</f>
        <v>0</v>
      </c>
      <c r="BJ375" s="158" t="s">
        <v>85</v>
      </c>
      <c r="BK375" s="242">
        <f t="shared" ref="BK375:BK386" si="98">ROUND(L375*K375,3)</f>
        <v>0</v>
      </c>
      <c r="BL375" s="158" t="s">
        <v>232</v>
      </c>
      <c r="BM375" s="158" t="s">
        <v>1057</v>
      </c>
      <c r="BO375" s="152"/>
    </row>
    <row r="376" spans="2:67" s="170" customFormat="1" ht="25.5" customHeight="1">
      <c r="B376" s="171"/>
      <c r="C376" s="231" t="s">
        <v>1058</v>
      </c>
      <c r="D376" s="231" t="s">
        <v>169</v>
      </c>
      <c r="E376" s="232" t="s">
        <v>1059</v>
      </c>
      <c r="F376" s="233" t="s">
        <v>1060</v>
      </c>
      <c r="G376" s="233"/>
      <c r="H376" s="233"/>
      <c r="I376" s="233"/>
      <c r="J376" s="234" t="s">
        <v>181</v>
      </c>
      <c r="K376" s="235">
        <v>312.3</v>
      </c>
      <c r="L376" s="149"/>
      <c r="M376" s="149"/>
      <c r="N376" s="236">
        <f t="shared" si="89"/>
        <v>0</v>
      </c>
      <c r="O376" s="236"/>
      <c r="P376" s="236"/>
      <c r="Q376" s="236"/>
      <c r="R376" s="174"/>
      <c r="T376" s="237" t="s">
        <v>5</v>
      </c>
      <c r="U376" s="238" t="s">
        <v>41</v>
      </c>
      <c r="V376" s="239">
        <v>0.30853999999999998</v>
      </c>
      <c r="W376" s="239">
        <f t="shared" si="90"/>
        <v>96.357041999999993</v>
      </c>
      <c r="X376" s="239">
        <v>2.9999999999999997E-4</v>
      </c>
      <c r="Y376" s="239">
        <f t="shared" si="91"/>
        <v>9.3689999999999996E-2</v>
      </c>
      <c r="Z376" s="239">
        <v>0</v>
      </c>
      <c r="AA376" s="240">
        <f t="shared" si="92"/>
        <v>0</v>
      </c>
      <c r="AC376" s="262"/>
      <c r="AD376" s="262"/>
      <c r="AE376" s="262"/>
      <c r="AF376" s="262"/>
      <c r="AG376" s="262"/>
      <c r="AH376" s="262"/>
      <c r="AI376" s="262"/>
      <c r="AR376" s="158" t="s">
        <v>232</v>
      </c>
      <c r="AT376" s="158" t="s">
        <v>169</v>
      </c>
      <c r="AU376" s="158" t="s">
        <v>85</v>
      </c>
      <c r="AY376" s="158" t="s">
        <v>168</v>
      </c>
      <c r="BE376" s="241">
        <f t="shared" si="93"/>
        <v>0</v>
      </c>
      <c r="BF376" s="241">
        <f t="shared" si="94"/>
        <v>0</v>
      </c>
      <c r="BG376" s="241">
        <f t="shared" si="95"/>
        <v>0</v>
      </c>
      <c r="BH376" s="241">
        <f t="shared" si="96"/>
        <v>0</v>
      </c>
      <c r="BI376" s="241">
        <f t="shared" si="97"/>
        <v>0</v>
      </c>
      <c r="BJ376" s="158" t="s">
        <v>85</v>
      </c>
      <c r="BK376" s="242">
        <f t="shared" si="98"/>
        <v>0</v>
      </c>
      <c r="BL376" s="158" t="s">
        <v>232</v>
      </c>
      <c r="BM376" s="158" t="s">
        <v>1061</v>
      </c>
      <c r="BO376" s="152"/>
    </row>
    <row r="377" spans="2:67" s="170" customFormat="1" ht="38.25" customHeight="1">
      <c r="B377" s="171"/>
      <c r="C377" s="231" t="s">
        <v>1062</v>
      </c>
      <c r="D377" s="231" t="s">
        <v>169</v>
      </c>
      <c r="E377" s="232" t="s">
        <v>1063</v>
      </c>
      <c r="F377" s="233" t="s">
        <v>1064</v>
      </c>
      <c r="G377" s="233"/>
      <c r="H377" s="233"/>
      <c r="I377" s="233"/>
      <c r="J377" s="234" t="s">
        <v>243</v>
      </c>
      <c r="K377" s="235">
        <v>267.39999999999998</v>
      </c>
      <c r="L377" s="149"/>
      <c r="M377" s="149"/>
      <c r="N377" s="236">
        <f t="shared" si="89"/>
        <v>0</v>
      </c>
      <c r="O377" s="236"/>
      <c r="P377" s="236"/>
      <c r="Q377" s="236"/>
      <c r="R377" s="174"/>
      <c r="T377" s="237" t="s">
        <v>5</v>
      </c>
      <c r="U377" s="238" t="s">
        <v>41</v>
      </c>
      <c r="V377" s="239">
        <v>0.25107000000000002</v>
      </c>
      <c r="W377" s="239">
        <f t="shared" si="90"/>
        <v>67.136117999999996</v>
      </c>
      <c r="X377" s="239">
        <v>4.0000000000000003E-5</v>
      </c>
      <c r="Y377" s="239">
        <f t="shared" si="91"/>
        <v>1.0696000000000001E-2</v>
      </c>
      <c r="Z377" s="239">
        <v>0</v>
      </c>
      <c r="AA377" s="240">
        <f t="shared" si="92"/>
        <v>0</v>
      </c>
      <c r="AC377" s="262"/>
      <c r="AD377" s="262"/>
      <c r="AE377" s="262"/>
      <c r="AF377" s="262"/>
      <c r="AG377" s="262"/>
      <c r="AH377" s="262"/>
      <c r="AI377" s="262"/>
      <c r="AR377" s="158" t="s">
        <v>232</v>
      </c>
      <c r="AT377" s="158" t="s">
        <v>169</v>
      </c>
      <c r="AU377" s="158" t="s">
        <v>85</v>
      </c>
      <c r="AY377" s="158" t="s">
        <v>168</v>
      </c>
      <c r="BE377" s="241">
        <f t="shared" si="93"/>
        <v>0</v>
      </c>
      <c r="BF377" s="241">
        <f t="shared" si="94"/>
        <v>0</v>
      </c>
      <c r="BG377" s="241">
        <f t="shared" si="95"/>
        <v>0</v>
      </c>
      <c r="BH377" s="241">
        <f t="shared" si="96"/>
        <v>0</v>
      </c>
      <c r="BI377" s="241">
        <f t="shared" si="97"/>
        <v>0</v>
      </c>
      <c r="BJ377" s="158" t="s">
        <v>85</v>
      </c>
      <c r="BK377" s="242">
        <f t="shared" si="98"/>
        <v>0</v>
      </c>
      <c r="BL377" s="158" t="s">
        <v>232</v>
      </c>
      <c r="BM377" s="158" t="s">
        <v>1065</v>
      </c>
      <c r="BO377" s="152"/>
    </row>
    <row r="378" spans="2:67" s="170" customFormat="1" ht="38.25" customHeight="1">
      <c r="B378" s="171"/>
      <c r="C378" s="243" t="s">
        <v>1066</v>
      </c>
      <c r="D378" s="243" t="s">
        <v>203</v>
      </c>
      <c r="E378" s="244" t="s">
        <v>1067</v>
      </c>
      <c r="F378" s="245" t="s">
        <v>1068</v>
      </c>
      <c r="G378" s="245"/>
      <c r="H378" s="245"/>
      <c r="I378" s="245"/>
      <c r="J378" s="246" t="s">
        <v>181</v>
      </c>
      <c r="K378" s="247">
        <v>331.25400000000002</v>
      </c>
      <c r="L378" s="150"/>
      <c r="M378" s="150"/>
      <c r="N378" s="248">
        <f t="shared" si="89"/>
        <v>0</v>
      </c>
      <c r="O378" s="236"/>
      <c r="P378" s="236"/>
      <c r="Q378" s="236"/>
      <c r="R378" s="174"/>
      <c r="T378" s="237" t="s">
        <v>5</v>
      </c>
      <c r="U378" s="238" t="s">
        <v>41</v>
      </c>
      <c r="V378" s="239">
        <v>0</v>
      </c>
      <c r="W378" s="239">
        <f t="shared" si="90"/>
        <v>0</v>
      </c>
      <c r="X378" s="239">
        <v>2.6900000000000001E-3</v>
      </c>
      <c r="Y378" s="239">
        <f t="shared" si="91"/>
        <v>0.89107326000000009</v>
      </c>
      <c r="Z378" s="239">
        <v>0</v>
      </c>
      <c r="AA378" s="240">
        <f t="shared" si="92"/>
        <v>0</v>
      </c>
      <c r="AC378" s="262"/>
      <c r="AD378" s="262"/>
      <c r="AE378" s="262"/>
      <c r="AF378" s="262"/>
      <c r="AG378" s="262"/>
      <c r="AH378" s="262"/>
      <c r="AI378" s="262"/>
      <c r="AR378" s="158" t="s">
        <v>297</v>
      </c>
      <c r="AT378" s="158" t="s">
        <v>203</v>
      </c>
      <c r="AU378" s="158" t="s">
        <v>85</v>
      </c>
      <c r="AY378" s="158" t="s">
        <v>168</v>
      </c>
      <c r="BE378" s="241">
        <f t="shared" si="93"/>
        <v>0</v>
      </c>
      <c r="BF378" s="241">
        <f t="shared" si="94"/>
        <v>0</v>
      </c>
      <c r="BG378" s="241">
        <f t="shared" si="95"/>
        <v>0</v>
      </c>
      <c r="BH378" s="241">
        <f t="shared" si="96"/>
        <v>0</v>
      </c>
      <c r="BI378" s="241">
        <f t="shared" si="97"/>
        <v>0</v>
      </c>
      <c r="BJ378" s="158" t="s">
        <v>85</v>
      </c>
      <c r="BK378" s="242">
        <f t="shared" si="98"/>
        <v>0</v>
      </c>
      <c r="BL378" s="158" t="s">
        <v>232</v>
      </c>
      <c r="BM378" s="158" t="s">
        <v>1069</v>
      </c>
      <c r="BO378" s="152"/>
    </row>
    <row r="379" spans="2:67" s="170" customFormat="1" ht="51" customHeight="1">
      <c r="B379" s="171"/>
      <c r="C379" s="243" t="s">
        <v>1070</v>
      </c>
      <c r="D379" s="243" t="s">
        <v>203</v>
      </c>
      <c r="E379" s="244" t="s">
        <v>1071</v>
      </c>
      <c r="F379" s="245" t="s">
        <v>1072</v>
      </c>
      <c r="G379" s="245"/>
      <c r="H379" s="245"/>
      <c r="I379" s="245"/>
      <c r="J379" s="246" t="s">
        <v>181</v>
      </c>
      <c r="K379" s="247">
        <v>12.21</v>
      </c>
      <c r="L379" s="150"/>
      <c r="M379" s="150"/>
      <c r="N379" s="248">
        <f t="shared" si="89"/>
        <v>0</v>
      </c>
      <c r="O379" s="236"/>
      <c r="P379" s="236"/>
      <c r="Q379" s="236"/>
      <c r="R379" s="174"/>
      <c r="T379" s="237" t="s">
        <v>5</v>
      </c>
      <c r="U379" s="238" t="s">
        <v>41</v>
      </c>
      <c r="V379" s="239">
        <v>0</v>
      </c>
      <c r="W379" s="239">
        <f t="shared" si="90"/>
        <v>0</v>
      </c>
      <c r="X379" s="239">
        <v>2.6900000000000001E-3</v>
      </c>
      <c r="Y379" s="239">
        <f t="shared" si="91"/>
        <v>3.2844900000000003E-2</v>
      </c>
      <c r="Z379" s="239">
        <v>0</v>
      </c>
      <c r="AA379" s="240">
        <f t="shared" si="92"/>
        <v>0</v>
      </c>
      <c r="AC379" s="262"/>
      <c r="AD379" s="262"/>
      <c r="AE379" s="262"/>
      <c r="AF379" s="262"/>
      <c r="AG379" s="262"/>
      <c r="AH379" s="262"/>
      <c r="AI379" s="262"/>
      <c r="AR379" s="158" t="s">
        <v>297</v>
      </c>
      <c r="AT379" s="158" t="s">
        <v>203</v>
      </c>
      <c r="AU379" s="158" t="s">
        <v>85</v>
      </c>
      <c r="AY379" s="158" t="s">
        <v>168</v>
      </c>
      <c r="BE379" s="241">
        <f t="shared" si="93"/>
        <v>0</v>
      </c>
      <c r="BF379" s="241">
        <f t="shared" si="94"/>
        <v>0</v>
      </c>
      <c r="BG379" s="241">
        <f t="shared" si="95"/>
        <v>0</v>
      </c>
      <c r="BH379" s="241">
        <f t="shared" si="96"/>
        <v>0</v>
      </c>
      <c r="BI379" s="241">
        <f t="shared" si="97"/>
        <v>0</v>
      </c>
      <c r="BJ379" s="158" t="s">
        <v>85</v>
      </c>
      <c r="BK379" s="242">
        <f t="shared" si="98"/>
        <v>0</v>
      </c>
      <c r="BL379" s="158" t="s">
        <v>232</v>
      </c>
      <c r="BM379" s="158" t="s">
        <v>1073</v>
      </c>
      <c r="BO379" s="152"/>
    </row>
    <row r="380" spans="2:67" s="170" customFormat="1" ht="38.25" customHeight="1">
      <c r="B380" s="171"/>
      <c r="C380" s="231" t="s">
        <v>1074</v>
      </c>
      <c r="D380" s="231" t="s">
        <v>169</v>
      </c>
      <c r="E380" s="232" t="s">
        <v>1075</v>
      </c>
      <c r="F380" s="233" t="s">
        <v>1076</v>
      </c>
      <c r="G380" s="233"/>
      <c r="H380" s="233"/>
      <c r="I380" s="233"/>
      <c r="J380" s="234" t="s">
        <v>181</v>
      </c>
      <c r="K380" s="235">
        <v>107.9</v>
      </c>
      <c r="L380" s="149"/>
      <c r="M380" s="149"/>
      <c r="N380" s="236">
        <f t="shared" si="89"/>
        <v>0</v>
      </c>
      <c r="O380" s="236"/>
      <c r="P380" s="236"/>
      <c r="Q380" s="236"/>
      <c r="R380" s="174"/>
      <c r="T380" s="237" t="s">
        <v>5</v>
      </c>
      <c r="U380" s="238" t="s">
        <v>41</v>
      </c>
      <c r="V380" s="239">
        <v>0.34462999999999999</v>
      </c>
      <c r="W380" s="239">
        <f t="shared" si="90"/>
        <v>37.185577000000002</v>
      </c>
      <c r="X380" s="239">
        <v>3.5E-4</v>
      </c>
      <c r="Y380" s="239">
        <f t="shared" si="91"/>
        <v>3.7765E-2</v>
      </c>
      <c r="Z380" s="239">
        <v>0</v>
      </c>
      <c r="AA380" s="240">
        <f t="shared" si="92"/>
        <v>0</v>
      </c>
      <c r="AC380" s="262"/>
      <c r="AD380" s="262"/>
      <c r="AE380" s="262"/>
      <c r="AF380" s="262"/>
      <c r="AG380" s="262"/>
      <c r="AH380" s="262"/>
      <c r="AI380" s="262"/>
      <c r="AR380" s="158" t="s">
        <v>232</v>
      </c>
      <c r="AT380" s="158" t="s">
        <v>169</v>
      </c>
      <c r="AU380" s="158" t="s">
        <v>85</v>
      </c>
      <c r="AY380" s="158" t="s">
        <v>168</v>
      </c>
      <c r="BE380" s="241">
        <f t="shared" si="93"/>
        <v>0</v>
      </c>
      <c r="BF380" s="241">
        <f t="shared" si="94"/>
        <v>0</v>
      </c>
      <c r="BG380" s="241">
        <f t="shared" si="95"/>
        <v>0</v>
      </c>
      <c r="BH380" s="241">
        <f t="shared" si="96"/>
        <v>0</v>
      </c>
      <c r="BI380" s="241">
        <f t="shared" si="97"/>
        <v>0</v>
      </c>
      <c r="BJ380" s="158" t="s">
        <v>85</v>
      </c>
      <c r="BK380" s="242">
        <f t="shared" si="98"/>
        <v>0</v>
      </c>
      <c r="BL380" s="158" t="s">
        <v>232</v>
      </c>
      <c r="BM380" s="158" t="s">
        <v>1077</v>
      </c>
      <c r="BO380" s="152"/>
    </row>
    <row r="381" spans="2:67" s="170" customFormat="1" ht="51" customHeight="1">
      <c r="B381" s="171"/>
      <c r="C381" s="231" t="s">
        <v>1078</v>
      </c>
      <c r="D381" s="231" t="s">
        <v>169</v>
      </c>
      <c r="E381" s="232" t="s">
        <v>1079</v>
      </c>
      <c r="F381" s="233" t="s">
        <v>1080</v>
      </c>
      <c r="G381" s="233"/>
      <c r="H381" s="233"/>
      <c r="I381" s="233"/>
      <c r="J381" s="234" t="s">
        <v>243</v>
      </c>
      <c r="K381" s="235">
        <v>99</v>
      </c>
      <c r="L381" s="149"/>
      <c r="M381" s="149"/>
      <c r="N381" s="236">
        <f t="shared" si="89"/>
        <v>0</v>
      </c>
      <c r="O381" s="236"/>
      <c r="P381" s="236"/>
      <c r="Q381" s="236"/>
      <c r="R381" s="174"/>
      <c r="T381" s="237" t="s">
        <v>5</v>
      </c>
      <c r="U381" s="238" t="s">
        <v>41</v>
      </c>
      <c r="V381" s="239">
        <v>0.25107000000000002</v>
      </c>
      <c r="W381" s="239">
        <f t="shared" si="90"/>
        <v>24.855930000000001</v>
      </c>
      <c r="X381" s="239">
        <v>4.0000000000000003E-5</v>
      </c>
      <c r="Y381" s="239">
        <f t="shared" si="91"/>
        <v>3.96E-3</v>
      </c>
      <c r="Z381" s="239">
        <v>0</v>
      </c>
      <c r="AA381" s="240">
        <f t="shared" si="92"/>
        <v>0</v>
      </c>
      <c r="AC381" s="262"/>
      <c r="AD381" s="262"/>
      <c r="AE381" s="262"/>
      <c r="AF381" s="262"/>
      <c r="AG381" s="262"/>
      <c r="AH381" s="262"/>
      <c r="AI381" s="262"/>
      <c r="AR381" s="158" t="s">
        <v>232</v>
      </c>
      <c r="AT381" s="158" t="s">
        <v>169</v>
      </c>
      <c r="AU381" s="158" t="s">
        <v>85</v>
      </c>
      <c r="AY381" s="158" t="s">
        <v>168</v>
      </c>
      <c r="BE381" s="241">
        <f t="shared" si="93"/>
        <v>0</v>
      </c>
      <c r="BF381" s="241">
        <f t="shared" si="94"/>
        <v>0</v>
      </c>
      <c r="BG381" s="241">
        <f t="shared" si="95"/>
        <v>0</v>
      </c>
      <c r="BH381" s="241">
        <f t="shared" si="96"/>
        <v>0</v>
      </c>
      <c r="BI381" s="241">
        <f t="shared" si="97"/>
        <v>0</v>
      </c>
      <c r="BJ381" s="158" t="s">
        <v>85</v>
      </c>
      <c r="BK381" s="242">
        <f t="shared" si="98"/>
        <v>0</v>
      </c>
      <c r="BL381" s="158" t="s">
        <v>232</v>
      </c>
      <c r="BM381" s="158" t="s">
        <v>1081</v>
      </c>
      <c r="BO381" s="152"/>
    </row>
    <row r="382" spans="2:67" s="170" customFormat="1" ht="38.25" customHeight="1">
      <c r="B382" s="171"/>
      <c r="C382" s="243" t="s">
        <v>1082</v>
      </c>
      <c r="D382" s="243" t="s">
        <v>203</v>
      </c>
      <c r="E382" s="244" t="s">
        <v>1083</v>
      </c>
      <c r="F382" s="245" t="s">
        <v>1084</v>
      </c>
      <c r="G382" s="245"/>
      <c r="H382" s="245"/>
      <c r="I382" s="245"/>
      <c r="J382" s="246" t="s">
        <v>181</v>
      </c>
      <c r="K382" s="247">
        <v>129.58000000000001</v>
      </c>
      <c r="L382" s="150"/>
      <c r="M382" s="150"/>
      <c r="N382" s="248">
        <f t="shared" si="89"/>
        <v>0</v>
      </c>
      <c r="O382" s="236"/>
      <c r="P382" s="236"/>
      <c r="Q382" s="236"/>
      <c r="R382" s="174"/>
      <c r="T382" s="237" t="s">
        <v>5</v>
      </c>
      <c r="U382" s="238" t="s">
        <v>41</v>
      </c>
      <c r="V382" s="239">
        <v>0</v>
      </c>
      <c r="W382" s="239">
        <f t="shared" si="90"/>
        <v>0</v>
      </c>
      <c r="X382" s="239">
        <v>2.8E-3</v>
      </c>
      <c r="Y382" s="239">
        <f t="shared" si="91"/>
        <v>0.36282400000000004</v>
      </c>
      <c r="Z382" s="239">
        <v>0</v>
      </c>
      <c r="AA382" s="240">
        <f t="shared" si="92"/>
        <v>0</v>
      </c>
      <c r="AC382" s="262"/>
      <c r="AD382" s="262"/>
      <c r="AE382" s="262"/>
      <c r="AF382" s="262"/>
      <c r="AG382" s="262"/>
      <c r="AH382" s="262"/>
      <c r="AI382" s="262"/>
      <c r="AR382" s="158" t="s">
        <v>297</v>
      </c>
      <c r="AT382" s="158" t="s">
        <v>203</v>
      </c>
      <c r="AU382" s="158" t="s">
        <v>85</v>
      </c>
      <c r="AY382" s="158" t="s">
        <v>168</v>
      </c>
      <c r="BE382" s="241">
        <f t="shared" si="93"/>
        <v>0</v>
      </c>
      <c r="BF382" s="241">
        <f t="shared" si="94"/>
        <v>0</v>
      </c>
      <c r="BG382" s="241">
        <f t="shared" si="95"/>
        <v>0</v>
      </c>
      <c r="BH382" s="241">
        <f t="shared" si="96"/>
        <v>0</v>
      </c>
      <c r="BI382" s="241">
        <f t="shared" si="97"/>
        <v>0</v>
      </c>
      <c r="BJ382" s="158" t="s">
        <v>85</v>
      </c>
      <c r="BK382" s="242">
        <f t="shared" si="98"/>
        <v>0</v>
      </c>
      <c r="BL382" s="158" t="s">
        <v>232</v>
      </c>
      <c r="BM382" s="158" t="s">
        <v>1085</v>
      </c>
      <c r="BO382" s="152"/>
    </row>
    <row r="383" spans="2:67" s="170" customFormat="1" ht="25.5" customHeight="1">
      <c r="B383" s="171"/>
      <c r="C383" s="231" t="s">
        <v>1086</v>
      </c>
      <c r="D383" s="231" t="s">
        <v>169</v>
      </c>
      <c r="E383" s="232" t="s">
        <v>1087</v>
      </c>
      <c r="F383" s="233" t="s">
        <v>1088</v>
      </c>
      <c r="G383" s="233"/>
      <c r="H383" s="233"/>
      <c r="I383" s="233"/>
      <c r="J383" s="234" t="s">
        <v>181</v>
      </c>
      <c r="K383" s="235">
        <v>178.6</v>
      </c>
      <c r="L383" s="149"/>
      <c r="M383" s="149"/>
      <c r="N383" s="236">
        <f t="shared" si="89"/>
        <v>0</v>
      </c>
      <c r="O383" s="236"/>
      <c r="P383" s="236"/>
      <c r="Q383" s="236"/>
      <c r="R383" s="174"/>
      <c r="T383" s="237" t="s">
        <v>5</v>
      </c>
      <c r="U383" s="238" t="s">
        <v>41</v>
      </c>
      <c r="V383" s="239">
        <v>0.43099999999999999</v>
      </c>
      <c r="W383" s="239">
        <f t="shared" si="90"/>
        <v>76.976599999999991</v>
      </c>
      <c r="X383" s="239">
        <v>2E-3</v>
      </c>
      <c r="Y383" s="239">
        <f t="shared" si="91"/>
        <v>0.35720000000000002</v>
      </c>
      <c r="Z383" s="239">
        <v>0</v>
      </c>
      <c r="AA383" s="240">
        <f t="shared" si="92"/>
        <v>0</v>
      </c>
      <c r="AC383" s="262"/>
      <c r="AD383" s="262"/>
      <c r="AE383" s="262"/>
      <c r="AF383" s="262"/>
      <c r="AG383" s="262"/>
      <c r="AH383" s="262"/>
      <c r="AI383" s="262"/>
      <c r="AR383" s="158" t="s">
        <v>232</v>
      </c>
      <c r="AT383" s="158" t="s">
        <v>169</v>
      </c>
      <c r="AU383" s="158" t="s">
        <v>85</v>
      </c>
      <c r="AY383" s="158" t="s">
        <v>168</v>
      </c>
      <c r="BE383" s="241">
        <f t="shared" si="93"/>
        <v>0</v>
      </c>
      <c r="BF383" s="241">
        <f t="shared" si="94"/>
        <v>0</v>
      </c>
      <c r="BG383" s="241">
        <f t="shared" si="95"/>
        <v>0</v>
      </c>
      <c r="BH383" s="241">
        <f t="shared" si="96"/>
        <v>0</v>
      </c>
      <c r="BI383" s="241">
        <f t="shared" si="97"/>
        <v>0</v>
      </c>
      <c r="BJ383" s="158" t="s">
        <v>85</v>
      </c>
      <c r="BK383" s="242">
        <f t="shared" si="98"/>
        <v>0</v>
      </c>
      <c r="BL383" s="158" t="s">
        <v>232</v>
      </c>
      <c r="BM383" s="158" t="s">
        <v>1089</v>
      </c>
      <c r="BO383" s="152"/>
    </row>
    <row r="384" spans="2:67" s="170" customFormat="1" ht="25.5" customHeight="1">
      <c r="B384" s="171"/>
      <c r="C384" s="243" t="s">
        <v>1090</v>
      </c>
      <c r="D384" s="243" t="s">
        <v>203</v>
      </c>
      <c r="E384" s="244" t="s">
        <v>1091</v>
      </c>
      <c r="F384" s="245" t="s">
        <v>1092</v>
      </c>
      <c r="G384" s="245"/>
      <c r="H384" s="245"/>
      <c r="I384" s="245"/>
      <c r="J384" s="246" t="s">
        <v>181</v>
      </c>
      <c r="K384" s="247">
        <v>196.46</v>
      </c>
      <c r="L384" s="150"/>
      <c r="M384" s="150"/>
      <c r="N384" s="248">
        <f t="shared" si="89"/>
        <v>0</v>
      </c>
      <c r="O384" s="236"/>
      <c r="P384" s="236"/>
      <c r="Q384" s="236"/>
      <c r="R384" s="174"/>
      <c r="T384" s="237" t="s">
        <v>5</v>
      </c>
      <c r="U384" s="238" t="s">
        <v>41</v>
      </c>
      <c r="V384" s="239">
        <v>0</v>
      </c>
      <c r="W384" s="239">
        <f t="shared" si="90"/>
        <v>0</v>
      </c>
      <c r="X384" s="239">
        <v>0</v>
      </c>
      <c r="Y384" s="239">
        <f t="shared" si="91"/>
        <v>0</v>
      </c>
      <c r="Z384" s="239">
        <v>0</v>
      </c>
      <c r="AA384" s="240">
        <f t="shared" si="92"/>
        <v>0</v>
      </c>
      <c r="AC384" s="262"/>
      <c r="AD384" s="262"/>
      <c r="AE384" s="262"/>
      <c r="AF384" s="262"/>
      <c r="AG384" s="262"/>
      <c r="AH384" s="262"/>
      <c r="AI384" s="262"/>
      <c r="AR384" s="158" t="s">
        <v>297</v>
      </c>
      <c r="AT384" s="158" t="s">
        <v>203</v>
      </c>
      <c r="AU384" s="158" t="s">
        <v>85</v>
      </c>
      <c r="AY384" s="158" t="s">
        <v>168</v>
      </c>
      <c r="BE384" s="241">
        <f t="shared" si="93"/>
        <v>0</v>
      </c>
      <c r="BF384" s="241">
        <f t="shared" si="94"/>
        <v>0</v>
      </c>
      <c r="BG384" s="241">
        <f t="shared" si="95"/>
        <v>0</v>
      </c>
      <c r="BH384" s="241">
        <f t="shared" si="96"/>
        <v>0</v>
      </c>
      <c r="BI384" s="241">
        <f t="shared" si="97"/>
        <v>0</v>
      </c>
      <c r="BJ384" s="158" t="s">
        <v>85</v>
      </c>
      <c r="BK384" s="242">
        <f t="shared" si="98"/>
        <v>0</v>
      </c>
      <c r="BL384" s="158" t="s">
        <v>232</v>
      </c>
      <c r="BM384" s="158" t="s">
        <v>1093</v>
      </c>
      <c r="BO384" s="152"/>
    </row>
    <row r="385" spans="2:67" s="170" customFormat="1" ht="25.5" customHeight="1">
      <c r="B385" s="171"/>
      <c r="C385" s="231" t="s">
        <v>1094</v>
      </c>
      <c r="D385" s="231" t="s">
        <v>169</v>
      </c>
      <c r="E385" s="232" t="s">
        <v>1095</v>
      </c>
      <c r="F385" s="233" t="s">
        <v>1096</v>
      </c>
      <c r="G385" s="233"/>
      <c r="H385" s="233"/>
      <c r="I385" s="233"/>
      <c r="J385" s="234" t="s">
        <v>181</v>
      </c>
      <c r="K385" s="235">
        <v>420.2</v>
      </c>
      <c r="L385" s="149"/>
      <c r="M385" s="149"/>
      <c r="N385" s="236">
        <f t="shared" si="89"/>
        <v>0</v>
      </c>
      <c r="O385" s="236"/>
      <c r="P385" s="236"/>
      <c r="Q385" s="236"/>
      <c r="R385" s="174"/>
      <c r="T385" s="237" t="s">
        <v>5</v>
      </c>
      <c r="U385" s="238" t="s">
        <v>41</v>
      </c>
      <c r="V385" s="239">
        <v>1.3140000000000001E-2</v>
      </c>
      <c r="W385" s="239">
        <f t="shared" si="90"/>
        <v>5.5214280000000002</v>
      </c>
      <c r="X385" s="239">
        <v>8.0000000000000007E-5</v>
      </c>
      <c r="Y385" s="239">
        <f t="shared" si="91"/>
        <v>3.3616E-2</v>
      </c>
      <c r="Z385" s="239">
        <v>0</v>
      </c>
      <c r="AA385" s="240">
        <f t="shared" si="92"/>
        <v>0</v>
      </c>
      <c r="AC385" s="262"/>
      <c r="AD385" s="262"/>
      <c r="AE385" s="262"/>
      <c r="AF385" s="262"/>
      <c r="AG385" s="262"/>
      <c r="AH385" s="262"/>
      <c r="AI385" s="262"/>
      <c r="AR385" s="158" t="s">
        <v>232</v>
      </c>
      <c r="AT385" s="158" t="s">
        <v>169</v>
      </c>
      <c r="AU385" s="158" t="s">
        <v>85</v>
      </c>
      <c r="AY385" s="158" t="s">
        <v>168</v>
      </c>
      <c r="BE385" s="241">
        <f t="shared" si="93"/>
        <v>0</v>
      </c>
      <c r="BF385" s="241">
        <f t="shared" si="94"/>
        <v>0</v>
      </c>
      <c r="BG385" s="241">
        <f t="shared" si="95"/>
        <v>0</v>
      </c>
      <c r="BH385" s="241">
        <f t="shared" si="96"/>
        <v>0</v>
      </c>
      <c r="BI385" s="241">
        <f t="shared" si="97"/>
        <v>0</v>
      </c>
      <c r="BJ385" s="158" t="s">
        <v>85</v>
      </c>
      <c r="BK385" s="242">
        <f t="shared" si="98"/>
        <v>0</v>
      </c>
      <c r="BL385" s="158" t="s">
        <v>232</v>
      </c>
      <c r="BM385" s="158" t="s">
        <v>1097</v>
      </c>
      <c r="BO385" s="152"/>
    </row>
    <row r="386" spans="2:67" s="170" customFormat="1" ht="25.5" customHeight="1">
      <c r="B386" s="171"/>
      <c r="C386" s="231" t="s">
        <v>1098</v>
      </c>
      <c r="D386" s="231" t="s">
        <v>169</v>
      </c>
      <c r="E386" s="232" t="s">
        <v>1099</v>
      </c>
      <c r="F386" s="233" t="s">
        <v>1100</v>
      </c>
      <c r="G386" s="233"/>
      <c r="H386" s="233"/>
      <c r="I386" s="233"/>
      <c r="J386" s="234" t="s">
        <v>267</v>
      </c>
      <c r="K386" s="235">
        <v>1.8240000000000001</v>
      </c>
      <c r="L386" s="149"/>
      <c r="M386" s="149"/>
      <c r="N386" s="236">
        <f t="shared" si="89"/>
        <v>0</v>
      </c>
      <c r="O386" s="236"/>
      <c r="P386" s="236"/>
      <c r="Q386" s="236"/>
      <c r="R386" s="174"/>
      <c r="T386" s="237" t="s">
        <v>5</v>
      </c>
      <c r="U386" s="238" t="s">
        <v>41</v>
      </c>
      <c r="V386" s="239">
        <v>1.0309999999999999</v>
      </c>
      <c r="W386" s="239">
        <f t="shared" si="90"/>
        <v>1.880544</v>
      </c>
      <c r="X386" s="239">
        <v>0</v>
      </c>
      <c r="Y386" s="239">
        <f t="shared" si="91"/>
        <v>0</v>
      </c>
      <c r="Z386" s="239">
        <v>0</v>
      </c>
      <c r="AA386" s="240">
        <f t="shared" si="92"/>
        <v>0</v>
      </c>
      <c r="AC386" s="262"/>
      <c r="AD386" s="262"/>
      <c r="AE386" s="262"/>
      <c r="AF386" s="262"/>
      <c r="AG386" s="262"/>
      <c r="AH386" s="262"/>
      <c r="AI386" s="262"/>
      <c r="AR386" s="158" t="s">
        <v>232</v>
      </c>
      <c r="AT386" s="158" t="s">
        <v>169</v>
      </c>
      <c r="AU386" s="158" t="s">
        <v>85</v>
      </c>
      <c r="AY386" s="158" t="s">
        <v>168</v>
      </c>
      <c r="BE386" s="241">
        <f t="shared" si="93"/>
        <v>0</v>
      </c>
      <c r="BF386" s="241">
        <f t="shared" si="94"/>
        <v>0</v>
      </c>
      <c r="BG386" s="241">
        <f t="shared" si="95"/>
        <v>0</v>
      </c>
      <c r="BH386" s="241">
        <f t="shared" si="96"/>
        <v>0</v>
      </c>
      <c r="BI386" s="241">
        <f t="shared" si="97"/>
        <v>0</v>
      </c>
      <c r="BJ386" s="158" t="s">
        <v>85</v>
      </c>
      <c r="BK386" s="242">
        <f t="shared" si="98"/>
        <v>0</v>
      </c>
      <c r="BL386" s="158" t="s">
        <v>232</v>
      </c>
      <c r="BM386" s="158" t="s">
        <v>1101</v>
      </c>
      <c r="BO386" s="152"/>
    </row>
    <row r="387" spans="2:67" s="220" customFormat="1" ht="29.9" customHeight="1">
      <c r="B387" s="214"/>
      <c r="C387" s="215"/>
      <c r="D387" s="227" t="s">
        <v>150</v>
      </c>
      <c r="E387" s="227"/>
      <c r="F387" s="227"/>
      <c r="G387" s="227"/>
      <c r="H387" s="227"/>
      <c r="I387" s="227"/>
      <c r="J387" s="227"/>
      <c r="K387" s="227"/>
      <c r="L387" s="289"/>
      <c r="M387" s="289"/>
      <c r="N387" s="249">
        <f>BK387</f>
        <v>0</v>
      </c>
      <c r="O387" s="250"/>
      <c r="P387" s="250"/>
      <c r="Q387" s="250"/>
      <c r="R387" s="219"/>
      <c r="T387" s="221"/>
      <c r="U387" s="215"/>
      <c r="V387" s="215"/>
      <c r="W387" s="222">
        <f>SUM(W388:W398)</f>
        <v>551.16187500000001</v>
      </c>
      <c r="X387" s="215"/>
      <c r="Y387" s="222">
        <f>SUM(Y388:Y398)</f>
        <v>11.752151</v>
      </c>
      <c r="Z387" s="215"/>
      <c r="AA387" s="223">
        <f>SUM(AA388:AA398)</f>
        <v>0</v>
      </c>
      <c r="AC387" s="263"/>
      <c r="AD387" s="263"/>
      <c r="AE387" s="263"/>
      <c r="AF387" s="263"/>
      <c r="AG387" s="263"/>
      <c r="AH387" s="263"/>
      <c r="AI387" s="263"/>
      <c r="AR387" s="224" t="s">
        <v>85</v>
      </c>
      <c r="AT387" s="225" t="s">
        <v>73</v>
      </c>
      <c r="AU387" s="225" t="s">
        <v>80</v>
      </c>
      <c r="AY387" s="224" t="s">
        <v>168</v>
      </c>
      <c r="BK387" s="226">
        <f>SUM(BK388:BK398)</f>
        <v>0</v>
      </c>
      <c r="BO387" s="152"/>
    </row>
    <row r="388" spans="2:67" s="170" customFormat="1" ht="38.25" customHeight="1">
      <c r="B388" s="171"/>
      <c r="C388" s="231" t="s">
        <v>1102</v>
      </c>
      <c r="D388" s="231" t="s">
        <v>169</v>
      </c>
      <c r="E388" s="232" t="s">
        <v>1103</v>
      </c>
      <c r="F388" s="233" t="s">
        <v>1104</v>
      </c>
      <c r="G388" s="233"/>
      <c r="H388" s="233"/>
      <c r="I388" s="233"/>
      <c r="J388" s="234" t="s">
        <v>181</v>
      </c>
      <c r="K388" s="235">
        <v>414.3</v>
      </c>
      <c r="L388" s="149"/>
      <c r="M388" s="149"/>
      <c r="N388" s="236">
        <f t="shared" ref="N388:N398" si="99">ROUND(L388*K388,2)</f>
        <v>0</v>
      </c>
      <c r="O388" s="236"/>
      <c r="P388" s="236"/>
      <c r="Q388" s="236"/>
      <c r="R388" s="174"/>
      <c r="T388" s="237" t="s">
        <v>5</v>
      </c>
      <c r="U388" s="238" t="s">
        <v>41</v>
      </c>
      <c r="V388" s="239">
        <v>0.91261000000000003</v>
      </c>
      <c r="W388" s="239">
        <f t="shared" ref="W388:W398" si="100">V388*K388</f>
        <v>378.09432300000003</v>
      </c>
      <c r="X388" s="239">
        <v>4.0400000000000002E-3</v>
      </c>
      <c r="Y388" s="239">
        <f t="shared" ref="Y388:Y398" si="101">X388*K388</f>
        <v>1.673772</v>
      </c>
      <c r="Z388" s="239">
        <v>0</v>
      </c>
      <c r="AA388" s="240">
        <f t="shared" ref="AA388:AA398" si="102">Z388*K388</f>
        <v>0</v>
      </c>
      <c r="AC388" s="262"/>
      <c r="AD388" s="262"/>
      <c r="AE388" s="262"/>
      <c r="AF388" s="262"/>
      <c r="AG388" s="262"/>
      <c r="AH388" s="262"/>
      <c r="AI388" s="262"/>
      <c r="AR388" s="158" t="s">
        <v>232</v>
      </c>
      <c r="AT388" s="158" t="s">
        <v>169</v>
      </c>
      <c r="AU388" s="158" t="s">
        <v>85</v>
      </c>
      <c r="AY388" s="158" t="s">
        <v>168</v>
      </c>
      <c r="BE388" s="241">
        <f t="shared" ref="BE388:BE398" si="103">IF(U388="základná",N388,0)</f>
        <v>0</v>
      </c>
      <c r="BF388" s="241">
        <f t="shared" ref="BF388:BF398" si="104">IF(U388="znížená",N388,0)</f>
        <v>0</v>
      </c>
      <c r="BG388" s="241">
        <f t="shared" ref="BG388:BG398" si="105">IF(U388="zákl. prenesená",N388,0)</f>
        <v>0</v>
      </c>
      <c r="BH388" s="241">
        <f t="shared" ref="BH388:BH398" si="106">IF(U388="zníž. prenesená",N388,0)</f>
        <v>0</v>
      </c>
      <c r="BI388" s="241">
        <f t="shared" ref="BI388:BI398" si="107">IF(U388="nulová",N388,0)</f>
        <v>0</v>
      </c>
      <c r="BJ388" s="158" t="s">
        <v>85</v>
      </c>
      <c r="BK388" s="242">
        <f t="shared" ref="BK388:BK398" si="108">ROUND(L388*K388,3)</f>
        <v>0</v>
      </c>
      <c r="BL388" s="158" t="s">
        <v>232</v>
      </c>
      <c r="BM388" s="158" t="s">
        <v>1105</v>
      </c>
      <c r="BO388" s="152"/>
    </row>
    <row r="389" spans="2:67" s="170" customFormat="1" ht="38.25" customHeight="1">
      <c r="B389" s="171"/>
      <c r="C389" s="243" t="s">
        <v>1106</v>
      </c>
      <c r="D389" s="243" t="s">
        <v>203</v>
      </c>
      <c r="E389" s="244" t="s">
        <v>1107</v>
      </c>
      <c r="F389" s="245" t="s">
        <v>1108</v>
      </c>
      <c r="G389" s="245"/>
      <c r="H389" s="245"/>
      <c r="I389" s="245"/>
      <c r="J389" s="246" t="s">
        <v>181</v>
      </c>
      <c r="K389" s="247">
        <v>435.01499999999999</v>
      </c>
      <c r="L389" s="150"/>
      <c r="M389" s="150"/>
      <c r="N389" s="248">
        <f t="shared" si="99"/>
        <v>0</v>
      </c>
      <c r="O389" s="236"/>
      <c r="P389" s="236"/>
      <c r="Q389" s="236"/>
      <c r="R389" s="174"/>
      <c r="T389" s="237" t="s">
        <v>5</v>
      </c>
      <c r="U389" s="238" t="s">
        <v>41</v>
      </c>
      <c r="V389" s="239">
        <v>0</v>
      </c>
      <c r="W389" s="239">
        <f t="shared" si="100"/>
        <v>0</v>
      </c>
      <c r="X389" s="239">
        <v>2.1000000000000001E-2</v>
      </c>
      <c r="Y389" s="239">
        <f t="shared" si="101"/>
        <v>9.1353150000000003</v>
      </c>
      <c r="Z389" s="239">
        <v>0</v>
      </c>
      <c r="AA389" s="240">
        <f t="shared" si="102"/>
        <v>0</v>
      </c>
      <c r="AC389" s="262"/>
      <c r="AD389" s="262"/>
      <c r="AE389" s="262"/>
      <c r="AF389" s="262"/>
      <c r="AG389" s="262"/>
      <c r="AH389" s="262"/>
      <c r="AI389" s="262"/>
      <c r="AR389" s="158" t="s">
        <v>297</v>
      </c>
      <c r="AT389" s="158" t="s">
        <v>203</v>
      </c>
      <c r="AU389" s="158" t="s">
        <v>85</v>
      </c>
      <c r="AY389" s="158" t="s">
        <v>168</v>
      </c>
      <c r="BE389" s="241">
        <f t="shared" si="103"/>
        <v>0</v>
      </c>
      <c r="BF389" s="241">
        <f t="shared" si="104"/>
        <v>0</v>
      </c>
      <c r="BG389" s="241">
        <f t="shared" si="105"/>
        <v>0</v>
      </c>
      <c r="BH389" s="241">
        <f t="shared" si="106"/>
        <v>0</v>
      </c>
      <c r="BI389" s="241">
        <f t="shared" si="107"/>
        <v>0</v>
      </c>
      <c r="BJ389" s="158" t="s">
        <v>85</v>
      </c>
      <c r="BK389" s="242">
        <f t="shared" si="108"/>
        <v>0</v>
      </c>
      <c r="BL389" s="158" t="s">
        <v>232</v>
      </c>
      <c r="BM389" s="158" t="s">
        <v>1109</v>
      </c>
      <c r="BO389" s="152"/>
    </row>
    <row r="390" spans="2:67" s="170" customFormat="1" ht="38.25" customHeight="1">
      <c r="B390" s="171"/>
      <c r="C390" s="231" t="s">
        <v>1110</v>
      </c>
      <c r="D390" s="231" t="s">
        <v>169</v>
      </c>
      <c r="E390" s="232" t="s">
        <v>1111</v>
      </c>
      <c r="F390" s="233" t="s">
        <v>1112</v>
      </c>
      <c r="G390" s="233"/>
      <c r="H390" s="233"/>
      <c r="I390" s="233"/>
      <c r="J390" s="234" t="s">
        <v>181</v>
      </c>
      <c r="K390" s="235">
        <v>150.88</v>
      </c>
      <c r="L390" s="149"/>
      <c r="M390" s="149"/>
      <c r="N390" s="236">
        <f t="shared" si="99"/>
        <v>0</v>
      </c>
      <c r="O390" s="236"/>
      <c r="P390" s="236"/>
      <c r="Q390" s="236"/>
      <c r="R390" s="174"/>
      <c r="T390" s="237" t="s">
        <v>5</v>
      </c>
      <c r="U390" s="238" t="s">
        <v>41</v>
      </c>
      <c r="V390" s="239">
        <v>0.98599999999999999</v>
      </c>
      <c r="W390" s="239">
        <f t="shared" si="100"/>
        <v>148.76767999999998</v>
      </c>
      <c r="X390" s="239">
        <v>3.5400000000000002E-3</v>
      </c>
      <c r="Y390" s="239">
        <f t="shared" si="101"/>
        <v>0.53411520000000001</v>
      </c>
      <c r="Z390" s="239">
        <v>0</v>
      </c>
      <c r="AA390" s="240">
        <f t="shared" si="102"/>
        <v>0</v>
      </c>
      <c r="AC390" s="262"/>
      <c r="AD390" s="262"/>
      <c r="AE390" s="262"/>
      <c r="AF390" s="262"/>
      <c r="AG390" s="262"/>
      <c r="AH390" s="262"/>
      <c r="AI390" s="262"/>
      <c r="AR390" s="158" t="s">
        <v>232</v>
      </c>
      <c r="AT390" s="158" t="s">
        <v>169</v>
      </c>
      <c r="AU390" s="158" t="s">
        <v>85</v>
      </c>
      <c r="AY390" s="158" t="s">
        <v>168</v>
      </c>
      <c r="BE390" s="241">
        <f t="shared" si="103"/>
        <v>0</v>
      </c>
      <c r="BF390" s="241">
        <f t="shared" si="104"/>
        <v>0</v>
      </c>
      <c r="BG390" s="241">
        <f t="shared" si="105"/>
        <v>0</v>
      </c>
      <c r="BH390" s="241">
        <f t="shared" si="106"/>
        <v>0</v>
      </c>
      <c r="BI390" s="241">
        <f t="shared" si="107"/>
        <v>0</v>
      </c>
      <c r="BJ390" s="158" t="s">
        <v>85</v>
      </c>
      <c r="BK390" s="242">
        <f t="shared" si="108"/>
        <v>0</v>
      </c>
      <c r="BL390" s="158" t="s">
        <v>232</v>
      </c>
      <c r="BM390" s="158" t="s">
        <v>1113</v>
      </c>
      <c r="BO390" s="152"/>
    </row>
    <row r="391" spans="2:67" s="170" customFormat="1" ht="38.25" customHeight="1">
      <c r="B391" s="171"/>
      <c r="C391" s="243" t="s">
        <v>1114</v>
      </c>
      <c r="D391" s="243" t="s">
        <v>203</v>
      </c>
      <c r="E391" s="244" t="s">
        <v>1115</v>
      </c>
      <c r="F391" s="245" t="s">
        <v>1116</v>
      </c>
      <c r="G391" s="245"/>
      <c r="H391" s="245"/>
      <c r="I391" s="245"/>
      <c r="J391" s="246" t="s">
        <v>181</v>
      </c>
      <c r="K391" s="247">
        <v>165.96799999999999</v>
      </c>
      <c r="L391" s="150"/>
      <c r="M391" s="150"/>
      <c r="N391" s="248">
        <f t="shared" si="99"/>
        <v>0</v>
      </c>
      <c r="O391" s="236"/>
      <c r="P391" s="236"/>
      <c r="Q391" s="236"/>
      <c r="R391" s="174"/>
      <c r="T391" s="237" t="s">
        <v>5</v>
      </c>
      <c r="U391" s="238" t="s">
        <v>41</v>
      </c>
      <c r="V391" s="239">
        <v>0</v>
      </c>
      <c r="W391" s="239">
        <f t="shared" si="100"/>
        <v>0</v>
      </c>
      <c r="X391" s="239">
        <v>1.6000000000000001E-3</v>
      </c>
      <c r="Y391" s="239">
        <f t="shared" si="101"/>
        <v>0.26554879999999997</v>
      </c>
      <c r="Z391" s="239">
        <v>0</v>
      </c>
      <c r="AA391" s="240">
        <f t="shared" si="102"/>
        <v>0</v>
      </c>
      <c r="AC391" s="262"/>
      <c r="AD391" s="262"/>
      <c r="AE391" s="262"/>
      <c r="AF391" s="262"/>
      <c r="AG391" s="262"/>
      <c r="AH391" s="262"/>
      <c r="AI391" s="262"/>
      <c r="AR391" s="158" t="s">
        <v>297</v>
      </c>
      <c r="AT391" s="158" t="s">
        <v>203</v>
      </c>
      <c r="AU391" s="158" t="s">
        <v>85</v>
      </c>
      <c r="AY391" s="158" t="s">
        <v>168</v>
      </c>
      <c r="BE391" s="241">
        <f t="shared" si="103"/>
        <v>0</v>
      </c>
      <c r="BF391" s="241">
        <f t="shared" si="104"/>
        <v>0</v>
      </c>
      <c r="BG391" s="241">
        <f t="shared" si="105"/>
        <v>0</v>
      </c>
      <c r="BH391" s="241">
        <f t="shared" si="106"/>
        <v>0</v>
      </c>
      <c r="BI391" s="241">
        <f t="shared" si="107"/>
        <v>0</v>
      </c>
      <c r="BJ391" s="158" t="s">
        <v>85</v>
      </c>
      <c r="BK391" s="242">
        <f t="shared" si="108"/>
        <v>0</v>
      </c>
      <c r="BL391" s="158" t="s">
        <v>232</v>
      </c>
      <c r="BM391" s="158" t="s">
        <v>1117</v>
      </c>
      <c r="BO391" s="152"/>
    </row>
    <row r="392" spans="2:67" s="170" customFormat="1" ht="25.5" customHeight="1">
      <c r="B392" s="171"/>
      <c r="C392" s="231" t="s">
        <v>1118</v>
      </c>
      <c r="D392" s="231" t="s">
        <v>169</v>
      </c>
      <c r="E392" s="232" t="s">
        <v>1119</v>
      </c>
      <c r="F392" s="233" t="s">
        <v>1120</v>
      </c>
      <c r="G392" s="233"/>
      <c r="H392" s="233"/>
      <c r="I392" s="233"/>
      <c r="J392" s="234" t="s">
        <v>243</v>
      </c>
      <c r="K392" s="235">
        <v>204.6</v>
      </c>
      <c r="L392" s="149"/>
      <c r="M392" s="149"/>
      <c r="N392" s="236">
        <f t="shared" si="99"/>
        <v>0</v>
      </c>
      <c r="O392" s="236"/>
      <c r="P392" s="236"/>
      <c r="Q392" s="236"/>
      <c r="R392" s="174"/>
      <c r="T392" s="237" t="s">
        <v>5</v>
      </c>
      <c r="U392" s="238" t="s">
        <v>41</v>
      </c>
      <c r="V392" s="239">
        <v>3.7999999999999999E-2</v>
      </c>
      <c r="W392" s="239">
        <f t="shared" si="100"/>
        <v>7.7747999999999999</v>
      </c>
      <c r="X392" s="239">
        <v>5.0000000000000001E-4</v>
      </c>
      <c r="Y392" s="239">
        <f t="shared" si="101"/>
        <v>0.1023</v>
      </c>
      <c r="Z392" s="239">
        <v>0</v>
      </c>
      <c r="AA392" s="240">
        <f t="shared" si="102"/>
        <v>0</v>
      </c>
      <c r="AC392" s="262"/>
      <c r="AD392" s="262"/>
      <c r="AE392" s="262"/>
      <c r="AF392" s="262"/>
      <c r="AG392" s="262"/>
      <c r="AH392" s="262"/>
      <c r="AI392" s="262"/>
      <c r="AR392" s="158" t="s">
        <v>232</v>
      </c>
      <c r="AT392" s="158" t="s">
        <v>169</v>
      </c>
      <c r="AU392" s="158" t="s">
        <v>85</v>
      </c>
      <c r="AY392" s="158" t="s">
        <v>168</v>
      </c>
      <c r="BE392" s="241">
        <f t="shared" si="103"/>
        <v>0</v>
      </c>
      <c r="BF392" s="241">
        <f t="shared" si="104"/>
        <v>0</v>
      </c>
      <c r="BG392" s="241">
        <f t="shared" si="105"/>
        <v>0</v>
      </c>
      <c r="BH392" s="241">
        <f t="shared" si="106"/>
        <v>0</v>
      </c>
      <c r="BI392" s="241">
        <f t="shared" si="107"/>
        <v>0</v>
      </c>
      <c r="BJ392" s="158" t="s">
        <v>85</v>
      </c>
      <c r="BK392" s="242">
        <f t="shared" si="108"/>
        <v>0</v>
      </c>
      <c r="BL392" s="158" t="s">
        <v>232</v>
      </c>
      <c r="BM392" s="158" t="s">
        <v>1121</v>
      </c>
      <c r="BO392" s="152"/>
    </row>
    <row r="393" spans="2:67" s="170" customFormat="1" ht="16.5" customHeight="1">
      <c r="B393" s="171"/>
      <c r="C393" s="243" t="s">
        <v>1122</v>
      </c>
      <c r="D393" s="243" t="s">
        <v>203</v>
      </c>
      <c r="E393" s="244" t="s">
        <v>1123</v>
      </c>
      <c r="F393" s="245" t="s">
        <v>1124</v>
      </c>
      <c r="G393" s="245"/>
      <c r="H393" s="245"/>
      <c r="I393" s="245"/>
      <c r="J393" s="246" t="s">
        <v>243</v>
      </c>
      <c r="K393" s="247">
        <v>214.83</v>
      </c>
      <c r="L393" s="150"/>
      <c r="M393" s="150"/>
      <c r="N393" s="248">
        <f t="shared" si="99"/>
        <v>0</v>
      </c>
      <c r="O393" s="236"/>
      <c r="P393" s="236"/>
      <c r="Q393" s="236"/>
      <c r="R393" s="174"/>
      <c r="T393" s="237" t="s">
        <v>5</v>
      </c>
      <c r="U393" s="238" t="s">
        <v>41</v>
      </c>
      <c r="V393" s="239">
        <v>0</v>
      </c>
      <c r="W393" s="239">
        <f t="shared" si="100"/>
        <v>0</v>
      </c>
      <c r="X393" s="239">
        <v>0</v>
      </c>
      <c r="Y393" s="239">
        <f t="shared" si="101"/>
        <v>0</v>
      </c>
      <c r="Z393" s="239">
        <v>0</v>
      </c>
      <c r="AA393" s="240">
        <f t="shared" si="102"/>
        <v>0</v>
      </c>
      <c r="AC393" s="262"/>
      <c r="AD393" s="262"/>
      <c r="AE393" s="262"/>
      <c r="AF393" s="262"/>
      <c r="AG393" s="262"/>
      <c r="AH393" s="262"/>
      <c r="AI393" s="262"/>
      <c r="AR393" s="158" t="s">
        <v>297</v>
      </c>
      <c r="AT393" s="158" t="s">
        <v>203</v>
      </c>
      <c r="AU393" s="158" t="s">
        <v>85</v>
      </c>
      <c r="AY393" s="158" t="s">
        <v>168</v>
      </c>
      <c r="BE393" s="241">
        <f t="shared" si="103"/>
        <v>0</v>
      </c>
      <c r="BF393" s="241">
        <f t="shared" si="104"/>
        <v>0</v>
      </c>
      <c r="BG393" s="241">
        <f t="shared" si="105"/>
        <v>0</v>
      </c>
      <c r="BH393" s="241">
        <f t="shared" si="106"/>
        <v>0</v>
      </c>
      <c r="BI393" s="241">
        <f t="shared" si="107"/>
        <v>0</v>
      </c>
      <c r="BJ393" s="158" t="s">
        <v>85</v>
      </c>
      <c r="BK393" s="242">
        <f t="shared" si="108"/>
        <v>0</v>
      </c>
      <c r="BL393" s="158" t="s">
        <v>232</v>
      </c>
      <c r="BM393" s="158" t="s">
        <v>1125</v>
      </c>
      <c r="BO393" s="152"/>
    </row>
    <row r="394" spans="2:67" s="170" customFormat="1" ht="25.5" customHeight="1">
      <c r="B394" s="171"/>
      <c r="C394" s="231" t="s">
        <v>1126</v>
      </c>
      <c r="D394" s="231" t="s">
        <v>169</v>
      </c>
      <c r="E394" s="232" t="s">
        <v>1127</v>
      </c>
      <c r="F394" s="233" t="s">
        <v>1128</v>
      </c>
      <c r="G394" s="233"/>
      <c r="H394" s="233"/>
      <c r="I394" s="233"/>
      <c r="J394" s="234" t="s">
        <v>243</v>
      </c>
      <c r="K394" s="235">
        <v>36</v>
      </c>
      <c r="L394" s="149"/>
      <c r="M394" s="149"/>
      <c r="N394" s="236">
        <f t="shared" si="99"/>
        <v>0</v>
      </c>
      <c r="O394" s="236"/>
      <c r="P394" s="236"/>
      <c r="Q394" s="236"/>
      <c r="R394" s="174"/>
      <c r="T394" s="237" t="s">
        <v>5</v>
      </c>
      <c r="U394" s="238" t="s">
        <v>41</v>
      </c>
      <c r="V394" s="239">
        <v>3.7999999999999999E-2</v>
      </c>
      <c r="W394" s="239">
        <f t="shared" si="100"/>
        <v>1.3679999999999999</v>
      </c>
      <c r="X394" s="239">
        <v>5.0000000000000001E-4</v>
      </c>
      <c r="Y394" s="239">
        <f t="shared" si="101"/>
        <v>1.8000000000000002E-2</v>
      </c>
      <c r="Z394" s="239">
        <v>0</v>
      </c>
      <c r="AA394" s="240">
        <f t="shared" si="102"/>
        <v>0</v>
      </c>
      <c r="AC394" s="262"/>
      <c r="AD394" s="262"/>
      <c r="AE394" s="262"/>
      <c r="AF394" s="262"/>
      <c r="AG394" s="262"/>
      <c r="AH394" s="262"/>
      <c r="AI394" s="262"/>
      <c r="AR394" s="158" t="s">
        <v>232</v>
      </c>
      <c r="AT394" s="158" t="s">
        <v>169</v>
      </c>
      <c r="AU394" s="158" t="s">
        <v>85</v>
      </c>
      <c r="AY394" s="158" t="s">
        <v>168</v>
      </c>
      <c r="BE394" s="241">
        <f t="shared" si="103"/>
        <v>0</v>
      </c>
      <c r="BF394" s="241">
        <f t="shared" si="104"/>
        <v>0</v>
      </c>
      <c r="BG394" s="241">
        <f t="shared" si="105"/>
        <v>0</v>
      </c>
      <c r="BH394" s="241">
        <f t="shared" si="106"/>
        <v>0</v>
      </c>
      <c r="BI394" s="241">
        <f t="shared" si="107"/>
        <v>0</v>
      </c>
      <c r="BJ394" s="158" t="s">
        <v>85</v>
      </c>
      <c r="BK394" s="242">
        <f t="shared" si="108"/>
        <v>0</v>
      </c>
      <c r="BL394" s="158" t="s">
        <v>232</v>
      </c>
      <c r="BM394" s="158" t="s">
        <v>1129</v>
      </c>
      <c r="BO394" s="152"/>
    </row>
    <row r="395" spans="2:67" s="170" customFormat="1" ht="25.5" customHeight="1">
      <c r="B395" s="171"/>
      <c r="C395" s="243" t="s">
        <v>1130</v>
      </c>
      <c r="D395" s="243" t="s">
        <v>203</v>
      </c>
      <c r="E395" s="244" t="s">
        <v>1131</v>
      </c>
      <c r="F395" s="245" t="s">
        <v>1132</v>
      </c>
      <c r="G395" s="245"/>
      <c r="H395" s="245"/>
      <c r="I395" s="245"/>
      <c r="J395" s="246" t="s">
        <v>243</v>
      </c>
      <c r="K395" s="247">
        <v>36</v>
      </c>
      <c r="L395" s="150"/>
      <c r="M395" s="150"/>
      <c r="N395" s="248">
        <f t="shared" si="99"/>
        <v>0</v>
      </c>
      <c r="O395" s="236"/>
      <c r="P395" s="236"/>
      <c r="Q395" s="236"/>
      <c r="R395" s="174"/>
      <c r="T395" s="237" t="s">
        <v>5</v>
      </c>
      <c r="U395" s="238" t="s">
        <v>41</v>
      </c>
      <c r="V395" s="239">
        <v>0</v>
      </c>
      <c r="W395" s="239">
        <f t="shared" si="100"/>
        <v>0</v>
      </c>
      <c r="X395" s="239">
        <v>0</v>
      </c>
      <c r="Y395" s="239">
        <f t="shared" si="101"/>
        <v>0</v>
      </c>
      <c r="Z395" s="239">
        <v>0</v>
      </c>
      <c r="AA395" s="240">
        <f t="shared" si="102"/>
        <v>0</v>
      </c>
      <c r="AC395" s="262"/>
      <c r="AD395" s="262"/>
      <c r="AE395" s="262"/>
      <c r="AF395" s="262"/>
      <c r="AG395" s="262"/>
      <c r="AH395" s="262"/>
      <c r="AI395" s="262"/>
      <c r="AR395" s="158" t="s">
        <v>297</v>
      </c>
      <c r="AT395" s="158" t="s">
        <v>203</v>
      </c>
      <c r="AU395" s="158" t="s">
        <v>85</v>
      </c>
      <c r="AY395" s="158" t="s">
        <v>168</v>
      </c>
      <c r="BE395" s="241">
        <f t="shared" si="103"/>
        <v>0</v>
      </c>
      <c r="BF395" s="241">
        <f t="shared" si="104"/>
        <v>0</v>
      </c>
      <c r="BG395" s="241">
        <f t="shared" si="105"/>
        <v>0</v>
      </c>
      <c r="BH395" s="241">
        <f t="shared" si="106"/>
        <v>0</v>
      </c>
      <c r="BI395" s="241">
        <f t="shared" si="107"/>
        <v>0</v>
      </c>
      <c r="BJ395" s="158" t="s">
        <v>85</v>
      </c>
      <c r="BK395" s="242">
        <f t="shared" si="108"/>
        <v>0</v>
      </c>
      <c r="BL395" s="158" t="s">
        <v>232</v>
      </c>
      <c r="BM395" s="158" t="s">
        <v>1133</v>
      </c>
      <c r="BO395" s="152"/>
    </row>
    <row r="396" spans="2:67" s="170" customFormat="1" ht="25.5" customHeight="1">
      <c r="B396" s="171"/>
      <c r="C396" s="231" t="s">
        <v>1134</v>
      </c>
      <c r="D396" s="231" t="s">
        <v>169</v>
      </c>
      <c r="E396" s="232" t="s">
        <v>1135</v>
      </c>
      <c r="F396" s="233" t="s">
        <v>1136</v>
      </c>
      <c r="G396" s="233"/>
      <c r="H396" s="233"/>
      <c r="I396" s="233"/>
      <c r="J396" s="234" t="s">
        <v>210</v>
      </c>
      <c r="K396" s="235">
        <v>14</v>
      </c>
      <c r="L396" s="149"/>
      <c r="M396" s="149"/>
      <c r="N396" s="236">
        <f t="shared" si="99"/>
        <v>0</v>
      </c>
      <c r="O396" s="236"/>
      <c r="P396" s="236"/>
      <c r="Q396" s="236"/>
      <c r="R396" s="174"/>
      <c r="T396" s="237" t="s">
        <v>5</v>
      </c>
      <c r="U396" s="238" t="s">
        <v>41</v>
      </c>
      <c r="V396" s="239">
        <v>0.28399999999999997</v>
      </c>
      <c r="W396" s="239">
        <f t="shared" si="100"/>
        <v>3.9759999999999995</v>
      </c>
      <c r="X396" s="239">
        <v>4.4999999999999999E-4</v>
      </c>
      <c r="Y396" s="239">
        <f t="shared" si="101"/>
        <v>6.3E-3</v>
      </c>
      <c r="Z396" s="239">
        <v>0</v>
      </c>
      <c r="AA396" s="240">
        <f t="shared" si="102"/>
        <v>0</v>
      </c>
      <c r="AC396" s="262"/>
      <c r="AD396" s="262"/>
      <c r="AE396" s="262"/>
      <c r="AF396" s="262"/>
      <c r="AG396" s="262"/>
      <c r="AH396" s="262"/>
      <c r="AI396" s="262"/>
      <c r="AR396" s="158" t="s">
        <v>232</v>
      </c>
      <c r="AT396" s="158" t="s">
        <v>169</v>
      </c>
      <c r="AU396" s="158" t="s">
        <v>85</v>
      </c>
      <c r="AY396" s="158" t="s">
        <v>168</v>
      </c>
      <c r="BE396" s="241">
        <f t="shared" si="103"/>
        <v>0</v>
      </c>
      <c r="BF396" s="241">
        <f t="shared" si="104"/>
        <v>0</v>
      </c>
      <c r="BG396" s="241">
        <f t="shared" si="105"/>
        <v>0</v>
      </c>
      <c r="BH396" s="241">
        <f t="shared" si="106"/>
        <v>0</v>
      </c>
      <c r="BI396" s="241">
        <f t="shared" si="107"/>
        <v>0</v>
      </c>
      <c r="BJ396" s="158" t="s">
        <v>85</v>
      </c>
      <c r="BK396" s="242">
        <f t="shared" si="108"/>
        <v>0</v>
      </c>
      <c r="BL396" s="158" t="s">
        <v>232</v>
      </c>
      <c r="BM396" s="158" t="s">
        <v>1137</v>
      </c>
      <c r="BO396" s="152"/>
    </row>
    <row r="397" spans="2:67" s="170" customFormat="1" ht="16.5" customHeight="1">
      <c r="B397" s="171"/>
      <c r="C397" s="243" t="s">
        <v>1138</v>
      </c>
      <c r="D397" s="243" t="s">
        <v>203</v>
      </c>
      <c r="E397" s="244" t="s">
        <v>1139</v>
      </c>
      <c r="F397" s="245" t="s">
        <v>1140</v>
      </c>
      <c r="G397" s="245"/>
      <c r="H397" s="245"/>
      <c r="I397" s="245"/>
      <c r="J397" s="246" t="s">
        <v>210</v>
      </c>
      <c r="K397" s="247">
        <v>14</v>
      </c>
      <c r="L397" s="150"/>
      <c r="M397" s="150"/>
      <c r="N397" s="248">
        <f t="shared" si="99"/>
        <v>0</v>
      </c>
      <c r="O397" s="236"/>
      <c r="P397" s="236"/>
      <c r="Q397" s="236"/>
      <c r="R397" s="174"/>
      <c r="T397" s="237" t="s">
        <v>5</v>
      </c>
      <c r="U397" s="238" t="s">
        <v>41</v>
      </c>
      <c r="V397" s="239">
        <v>0</v>
      </c>
      <c r="W397" s="239">
        <f t="shared" si="100"/>
        <v>0</v>
      </c>
      <c r="X397" s="239">
        <v>1.1999999999999999E-3</v>
      </c>
      <c r="Y397" s="239">
        <f t="shared" si="101"/>
        <v>1.6799999999999999E-2</v>
      </c>
      <c r="Z397" s="239">
        <v>0</v>
      </c>
      <c r="AA397" s="240">
        <f t="shared" si="102"/>
        <v>0</v>
      </c>
      <c r="AC397" s="262"/>
      <c r="AD397" s="262"/>
      <c r="AE397" s="262"/>
      <c r="AF397" s="262"/>
      <c r="AG397" s="262"/>
      <c r="AH397" s="262"/>
      <c r="AI397" s="262"/>
      <c r="AR397" s="158" t="s">
        <v>297</v>
      </c>
      <c r="AT397" s="158" t="s">
        <v>203</v>
      </c>
      <c r="AU397" s="158" t="s">
        <v>85</v>
      </c>
      <c r="AY397" s="158" t="s">
        <v>168</v>
      </c>
      <c r="BE397" s="241">
        <f t="shared" si="103"/>
        <v>0</v>
      </c>
      <c r="BF397" s="241">
        <f t="shared" si="104"/>
        <v>0</v>
      </c>
      <c r="BG397" s="241">
        <f t="shared" si="105"/>
        <v>0</v>
      </c>
      <c r="BH397" s="241">
        <f t="shared" si="106"/>
        <v>0</v>
      </c>
      <c r="BI397" s="241">
        <f t="shared" si="107"/>
        <v>0</v>
      </c>
      <c r="BJ397" s="158" t="s">
        <v>85</v>
      </c>
      <c r="BK397" s="242">
        <f t="shared" si="108"/>
        <v>0</v>
      </c>
      <c r="BL397" s="158" t="s">
        <v>232</v>
      </c>
      <c r="BM397" s="158" t="s">
        <v>1141</v>
      </c>
      <c r="BO397" s="152"/>
    </row>
    <row r="398" spans="2:67" s="170" customFormat="1" ht="25.5" customHeight="1">
      <c r="B398" s="171"/>
      <c r="C398" s="231" t="s">
        <v>1142</v>
      </c>
      <c r="D398" s="231" t="s">
        <v>169</v>
      </c>
      <c r="E398" s="232" t="s">
        <v>1143</v>
      </c>
      <c r="F398" s="233" t="s">
        <v>1144</v>
      </c>
      <c r="G398" s="233"/>
      <c r="H398" s="233"/>
      <c r="I398" s="233"/>
      <c r="J398" s="234" t="s">
        <v>267</v>
      </c>
      <c r="K398" s="235">
        <v>8.7080000000000002</v>
      </c>
      <c r="L398" s="149"/>
      <c r="M398" s="149"/>
      <c r="N398" s="236">
        <f t="shared" si="99"/>
        <v>0</v>
      </c>
      <c r="O398" s="236"/>
      <c r="P398" s="236"/>
      <c r="Q398" s="236"/>
      <c r="R398" s="174"/>
      <c r="T398" s="237" t="s">
        <v>5</v>
      </c>
      <c r="U398" s="238" t="s">
        <v>41</v>
      </c>
      <c r="V398" s="239">
        <v>1.284</v>
      </c>
      <c r="W398" s="239">
        <f t="shared" si="100"/>
        <v>11.181072</v>
      </c>
      <c r="X398" s="239">
        <v>0</v>
      </c>
      <c r="Y398" s="239">
        <f t="shared" si="101"/>
        <v>0</v>
      </c>
      <c r="Z398" s="239">
        <v>0</v>
      </c>
      <c r="AA398" s="240">
        <f t="shared" si="102"/>
        <v>0</v>
      </c>
      <c r="AC398" s="262"/>
      <c r="AD398" s="262"/>
      <c r="AE398" s="262"/>
      <c r="AF398" s="262"/>
      <c r="AG398" s="262"/>
      <c r="AH398" s="262"/>
      <c r="AI398" s="262"/>
      <c r="AR398" s="158" t="s">
        <v>232</v>
      </c>
      <c r="AT398" s="158" t="s">
        <v>169</v>
      </c>
      <c r="AU398" s="158" t="s">
        <v>85</v>
      </c>
      <c r="AY398" s="158" t="s">
        <v>168</v>
      </c>
      <c r="BE398" s="241">
        <f t="shared" si="103"/>
        <v>0</v>
      </c>
      <c r="BF398" s="241">
        <f t="shared" si="104"/>
        <v>0</v>
      </c>
      <c r="BG398" s="241">
        <f t="shared" si="105"/>
        <v>0</v>
      </c>
      <c r="BH398" s="241">
        <f t="shared" si="106"/>
        <v>0</v>
      </c>
      <c r="BI398" s="241">
        <f t="shared" si="107"/>
        <v>0</v>
      </c>
      <c r="BJ398" s="158" t="s">
        <v>85</v>
      </c>
      <c r="BK398" s="242">
        <f t="shared" si="108"/>
        <v>0</v>
      </c>
      <c r="BL398" s="158" t="s">
        <v>232</v>
      </c>
      <c r="BM398" s="158" t="s">
        <v>1145</v>
      </c>
      <c r="BO398" s="152"/>
    </row>
    <row r="399" spans="2:67" s="220" customFormat="1" ht="29.9" customHeight="1">
      <c r="B399" s="214"/>
      <c r="C399" s="215"/>
      <c r="D399" s="227" t="s">
        <v>151</v>
      </c>
      <c r="E399" s="227"/>
      <c r="F399" s="227"/>
      <c r="G399" s="227"/>
      <c r="H399" s="227"/>
      <c r="I399" s="227"/>
      <c r="J399" s="227"/>
      <c r="K399" s="227"/>
      <c r="L399" s="289"/>
      <c r="M399" s="289"/>
      <c r="N399" s="249">
        <f>BK399</f>
        <v>0</v>
      </c>
      <c r="O399" s="250"/>
      <c r="P399" s="250"/>
      <c r="Q399" s="250"/>
      <c r="R399" s="219"/>
      <c r="T399" s="221"/>
      <c r="U399" s="215"/>
      <c r="V399" s="215"/>
      <c r="W399" s="222">
        <f>SUM(W400:W401)</f>
        <v>33.830534399999991</v>
      </c>
      <c r="X399" s="215"/>
      <c r="Y399" s="222">
        <f>SUM(Y400:Y401)</f>
        <v>2.07168E-2</v>
      </c>
      <c r="Z399" s="215"/>
      <c r="AA399" s="223">
        <f>SUM(AA400:AA401)</f>
        <v>0</v>
      </c>
      <c r="AC399" s="263"/>
      <c r="AD399" s="263"/>
      <c r="AE399" s="263"/>
      <c r="AF399" s="263"/>
      <c r="AG399" s="263"/>
      <c r="AH399" s="263"/>
      <c r="AI399" s="263"/>
      <c r="AR399" s="224" t="s">
        <v>85</v>
      </c>
      <c r="AT399" s="225" t="s">
        <v>73</v>
      </c>
      <c r="AU399" s="225" t="s">
        <v>80</v>
      </c>
      <c r="AY399" s="224" t="s">
        <v>168</v>
      </c>
      <c r="BK399" s="226">
        <f>SUM(BK400:BK401)</f>
        <v>0</v>
      </c>
      <c r="BO399" s="152"/>
    </row>
    <row r="400" spans="2:67" s="170" customFormat="1" ht="25.5" customHeight="1">
      <c r="B400" s="171"/>
      <c r="C400" s="231" t="s">
        <v>1146</v>
      </c>
      <c r="D400" s="231" t="s">
        <v>169</v>
      </c>
      <c r="E400" s="232" t="s">
        <v>1147</v>
      </c>
      <c r="F400" s="233" t="s">
        <v>1148</v>
      </c>
      <c r="G400" s="233"/>
      <c r="H400" s="233"/>
      <c r="I400" s="233"/>
      <c r="J400" s="234" t="s">
        <v>181</v>
      </c>
      <c r="K400" s="235">
        <v>64.739999999999995</v>
      </c>
      <c r="L400" s="149"/>
      <c r="M400" s="149"/>
      <c r="N400" s="236">
        <f>ROUND(L400*K400,2)</f>
        <v>0</v>
      </c>
      <c r="O400" s="236"/>
      <c r="P400" s="236"/>
      <c r="Q400" s="236"/>
      <c r="R400" s="174"/>
      <c r="T400" s="237" t="s">
        <v>5</v>
      </c>
      <c r="U400" s="238" t="s">
        <v>41</v>
      </c>
      <c r="V400" s="239">
        <v>0.14813999999999999</v>
      </c>
      <c r="W400" s="239">
        <f>V400*K400</f>
        <v>9.5905835999999987</v>
      </c>
      <c r="X400" s="239">
        <v>8.0000000000000007E-5</v>
      </c>
      <c r="Y400" s="239">
        <f>X400*K400</f>
        <v>5.1792000000000001E-3</v>
      </c>
      <c r="Z400" s="239">
        <v>0</v>
      </c>
      <c r="AA400" s="240">
        <f>Z400*K400</f>
        <v>0</v>
      </c>
      <c r="AC400" s="262"/>
      <c r="AD400" s="262"/>
      <c r="AE400" s="262"/>
      <c r="AF400" s="262"/>
      <c r="AG400" s="262"/>
      <c r="AH400" s="262"/>
      <c r="AI400" s="262"/>
      <c r="AR400" s="158" t="s">
        <v>232</v>
      </c>
      <c r="AT400" s="158" t="s">
        <v>169</v>
      </c>
      <c r="AU400" s="158" t="s">
        <v>85</v>
      </c>
      <c r="AY400" s="158" t="s">
        <v>168</v>
      </c>
      <c r="BE400" s="241">
        <f>IF(U400="základná",N400,0)</f>
        <v>0</v>
      </c>
      <c r="BF400" s="241">
        <f>IF(U400="znížená",N400,0)</f>
        <v>0</v>
      </c>
      <c r="BG400" s="241">
        <f>IF(U400="zákl. prenesená",N400,0)</f>
        <v>0</v>
      </c>
      <c r="BH400" s="241">
        <f>IF(U400="zníž. prenesená",N400,0)</f>
        <v>0</v>
      </c>
      <c r="BI400" s="241">
        <f>IF(U400="nulová",N400,0)</f>
        <v>0</v>
      </c>
      <c r="BJ400" s="158" t="s">
        <v>85</v>
      </c>
      <c r="BK400" s="242">
        <f>ROUND(L400*K400,3)</f>
        <v>0</v>
      </c>
      <c r="BL400" s="158" t="s">
        <v>232</v>
      </c>
      <c r="BM400" s="158" t="s">
        <v>1149</v>
      </c>
      <c r="BO400" s="152"/>
    </row>
    <row r="401" spans="2:67" s="170" customFormat="1" ht="38.25" customHeight="1">
      <c r="B401" s="171"/>
      <c r="C401" s="231" t="s">
        <v>1150</v>
      </c>
      <c r="D401" s="231" t="s">
        <v>169</v>
      </c>
      <c r="E401" s="232" t="s">
        <v>1151</v>
      </c>
      <c r="F401" s="233" t="s">
        <v>1152</v>
      </c>
      <c r="G401" s="233"/>
      <c r="H401" s="233"/>
      <c r="I401" s="233"/>
      <c r="J401" s="234" t="s">
        <v>181</v>
      </c>
      <c r="K401" s="235">
        <v>64.739999999999995</v>
      </c>
      <c r="L401" s="149"/>
      <c r="M401" s="149"/>
      <c r="N401" s="236">
        <f>ROUND(L401*K401,2)</f>
        <v>0</v>
      </c>
      <c r="O401" s="236"/>
      <c r="P401" s="236"/>
      <c r="Q401" s="236"/>
      <c r="R401" s="174"/>
      <c r="T401" s="237" t="s">
        <v>5</v>
      </c>
      <c r="U401" s="238" t="s">
        <v>41</v>
      </c>
      <c r="V401" s="239">
        <v>0.37441999999999998</v>
      </c>
      <c r="W401" s="239">
        <f>V401*K401</f>
        <v>24.239950799999995</v>
      </c>
      <c r="X401" s="239">
        <v>2.4000000000000001E-4</v>
      </c>
      <c r="Y401" s="239">
        <f>X401*K401</f>
        <v>1.5537599999999999E-2</v>
      </c>
      <c r="Z401" s="239">
        <v>0</v>
      </c>
      <c r="AA401" s="240">
        <f>Z401*K401</f>
        <v>0</v>
      </c>
      <c r="AC401" s="262"/>
      <c r="AD401" s="262"/>
      <c r="AE401" s="262"/>
      <c r="AF401" s="262"/>
      <c r="AG401" s="262"/>
      <c r="AH401" s="262"/>
      <c r="AI401" s="262"/>
      <c r="AR401" s="158" t="s">
        <v>232</v>
      </c>
      <c r="AT401" s="158" t="s">
        <v>169</v>
      </c>
      <c r="AU401" s="158" t="s">
        <v>85</v>
      </c>
      <c r="AY401" s="158" t="s">
        <v>168</v>
      </c>
      <c r="BE401" s="241">
        <f>IF(U401="základná",N401,0)</f>
        <v>0</v>
      </c>
      <c r="BF401" s="241">
        <f>IF(U401="znížená",N401,0)</f>
        <v>0</v>
      </c>
      <c r="BG401" s="241">
        <f>IF(U401="zákl. prenesená",N401,0)</f>
        <v>0</v>
      </c>
      <c r="BH401" s="241">
        <f>IF(U401="zníž. prenesená",N401,0)</f>
        <v>0</v>
      </c>
      <c r="BI401" s="241">
        <f>IF(U401="nulová",N401,0)</f>
        <v>0</v>
      </c>
      <c r="BJ401" s="158" t="s">
        <v>85</v>
      </c>
      <c r="BK401" s="242">
        <f>ROUND(L401*K401,3)</f>
        <v>0</v>
      </c>
      <c r="BL401" s="158" t="s">
        <v>232</v>
      </c>
      <c r="BM401" s="158" t="s">
        <v>1153</v>
      </c>
      <c r="BO401" s="152"/>
    </row>
    <row r="402" spans="2:67" s="220" customFormat="1" ht="29.9" customHeight="1">
      <c r="B402" s="214"/>
      <c r="C402" s="215"/>
      <c r="D402" s="227" t="s">
        <v>152</v>
      </c>
      <c r="E402" s="227"/>
      <c r="F402" s="227"/>
      <c r="G402" s="227"/>
      <c r="H402" s="227"/>
      <c r="I402" s="227"/>
      <c r="J402" s="227"/>
      <c r="K402" s="227"/>
      <c r="L402" s="289"/>
      <c r="M402" s="289"/>
      <c r="N402" s="249">
        <f>BK402</f>
        <v>0</v>
      </c>
      <c r="O402" s="250"/>
      <c r="P402" s="250"/>
      <c r="Q402" s="250"/>
      <c r="R402" s="219"/>
      <c r="T402" s="221"/>
      <c r="U402" s="215"/>
      <c r="V402" s="215"/>
      <c r="W402" s="222">
        <f>SUM(W403:W405)</f>
        <v>237.47320000000002</v>
      </c>
      <c r="X402" s="215"/>
      <c r="Y402" s="222">
        <f>SUM(Y403:Y405)</f>
        <v>0.86054399999999998</v>
      </c>
      <c r="Z402" s="215"/>
      <c r="AA402" s="223">
        <f>SUM(AA403:AA405)</f>
        <v>0</v>
      </c>
      <c r="AC402" s="263"/>
      <c r="AD402" s="263"/>
      <c r="AE402" s="263"/>
      <c r="AF402" s="263"/>
      <c r="AG402" s="263"/>
      <c r="AH402" s="263"/>
      <c r="AI402" s="263"/>
      <c r="AR402" s="224" t="s">
        <v>85</v>
      </c>
      <c r="AT402" s="225" t="s">
        <v>73</v>
      </c>
      <c r="AU402" s="225" t="s">
        <v>80</v>
      </c>
      <c r="AY402" s="224" t="s">
        <v>168</v>
      </c>
      <c r="BK402" s="226">
        <f>SUM(BK403:BK405)</f>
        <v>0</v>
      </c>
      <c r="BO402" s="152"/>
    </row>
    <row r="403" spans="2:67" s="170" customFormat="1" ht="25.5" customHeight="1">
      <c r="B403" s="171"/>
      <c r="C403" s="231" t="s">
        <v>1154</v>
      </c>
      <c r="D403" s="231" t="s">
        <v>169</v>
      </c>
      <c r="E403" s="232" t="s">
        <v>1155</v>
      </c>
      <c r="F403" s="233" t="s">
        <v>1156</v>
      </c>
      <c r="G403" s="233"/>
      <c r="H403" s="233"/>
      <c r="I403" s="233"/>
      <c r="J403" s="234" t="s">
        <v>181</v>
      </c>
      <c r="K403" s="235">
        <v>1209.4000000000001</v>
      </c>
      <c r="L403" s="149"/>
      <c r="M403" s="149"/>
      <c r="N403" s="236">
        <f>ROUND(L403*K403,2)</f>
        <v>0</v>
      </c>
      <c r="O403" s="236"/>
      <c r="P403" s="236"/>
      <c r="Q403" s="236"/>
      <c r="R403" s="174"/>
      <c r="T403" s="237" t="s">
        <v>5</v>
      </c>
      <c r="U403" s="238" t="s">
        <v>41</v>
      </c>
      <c r="V403" s="239">
        <v>5.8000000000000003E-2</v>
      </c>
      <c r="W403" s="239">
        <f>V403*K403</f>
        <v>70.145200000000003</v>
      </c>
      <c r="X403" s="239">
        <v>0</v>
      </c>
      <c r="Y403" s="239">
        <f>X403*K403</f>
        <v>0</v>
      </c>
      <c r="Z403" s="239">
        <v>0</v>
      </c>
      <c r="AA403" s="240">
        <f>Z403*K403</f>
        <v>0</v>
      </c>
      <c r="AC403" s="262"/>
      <c r="AD403" s="262"/>
      <c r="AE403" s="262"/>
      <c r="AF403" s="262"/>
      <c r="AG403" s="262"/>
      <c r="AH403" s="262"/>
      <c r="AI403" s="262"/>
      <c r="AR403" s="158" t="s">
        <v>232</v>
      </c>
      <c r="AT403" s="158" t="s">
        <v>169</v>
      </c>
      <c r="AU403" s="158" t="s">
        <v>85</v>
      </c>
      <c r="AY403" s="158" t="s">
        <v>168</v>
      </c>
      <c r="BE403" s="241">
        <f>IF(U403="základná",N403,0)</f>
        <v>0</v>
      </c>
      <c r="BF403" s="241">
        <f>IF(U403="znížená",N403,0)</f>
        <v>0</v>
      </c>
      <c r="BG403" s="241">
        <f>IF(U403="zákl. prenesená",N403,0)</f>
        <v>0</v>
      </c>
      <c r="BH403" s="241">
        <f>IF(U403="zníž. prenesená",N403,0)</f>
        <v>0</v>
      </c>
      <c r="BI403" s="241">
        <f>IF(U403="nulová",N403,0)</f>
        <v>0</v>
      </c>
      <c r="BJ403" s="158" t="s">
        <v>85</v>
      </c>
      <c r="BK403" s="242">
        <f>ROUND(L403*K403,3)</f>
        <v>0</v>
      </c>
      <c r="BL403" s="158" t="s">
        <v>232</v>
      </c>
      <c r="BM403" s="158" t="s">
        <v>1157</v>
      </c>
      <c r="BO403" s="152"/>
    </row>
    <row r="404" spans="2:67" s="170" customFormat="1" ht="63.75" customHeight="1">
      <c r="B404" s="171"/>
      <c r="C404" s="231" t="s">
        <v>1158</v>
      </c>
      <c r="D404" s="231" t="s">
        <v>169</v>
      </c>
      <c r="E404" s="232" t="s">
        <v>1159</v>
      </c>
      <c r="F404" s="233" t="s">
        <v>1160</v>
      </c>
      <c r="G404" s="233"/>
      <c r="H404" s="233"/>
      <c r="I404" s="233"/>
      <c r="J404" s="234" t="s">
        <v>181</v>
      </c>
      <c r="K404" s="235">
        <v>1593.6</v>
      </c>
      <c r="L404" s="149"/>
      <c r="M404" s="149"/>
      <c r="N404" s="236">
        <f>ROUND(L404*K404,2)</f>
        <v>0</v>
      </c>
      <c r="O404" s="236"/>
      <c r="P404" s="236"/>
      <c r="Q404" s="236"/>
      <c r="R404" s="174"/>
      <c r="T404" s="237" t="s">
        <v>5</v>
      </c>
      <c r="U404" s="238" t="s">
        <v>41</v>
      </c>
      <c r="V404" s="239">
        <v>5.1999999999999998E-2</v>
      </c>
      <c r="W404" s="239">
        <f>V404*K404</f>
        <v>82.867199999999997</v>
      </c>
      <c r="X404" s="239">
        <v>2.1000000000000001E-4</v>
      </c>
      <c r="Y404" s="239">
        <f>X404*K404</f>
        <v>0.33465600000000001</v>
      </c>
      <c r="Z404" s="239">
        <v>0</v>
      </c>
      <c r="AA404" s="240">
        <f>Z404*K404</f>
        <v>0</v>
      </c>
      <c r="AC404" s="262"/>
      <c r="AD404" s="262"/>
      <c r="AE404" s="262"/>
      <c r="AF404" s="262"/>
      <c r="AG404" s="262"/>
      <c r="AH404" s="262"/>
      <c r="AI404" s="262"/>
      <c r="AR404" s="158" t="s">
        <v>232</v>
      </c>
      <c r="AT404" s="158" t="s">
        <v>169</v>
      </c>
      <c r="AU404" s="158" t="s">
        <v>85</v>
      </c>
      <c r="AY404" s="158" t="s">
        <v>168</v>
      </c>
      <c r="BE404" s="241">
        <f>IF(U404="základná",N404,0)</f>
        <v>0</v>
      </c>
      <c r="BF404" s="241">
        <f>IF(U404="znížená",N404,0)</f>
        <v>0</v>
      </c>
      <c r="BG404" s="241">
        <f>IF(U404="zákl. prenesená",N404,0)</f>
        <v>0</v>
      </c>
      <c r="BH404" s="241">
        <f>IF(U404="zníž. prenesená",N404,0)</f>
        <v>0</v>
      </c>
      <c r="BI404" s="241">
        <f>IF(U404="nulová",N404,0)</f>
        <v>0</v>
      </c>
      <c r="BJ404" s="158" t="s">
        <v>85</v>
      </c>
      <c r="BK404" s="242">
        <f>ROUND(L404*K404,3)</f>
        <v>0</v>
      </c>
      <c r="BL404" s="158" t="s">
        <v>232</v>
      </c>
      <c r="BM404" s="158" t="s">
        <v>1161</v>
      </c>
      <c r="BO404" s="152"/>
    </row>
    <row r="405" spans="2:67" s="170" customFormat="1" ht="63.75" customHeight="1">
      <c r="B405" s="171"/>
      <c r="C405" s="231" t="s">
        <v>1162</v>
      </c>
      <c r="D405" s="231" t="s">
        <v>169</v>
      </c>
      <c r="E405" s="232" t="s">
        <v>1163</v>
      </c>
      <c r="F405" s="233" t="s">
        <v>1164</v>
      </c>
      <c r="G405" s="233"/>
      <c r="H405" s="233"/>
      <c r="I405" s="233"/>
      <c r="J405" s="234" t="s">
        <v>181</v>
      </c>
      <c r="K405" s="235">
        <v>1593.6</v>
      </c>
      <c r="L405" s="149"/>
      <c r="M405" s="149"/>
      <c r="N405" s="236">
        <f>ROUND(L405*K405,2)</f>
        <v>0</v>
      </c>
      <c r="O405" s="236"/>
      <c r="P405" s="236"/>
      <c r="Q405" s="236"/>
      <c r="R405" s="174"/>
      <c r="T405" s="237" t="s">
        <v>5</v>
      </c>
      <c r="U405" s="253" t="s">
        <v>41</v>
      </c>
      <c r="V405" s="254">
        <v>5.2999999999999999E-2</v>
      </c>
      <c r="W405" s="254">
        <f>V405*K405</f>
        <v>84.460799999999992</v>
      </c>
      <c r="X405" s="254">
        <v>3.3E-4</v>
      </c>
      <c r="Y405" s="254">
        <f>X405*K405</f>
        <v>0.52588800000000002</v>
      </c>
      <c r="Z405" s="254">
        <v>0</v>
      </c>
      <c r="AA405" s="255">
        <f>Z405*K405</f>
        <v>0</v>
      </c>
      <c r="AC405" s="262"/>
      <c r="AD405" s="262"/>
      <c r="AE405" s="262"/>
      <c r="AF405" s="262"/>
      <c r="AG405" s="262"/>
      <c r="AH405" s="262"/>
      <c r="AI405" s="262"/>
      <c r="AR405" s="158" t="s">
        <v>232</v>
      </c>
      <c r="AT405" s="158" t="s">
        <v>169</v>
      </c>
      <c r="AU405" s="158" t="s">
        <v>85</v>
      </c>
      <c r="AY405" s="158" t="s">
        <v>168</v>
      </c>
      <c r="BE405" s="241">
        <f>IF(U405="základná",N405,0)</f>
        <v>0</v>
      </c>
      <c r="BF405" s="241">
        <f>IF(U405="znížená",N405,0)</f>
        <v>0</v>
      </c>
      <c r="BG405" s="241">
        <f>IF(U405="zákl. prenesená",N405,0)</f>
        <v>0</v>
      </c>
      <c r="BH405" s="241">
        <f>IF(U405="zníž. prenesená",N405,0)</f>
        <v>0</v>
      </c>
      <c r="BI405" s="241">
        <f>IF(U405="nulová",N405,0)</f>
        <v>0</v>
      </c>
      <c r="BJ405" s="158" t="s">
        <v>85</v>
      </c>
      <c r="BK405" s="242">
        <f>ROUND(L405*K405,3)</f>
        <v>0</v>
      </c>
      <c r="BL405" s="158" t="s">
        <v>232</v>
      </c>
      <c r="BM405" s="158" t="s">
        <v>1165</v>
      </c>
      <c r="BO405" s="152"/>
    </row>
    <row r="406" spans="2:67" s="170" customFormat="1" ht="7" customHeight="1">
      <c r="B406" s="179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1"/>
      <c r="AC406" s="262"/>
      <c r="AD406" s="262"/>
      <c r="AE406" s="262"/>
      <c r="AF406" s="262"/>
      <c r="AG406" s="262"/>
      <c r="AH406" s="262"/>
      <c r="AI406" s="262"/>
    </row>
  </sheetData>
  <sheetProtection algorithmName="SHA-512" hashValue="Bh4h7hPyShkP2oRHZgHqcRKvWrUxW5w98hr+higIzpoKC8yK5eURObS+fmt3m/kogN9JDJnhlpkdy/oAv0B2Zw==" saltValue="XaNdyAPKru4hslJaxQBMVg==" spinCount="100000" sheet="1" formatCells="0" sort="0" autoFilter="0"/>
  <protectedRanges>
    <protectedRange sqref="BO136:BO405 L136:M405 C4:Q115" name="Rozsah1"/>
  </protectedRanges>
  <mergeCells count="848">
    <mergeCell ref="H1:K1"/>
    <mergeCell ref="S2:AC2"/>
    <mergeCell ref="N277:Q277"/>
    <mergeCell ref="N282:Q282"/>
    <mergeCell ref="N316:Q316"/>
    <mergeCell ref="N361:Q361"/>
    <mergeCell ref="N370:Q370"/>
    <mergeCell ref="N374:Q374"/>
    <mergeCell ref="N387:Q387"/>
    <mergeCell ref="F385:I385"/>
    <mergeCell ref="L385:M385"/>
    <mergeCell ref="F386:I386"/>
    <mergeCell ref="L386:M386"/>
    <mergeCell ref="F379:I379"/>
    <mergeCell ref="L379:M379"/>
    <mergeCell ref="F380:I380"/>
    <mergeCell ref="L380:M380"/>
    <mergeCell ref="F381:I381"/>
    <mergeCell ref="L381:M381"/>
    <mergeCell ref="F376:I376"/>
    <mergeCell ref="L376:M376"/>
    <mergeCell ref="F377:I377"/>
    <mergeCell ref="L377:M377"/>
    <mergeCell ref="F378:I378"/>
    <mergeCell ref="N402:Q402"/>
    <mergeCell ref="N140:Q140"/>
    <mergeCell ref="N156:Q156"/>
    <mergeCell ref="N162:Q162"/>
    <mergeCell ref="N199:Q199"/>
    <mergeCell ref="N240:Q240"/>
    <mergeCell ref="N242:Q242"/>
    <mergeCell ref="N243:Q243"/>
    <mergeCell ref="N256:Q256"/>
    <mergeCell ref="N260:Q260"/>
    <mergeCell ref="N385:Q385"/>
    <mergeCell ref="N386:Q386"/>
    <mergeCell ref="N379:Q379"/>
    <mergeCell ref="N380:Q380"/>
    <mergeCell ref="N381:Q381"/>
    <mergeCell ref="N376:Q376"/>
    <mergeCell ref="N377:Q377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398:I398"/>
    <mergeCell ref="L398:M398"/>
    <mergeCell ref="N398:Q398"/>
    <mergeCell ref="F400:I400"/>
    <mergeCell ref="L400:M400"/>
    <mergeCell ref="N400:Q400"/>
    <mergeCell ref="F401:I401"/>
    <mergeCell ref="L401:M401"/>
    <mergeCell ref="N401:Q401"/>
    <mergeCell ref="N399:Q399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L378:M378"/>
    <mergeCell ref="N378:Q378"/>
    <mergeCell ref="F372:I372"/>
    <mergeCell ref="L372:M372"/>
    <mergeCell ref="N372:Q372"/>
    <mergeCell ref="F373:I373"/>
    <mergeCell ref="L373:M373"/>
    <mergeCell ref="N373:Q373"/>
    <mergeCell ref="F375:I375"/>
    <mergeCell ref="L375:M375"/>
    <mergeCell ref="N375:Q375"/>
    <mergeCell ref="F368:I368"/>
    <mergeCell ref="L368:M368"/>
    <mergeCell ref="N368:Q368"/>
    <mergeCell ref="F369:I369"/>
    <mergeCell ref="L369:M369"/>
    <mergeCell ref="N369:Q369"/>
    <mergeCell ref="F371:I371"/>
    <mergeCell ref="L371:M371"/>
    <mergeCell ref="N371:Q371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15:I315"/>
    <mergeCell ref="L315:M315"/>
    <mergeCell ref="N315:Q315"/>
    <mergeCell ref="F317:I317"/>
    <mergeCell ref="L317:M317"/>
    <mergeCell ref="N317:Q317"/>
    <mergeCell ref="F318:I318"/>
    <mergeCell ref="L318:M318"/>
    <mergeCell ref="N318:Q318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4:I264"/>
    <mergeCell ref="L264:M264"/>
    <mergeCell ref="N264:Q264"/>
    <mergeCell ref="F266:I266"/>
    <mergeCell ref="L266:M266"/>
    <mergeCell ref="N266:Q266"/>
    <mergeCell ref="F267:I267"/>
    <mergeCell ref="L267:M267"/>
    <mergeCell ref="N267:Q267"/>
    <mergeCell ref="N265:Q265"/>
    <mergeCell ref="F259:I259"/>
    <mergeCell ref="L259:M259"/>
    <mergeCell ref="N259:Q259"/>
    <mergeCell ref="F261:I261"/>
    <mergeCell ref="L261:M261"/>
    <mergeCell ref="N261:Q261"/>
    <mergeCell ref="F263:I263"/>
    <mergeCell ref="L263:M263"/>
    <mergeCell ref="N263:Q263"/>
    <mergeCell ref="N262:Q262"/>
    <mergeCell ref="F255:I255"/>
    <mergeCell ref="L255:M255"/>
    <mergeCell ref="N255:Q255"/>
    <mergeCell ref="F257:I257"/>
    <mergeCell ref="L257:M257"/>
    <mergeCell ref="N257:Q257"/>
    <mergeCell ref="F258:I258"/>
    <mergeCell ref="L258:M258"/>
    <mergeCell ref="N258:Q258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1:I241"/>
    <mergeCell ref="L241:M241"/>
    <mergeCell ref="N241:Q241"/>
    <mergeCell ref="F244:I244"/>
    <mergeCell ref="L244:M244"/>
    <mergeCell ref="N244:Q244"/>
    <mergeCell ref="F245:I245"/>
    <mergeCell ref="L245:M245"/>
    <mergeCell ref="N245:Q245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N133:Q133"/>
    <mergeCell ref="N134:Q134"/>
    <mergeCell ref="N135:Q135"/>
    <mergeCell ref="N107:Q107"/>
    <mergeCell ref="N108:Q108"/>
    <mergeCell ref="N109:Q109"/>
    <mergeCell ref="N110:Q110"/>
    <mergeCell ref="N111:Q111"/>
    <mergeCell ref="N113:Q113"/>
    <mergeCell ref="L115:Q115"/>
    <mergeCell ref="C121:Q121"/>
    <mergeCell ref="F123:P12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32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318"/>
  <sheetViews>
    <sheetView showGridLines="0" workbookViewId="0">
      <pane ySplit="1" topLeftCell="A2" activePane="bottomLeft" state="frozen"/>
      <selection pane="bottomLeft" activeCell="L106" activeCellId="2" sqref="BO127:BO317 L127:M317 C4:Q106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7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89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1166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1167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N104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ROUND((SUM(BE104:BE105)+SUM(BE124:BE317)), 2)</f>
        <v>0</v>
      </c>
      <c r="I33" s="301"/>
      <c r="J33" s="301"/>
      <c r="K33" s="298"/>
      <c r="L33" s="298"/>
      <c r="M33" s="315">
        <f>ROUND(ROUND((SUM(BE104:BE105)+SUM(BE124:BE317)),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ROUND((SUM(BF104:BF105)+SUM(BF124:BF317)), 2)</f>
        <v>0</v>
      </c>
      <c r="I34" s="301"/>
      <c r="J34" s="301"/>
      <c r="K34" s="298"/>
      <c r="L34" s="298"/>
      <c r="M34" s="315">
        <f>ROUND(ROUND((SUM(BF104:BF105)+SUM(BF124:BF317)),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ROUND((SUM(BG104:BG105)+SUM(BG124:BG317)),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ROUND((SUM(BH104:BH105)+SUM(BH124:BH317)),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ROUND((SUM(BI104:BI105)+SUM(BI124:BI317)),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8" s="170" customFormat="1" ht="37" customHeight="1">
      <c r="B80" s="171"/>
      <c r="C80" s="334" t="s">
        <v>121</v>
      </c>
      <c r="D80" s="298"/>
      <c r="E80" s="298"/>
      <c r="F80" s="335" t="str">
        <f>F8</f>
        <v>E 02 - Zdravotnícko- technické inštalácie- voda, kanál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Geci</v>
      </c>
      <c r="N85" s="304"/>
      <c r="O85" s="304"/>
      <c r="P85" s="304"/>
      <c r="Q85" s="304"/>
      <c r="R85" s="174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N124</f>
        <v>0</v>
      </c>
      <c r="O89" s="340"/>
      <c r="P89" s="340"/>
      <c r="Q89" s="340"/>
      <c r="R89" s="174"/>
      <c r="AU89" s="158" t="s">
        <v>130</v>
      </c>
    </row>
    <row r="90" spans="2:47" s="190" customFormat="1" ht="25" customHeight="1">
      <c r="B90" s="187"/>
      <c r="C90" s="341"/>
      <c r="D90" s="342" t="s">
        <v>1168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N125</f>
        <v>0</v>
      </c>
      <c r="O90" s="344"/>
      <c r="P90" s="344"/>
      <c r="Q90" s="344"/>
      <c r="R90" s="189"/>
    </row>
    <row r="91" spans="2:47" s="193" customFormat="1" ht="19.899999999999999" customHeight="1">
      <c r="B91" s="191"/>
      <c r="C91" s="345"/>
      <c r="D91" s="346" t="s">
        <v>1169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N126</f>
        <v>0</v>
      </c>
      <c r="O91" s="348"/>
      <c r="P91" s="348"/>
      <c r="Q91" s="348"/>
      <c r="R91" s="192"/>
    </row>
    <row r="92" spans="2:47" s="193" customFormat="1" ht="19.899999999999999" customHeight="1">
      <c r="B92" s="191"/>
      <c r="C92" s="345"/>
      <c r="D92" s="346" t="s">
        <v>1170</v>
      </c>
      <c r="E92" s="345"/>
      <c r="F92" s="345"/>
      <c r="G92" s="345"/>
      <c r="H92" s="345"/>
      <c r="I92" s="345"/>
      <c r="J92" s="345"/>
      <c r="K92" s="345"/>
      <c r="L92" s="345"/>
      <c r="M92" s="345"/>
      <c r="N92" s="347">
        <f>N134</f>
        <v>0</v>
      </c>
      <c r="O92" s="348"/>
      <c r="P92" s="348"/>
      <c r="Q92" s="348"/>
      <c r="R92" s="192"/>
    </row>
    <row r="93" spans="2:47" s="193" customFormat="1" ht="19.899999999999999" customHeight="1">
      <c r="B93" s="191"/>
      <c r="C93" s="345"/>
      <c r="D93" s="346" t="s">
        <v>1171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7">
        <f>N136</f>
        <v>0</v>
      </c>
      <c r="O93" s="348"/>
      <c r="P93" s="348"/>
      <c r="Q93" s="348"/>
      <c r="R93" s="192"/>
    </row>
    <row r="94" spans="2:47" s="193" customFormat="1" ht="19.899999999999999" customHeight="1">
      <c r="B94" s="191"/>
      <c r="C94" s="345"/>
      <c r="D94" s="346" t="s">
        <v>136</v>
      </c>
      <c r="E94" s="345"/>
      <c r="F94" s="345"/>
      <c r="G94" s="345"/>
      <c r="H94" s="345"/>
      <c r="I94" s="345"/>
      <c r="J94" s="345"/>
      <c r="K94" s="345"/>
      <c r="L94" s="345"/>
      <c r="M94" s="345"/>
      <c r="N94" s="347">
        <f>N158</f>
        <v>0</v>
      </c>
      <c r="O94" s="348"/>
      <c r="P94" s="348"/>
      <c r="Q94" s="348"/>
      <c r="R94" s="192"/>
    </row>
    <row r="95" spans="2:47" s="193" customFormat="1" ht="19.899999999999999" customHeight="1">
      <c r="B95" s="191"/>
      <c r="C95" s="345"/>
      <c r="D95" s="346" t="s">
        <v>1172</v>
      </c>
      <c r="E95" s="345"/>
      <c r="F95" s="345"/>
      <c r="G95" s="345"/>
      <c r="H95" s="345"/>
      <c r="I95" s="345"/>
      <c r="J95" s="345"/>
      <c r="K95" s="345"/>
      <c r="L95" s="345"/>
      <c r="M95" s="345"/>
      <c r="N95" s="347">
        <f>N171</f>
        <v>0</v>
      </c>
      <c r="O95" s="348"/>
      <c r="P95" s="348"/>
      <c r="Q95" s="348"/>
      <c r="R95" s="192"/>
    </row>
    <row r="96" spans="2:47" s="190" customFormat="1" ht="25" customHeight="1">
      <c r="B96" s="187"/>
      <c r="C96" s="341"/>
      <c r="D96" s="342" t="s">
        <v>1173</v>
      </c>
      <c r="E96" s="341"/>
      <c r="F96" s="341"/>
      <c r="G96" s="341"/>
      <c r="H96" s="341"/>
      <c r="I96" s="341"/>
      <c r="J96" s="341"/>
      <c r="K96" s="341"/>
      <c r="L96" s="341"/>
      <c r="M96" s="341"/>
      <c r="N96" s="343">
        <f>N173</f>
        <v>0</v>
      </c>
      <c r="O96" s="344"/>
      <c r="P96" s="344"/>
      <c r="Q96" s="344"/>
      <c r="R96" s="189"/>
    </row>
    <row r="97" spans="2:21" s="193" customFormat="1" ht="19.899999999999999" customHeight="1">
      <c r="B97" s="191"/>
      <c r="C97" s="345"/>
      <c r="D97" s="346" t="s">
        <v>1174</v>
      </c>
      <c r="E97" s="345"/>
      <c r="F97" s="345"/>
      <c r="G97" s="345"/>
      <c r="H97" s="345"/>
      <c r="I97" s="345"/>
      <c r="J97" s="345"/>
      <c r="K97" s="345"/>
      <c r="L97" s="345"/>
      <c r="M97" s="345"/>
      <c r="N97" s="347">
        <f>N174</f>
        <v>0</v>
      </c>
      <c r="O97" s="348"/>
      <c r="P97" s="348"/>
      <c r="Q97" s="348"/>
      <c r="R97" s="192"/>
    </row>
    <row r="98" spans="2:21" s="193" customFormat="1" ht="19.899999999999999" customHeight="1">
      <c r="B98" s="191"/>
      <c r="C98" s="345"/>
      <c r="D98" s="346" t="s">
        <v>1175</v>
      </c>
      <c r="E98" s="345"/>
      <c r="F98" s="345"/>
      <c r="G98" s="345"/>
      <c r="H98" s="345"/>
      <c r="I98" s="345"/>
      <c r="J98" s="345"/>
      <c r="K98" s="345"/>
      <c r="L98" s="345"/>
      <c r="M98" s="345"/>
      <c r="N98" s="347">
        <f>N187</f>
        <v>0</v>
      </c>
      <c r="O98" s="348"/>
      <c r="P98" s="348"/>
      <c r="Q98" s="348"/>
      <c r="R98" s="192"/>
    </row>
    <row r="99" spans="2:21" s="193" customFormat="1" ht="19.899999999999999" customHeight="1">
      <c r="B99" s="191"/>
      <c r="C99" s="345"/>
      <c r="D99" s="346" t="s">
        <v>1176</v>
      </c>
      <c r="E99" s="345"/>
      <c r="F99" s="345"/>
      <c r="G99" s="345"/>
      <c r="H99" s="345"/>
      <c r="I99" s="345"/>
      <c r="J99" s="345"/>
      <c r="K99" s="345"/>
      <c r="L99" s="345"/>
      <c r="M99" s="345"/>
      <c r="N99" s="347">
        <f>N211</f>
        <v>0</v>
      </c>
      <c r="O99" s="348"/>
      <c r="P99" s="348"/>
      <c r="Q99" s="348"/>
      <c r="R99" s="192"/>
    </row>
    <row r="100" spans="2:21" s="193" customFormat="1" ht="19.899999999999999" customHeight="1">
      <c r="B100" s="191"/>
      <c r="C100" s="345"/>
      <c r="D100" s="346" t="s">
        <v>1177</v>
      </c>
      <c r="E100" s="345"/>
      <c r="F100" s="345"/>
      <c r="G100" s="345"/>
      <c r="H100" s="345"/>
      <c r="I100" s="345"/>
      <c r="J100" s="345"/>
      <c r="K100" s="345"/>
      <c r="L100" s="345"/>
      <c r="M100" s="345"/>
      <c r="N100" s="347">
        <f>N251</f>
        <v>0</v>
      </c>
      <c r="O100" s="348"/>
      <c r="P100" s="348"/>
      <c r="Q100" s="348"/>
      <c r="R100" s="192"/>
    </row>
    <row r="101" spans="2:21" s="193" customFormat="1" ht="19.899999999999999" customHeight="1">
      <c r="B101" s="191"/>
      <c r="C101" s="345"/>
      <c r="D101" s="346" t="s">
        <v>1178</v>
      </c>
      <c r="E101" s="345"/>
      <c r="F101" s="345"/>
      <c r="G101" s="345"/>
      <c r="H101" s="345"/>
      <c r="I101" s="345"/>
      <c r="J101" s="345"/>
      <c r="K101" s="345"/>
      <c r="L101" s="345"/>
      <c r="M101" s="345"/>
      <c r="N101" s="347">
        <f>N312</f>
        <v>0</v>
      </c>
      <c r="O101" s="348"/>
      <c r="P101" s="348"/>
      <c r="Q101" s="348"/>
      <c r="R101" s="192"/>
    </row>
    <row r="102" spans="2:21" s="190" customFormat="1" ht="25" customHeight="1">
      <c r="B102" s="187"/>
      <c r="C102" s="341"/>
      <c r="D102" s="342" t="s">
        <v>1179</v>
      </c>
      <c r="E102" s="341"/>
      <c r="F102" s="341"/>
      <c r="G102" s="341"/>
      <c r="H102" s="341"/>
      <c r="I102" s="341"/>
      <c r="J102" s="341"/>
      <c r="K102" s="341"/>
      <c r="L102" s="341"/>
      <c r="M102" s="341"/>
      <c r="N102" s="343">
        <f>N315</f>
        <v>0</v>
      </c>
      <c r="O102" s="344"/>
      <c r="P102" s="344"/>
      <c r="Q102" s="344"/>
      <c r="R102" s="189"/>
    </row>
    <row r="103" spans="2:21" s="170" customFormat="1" ht="21.75" customHeight="1">
      <c r="B103" s="171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174"/>
    </row>
    <row r="104" spans="2:21" s="170" customFormat="1" ht="29.25" customHeight="1">
      <c r="B104" s="171"/>
      <c r="C104" s="338" t="s">
        <v>153</v>
      </c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340">
        <v>0</v>
      </c>
      <c r="O104" s="349"/>
      <c r="P104" s="349"/>
      <c r="Q104" s="349"/>
      <c r="R104" s="174"/>
      <c r="T104" s="194"/>
      <c r="U104" s="195" t="s">
        <v>38</v>
      </c>
    </row>
    <row r="105" spans="2:21" s="170" customFormat="1" ht="18" customHeight="1">
      <c r="B105" s="171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174"/>
    </row>
    <row r="106" spans="2:21" s="170" customFormat="1" ht="29.25" customHeight="1">
      <c r="B106" s="171"/>
      <c r="C106" s="350" t="s">
        <v>112</v>
      </c>
      <c r="D106" s="316"/>
      <c r="E106" s="316"/>
      <c r="F106" s="316"/>
      <c r="G106" s="316"/>
      <c r="H106" s="316"/>
      <c r="I106" s="316"/>
      <c r="J106" s="316"/>
      <c r="K106" s="316"/>
      <c r="L106" s="351">
        <f>ROUND(SUM(N89+N104),2)</f>
        <v>0</v>
      </c>
      <c r="M106" s="351"/>
      <c r="N106" s="351"/>
      <c r="O106" s="351"/>
      <c r="P106" s="351"/>
      <c r="Q106" s="351"/>
      <c r="R106" s="174"/>
    </row>
    <row r="107" spans="2:21" s="170" customFormat="1" ht="7" customHeight="1">
      <c r="B107" s="179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1"/>
    </row>
    <row r="111" spans="2:21" s="170" customFormat="1" ht="7" customHeight="1">
      <c r="B111" s="182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4"/>
    </row>
    <row r="112" spans="2:21" s="170" customFormat="1" ht="37" customHeight="1">
      <c r="B112" s="171"/>
      <c r="C112" s="163" t="s">
        <v>154</v>
      </c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4"/>
    </row>
    <row r="113" spans="2:67" s="170" customFormat="1" ht="7" customHeight="1">
      <c r="B113" s="171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4"/>
    </row>
    <row r="114" spans="2:67" s="170" customFormat="1" ht="30" customHeight="1">
      <c r="B114" s="171"/>
      <c r="C114" s="167" t="s">
        <v>15</v>
      </c>
      <c r="D114" s="172"/>
      <c r="E114" s="172"/>
      <c r="F114" s="168" t="str">
        <f>F6</f>
        <v>Urgentný príjem, zmena dokončenej stavby v NsP Rožňava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72"/>
      <c r="R114" s="174"/>
    </row>
    <row r="115" spans="2:67" ht="30" customHeight="1">
      <c r="B115" s="162"/>
      <c r="C115" s="167" t="s">
        <v>119</v>
      </c>
      <c r="D115" s="166"/>
      <c r="E115" s="166"/>
      <c r="F115" s="168" t="s">
        <v>120</v>
      </c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166"/>
      <c r="R115" s="164"/>
    </row>
    <row r="116" spans="2:67" s="170" customFormat="1" ht="37" customHeight="1">
      <c r="B116" s="171"/>
      <c r="C116" s="185" t="s">
        <v>121</v>
      </c>
      <c r="D116" s="172"/>
      <c r="E116" s="172"/>
      <c r="F116" s="186" t="str">
        <f>F8</f>
        <v>E 02 - Zdravotnícko- technické inštalácie- voda, kanál</v>
      </c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2"/>
      <c r="R116" s="174"/>
    </row>
    <row r="117" spans="2:67" s="170" customFormat="1" ht="7" customHeight="1">
      <c r="B117" s="171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4"/>
    </row>
    <row r="118" spans="2:67" s="170" customFormat="1" ht="18" customHeight="1">
      <c r="B118" s="171"/>
      <c r="C118" s="167" t="s">
        <v>19</v>
      </c>
      <c r="D118" s="172"/>
      <c r="E118" s="172"/>
      <c r="F118" s="175" t="str">
        <f>F10</f>
        <v xml:space="preserve"> </v>
      </c>
      <c r="G118" s="172"/>
      <c r="H118" s="172"/>
      <c r="I118" s="172"/>
      <c r="J118" s="172"/>
      <c r="K118" s="167" t="s">
        <v>21</v>
      </c>
      <c r="L118" s="172"/>
      <c r="M118" s="176" t="str">
        <f>IF(O10="","",O10)</f>
        <v>1.4.2018</v>
      </c>
      <c r="N118" s="176"/>
      <c r="O118" s="176"/>
      <c r="P118" s="176"/>
      <c r="Q118" s="172"/>
      <c r="R118" s="174"/>
    </row>
    <row r="119" spans="2:67" s="170" customFormat="1" ht="7" customHeight="1">
      <c r="B119" s="171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4"/>
    </row>
    <row r="120" spans="2:67" s="170" customFormat="1">
      <c r="B120" s="171"/>
      <c r="C120" s="167" t="s">
        <v>23</v>
      </c>
      <c r="D120" s="172"/>
      <c r="E120" s="172"/>
      <c r="F120" s="175" t="str">
        <f>E13</f>
        <v>Nemocnica s poliklinikou sv. Barbory Rožňava, a.s.</v>
      </c>
      <c r="G120" s="172"/>
      <c r="H120" s="172"/>
      <c r="I120" s="172"/>
      <c r="J120" s="172"/>
      <c r="K120" s="167" t="s">
        <v>29</v>
      </c>
      <c r="L120" s="172"/>
      <c r="M120" s="177" t="str">
        <f>E19</f>
        <v>Architekt Dzurco s.r.o.</v>
      </c>
      <c r="N120" s="177"/>
      <c r="O120" s="177"/>
      <c r="P120" s="177"/>
      <c r="Q120" s="177"/>
      <c r="R120" s="174"/>
    </row>
    <row r="121" spans="2:67" s="170" customFormat="1" ht="14.5" customHeight="1">
      <c r="B121" s="171"/>
      <c r="C121" s="167" t="s">
        <v>27</v>
      </c>
      <c r="D121" s="172"/>
      <c r="E121" s="172"/>
      <c r="F121" s="175" t="str">
        <f>IF(E16="","",E16)</f>
        <v xml:space="preserve"> </v>
      </c>
      <c r="G121" s="172"/>
      <c r="H121" s="172"/>
      <c r="I121" s="172"/>
      <c r="J121" s="172"/>
      <c r="K121" s="167" t="s">
        <v>33</v>
      </c>
      <c r="L121" s="172"/>
      <c r="M121" s="177" t="str">
        <f>E22</f>
        <v>Ing. Geci</v>
      </c>
      <c r="N121" s="177"/>
      <c r="O121" s="177"/>
      <c r="P121" s="177"/>
      <c r="Q121" s="177"/>
      <c r="R121" s="174"/>
    </row>
    <row r="122" spans="2:67" s="170" customFormat="1" ht="10.4" customHeight="1">
      <c r="B122" s="171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4"/>
    </row>
    <row r="123" spans="2:67" s="202" customFormat="1" ht="29.25" customHeight="1">
      <c r="B123" s="196"/>
      <c r="C123" s="197" t="s">
        <v>155</v>
      </c>
      <c r="D123" s="198" t="s">
        <v>156</v>
      </c>
      <c r="E123" s="198" t="s">
        <v>56</v>
      </c>
      <c r="F123" s="199" t="s">
        <v>157</v>
      </c>
      <c r="G123" s="199"/>
      <c r="H123" s="199"/>
      <c r="I123" s="199"/>
      <c r="J123" s="198" t="s">
        <v>158</v>
      </c>
      <c r="K123" s="198" t="s">
        <v>159</v>
      </c>
      <c r="L123" s="199" t="s">
        <v>160</v>
      </c>
      <c r="M123" s="199"/>
      <c r="N123" s="199" t="s">
        <v>128</v>
      </c>
      <c r="O123" s="199"/>
      <c r="P123" s="199"/>
      <c r="Q123" s="200"/>
      <c r="R123" s="201"/>
      <c r="T123" s="203" t="s">
        <v>161</v>
      </c>
      <c r="U123" s="204" t="s">
        <v>38</v>
      </c>
      <c r="V123" s="204" t="s">
        <v>162</v>
      </c>
      <c r="W123" s="204" t="s">
        <v>163</v>
      </c>
      <c r="X123" s="204" t="s">
        <v>164</v>
      </c>
      <c r="Y123" s="204" t="s">
        <v>165</v>
      </c>
      <c r="Z123" s="204" t="s">
        <v>166</v>
      </c>
      <c r="AA123" s="205" t="s">
        <v>167</v>
      </c>
      <c r="BO123" s="198" t="s">
        <v>2638</v>
      </c>
    </row>
    <row r="124" spans="2:67" s="170" customFormat="1" ht="29.25" customHeight="1">
      <c r="B124" s="171"/>
      <c r="C124" s="206" t="s">
        <v>124</v>
      </c>
      <c r="D124" s="172"/>
      <c r="E124" s="172"/>
      <c r="F124" s="172"/>
      <c r="G124" s="172"/>
      <c r="H124" s="172"/>
      <c r="I124" s="172"/>
      <c r="J124" s="172"/>
      <c r="K124" s="172"/>
      <c r="L124" s="207"/>
      <c r="M124" s="207"/>
      <c r="N124" s="208">
        <f>BK124</f>
        <v>0</v>
      </c>
      <c r="O124" s="209"/>
      <c r="P124" s="209"/>
      <c r="Q124" s="209"/>
      <c r="R124" s="174"/>
      <c r="T124" s="210"/>
      <c r="U124" s="178"/>
      <c r="V124" s="178"/>
      <c r="W124" s="211">
        <f>W125+W173+W315</f>
        <v>607.24824499999988</v>
      </c>
      <c r="X124" s="178"/>
      <c r="Y124" s="211">
        <f>Y125+Y173+Y315</f>
        <v>133.15663999999998</v>
      </c>
      <c r="Z124" s="178"/>
      <c r="AA124" s="212">
        <f>AA125+AA173+AA315</f>
        <v>62.405000000000008</v>
      </c>
      <c r="AT124" s="158" t="s">
        <v>73</v>
      </c>
      <c r="AU124" s="158" t="s">
        <v>130</v>
      </c>
      <c r="BK124" s="213">
        <f>BK125+BK173+BK315</f>
        <v>0</v>
      </c>
    </row>
    <row r="125" spans="2:67" s="220" customFormat="1" ht="37.4" customHeight="1">
      <c r="B125" s="214"/>
      <c r="C125" s="215"/>
      <c r="D125" s="216" t="s">
        <v>1168</v>
      </c>
      <c r="E125" s="216"/>
      <c r="F125" s="216"/>
      <c r="G125" s="216"/>
      <c r="H125" s="216"/>
      <c r="I125" s="216"/>
      <c r="J125" s="216"/>
      <c r="K125" s="216"/>
      <c r="L125" s="217"/>
      <c r="M125" s="217"/>
      <c r="N125" s="218">
        <f>BK125</f>
        <v>0</v>
      </c>
      <c r="O125" s="188"/>
      <c r="P125" s="188"/>
      <c r="Q125" s="188"/>
      <c r="R125" s="219"/>
      <c r="T125" s="221"/>
      <c r="U125" s="215"/>
      <c r="V125" s="215"/>
      <c r="W125" s="222">
        <f>W126+W134+W136+W158+W171</f>
        <v>594.38038499999993</v>
      </c>
      <c r="X125" s="215"/>
      <c r="Y125" s="222">
        <f>Y126+Y134+Y136+Y158+Y171</f>
        <v>133.13999999999999</v>
      </c>
      <c r="Z125" s="215"/>
      <c r="AA125" s="223">
        <f>AA126+AA134+AA136+AA158+AA171</f>
        <v>61.857000000000006</v>
      </c>
      <c r="AR125" s="224" t="s">
        <v>80</v>
      </c>
      <c r="AT125" s="225" t="s">
        <v>73</v>
      </c>
      <c r="AU125" s="225" t="s">
        <v>74</v>
      </c>
      <c r="AY125" s="224" t="s">
        <v>168</v>
      </c>
      <c r="BK125" s="226">
        <f>BK126+BK134+BK136+BK158+BK171</f>
        <v>0</v>
      </c>
    </row>
    <row r="126" spans="2:67" s="220" customFormat="1" ht="19.899999999999999" customHeight="1">
      <c r="B126" s="214"/>
      <c r="C126" s="215"/>
      <c r="D126" s="227" t="s">
        <v>1169</v>
      </c>
      <c r="E126" s="227"/>
      <c r="F126" s="227"/>
      <c r="G126" s="227"/>
      <c r="H126" s="227"/>
      <c r="I126" s="227"/>
      <c r="J126" s="227"/>
      <c r="K126" s="227"/>
      <c r="L126" s="228"/>
      <c r="M126" s="228"/>
      <c r="N126" s="229">
        <f>BK126</f>
        <v>0</v>
      </c>
      <c r="O126" s="230"/>
      <c r="P126" s="230"/>
      <c r="Q126" s="230"/>
      <c r="R126" s="219"/>
      <c r="T126" s="221"/>
      <c r="U126" s="215"/>
      <c r="V126" s="215"/>
      <c r="W126" s="222">
        <f>SUM(W127:W133)</f>
        <v>9.4559999999999995</v>
      </c>
      <c r="X126" s="215"/>
      <c r="Y126" s="222">
        <f>SUM(Y127:Y133)</f>
        <v>133.13999999999999</v>
      </c>
      <c r="Z126" s="215"/>
      <c r="AA126" s="223">
        <f>SUM(AA127:AA133)</f>
        <v>0</v>
      </c>
      <c r="AR126" s="224" t="s">
        <v>80</v>
      </c>
      <c r="AT126" s="225" t="s">
        <v>73</v>
      </c>
      <c r="AU126" s="225" t="s">
        <v>80</v>
      </c>
      <c r="AY126" s="224" t="s">
        <v>168</v>
      </c>
      <c r="BK126" s="226">
        <f>SUM(BK127:BK133)</f>
        <v>0</v>
      </c>
    </row>
    <row r="127" spans="2:67" s="170" customFormat="1" ht="38.25" customHeight="1">
      <c r="B127" s="171"/>
      <c r="C127" s="231" t="s">
        <v>80</v>
      </c>
      <c r="D127" s="231" t="s">
        <v>169</v>
      </c>
      <c r="E127" s="232" t="s">
        <v>1180</v>
      </c>
      <c r="F127" s="233" t="s">
        <v>1181</v>
      </c>
      <c r="G127" s="233"/>
      <c r="H127" s="233"/>
      <c r="I127" s="233"/>
      <c r="J127" s="234" t="s">
        <v>172</v>
      </c>
      <c r="K127" s="235">
        <v>78.88</v>
      </c>
      <c r="L127" s="149"/>
      <c r="M127" s="149"/>
      <c r="N127" s="236">
        <f t="shared" ref="N127:N133" si="0">ROUND(L127*K127,2)</f>
        <v>0</v>
      </c>
      <c r="O127" s="236"/>
      <c r="P127" s="236"/>
      <c r="Q127" s="236"/>
      <c r="R127" s="174"/>
      <c r="T127" s="237" t="s">
        <v>5</v>
      </c>
      <c r="U127" s="238" t="s">
        <v>41</v>
      </c>
      <c r="V127" s="239">
        <v>0</v>
      </c>
      <c r="W127" s="239">
        <f t="shared" ref="W127:W133" si="1">V127*K127</f>
        <v>0</v>
      </c>
      <c r="X127" s="239">
        <v>0</v>
      </c>
      <c r="Y127" s="239">
        <f t="shared" ref="Y127:Y133" si="2">X127*K127</f>
        <v>0</v>
      </c>
      <c r="Z127" s="239">
        <v>0</v>
      </c>
      <c r="AA127" s="240">
        <f t="shared" ref="AA127:AA133" si="3">Z127*K127</f>
        <v>0</v>
      </c>
      <c r="AR127" s="158" t="s">
        <v>173</v>
      </c>
      <c r="AT127" s="158" t="s">
        <v>169</v>
      </c>
      <c r="AU127" s="158" t="s">
        <v>85</v>
      </c>
      <c r="AY127" s="158" t="s">
        <v>168</v>
      </c>
      <c r="BE127" s="241">
        <f t="shared" ref="BE127:BE133" si="4">IF(U127="základná",N127,0)</f>
        <v>0</v>
      </c>
      <c r="BF127" s="241">
        <f t="shared" ref="BF127:BF133" si="5">IF(U127="znížená",N127,0)</f>
        <v>0</v>
      </c>
      <c r="BG127" s="241">
        <f t="shared" ref="BG127:BG133" si="6">IF(U127="zákl. prenesená",N127,0)</f>
        <v>0</v>
      </c>
      <c r="BH127" s="241">
        <f t="shared" ref="BH127:BH133" si="7">IF(U127="zníž. prenesená",N127,0)</f>
        <v>0</v>
      </c>
      <c r="BI127" s="241">
        <f t="shared" ref="BI127:BI133" si="8">IF(U127="nulová",N127,0)</f>
        <v>0</v>
      </c>
      <c r="BJ127" s="158" t="s">
        <v>85</v>
      </c>
      <c r="BK127" s="242">
        <f t="shared" ref="BK127:BK133" si="9">ROUND(L127*K127,3)</f>
        <v>0</v>
      </c>
      <c r="BL127" s="158" t="s">
        <v>173</v>
      </c>
      <c r="BM127" s="158" t="s">
        <v>85</v>
      </c>
      <c r="BO127" s="152"/>
    </row>
    <row r="128" spans="2:67" s="170" customFormat="1" ht="25.5" customHeight="1">
      <c r="B128" s="171"/>
      <c r="C128" s="231" t="s">
        <v>85</v>
      </c>
      <c r="D128" s="231" t="s">
        <v>169</v>
      </c>
      <c r="E128" s="232" t="s">
        <v>1182</v>
      </c>
      <c r="F128" s="233" t="s">
        <v>1183</v>
      </c>
      <c r="G128" s="233"/>
      <c r="H128" s="233"/>
      <c r="I128" s="233"/>
      <c r="J128" s="234" t="s">
        <v>172</v>
      </c>
      <c r="K128" s="235">
        <v>78.88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T128" s="237" t="s">
        <v>5</v>
      </c>
      <c r="U128" s="238" t="s">
        <v>41</v>
      </c>
      <c r="V128" s="239">
        <v>0</v>
      </c>
      <c r="W128" s="239">
        <f t="shared" si="1"/>
        <v>0</v>
      </c>
      <c r="X128" s="239">
        <v>0</v>
      </c>
      <c r="Y128" s="239">
        <f t="shared" si="2"/>
        <v>0</v>
      </c>
      <c r="Z128" s="239">
        <v>0</v>
      </c>
      <c r="AA128" s="240">
        <f t="shared" si="3"/>
        <v>0</v>
      </c>
      <c r="AR128" s="158" t="s">
        <v>173</v>
      </c>
      <c r="AT128" s="158" t="s">
        <v>169</v>
      </c>
      <c r="AU128" s="158" t="s">
        <v>85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173</v>
      </c>
      <c r="BO128" s="152"/>
    </row>
    <row r="129" spans="2:67" s="170" customFormat="1" ht="38.25" customHeight="1">
      <c r="B129" s="171"/>
      <c r="C129" s="231" t="s">
        <v>178</v>
      </c>
      <c r="D129" s="231" t="s">
        <v>169</v>
      </c>
      <c r="E129" s="232" t="s">
        <v>1184</v>
      </c>
      <c r="F129" s="233" t="s">
        <v>1185</v>
      </c>
      <c r="G129" s="233"/>
      <c r="H129" s="233"/>
      <c r="I129" s="233"/>
      <c r="J129" s="234" t="s">
        <v>172</v>
      </c>
      <c r="K129" s="235">
        <v>78.8</v>
      </c>
      <c r="L129" s="149"/>
      <c r="M129" s="149"/>
      <c r="N129" s="236">
        <f>ROUND(L129*K129,2)</f>
        <v>0</v>
      </c>
      <c r="O129" s="236"/>
      <c r="P129" s="236"/>
      <c r="Q129" s="236"/>
      <c r="R129" s="174"/>
      <c r="T129" s="237" t="s">
        <v>5</v>
      </c>
      <c r="U129" s="238" t="s">
        <v>41</v>
      </c>
      <c r="V129" s="239">
        <v>7.0999999999999994E-2</v>
      </c>
      <c r="W129" s="239">
        <f t="shared" si="1"/>
        <v>5.5947999999999993</v>
      </c>
      <c r="X129" s="239">
        <v>0</v>
      </c>
      <c r="Y129" s="239">
        <f t="shared" si="2"/>
        <v>0</v>
      </c>
      <c r="Z129" s="239">
        <v>0</v>
      </c>
      <c r="AA129" s="240">
        <f t="shared" si="3"/>
        <v>0</v>
      </c>
      <c r="AR129" s="158" t="s">
        <v>173</v>
      </c>
      <c r="AT129" s="158" t="s">
        <v>169</v>
      </c>
      <c r="AU129" s="158" t="s">
        <v>85</v>
      </c>
      <c r="AY129" s="158" t="s">
        <v>168</v>
      </c>
      <c r="BE129" s="241">
        <f t="shared" si="4"/>
        <v>0</v>
      </c>
      <c r="BF129" s="241">
        <f t="shared" si="5"/>
        <v>0</v>
      </c>
      <c r="BG129" s="241">
        <f t="shared" si="6"/>
        <v>0</v>
      </c>
      <c r="BH129" s="241">
        <f t="shared" si="7"/>
        <v>0</v>
      </c>
      <c r="BI129" s="241">
        <f t="shared" si="8"/>
        <v>0</v>
      </c>
      <c r="BJ129" s="158" t="s">
        <v>85</v>
      </c>
      <c r="BK129" s="242">
        <f t="shared" si="9"/>
        <v>0</v>
      </c>
      <c r="BL129" s="158" t="s">
        <v>173</v>
      </c>
      <c r="BM129" s="158" t="s">
        <v>1186</v>
      </c>
      <c r="BO129" s="152"/>
    </row>
    <row r="130" spans="2:67" s="170" customFormat="1" ht="51" customHeight="1">
      <c r="B130" s="171"/>
      <c r="C130" s="231" t="s">
        <v>173</v>
      </c>
      <c r="D130" s="231" t="s">
        <v>169</v>
      </c>
      <c r="E130" s="232" t="s">
        <v>1187</v>
      </c>
      <c r="F130" s="233" t="s">
        <v>1188</v>
      </c>
      <c r="G130" s="233"/>
      <c r="H130" s="233"/>
      <c r="I130" s="233"/>
      <c r="J130" s="234" t="s">
        <v>172</v>
      </c>
      <c r="K130" s="235">
        <v>551.6</v>
      </c>
      <c r="L130" s="149"/>
      <c r="M130" s="149"/>
      <c r="N130" s="236">
        <f t="shared" si="0"/>
        <v>0</v>
      </c>
      <c r="O130" s="236"/>
      <c r="P130" s="236"/>
      <c r="Q130" s="236"/>
      <c r="R130" s="174"/>
      <c r="T130" s="237" t="s">
        <v>5</v>
      </c>
      <c r="U130" s="238" t="s">
        <v>41</v>
      </c>
      <c r="V130" s="239">
        <v>7.0000000000000001E-3</v>
      </c>
      <c r="W130" s="239">
        <f t="shared" si="1"/>
        <v>3.8612000000000002</v>
      </c>
      <c r="X130" s="239">
        <v>0</v>
      </c>
      <c r="Y130" s="239">
        <f t="shared" si="2"/>
        <v>0</v>
      </c>
      <c r="Z130" s="239">
        <v>0</v>
      </c>
      <c r="AA130" s="240">
        <f t="shared" si="3"/>
        <v>0</v>
      </c>
      <c r="AR130" s="158" t="s">
        <v>173</v>
      </c>
      <c r="AT130" s="158" t="s">
        <v>169</v>
      </c>
      <c r="AU130" s="158" t="s">
        <v>85</v>
      </c>
      <c r="AY130" s="158" t="s">
        <v>168</v>
      </c>
      <c r="BE130" s="241">
        <f t="shared" si="4"/>
        <v>0</v>
      </c>
      <c r="BF130" s="241">
        <f t="shared" si="5"/>
        <v>0</v>
      </c>
      <c r="BG130" s="241">
        <f t="shared" si="6"/>
        <v>0</v>
      </c>
      <c r="BH130" s="241">
        <f t="shared" si="7"/>
        <v>0</v>
      </c>
      <c r="BI130" s="241">
        <f t="shared" si="8"/>
        <v>0</v>
      </c>
      <c r="BJ130" s="158" t="s">
        <v>85</v>
      </c>
      <c r="BK130" s="242">
        <f t="shared" si="9"/>
        <v>0</v>
      </c>
      <c r="BL130" s="158" t="s">
        <v>173</v>
      </c>
      <c r="BM130" s="158" t="s">
        <v>1189</v>
      </c>
      <c r="BO130" s="152"/>
    </row>
    <row r="131" spans="2:67" s="170" customFormat="1" ht="16.5" customHeight="1">
      <c r="B131" s="171"/>
      <c r="C131" s="231" t="s">
        <v>186</v>
      </c>
      <c r="D131" s="231" t="s">
        <v>169</v>
      </c>
      <c r="E131" s="232" t="s">
        <v>1190</v>
      </c>
      <c r="F131" s="233" t="s">
        <v>1191</v>
      </c>
      <c r="G131" s="233"/>
      <c r="H131" s="233"/>
      <c r="I131" s="233"/>
      <c r="J131" s="234" t="s">
        <v>172</v>
      </c>
      <c r="K131" s="235">
        <v>78.88</v>
      </c>
      <c r="L131" s="149"/>
      <c r="M131" s="149"/>
      <c r="N131" s="236">
        <f t="shared" si="0"/>
        <v>0</v>
      </c>
      <c r="O131" s="236"/>
      <c r="P131" s="236"/>
      <c r="Q131" s="236"/>
      <c r="R131" s="174"/>
      <c r="T131" s="237" t="s">
        <v>5</v>
      </c>
      <c r="U131" s="238" t="s">
        <v>41</v>
      </c>
      <c r="V131" s="239">
        <v>0</v>
      </c>
      <c r="W131" s="239">
        <f t="shared" si="1"/>
        <v>0</v>
      </c>
      <c r="X131" s="239">
        <v>0</v>
      </c>
      <c r="Y131" s="239">
        <f t="shared" si="2"/>
        <v>0</v>
      </c>
      <c r="Z131" s="239">
        <v>0</v>
      </c>
      <c r="AA131" s="240">
        <f t="shared" si="3"/>
        <v>0</v>
      </c>
      <c r="AR131" s="158" t="s">
        <v>173</v>
      </c>
      <c r="AT131" s="158" t="s">
        <v>169</v>
      </c>
      <c r="AU131" s="158" t="s">
        <v>85</v>
      </c>
      <c r="AY131" s="158" t="s">
        <v>168</v>
      </c>
      <c r="BE131" s="241">
        <f t="shared" si="4"/>
        <v>0</v>
      </c>
      <c r="BF131" s="241">
        <f t="shared" si="5"/>
        <v>0</v>
      </c>
      <c r="BG131" s="241">
        <f t="shared" si="6"/>
        <v>0</v>
      </c>
      <c r="BH131" s="241">
        <f t="shared" si="7"/>
        <v>0</v>
      </c>
      <c r="BI131" s="241">
        <f t="shared" si="8"/>
        <v>0</v>
      </c>
      <c r="BJ131" s="158" t="s">
        <v>85</v>
      </c>
      <c r="BK131" s="242">
        <f t="shared" si="9"/>
        <v>0</v>
      </c>
      <c r="BL131" s="158" t="s">
        <v>173</v>
      </c>
      <c r="BM131" s="158" t="s">
        <v>190</v>
      </c>
      <c r="BO131" s="152"/>
    </row>
    <row r="132" spans="2:67" s="170" customFormat="1" ht="25.5" customHeight="1">
      <c r="B132" s="171"/>
      <c r="C132" s="231" t="s">
        <v>190</v>
      </c>
      <c r="D132" s="231" t="s">
        <v>169</v>
      </c>
      <c r="E132" s="232" t="s">
        <v>1192</v>
      </c>
      <c r="F132" s="233" t="s">
        <v>1193</v>
      </c>
      <c r="G132" s="233"/>
      <c r="H132" s="233"/>
      <c r="I132" s="233"/>
      <c r="J132" s="234" t="s">
        <v>172</v>
      </c>
      <c r="K132" s="235">
        <v>72.36</v>
      </c>
      <c r="L132" s="149"/>
      <c r="M132" s="149"/>
      <c r="N132" s="236">
        <f t="shared" si="0"/>
        <v>0</v>
      </c>
      <c r="O132" s="236"/>
      <c r="P132" s="236"/>
      <c r="Q132" s="236"/>
      <c r="R132" s="174"/>
      <c r="T132" s="237" t="s">
        <v>5</v>
      </c>
      <c r="U132" s="238" t="s">
        <v>41</v>
      </c>
      <c r="V132" s="239">
        <v>0</v>
      </c>
      <c r="W132" s="239">
        <f t="shared" si="1"/>
        <v>0</v>
      </c>
      <c r="X132" s="239">
        <v>0</v>
      </c>
      <c r="Y132" s="239">
        <f t="shared" si="2"/>
        <v>0</v>
      </c>
      <c r="Z132" s="239">
        <v>0</v>
      </c>
      <c r="AA132" s="240">
        <f t="shared" si="3"/>
        <v>0</v>
      </c>
      <c r="AR132" s="158" t="s">
        <v>173</v>
      </c>
      <c r="AT132" s="158" t="s">
        <v>169</v>
      </c>
      <c r="AU132" s="158" t="s">
        <v>85</v>
      </c>
      <c r="AY132" s="158" t="s">
        <v>168</v>
      </c>
      <c r="BE132" s="241">
        <f t="shared" si="4"/>
        <v>0</v>
      </c>
      <c r="BF132" s="241">
        <f t="shared" si="5"/>
        <v>0</v>
      </c>
      <c r="BG132" s="241">
        <f t="shared" si="6"/>
        <v>0</v>
      </c>
      <c r="BH132" s="241">
        <f t="shared" si="7"/>
        <v>0</v>
      </c>
      <c r="BI132" s="241">
        <f t="shared" si="8"/>
        <v>0</v>
      </c>
      <c r="BJ132" s="158" t="s">
        <v>85</v>
      </c>
      <c r="BK132" s="242">
        <f t="shared" si="9"/>
        <v>0</v>
      </c>
      <c r="BL132" s="158" t="s">
        <v>173</v>
      </c>
      <c r="BM132" s="158" t="s">
        <v>198</v>
      </c>
      <c r="BO132" s="152"/>
    </row>
    <row r="133" spans="2:67" s="170" customFormat="1" ht="16.5" customHeight="1">
      <c r="B133" s="171"/>
      <c r="C133" s="243" t="s">
        <v>194</v>
      </c>
      <c r="D133" s="243" t="s">
        <v>203</v>
      </c>
      <c r="E133" s="244" t="s">
        <v>1194</v>
      </c>
      <c r="F133" s="245" t="s">
        <v>1195</v>
      </c>
      <c r="G133" s="245"/>
      <c r="H133" s="245"/>
      <c r="I133" s="245"/>
      <c r="J133" s="246" t="s">
        <v>267</v>
      </c>
      <c r="K133" s="247">
        <v>133.13999999999999</v>
      </c>
      <c r="L133" s="150"/>
      <c r="M133" s="150"/>
      <c r="N133" s="248">
        <f t="shared" si="0"/>
        <v>0</v>
      </c>
      <c r="O133" s="236"/>
      <c r="P133" s="236"/>
      <c r="Q133" s="236"/>
      <c r="R133" s="174"/>
      <c r="T133" s="237" t="s">
        <v>5</v>
      </c>
      <c r="U133" s="238" t="s">
        <v>41</v>
      </c>
      <c r="V133" s="239">
        <v>0</v>
      </c>
      <c r="W133" s="239">
        <f t="shared" si="1"/>
        <v>0</v>
      </c>
      <c r="X133" s="239">
        <v>1</v>
      </c>
      <c r="Y133" s="239">
        <f t="shared" si="2"/>
        <v>133.13999999999999</v>
      </c>
      <c r="Z133" s="239">
        <v>0</v>
      </c>
      <c r="AA133" s="240">
        <f t="shared" si="3"/>
        <v>0</v>
      </c>
      <c r="AR133" s="158" t="s">
        <v>198</v>
      </c>
      <c r="AT133" s="158" t="s">
        <v>203</v>
      </c>
      <c r="AU133" s="158" t="s">
        <v>85</v>
      </c>
      <c r="AY133" s="158" t="s">
        <v>168</v>
      </c>
      <c r="BE133" s="241">
        <f t="shared" si="4"/>
        <v>0</v>
      </c>
      <c r="BF133" s="241">
        <f t="shared" si="5"/>
        <v>0</v>
      </c>
      <c r="BG133" s="241">
        <f t="shared" si="6"/>
        <v>0</v>
      </c>
      <c r="BH133" s="241">
        <f t="shared" si="7"/>
        <v>0</v>
      </c>
      <c r="BI133" s="241">
        <f t="shared" si="8"/>
        <v>0</v>
      </c>
      <c r="BJ133" s="158" t="s">
        <v>85</v>
      </c>
      <c r="BK133" s="242">
        <f t="shared" si="9"/>
        <v>0</v>
      </c>
      <c r="BL133" s="158" t="s">
        <v>173</v>
      </c>
      <c r="BM133" s="158" t="s">
        <v>207</v>
      </c>
      <c r="BO133" s="152"/>
    </row>
    <row r="134" spans="2:67" s="220" customFormat="1" ht="29.9" customHeight="1">
      <c r="B134" s="214"/>
      <c r="C134" s="215"/>
      <c r="D134" s="227" t="s">
        <v>1170</v>
      </c>
      <c r="E134" s="227"/>
      <c r="F134" s="227"/>
      <c r="G134" s="227"/>
      <c r="H134" s="227"/>
      <c r="I134" s="227"/>
      <c r="J134" s="227"/>
      <c r="K134" s="227"/>
      <c r="L134" s="289"/>
      <c r="M134" s="289"/>
      <c r="N134" s="249">
        <f>BK134</f>
        <v>0</v>
      </c>
      <c r="O134" s="250"/>
      <c r="P134" s="250"/>
      <c r="Q134" s="250"/>
      <c r="R134" s="219"/>
      <c r="T134" s="221"/>
      <c r="U134" s="215"/>
      <c r="V134" s="215"/>
      <c r="W134" s="222">
        <f>W135</f>
        <v>0</v>
      </c>
      <c r="X134" s="215"/>
      <c r="Y134" s="222">
        <f>Y135</f>
        <v>0</v>
      </c>
      <c r="Z134" s="215"/>
      <c r="AA134" s="223">
        <f>AA135</f>
        <v>0</v>
      </c>
      <c r="AR134" s="224" t="s">
        <v>80</v>
      </c>
      <c r="AT134" s="225" t="s">
        <v>73</v>
      </c>
      <c r="AU134" s="225" t="s">
        <v>80</v>
      </c>
      <c r="AY134" s="224" t="s">
        <v>168</v>
      </c>
      <c r="BK134" s="226">
        <f>BK135</f>
        <v>0</v>
      </c>
      <c r="BO134" s="152"/>
    </row>
    <row r="135" spans="2:67" s="170" customFormat="1" ht="38.25" customHeight="1">
      <c r="B135" s="171"/>
      <c r="C135" s="231" t="s">
        <v>198</v>
      </c>
      <c r="D135" s="231" t="s">
        <v>169</v>
      </c>
      <c r="E135" s="232" t="s">
        <v>1196</v>
      </c>
      <c r="F135" s="233" t="s">
        <v>1197</v>
      </c>
      <c r="G135" s="233"/>
      <c r="H135" s="233"/>
      <c r="I135" s="233"/>
      <c r="J135" s="234" t="s">
        <v>172</v>
      </c>
      <c r="K135" s="235">
        <v>9.0449999999999999</v>
      </c>
      <c r="L135" s="149"/>
      <c r="M135" s="149"/>
      <c r="N135" s="236">
        <f>ROUND(L135*K135,2)</f>
        <v>0</v>
      </c>
      <c r="O135" s="236"/>
      <c r="P135" s="236"/>
      <c r="Q135" s="236"/>
      <c r="R135" s="174"/>
      <c r="T135" s="237" t="s">
        <v>5</v>
      </c>
      <c r="U135" s="238" t="s">
        <v>41</v>
      </c>
      <c r="V135" s="239">
        <v>0</v>
      </c>
      <c r="W135" s="239">
        <f>V135*K135</f>
        <v>0</v>
      </c>
      <c r="X135" s="239">
        <v>0</v>
      </c>
      <c r="Y135" s="239">
        <f>X135*K135</f>
        <v>0</v>
      </c>
      <c r="Z135" s="239">
        <v>0</v>
      </c>
      <c r="AA135" s="240">
        <f>Z135*K135</f>
        <v>0</v>
      </c>
      <c r="AR135" s="158" t="s">
        <v>173</v>
      </c>
      <c r="AT135" s="158" t="s">
        <v>169</v>
      </c>
      <c r="AU135" s="158" t="s">
        <v>85</v>
      </c>
      <c r="AY135" s="158" t="s">
        <v>168</v>
      </c>
      <c r="BE135" s="241">
        <f>IF(U135="základná",N135,0)</f>
        <v>0</v>
      </c>
      <c r="BF135" s="241">
        <f>IF(U135="znížená",N135,0)</f>
        <v>0</v>
      </c>
      <c r="BG135" s="241">
        <f>IF(U135="zákl. prenesená",N135,0)</f>
        <v>0</v>
      </c>
      <c r="BH135" s="241">
        <f>IF(U135="zníž. prenesená",N135,0)</f>
        <v>0</v>
      </c>
      <c r="BI135" s="241">
        <f>IF(U135="nulová",N135,0)</f>
        <v>0</v>
      </c>
      <c r="BJ135" s="158" t="s">
        <v>85</v>
      </c>
      <c r="BK135" s="242">
        <f>ROUND(L135*K135,3)</f>
        <v>0</v>
      </c>
      <c r="BL135" s="158" t="s">
        <v>173</v>
      </c>
      <c r="BM135" s="158" t="s">
        <v>216</v>
      </c>
      <c r="BO135" s="152"/>
    </row>
    <row r="136" spans="2:67" s="220" customFormat="1" ht="29.9" customHeight="1">
      <c r="B136" s="214"/>
      <c r="C136" s="215"/>
      <c r="D136" s="227" t="s">
        <v>1171</v>
      </c>
      <c r="E136" s="227"/>
      <c r="F136" s="227"/>
      <c r="G136" s="227"/>
      <c r="H136" s="227"/>
      <c r="I136" s="227"/>
      <c r="J136" s="227"/>
      <c r="K136" s="227"/>
      <c r="L136" s="289"/>
      <c r="M136" s="289"/>
      <c r="N136" s="249">
        <f>BK136</f>
        <v>0</v>
      </c>
      <c r="O136" s="250"/>
      <c r="P136" s="250"/>
      <c r="Q136" s="250"/>
      <c r="R136" s="219"/>
      <c r="T136" s="221"/>
      <c r="U136" s="215"/>
      <c r="V136" s="215"/>
      <c r="W136" s="222">
        <f>SUM(W137:W157)</f>
        <v>0</v>
      </c>
      <c r="X136" s="215"/>
      <c r="Y136" s="222">
        <f>SUM(Y137:Y157)</f>
        <v>0</v>
      </c>
      <c r="Z136" s="215"/>
      <c r="AA136" s="223">
        <f>SUM(AA137:AA157)</f>
        <v>0</v>
      </c>
      <c r="AR136" s="224" t="s">
        <v>80</v>
      </c>
      <c r="AT136" s="225" t="s">
        <v>73</v>
      </c>
      <c r="AU136" s="225" t="s">
        <v>80</v>
      </c>
      <c r="AY136" s="224" t="s">
        <v>168</v>
      </c>
      <c r="BK136" s="226">
        <f>SUM(BK137:BK157)</f>
        <v>0</v>
      </c>
      <c r="BO136" s="152"/>
    </row>
    <row r="137" spans="2:67" s="170" customFormat="1" ht="25.5" customHeight="1">
      <c r="B137" s="171"/>
      <c r="C137" s="231" t="s">
        <v>202</v>
      </c>
      <c r="D137" s="231" t="s">
        <v>169</v>
      </c>
      <c r="E137" s="232" t="s">
        <v>1198</v>
      </c>
      <c r="F137" s="233" t="s">
        <v>1199</v>
      </c>
      <c r="G137" s="233"/>
      <c r="H137" s="233"/>
      <c r="I137" s="233"/>
      <c r="J137" s="234" t="s">
        <v>243</v>
      </c>
      <c r="K137" s="235">
        <v>9</v>
      </c>
      <c r="L137" s="149"/>
      <c r="M137" s="149"/>
      <c r="N137" s="236">
        <f t="shared" ref="N137:N157" si="10">ROUND(L137*K137,2)</f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0</v>
      </c>
      <c r="W137" s="239">
        <f t="shared" ref="W137:W157" si="11">V137*K137</f>
        <v>0</v>
      </c>
      <c r="X137" s="239">
        <v>0</v>
      </c>
      <c r="Y137" s="239">
        <f t="shared" ref="Y137:Y157" si="12">X137*K137</f>
        <v>0</v>
      </c>
      <c r="Z137" s="239">
        <v>0</v>
      </c>
      <c r="AA137" s="240">
        <f t="shared" ref="AA137:AA157" si="13">Z137*K137</f>
        <v>0</v>
      </c>
      <c r="AR137" s="158" t="s">
        <v>173</v>
      </c>
      <c r="AT137" s="158" t="s">
        <v>169</v>
      </c>
      <c r="AU137" s="158" t="s">
        <v>85</v>
      </c>
      <c r="AY137" s="158" t="s">
        <v>168</v>
      </c>
      <c r="BE137" s="241">
        <f t="shared" ref="BE137:BE157" si="14">IF(U137="základná",N137,0)</f>
        <v>0</v>
      </c>
      <c r="BF137" s="241">
        <f t="shared" ref="BF137:BF157" si="15">IF(U137="znížená",N137,0)</f>
        <v>0</v>
      </c>
      <c r="BG137" s="241">
        <f t="shared" ref="BG137:BG157" si="16">IF(U137="zákl. prenesená",N137,0)</f>
        <v>0</v>
      </c>
      <c r="BH137" s="241">
        <f t="shared" ref="BH137:BH157" si="17">IF(U137="zníž. prenesená",N137,0)</f>
        <v>0</v>
      </c>
      <c r="BI137" s="241">
        <f t="shared" ref="BI137:BI157" si="18">IF(U137="nulová",N137,0)</f>
        <v>0</v>
      </c>
      <c r="BJ137" s="158" t="s">
        <v>85</v>
      </c>
      <c r="BK137" s="242">
        <f t="shared" ref="BK137:BK157" si="19">ROUND(L137*K137,3)</f>
        <v>0</v>
      </c>
      <c r="BL137" s="158" t="s">
        <v>173</v>
      </c>
      <c r="BM137" s="158" t="s">
        <v>224</v>
      </c>
      <c r="BO137" s="152"/>
    </row>
    <row r="138" spans="2:67" s="170" customFormat="1" ht="25.5" customHeight="1">
      <c r="B138" s="171"/>
      <c r="C138" s="243" t="s">
        <v>207</v>
      </c>
      <c r="D138" s="243" t="s">
        <v>203</v>
      </c>
      <c r="E138" s="244" t="s">
        <v>1200</v>
      </c>
      <c r="F138" s="245" t="s">
        <v>1201</v>
      </c>
      <c r="G138" s="245"/>
      <c r="H138" s="245"/>
      <c r="I138" s="245"/>
      <c r="J138" s="246" t="s">
        <v>243</v>
      </c>
      <c r="K138" s="247">
        <v>9</v>
      </c>
      <c r="L138" s="150"/>
      <c r="M138" s="150"/>
      <c r="N138" s="248">
        <f t="shared" si="10"/>
        <v>0</v>
      </c>
      <c r="O138" s="236"/>
      <c r="P138" s="236"/>
      <c r="Q138" s="236"/>
      <c r="R138" s="174"/>
      <c r="T138" s="237" t="s">
        <v>5</v>
      </c>
      <c r="U138" s="238" t="s">
        <v>41</v>
      </c>
      <c r="V138" s="239">
        <v>0</v>
      </c>
      <c r="W138" s="239">
        <f t="shared" si="11"/>
        <v>0</v>
      </c>
      <c r="X138" s="239">
        <v>0</v>
      </c>
      <c r="Y138" s="239">
        <f t="shared" si="12"/>
        <v>0</v>
      </c>
      <c r="Z138" s="239">
        <v>0</v>
      </c>
      <c r="AA138" s="240">
        <f t="shared" si="13"/>
        <v>0</v>
      </c>
      <c r="AR138" s="158" t="s">
        <v>198</v>
      </c>
      <c r="AT138" s="158" t="s">
        <v>203</v>
      </c>
      <c r="AU138" s="158" t="s">
        <v>85</v>
      </c>
      <c r="AY138" s="158" t="s">
        <v>168</v>
      </c>
      <c r="BE138" s="241">
        <f t="shared" si="14"/>
        <v>0</v>
      </c>
      <c r="BF138" s="241">
        <f t="shared" si="15"/>
        <v>0</v>
      </c>
      <c r="BG138" s="241">
        <f t="shared" si="16"/>
        <v>0</v>
      </c>
      <c r="BH138" s="241">
        <f t="shared" si="17"/>
        <v>0</v>
      </c>
      <c r="BI138" s="241">
        <f t="shared" si="18"/>
        <v>0</v>
      </c>
      <c r="BJ138" s="158" t="s">
        <v>85</v>
      </c>
      <c r="BK138" s="242">
        <f t="shared" si="19"/>
        <v>0</v>
      </c>
      <c r="BL138" s="158" t="s">
        <v>173</v>
      </c>
      <c r="BM138" s="158" t="s">
        <v>232</v>
      </c>
      <c r="BO138" s="152"/>
    </row>
    <row r="139" spans="2:67" s="170" customFormat="1" ht="25.5" customHeight="1">
      <c r="B139" s="171"/>
      <c r="C139" s="231" t="s">
        <v>212</v>
      </c>
      <c r="D139" s="231" t="s">
        <v>169</v>
      </c>
      <c r="E139" s="232" t="s">
        <v>1202</v>
      </c>
      <c r="F139" s="233" t="s">
        <v>1203</v>
      </c>
      <c r="G139" s="233"/>
      <c r="H139" s="233"/>
      <c r="I139" s="233"/>
      <c r="J139" s="234" t="s">
        <v>243</v>
      </c>
      <c r="K139" s="235">
        <v>144</v>
      </c>
      <c r="L139" s="149"/>
      <c r="M139" s="149"/>
      <c r="N139" s="236">
        <f t="shared" si="10"/>
        <v>0</v>
      </c>
      <c r="O139" s="236"/>
      <c r="P139" s="236"/>
      <c r="Q139" s="236"/>
      <c r="R139" s="174"/>
      <c r="T139" s="237" t="s">
        <v>5</v>
      </c>
      <c r="U139" s="238" t="s">
        <v>41</v>
      </c>
      <c r="V139" s="239">
        <v>0</v>
      </c>
      <c r="W139" s="239">
        <f t="shared" si="11"/>
        <v>0</v>
      </c>
      <c r="X139" s="239">
        <v>0</v>
      </c>
      <c r="Y139" s="239">
        <f t="shared" si="12"/>
        <v>0</v>
      </c>
      <c r="Z139" s="239">
        <v>0</v>
      </c>
      <c r="AA139" s="240">
        <f t="shared" si="13"/>
        <v>0</v>
      </c>
      <c r="AR139" s="158" t="s">
        <v>173</v>
      </c>
      <c r="AT139" s="158" t="s">
        <v>169</v>
      </c>
      <c r="AU139" s="158" t="s">
        <v>85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173</v>
      </c>
      <c r="BM139" s="158" t="s">
        <v>240</v>
      </c>
      <c r="BO139" s="152"/>
    </row>
    <row r="140" spans="2:67" s="170" customFormat="1" ht="25.5" customHeight="1">
      <c r="B140" s="171"/>
      <c r="C140" s="243" t="s">
        <v>216</v>
      </c>
      <c r="D140" s="243" t="s">
        <v>203</v>
      </c>
      <c r="E140" s="244" t="s">
        <v>1204</v>
      </c>
      <c r="F140" s="245" t="s">
        <v>1205</v>
      </c>
      <c r="G140" s="245"/>
      <c r="H140" s="245"/>
      <c r="I140" s="245"/>
      <c r="J140" s="246" t="s">
        <v>243</v>
      </c>
      <c r="K140" s="247">
        <v>144</v>
      </c>
      <c r="L140" s="150"/>
      <c r="M140" s="150"/>
      <c r="N140" s="248">
        <f t="shared" si="10"/>
        <v>0</v>
      </c>
      <c r="O140" s="236"/>
      <c r="P140" s="236"/>
      <c r="Q140" s="236"/>
      <c r="R140" s="174"/>
      <c r="T140" s="237" t="s">
        <v>5</v>
      </c>
      <c r="U140" s="238" t="s">
        <v>41</v>
      </c>
      <c r="V140" s="239">
        <v>0</v>
      </c>
      <c r="W140" s="239">
        <f t="shared" si="11"/>
        <v>0</v>
      </c>
      <c r="X140" s="239">
        <v>0</v>
      </c>
      <c r="Y140" s="239">
        <f t="shared" si="12"/>
        <v>0</v>
      </c>
      <c r="Z140" s="239">
        <v>0</v>
      </c>
      <c r="AA140" s="240">
        <f t="shared" si="13"/>
        <v>0</v>
      </c>
      <c r="AR140" s="158" t="s">
        <v>198</v>
      </c>
      <c r="AT140" s="158" t="s">
        <v>203</v>
      </c>
      <c r="AU140" s="158" t="s">
        <v>85</v>
      </c>
      <c r="AY140" s="158" t="s">
        <v>168</v>
      </c>
      <c r="BE140" s="241">
        <f t="shared" si="14"/>
        <v>0</v>
      </c>
      <c r="BF140" s="241">
        <f t="shared" si="15"/>
        <v>0</v>
      </c>
      <c r="BG140" s="241">
        <f t="shared" si="16"/>
        <v>0</v>
      </c>
      <c r="BH140" s="241">
        <f t="shared" si="17"/>
        <v>0</v>
      </c>
      <c r="BI140" s="241">
        <f t="shared" si="18"/>
        <v>0</v>
      </c>
      <c r="BJ140" s="158" t="s">
        <v>85</v>
      </c>
      <c r="BK140" s="242">
        <f t="shared" si="19"/>
        <v>0</v>
      </c>
      <c r="BL140" s="158" t="s">
        <v>173</v>
      </c>
      <c r="BM140" s="158" t="s">
        <v>10</v>
      </c>
      <c r="BO140" s="152"/>
    </row>
    <row r="141" spans="2:67" s="170" customFormat="1" ht="25.5" customHeight="1">
      <c r="B141" s="171"/>
      <c r="C141" s="231" t="s">
        <v>220</v>
      </c>
      <c r="D141" s="231" t="s">
        <v>169</v>
      </c>
      <c r="E141" s="232" t="s">
        <v>1206</v>
      </c>
      <c r="F141" s="233" t="s">
        <v>1207</v>
      </c>
      <c r="G141" s="233"/>
      <c r="H141" s="233"/>
      <c r="I141" s="233"/>
      <c r="J141" s="234" t="s">
        <v>243</v>
      </c>
      <c r="K141" s="235">
        <v>114</v>
      </c>
      <c r="L141" s="149"/>
      <c r="M141" s="149"/>
      <c r="N141" s="236">
        <f t="shared" si="10"/>
        <v>0</v>
      </c>
      <c r="O141" s="236"/>
      <c r="P141" s="236"/>
      <c r="Q141" s="236"/>
      <c r="R141" s="174"/>
      <c r="T141" s="237" t="s">
        <v>5</v>
      </c>
      <c r="U141" s="238" t="s">
        <v>41</v>
      </c>
      <c r="V141" s="239">
        <v>0</v>
      </c>
      <c r="W141" s="239">
        <f t="shared" si="11"/>
        <v>0</v>
      </c>
      <c r="X141" s="239">
        <v>0</v>
      </c>
      <c r="Y141" s="239">
        <f t="shared" si="12"/>
        <v>0</v>
      </c>
      <c r="Z141" s="239">
        <v>0</v>
      </c>
      <c r="AA141" s="240">
        <f t="shared" si="13"/>
        <v>0</v>
      </c>
      <c r="AR141" s="158" t="s">
        <v>173</v>
      </c>
      <c r="AT141" s="158" t="s">
        <v>169</v>
      </c>
      <c r="AU141" s="158" t="s">
        <v>85</v>
      </c>
      <c r="AY141" s="158" t="s">
        <v>168</v>
      </c>
      <c r="BE141" s="241">
        <f t="shared" si="14"/>
        <v>0</v>
      </c>
      <c r="BF141" s="241">
        <f t="shared" si="15"/>
        <v>0</v>
      </c>
      <c r="BG141" s="241">
        <f t="shared" si="16"/>
        <v>0</v>
      </c>
      <c r="BH141" s="241">
        <f t="shared" si="17"/>
        <v>0</v>
      </c>
      <c r="BI141" s="241">
        <f t="shared" si="18"/>
        <v>0</v>
      </c>
      <c r="BJ141" s="158" t="s">
        <v>85</v>
      </c>
      <c r="BK141" s="242">
        <f t="shared" si="19"/>
        <v>0</v>
      </c>
      <c r="BL141" s="158" t="s">
        <v>173</v>
      </c>
      <c r="BM141" s="158" t="s">
        <v>256</v>
      </c>
      <c r="BO141" s="152"/>
    </row>
    <row r="142" spans="2:67" s="170" customFormat="1" ht="25.5" customHeight="1">
      <c r="B142" s="171"/>
      <c r="C142" s="243" t="s">
        <v>224</v>
      </c>
      <c r="D142" s="243" t="s">
        <v>203</v>
      </c>
      <c r="E142" s="244" t="s">
        <v>1208</v>
      </c>
      <c r="F142" s="245" t="s">
        <v>1209</v>
      </c>
      <c r="G142" s="245"/>
      <c r="H142" s="245"/>
      <c r="I142" s="245"/>
      <c r="J142" s="246" t="s">
        <v>243</v>
      </c>
      <c r="K142" s="247">
        <v>114</v>
      </c>
      <c r="L142" s="150"/>
      <c r="M142" s="150"/>
      <c r="N142" s="248">
        <f t="shared" si="10"/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0</v>
      </c>
      <c r="W142" s="239">
        <f t="shared" si="11"/>
        <v>0</v>
      </c>
      <c r="X142" s="239">
        <v>0</v>
      </c>
      <c r="Y142" s="239">
        <f t="shared" si="12"/>
        <v>0</v>
      </c>
      <c r="Z142" s="239">
        <v>0</v>
      </c>
      <c r="AA142" s="240">
        <f t="shared" si="13"/>
        <v>0</v>
      </c>
      <c r="AR142" s="158" t="s">
        <v>198</v>
      </c>
      <c r="AT142" s="158" t="s">
        <v>203</v>
      </c>
      <c r="AU142" s="158" t="s">
        <v>85</v>
      </c>
      <c r="AY142" s="158" t="s">
        <v>168</v>
      </c>
      <c r="BE142" s="241">
        <f t="shared" si="14"/>
        <v>0</v>
      </c>
      <c r="BF142" s="241">
        <f t="shared" si="15"/>
        <v>0</v>
      </c>
      <c r="BG142" s="241">
        <f t="shared" si="16"/>
        <v>0</v>
      </c>
      <c r="BH142" s="241">
        <f t="shared" si="17"/>
        <v>0</v>
      </c>
      <c r="BI142" s="241">
        <f t="shared" si="18"/>
        <v>0</v>
      </c>
      <c r="BJ142" s="158" t="s">
        <v>85</v>
      </c>
      <c r="BK142" s="242">
        <f t="shared" si="19"/>
        <v>0</v>
      </c>
      <c r="BL142" s="158" t="s">
        <v>173</v>
      </c>
      <c r="BM142" s="158" t="s">
        <v>264</v>
      </c>
      <c r="BO142" s="152"/>
    </row>
    <row r="143" spans="2:67" s="170" customFormat="1" ht="25.5" customHeight="1">
      <c r="B143" s="171"/>
      <c r="C143" s="231" t="s">
        <v>228</v>
      </c>
      <c r="D143" s="231" t="s">
        <v>169</v>
      </c>
      <c r="E143" s="232" t="s">
        <v>1210</v>
      </c>
      <c r="F143" s="233" t="s">
        <v>1211</v>
      </c>
      <c r="G143" s="233"/>
      <c r="H143" s="233"/>
      <c r="I143" s="233"/>
      <c r="J143" s="234" t="s">
        <v>243</v>
      </c>
      <c r="K143" s="235">
        <v>17</v>
      </c>
      <c r="L143" s="149"/>
      <c r="M143" s="149"/>
      <c r="N143" s="236">
        <f t="shared" si="10"/>
        <v>0</v>
      </c>
      <c r="O143" s="236"/>
      <c r="P143" s="236"/>
      <c r="Q143" s="236"/>
      <c r="R143" s="174"/>
      <c r="T143" s="237" t="s">
        <v>5</v>
      </c>
      <c r="U143" s="238" t="s">
        <v>41</v>
      </c>
      <c r="V143" s="239">
        <v>0</v>
      </c>
      <c r="W143" s="239">
        <f t="shared" si="11"/>
        <v>0</v>
      </c>
      <c r="X143" s="239">
        <v>0</v>
      </c>
      <c r="Y143" s="239">
        <f t="shared" si="12"/>
        <v>0</v>
      </c>
      <c r="Z143" s="239">
        <v>0</v>
      </c>
      <c r="AA143" s="240">
        <f t="shared" si="13"/>
        <v>0</v>
      </c>
      <c r="AR143" s="158" t="s">
        <v>173</v>
      </c>
      <c r="AT143" s="158" t="s">
        <v>169</v>
      </c>
      <c r="AU143" s="158" t="s">
        <v>85</v>
      </c>
      <c r="AY143" s="158" t="s">
        <v>168</v>
      </c>
      <c r="BE143" s="241">
        <f t="shared" si="14"/>
        <v>0</v>
      </c>
      <c r="BF143" s="241">
        <f t="shared" si="15"/>
        <v>0</v>
      </c>
      <c r="BG143" s="241">
        <f t="shared" si="16"/>
        <v>0</v>
      </c>
      <c r="BH143" s="241">
        <f t="shared" si="17"/>
        <v>0</v>
      </c>
      <c r="BI143" s="241">
        <f t="shared" si="18"/>
        <v>0</v>
      </c>
      <c r="BJ143" s="158" t="s">
        <v>85</v>
      </c>
      <c r="BK143" s="242">
        <f t="shared" si="19"/>
        <v>0</v>
      </c>
      <c r="BL143" s="158" t="s">
        <v>173</v>
      </c>
      <c r="BM143" s="158" t="s">
        <v>273</v>
      </c>
      <c r="BO143" s="152"/>
    </row>
    <row r="144" spans="2:67" s="170" customFormat="1" ht="25.5" customHeight="1">
      <c r="B144" s="171"/>
      <c r="C144" s="243" t="s">
        <v>232</v>
      </c>
      <c r="D144" s="243" t="s">
        <v>203</v>
      </c>
      <c r="E144" s="244" t="s">
        <v>1212</v>
      </c>
      <c r="F144" s="245" t="s">
        <v>1213</v>
      </c>
      <c r="G144" s="245"/>
      <c r="H144" s="245"/>
      <c r="I144" s="245"/>
      <c r="J144" s="246" t="s">
        <v>243</v>
      </c>
      <c r="K144" s="247">
        <v>17</v>
      </c>
      <c r="L144" s="150"/>
      <c r="M144" s="150"/>
      <c r="N144" s="248">
        <f t="shared" si="10"/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0</v>
      </c>
      <c r="W144" s="239">
        <f t="shared" si="11"/>
        <v>0</v>
      </c>
      <c r="X144" s="239">
        <v>0</v>
      </c>
      <c r="Y144" s="239">
        <f t="shared" si="12"/>
        <v>0</v>
      </c>
      <c r="Z144" s="239">
        <v>0</v>
      </c>
      <c r="AA144" s="240">
        <f t="shared" si="13"/>
        <v>0</v>
      </c>
      <c r="AR144" s="158" t="s">
        <v>198</v>
      </c>
      <c r="AT144" s="158" t="s">
        <v>203</v>
      </c>
      <c r="AU144" s="158" t="s">
        <v>85</v>
      </c>
      <c r="AY144" s="158" t="s">
        <v>168</v>
      </c>
      <c r="BE144" s="241">
        <f t="shared" si="14"/>
        <v>0</v>
      </c>
      <c r="BF144" s="241">
        <f t="shared" si="15"/>
        <v>0</v>
      </c>
      <c r="BG144" s="241">
        <f t="shared" si="16"/>
        <v>0</v>
      </c>
      <c r="BH144" s="241">
        <f t="shared" si="17"/>
        <v>0</v>
      </c>
      <c r="BI144" s="241">
        <f t="shared" si="18"/>
        <v>0</v>
      </c>
      <c r="BJ144" s="158" t="s">
        <v>85</v>
      </c>
      <c r="BK144" s="242">
        <f t="shared" si="19"/>
        <v>0</v>
      </c>
      <c r="BL144" s="158" t="s">
        <v>173</v>
      </c>
      <c r="BM144" s="158" t="s">
        <v>281</v>
      </c>
      <c r="BO144" s="152"/>
    </row>
    <row r="145" spans="2:67" s="170" customFormat="1" ht="38.25" customHeight="1">
      <c r="B145" s="171"/>
      <c r="C145" s="231" t="s">
        <v>236</v>
      </c>
      <c r="D145" s="231" t="s">
        <v>169</v>
      </c>
      <c r="E145" s="232" t="s">
        <v>1214</v>
      </c>
      <c r="F145" s="233" t="s">
        <v>1215</v>
      </c>
      <c r="G145" s="233"/>
      <c r="H145" s="233"/>
      <c r="I145" s="233"/>
      <c r="J145" s="234" t="s">
        <v>210</v>
      </c>
      <c r="K145" s="235">
        <v>5</v>
      </c>
      <c r="L145" s="149"/>
      <c r="M145" s="149"/>
      <c r="N145" s="236">
        <f t="shared" si="10"/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0</v>
      </c>
      <c r="W145" s="239">
        <f t="shared" si="11"/>
        <v>0</v>
      </c>
      <c r="X145" s="239">
        <v>0</v>
      </c>
      <c r="Y145" s="239">
        <f t="shared" si="12"/>
        <v>0</v>
      </c>
      <c r="Z145" s="239">
        <v>0</v>
      </c>
      <c r="AA145" s="240">
        <f t="shared" si="13"/>
        <v>0</v>
      </c>
      <c r="AR145" s="158" t="s">
        <v>173</v>
      </c>
      <c r="AT145" s="158" t="s">
        <v>169</v>
      </c>
      <c r="AU145" s="158" t="s">
        <v>85</v>
      </c>
      <c r="AY145" s="158" t="s">
        <v>168</v>
      </c>
      <c r="BE145" s="241">
        <f t="shared" si="14"/>
        <v>0</v>
      </c>
      <c r="BF145" s="241">
        <f t="shared" si="15"/>
        <v>0</v>
      </c>
      <c r="BG145" s="241">
        <f t="shared" si="16"/>
        <v>0</v>
      </c>
      <c r="BH145" s="241">
        <f t="shared" si="17"/>
        <v>0</v>
      </c>
      <c r="BI145" s="241">
        <f t="shared" si="18"/>
        <v>0</v>
      </c>
      <c r="BJ145" s="158" t="s">
        <v>85</v>
      </c>
      <c r="BK145" s="242">
        <f t="shared" si="19"/>
        <v>0</v>
      </c>
      <c r="BL145" s="158" t="s">
        <v>173</v>
      </c>
      <c r="BM145" s="158" t="s">
        <v>289</v>
      </c>
      <c r="BO145" s="152"/>
    </row>
    <row r="146" spans="2:67" s="170" customFormat="1" ht="25.5" customHeight="1">
      <c r="B146" s="171"/>
      <c r="C146" s="243" t="s">
        <v>240</v>
      </c>
      <c r="D146" s="243" t="s">
        <v>203</v>
      </c>
      <c r="E146" s="244" t="s">
        <v>1216</v>
      </c>
      <c r="F146" s="245" t="s">
        <v>1217</v>
      </c>
      <c r="G146" s="245"/>
      <c r="H146" s="245"/>
      <c r="I146" s="245"/>
      <c r="J146" s="246" t="s">
        <v>210</v>
      </c>
      <c r="K146" s="247">
        <v>5</v>
      </c>
      <c r="L146" s="150"/>
      <c r="M146" s="150"/>
      <c r="N146" s="248">
        <f t="shared" si="10"/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0</v>
      </c>
      <c r="W146" s="239">
        <f t="shared" si="11"/>
        <v>0</v>
      </c>
      <c r="X146" s="239">
        <v>0</v>
      </c>
      <c r="Y146" s="239">
        <f t="shared" si="12"/>
        <v>0</v>
      </c>
      <c r="Z146" s="239">
        <v>0</v>
      </c>
      <c r="AA146" s="240">
        <f t="shared" si="13"/>
        <v>0</v>
      </c>
      <c r="AR146" s="158" t="s">
        <v>198</v>
      </c>
      <c r="AT146" s="158" t="s">
        <v>203</v>
      </c>
      <c r="AU146" s="158" t="s">
        <v>85</v>
      </c>
      <c r="AY146" s="158" t="s">
        <v>168</v>
      </c>
      <c r="BE146" s="241">
        <f t="shared" si="14"/>
        <v>0</v>
      </c>
      <c r="BF146" s="241">
        <f t="shared" si="15"/>
        <v>0</v>
      </c>
      <c r="BG146" s="241">
        <f t="shared" si="16"/>
        <v>0</v>
      </c>
      <c r="BH146" s="241">
        <f t="shared" si="17"/>
        <v>0</v>
      </c>
      <c r="BI146" s="241">
        <f t="shared" si="18"/>
        <v>0</v>
      </c>
      <c r="BJ146" s="158" t="s">
        <v>85</v>
      </c>
      <c r="BK146" s="242">
        <f t="shared" si="19"/>
        <v>0</v>
      </c>
      <c r="BL146" s="158" t="s">
        <v>173</v>
      </c>
      <c r="BM146" s="158" t="s">
        <v>297</v>
      </c>
      <c r="BO146" s="152"/>
    </row>
    <row r="147" spans="2:67" s="170" customFormat="1" ht="25.5" customHeight="1">
      <c r="B147" s="171"/>
      <c r="C147" s="243" t="s">
        <v>245</v>
      </c>
      <c r="D147" s="243" t="s">
        <v>203</v>
      </c>
      <c r="E147" s="244" t="s">
        <v>1218</v>
      </c>
      <c r="F147" s="245" t="s">
        <v>1219</v>
      </c>
      <c r="G147" s="245"/>
      <c r="H147" s="245"/>
      <c r="I147" s="245"/>
      <c r="J147" s="246" t="s">
        <v>243</v>
      </c>
      <c r="K147" s="247">
        <v>10</v>
      </c>
      <c r="L147" s="150"/>
      <c r="M147" s="150"/>
      <c r="N147" s="248">
        <f t="shared" si="10"/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0</v>
      </c>
      <c r="W147" s="239">
        <f t="shared" si="11"/>
        <v>0</v>
      </c>
      <c r="X147" s="239">
        <v>0</v>
      </c>
      <c r="Y147" s="239">
        <f t="shared" si="12"/>
        <v>0</v>
      </c>
      <c r="Z147" s="239">
        <v>0</v>
      </c>
      <c r="AA147" s="240">
        <f t="shared" si="13"/>
        <v>0</v>
      </c>
      <c r="AR147" s="158" t="s">
        <v>198</v>
      </c>
      <c r="AT147" s="158" t="s">
        <v>203</v>
      </c>
      <c r="AU147" s="158" t="s">
        <v>85</v>
      </c>
      <c r="AY147" s="158" t="s">
        <v>168</v>
      </c>
      <c r="BE147" s="241">
        <f t="shared" si="14"/>
        <v>0</v>
      </c>
      <c r="BF147" s="241">
        <f t="shared" si="15"/>
        <v>0</v>
      </c>
      <c r="BG147" s="241">
        <f t="shared" si="16"/>
        <v>0</v>
      </c>
      <c r="BH147" s="241">
        <f t="shared" si="17"/>
        <v>0</v>
      </c>
      <c r="BI147" s="241">
        <f t="shared" si="18"/>
        <v>0</v>
      </c>
      <c r="BJ147" s="158" t="s">
        <v>85</v>
      </c>
      <c r="BK147" s="242">
        <f t="shared" si="19"/>
        <v>0</v>
      </c>
      <c r="BL147" s="158" t="s">
        <v>173</v>
      </c>
      <c r="BM147" s="158" t="s">
        <v>305</v>
      </c>
      <c r="BO147" s="152"/>
    </row>
    <row r="148" spans="2:67" s="170" customFormat="1" ht="25.5" customHeight="1">
      <c r="B148" s="171"/>
      <c r="C148" s="243" t="s">
        <v>10</v>
      </c>
      <c r="D148" s="243" t="s">
        <v>203</v>
      </c>
      <c r="E148" s="244" t="s">
        <v>1220</v>
      </c>
      <c r="F148" s="245" t="s">
        <v>1221</v>
      </c>
      <c r="G148" s="245"/>
      <c r="H148" s="245"/>
      <c r="I148" s="245"/>
      <c r="J148" s="246" t="s">
        <v>210</v>
      </c>
      <c r="K148" s="247">
        <v>5</v>
      </c>
      <c r="L148" s="150"/>
      <c r="M148" s="150"/>
      <c r="N148" s="248">
        <f t="shared" si="10"/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0</v>
      </c>
      <c r="W148" s="239">
        <f t="shared" si="11"/>
        <v>0</v>
      </c>
      <c r="X148" s="239">
        <v>0</v>
      </c>
      <c r="Y148" s="239">
        <f t="shared" si="12"/>
        <v>0</v>
      </c>
      <c r="Z148" s="239">
        <v>0</v>
      </c>
      <c r="AA148" s="240">
        <f t="shared" si="13"/>
        <v>0</v>
      </c>
      <c r="AR148" s="158" t="s">
        <v>198</v>
      </c>
      <c r="AT148" s="158" t="s">
        <v>203</v>
      </c>
      <c r="AU148" s="158" t="s">
        <v>85</v>
      </c>
      <c r="AY148" s="158" t="s">
        <v>168</v>
      </c>
      <c r="BE148" s="241">
        <f t="shared" si="14"/>
        <v>0</v>
      </c>
      <c r="BF148" s="241">
        <f t="shared" si="15"/>
        <v>0</v>
      </c>
      <c r="BG148" s="241">
        <f t="shared" si="16"/>
        <v>0</v>
      </c>
      <c r="BH148" s="241">
        <f t="shared" si="17"/>
        <v>0</v>
      </c>
      <c r="BI148" s="241">
        <f t="shared" si="18"/>
        <v>0</v>
      </c>
      <c r="BJ148" s="158" t="s">
        <v>85</v>
      </c>
      <c r="BK148" s="242">
        <f t="shared" si="19"/>
        <v>0</v>
      </c>
      <c r="BL148" s="158" t="s">
        <v>173</v>
      </c>
      <c r="BM148" s="158" t="s">
        <v>313</v>
      </c>
      <c r="BO148" s="152"/>
    </row>
    <row r="149" spans="2:67" s="170" customFormat="1" ht="25.5" customHeight="1">
      <c r="B149" s="171"/>
      <c r="C149" s="231" t="s">
        <v>252</v>
      </c>
      <c r="D149" s="231" t="s">
        <v>169</v>
      </c>
      <c r="E149" s="232" t="s">
        <v>1222</v>
      </c>
      <c r="F149" s="233" t="s">
        <v>1223</v>
      </c>
      <c r="G149" s="233"/>
      <c r="H149" s="233"/>
      <c r="I149" s="233"/>
      <c r="J149" s="234" t="s">
        <v>210</v>
      </c>
      <c r="K149" s="235">
        <v>5</v>
      </c>
      <c r="L149" s="149"/>
      <c r="M149" s="149"/>
      <c r="N149" s="236">
        <f t="shared" si="10"/>
        <v>0</v>
      </c>
      <c r="O149" s="236"/>
      <c r="P149" s="236"/>
      <c r="Q149" s="236"/>
      <c r="R149" s="174"/>
      <c r="T149" s="237" t="s">
        <v>5</v>
      </c>
      <c r="U149" s="238" t="s">
        <v>41</v>
      </c>
      <c r="V149" s="239">
        <v>0</v>
      </c>
      <c r="W149" s="239">
        <f t="shared" si="11"/>
        <v>0</v>
      </c>
      <c r="X149" s="239">
        <v>0</v>
      </c>
      <c r="Y149" s="239">
        <f t="shared" si="12"/>
        <v>0</v>
      </c>
      <c r="Z149" s="239">
        <v>0</v>
      </c>
      <c r="AA149" s="240">
        <f t="shared" si="13"/>
        <v>0</v>
      </c>
      <c r="AR149" s="158" t="s">
        <v>173</v>
      </c>
      <c r="AT149" s="158" t="s">
        <v>169</v>
      </c>
      <c r="AU149" s="158" t="s">
        <v>85</v>
      </c>
      <c r="AY149" s="158" t="s">
        <v>168</v>
      </c>
      <c r="BE149" s="241">
        <f t="shared" si="14"/>
        <v>0</v>
      </c>
      <c r="BF149" s="241">
        <f t="shared" si="15"/>
        <v>0</v>
      </c>
      <c r="BG149" s="241">
        <f t="shared" si="16"/>
        <v>0</v>
      </c>
      <c r="BH149" s="241">
        <f t="shared" si="17"/>
        <v>0</v>
      </c>
      <c r="BI149" s="241">
        <f t="shared" si="18"/>
        <v>0</v>
      </c>
      <c r="BJ149" s="158" t="s">
        <v>85</v>
      </c>
      <c r="BK149" s="242">
        <f t="shared" si="19"/>
        <v>0</v>
      </c>
      <c r="BL149" s="158" t="s">
        <v>173</v>
      </c>
      <c r="BM149" s="158" t="s">
        <v>321</v>
      </c>
      <c r="BO149" s="152"/>
    </row>
    <row r="150" spans="2:67" s="170" customFormat="1" ht="25.5" customHeight="1">
      <c r="B150" s="171"/>
      <c r="C150" s="243" t="s">
        <v>256</v>
      </c>
      <c r="D150" s="243" t="s">
        <v>203</v>
      </c>
      <c r="E150" s="244" t="s">
        <v>1224</v>
      </c>
      <c r="F150" s="245" t="s">
        <v>1225</v>
      </c>
      <c r="G150" s="245"/>
      <c r="H150" s="245"/>
      <c r="I150" s="245"/>
      <c r="J150" s="246" t="s">
        <v>210</v>
      </c>
      <c r="K150" s="247">
        <v>5</v>
      </c>
      <c r="L150" s="150"/>
      <c r="M150" s="150"/>
      <c r="N150" s="248">
        <f t="shared" si="10"/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</v>
      </c>
      <c r="W150" s="239">
        <f t="shared" si="11"/>
        <v>0</v>
      </c>
      <c r="X150" s="239">
        <v>0</v>
      </c>
      <c r="Y150" s="239">
        <f t="shared" si="12"/>
        <v>0</v>
      </c>
      <c r="Z150" s="239">
        <v>0</v>
      </c>
      <c r="AA150" s="240">
        <f t="shared" si="13"/>
        <v>0</v>
      </c>
      <c r="AR150" s="158" t="s">
        <v>198</v>
      </c>
      <c r="AT150" s="158" t="s">
        <v>203</v>
      </c>
      <c r="AU150" s="158" t="s">
        <v>85</v>
      </c>
      <c r="AY150" s="158" t="s">
        <v>168</v>
      </c>
      <c r="BE150" s="241">
        <f t="shared" si="14"/>
        <v>0</v>
      </c>
      <c r="BF150" s="241">
        <f t="shared" si="15"/>
        <v>0</v>
      </c>
      <c r="BG150" s="241">
        <f t="shared" si="16"/>
        <v>0</v>
      </c>
      <c r="BH150" s="241">
        <f t="shared" si="17"/>
        <v>0</v>
      </c>
      <c r="BI150" s="241">
        <f t="shared" si="18"/>
        <v>0</v>
      </c>
      <c r="BJ150" s="158" t="s">
        <v>85</v>
      </c>
      <c r="BK150" s="242">
        <f t="shared" si="19"/>
        <v>0</v>
      </c>
      <c r="BL150" s="158" t="s">
        <v>173</v>
      </c>
      <c r="BM150" s="158" t="s">
        <v>329</v>
      </c>
      <c r="BO150" s="152"/>
    </row>
    <row r="151" spans="2:67" s="170" customFormat="1" ht="25.5" customHeight="1">
      <c r="B151" s="171"/>
      <c r="C151" s="243" t="s">
        <v>260</v>
      </c>
      <c r="D151" s="243" t="s">
        <v>203</v>
      </c>
      <c r="E151" s="244" t="s">
        <v>1226</v>
      </c>
      <c r="F151" s="245" t="s">
        <v>1227</v>
      </c>
      <c r="G151" s="245"/>
      <c r="H151" s="245"/>
      <c r="I151" s="245"/>
      <c r="J151" s="246" t="s">
        <v>210</v>
      </c>
      <c r="K151" s="247">
        <v>2</v>
      </c>
      <c r="L151" s="150"/>
      <c r="M151" s="150"/>
      <c r="N151" s="248">
        <f t="shared" si="1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0</v>
      </c>
      <c r="W151" s="239">
        <f t="shared" si="11"/>
        <v>0</v>
      </c>
      <c r="X151" s="239">
        <v>0</v>
      </c>
      <c r="Y151" s="239">
        <f t="shared" si="12"/>
        <v>0</v>
      </c>
      <c r="Z151" s="239">
        <v>0</v>
      </c>
      <c r="AA151" s="240">
        <f t="shared" si="13"/>
        <v>0</v>
      </c>
      <c r="AR151" s="158" t="s">
        <v>198</v>
      </c>
      <c r="AT151" s="158" t="s">
        <v>203</v>
      </c>
      <c r="AU151" s="158" t="s">
        <v>85</v>
      </c>
      <c r="AY151" s="158" t="s">
        <v>168</v>
      </c>
      <c r="BE151" s="241">
        <f t="shared" si="14"/>
        <v>0</v>
      </c>
      <c r="BF151" s="241">
        <f t="shared" si="15"/>
        <v>0</v>
      </c>
      <c r="BG151" s="241">
        <f t="shared" si="16"/>
        <v>0</v>
      </c>
      <c r="BH151" s="241">
        <f t="shared" si="17"/>
        <v>0</v>
      </c>
      <c r="BI151" s="241">
        <f t="shared" si="18"/>
        <v>0</v>
      </c>
      <c r="BJ151" s="158" t="s">
        <v>85</v>
      </c>
      <c r="BK151" s="242">
        <f t="shared" si="19"/>
        <v>0</v>
      </c>
      <c r="BL151" s="158" t="s">
        <v>173</v>
      </c>
      <c r="BM151" s="158" t="s">
        <v>337</v>
      </c>
      <c r="BO151" s="152"/>
    </row>
    <row r="152" spans="2:67" s="170" customFormat="1" ht="25.5" customHeight="1">
      <c r="B152" s="171"/>
      <c r="C152" s="243" t="s">
        <v>264</v>
      </c>
      <c r="D152" s="243" t="s">
        <v>203</v>
      </c>
      <c r="E152" s="244" t="s">
        <v>1228</v>
      </c>
      <c r="F152" s="245" t="s">
        <v>1229</v>
      </c>
      <c r="G152" s="245"/>
      <c r="H152" s="245"/>
      <c r="I152" s="245"/>
      <c r="J152" s="246" t="s">
        <v>210</v>
      </c>
      <c r="K152" s="247">
        <v>4</v>
      </c>
      <c r="L152" s="150"/>
      <c r="M152" s="150"/>
      <c r="N152" s="248">
        <f t="shared" si="1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</v>
      </c>
      <c r="W152" s="239">
        <f t="shared" si="11"/>
        <v>0</v>
      </c>
      <c r="X152" s="239">
        <v>0</v>
      </c>
      <c r="Y152" s="239">
        <f t="shared" si="12"/>
        <v>0</v>
      </c>
      <c r="Z152" s="239">
        <v>0</v>
      </c>
      <c r="AA152" s="240">
        <f t="shared" si="13"/>
        <v>0</v>
      </c>
      <c r="AR152" s="158" t="s">
        <v>198</v>
      </c>
      <c r="AT152" s="158" t="s">
        <v>203</v>
      </c>
      <c r="AU152" s="158" t="s">
        <v>85</v>
      </c>
      <c r="AY152" s="158" t="s">
        <v>168</v>
      </c>
      <c r="BE152" s="241">
        <f t="shared" si="14"/>
        <v>0</v>
      </c>
      <c r="BF152" s="241">
        <f t="shared" si="15"/>
        <v>0</v>
      </c>
      <c r="BG152" s="241">
        <f t="shared" si="16"/>
        <v>0</v>
      </c>
      <c r="BH152" s="241">
        <f t="shared" si="17"/>
        <v>0</v>
      </c>
      <c r="BI152" s="241">
        <f t="shared" si="18"/>
        <v>0</v>
      </c>
      <c r="BJ152" s="158" t="s">
        <v>85</v>
      </c>
      <c r="BK152" s="242">
        <f t="shared" si="19"/>
        <v>0</v>
      </c>
      <c r="BL152" s="158" t="s">
        <v>173</v>
      </c>
      <c r="BM152" s="158" t="s">
        <v>345</v>
      </c>
      <c r="BO152" s="152"/>
    </row>
    <row r="153" spans="2:67" s="170" customFormat="1" ht="25.5" customHeight="1">
      <c r="B153" s="171"/>
      <c r="C153" s="243" t="s">
        <v>269</v>
      </c>
      <c r="D153" s="243" t="s">
        <v>203</v>
      </c>
      <c r="E153" s="244" t="s">
        <v>1230</v>
      </c>
      <c r="F153" s="245" t="s">
        <v>1231</v>
      </c>
      <c r="G153" s="245"/>
      <c r="H153" s="245"/>
      <c r="I153" s="245"/>
      <c r="J153" s="246" t="s">
        <v>210</v>
      </c>
      <c r="K153" s="247">
        <v>4</v>
      </c>
      <c r="L153" s="150"/>
      <c r="M153" s="150"/>
      <c r="N153" s="248">
        <f t="shared" si="10"/>
        <v>0</v>
      </c>
      <c r="O153" s="236"/>
      <c r="P153" s="236"/>
      <c r="Q153" s="236"/>
      <c r="R153" s="174"/>
      <c r="T153" s="237" t="s">
        <v>5</v>
      </c>
      <c r="U153" s="238" t="s">
        <v>41</v>
      </c>
      <c r="V153" s="239">
        <v>0</v>
      </c>
      <c r="W153" s="239">
        <f t="shared" si="11"/>
        <v>0</v>
      </c>
      <c r="X153" s="239">
        <v>0</v>
      </c>
      <c r="Y153" s="239">
        <f t="shared" si="12"/>
        <v>0</v>
      </c>
      <c r="Z153" s="239">
        <v>0</v>
      </c>
      <c r="AA153" s="240">
        <f t="shared" si="13"/>
        <v>0</v>
      </c>
      <c r="AR153" s="158" t="s">
        <v>198</v>
      </c>
      <c r="AT153" s="158" t="s">
        <v>203</v>
      </c>
      <c r="AU153" s="158" t="s">
        <v>85</v>
      </c>
      <c r="AY153" s="158" t="s">
        <v>168</v>
      </c>
      <c r="BE153" s="241">
        <f t="shared" si="14"/>
        <v>0</v>
      </c>
      <c r="BF153" s="241">
        <f t="shared" si="15"/>
        <v>0</v>
      </c>
      <c r="BG153" s="241">
        <f t="shared" si="16"/>
        <v>0</v>
      </c>
      <c r="BH153" s="241">
        <f t="shared" si="17"/>
        <v>0</v>
      </c>
      <c r="BI153" s="241">
        <f t="shared" si="18"/>
        <v>0</v>
      </c>
      <c r="BJ153" s="158" t="s">
        <v>85</v>
      </c>
      <c r="BK153" s="242">
        <f t="shared" si="19"/>
        <v>0</v>
      </c>
      <c r="BL153" s="158" t="s">
        <v>173</v>
      </c>
      <c r="BM153" s="158" t="s">
        <v>354</v>
      </c>
      <c r="BO153" s="152"/>
    </row>
    <row r="154" spans="2:67" s="170" customFormat="1" ht="25.5" customHeight="1">
      <c r="B154" s="171"/>
      <c r="C154" s="243" t="s">
        <v>273</v>
      </c>
      <c r="D154" s="243" t="s">
        <v>203</v>
      </c>
      <c r="E154" s="244" t="s">
        <v>1232</v>
      </c>
      <c r="F154" s="245" t="s">
        <v>1233</v>
      </c>
      <c r="G154" s="245"/>
      <c r="H154" s="245"/>
      <c r="I154" s="245"/>
      <c r="J154" s="246" t="s">
        <v>210</v>
      </c>
      <c r="K154" s="247">
        <v>1</v>
      </c>
      <c r="L154" s="150"/>
      <c r="M154" s="150"/>
      <c r="N154" s="248">
        <f t="shared" si="10"/>
        <v>0</v>
      </c>
      <c r="O154" s="236"/>
      <c r="P154" s="236"/>
      <c r="Q154" s="236"/>
      <c r="R154" s="174"/>
      <c r="T154" s="237" t="s">
        <v>5</v>
      </c>
      <c r="U154" s="238" t="s">
        <v>41</v>
      </c>
      <c r="V154" s="239">
        <v>0</v>
      </c>
      <c r="W154" s="239">
        <f t="shared" si="11"/>
        <v>0</v>
      </c>
      <c r="X154" s="239">
        <v>0</v>
      </c>
      <c r="Y154" s="239">
        <f t="shared" si="12"/>
        <v>0</v>
      </c>
      <c r="Z154" s="239">
        <v>0</v>
      </c>
      <c r="AA154" s="240">
        <f t="shared" si="13"/>
        <v>0</v>
      </c>
      <c r="AR154" s="158" t="s">
        <v>198</v>
      </c>
      <c r="AT154" s="158" t="s">
        <v>203</v>
      </c>
      <c r="AU154" s="158" t="s">
        <v>85</v>
      </c>
      <c r="AY154" s="158" t="s">
        <v>168</v>
      </c>
      <c r="BE154" s="241">
        <f t="shared" si="14"/>
        <v>0</v>
      </c>
      <c r="BF154" s="241">
        <f t="shared" si="15"/>
        <v>0</v>
      </c>
      <c r="BG154" s="241">
        <f t="shared" si="16"/>
        <v>0</v>
      </c>
      <c r="BH154" s="241">
        <f t="shared" si="17"/>
        <v>0</v>
      </c>
      <c r="BI154" s="241">
        <f t="shared" si="18"/>
        <v>0</v>
      </c>
      <c r="BJ154" s="158" t="s">
        <v>85</v>
      </c>
      <c r="BK154" s="242">
        <f t="shared" si="19"/>
        <v>0</v>
      </c>
      <c r="BL154" s="158" t="s">
        <v>173</v>
      </c>
      <c r="BM154" s="158" t="s">
        <v>362</v>
      </c>
      <c r="BO154" s="152"/>
    </row>
    <row r="155" spans="2:67" s="170" customFormat="1" ht="25.5" customHeight="1">
      <c r="B155" s="171"/>
      <c r="C155" s="243" t="s">
        <v>277</v>
      </c>
      <c r="D155" s="243" t="s">
        <v>203</v>
      </c>
      <c r="E155" s="244" t="s">
        <v>1234</v>
      </c>
      <c r="F155" s="245" t="s">
        <v>1235</v>
      </c>
      <c r="G155" s="245"/>
      <c r="H155" s="245"/>
      <c r="I155" s="245"/>
      <c r="J155" s="246" t="s">
        <v>210</v>
      </c>
      <c r="K155" s="247">
        <v>2</v>
      </c>
      <c r="L155" s="150"/>
      <c r="M155" s="150"/>
      <c r="N155" s="248">
        <f t="shared" si="10"/>
        <v>0</v>
      </c>
      <c r="O155" s="236"/>
      <c r="P155" s="236"/>
      <c r="Q155" s="236"/>
      <c r="R155" s="174"/>
      <c r="T155" s="237" t="s">
        <v>5</v>
      </c>
      <c r="U155" s="238" t="s">
        <v>41</v>
      </c>
      <c r="V155" s="239">
        <v>0</v>
      </c>
      <c r="W155" s="239">
        <f t="shared" si="11"/>
        <v>0</v>
      </c>
      <c r="X155" s="239">
        <v>0</v>
      </c>
      <c r="Y155" s="239">
        <f t="shared" si="12"/>
        <v>0</v>
      </c>
      <c r="Z155" s="239">
        <v>0</v>
      </c>
      <c r="AA155" s="240">
        <f t="shared" si="13"/>
        <v>0</v>
      </c>
      <c r="AR155" s="158" t="s">
        <v>198</v>
      </c>
      <c r="AT155" s="158" t="s">
        <v>203</v>
      </c>
      <c r="AU155" s="158" t="s">
        <v>85</v>
      </c>
      <c r="AY155" s="158" t="s">
        <v>168</v>
      </c>
      <c r="BE155" s="241">
        <f t="shared" si="14"/>
        <v>0</v>
      </c>
      <c r="BF155" s="241">
        <f t="shared" si="15"/>
        <v>0</v>
      </c>
      <c r="BG155" s="241">
        <f t="shared" si="16"/>
        <v>0</v>
      </c>
      <c r="BH155" s="241">
        <f t="shared" si="17"/>
        <v>0</v>
      </c>
      <c r="BI155" s="241">
        <f t="shared" si="18"/>
        <v>0</v>
      </c>
      <c r="BJ155" s="158" t="s">
        <v>85</v>
      </c>
      <c r="BK155" s="242">
        <f t="shared" si="19"/>
        <v>0</v>
      </c>
      <c r="BL155" s="158" t="s">
        <v>173</v>
      </c>
      <c r="BM155" s="158" t="s">
        <v>370</v>
      </c>
      <c r="BO155" s="152"/>
    </row>
    <row r="156" spans="2:67" s="170" customFormat="1" ht="25.5" customHeight="1">
      <c r="B156" s="171"/>
      <c r="C156" s="243" t="s">
        <v>281</v>
      </c>
      <c r="D156" s="243" t="s">
        <v>203</v>
      </c>
      <c r="E156" s="244" t="s">
        <v>1236</v>
      </c>
      <c r="F156" s="245" t="s">
        <v>1237</v>
      </c>
      <c r="G156" s="245"/>
      <c r="H156" s="245"/>
      <c r="I156" s="245"/>
      <c r="J156" s="246" t="s">
        <v>210</v>
      </c>
      <c r="K156" s="247">
        <v>2</v>
      </c>
      <c r="L156" s="150"/>
      <c r="M156" s="150"/>
      <c r="N156" s="248">
        <f t="shared" si="10"/>
        <v>0</v>
      </c>
      <c r="O156" s="236"/>
      <c r="P156" s="236"/>
      <c r="Q156" s="236"/>
      <c r="R156" s="174"/>
      <c r="T156" s="237" t="s">
        <v>5</v>
      </c>
      <c r="U156" s="238" t="s">
        <v>41</v>
      </c>
      <c r="V156" s="239">
        <v>0</v>
      </c>
      <c r="W156" s="239">
        <f t="shared" si="11"/>
        <v>0</v>
      </c>
      <c r="X156" s="239">
        <v>0</v>
      </c>
      <c r="Y156" s="239">
        <f t="shared" si="12"/>
        <v>0</v>
      </c>
      <c r="Z156" s="239">
        <v>0</v>
      </c>
      <c r="AA156" s="240">
        <f t="shared" si="13"/>
        <v>0</v>
      </c>
      <c r="AR156" s="158" t="s">
        <v>198</v>
      </c>
      <c r="AT156" s="158" t="s">
        <v>203</v>
      </c>
      <c r="AU156" s="158" t="s">
        <v>85</v>
      </c>
      <c r="AY156" s="158" t="s">
        <v>168</v>
      </c>
      <c r="BE156" s="241">
        <f t="shared" si="14"/>
        <v>0</v>
      </c>
      <c r="BF156" s="241">
        <f t="shared" si="15"/>
        <v>0</v>
      </c>
      <c r="BG156" s="241">
        <f t="shared" si="16"/>
        <v>0</v>
      </c>
      <c r="BH156" s="241">
        <f t="shared" si="17"/>
        <v>0</v>
      </c>
      <c r="BI156" s="241">
        <f t="shared" si="18"/>
        <v>0</v>
      </c>
      <c r="BJ156" s="158" t="s">
        <v>85</v>
      </c>
      <c r="BK156" s="242">
        <f t="shared" si="19"/>
        <v>0</v>
      </c>
      <c r="BL156" s="158" t="s">
        <v>173</v>
      </c>
      <c r="BM156" s="158" t="s">
        <v>378</v>
      </c>
      <c r="BO156" s="152"/>
    </row>
    <row r="157" spans="2:67" s="170" customFormat="1" ht="25.5" customHeight="1">
      <c r="B157" s="171"/>
      <c r="C157" s="231" t="s">
        <v>285</v>
      </c>
      <c r="D157" s="231" t="s">
        <v>169</v>
      </c>
      <c r="E157" s="232" t="s">
        <v>1238</v>
      </c>
      <c r="F157" s="233" t="s">
        <v>1239</v>
      </c>
      <c r="G157" s="233"/>
      <c r="H157" s="233"/>
      <c r="I157" s="233"/>
      <c r="J157" s="234" t="s">
        <v>210</v>
      </c>
      <c r="K157" s="235">
        <v>14</v>
      </c>
      <c r="L157" s="149"/>
      <c r="M157" s="149"/>
      <c r="N157" s="236">
        <f t="shared" si="10"/>
        <v>0</v>
      </c>
      <c r="O157" s="236"/>
      <c r="P157" s="236"/>
      <c r="Q157" s="236"/>
      <c r="R157" s="174"/>
      <c r="T157" s="237" t="s">
        <v>5</v>
      </c>
      <c r="U157" s="238" t="s">
        <v>41</v>
      </c>
      <c r="V157" s="239">
        <v>0</v>
      </c>
      <c r="W157" s="239">
        <f t="shared" si="11"/>
        <v>0</v>
      </c>
      <c r="X157" s="239">
        <v>0</v>
      </c>
      <c r="Y157" s="239">
        <f t="shared" si="12"/>
        <v>0</v>
      </c>
      <c r="Z157" s="239">
        <v>0</v>
      </c>
      <c r="AA157" s="240">
        <f t="shared" si="13"/>
        <v>0</v>
      </c>
      <c r="AR157" s="158" t="s">
        <v>173</v>
      </c>
      <c r="AT157" s="158" t="s">
        <v>169</v>
      </c>
      <c r="AU157" s="158" t="s">
        <v>85</v>
      </c>
      <c r="AY157" s="158" t="s">
        <v>168</v>
      </c>
      <c r="BE157" s="241">
        <f t="shared" si="14"/>
        <v>0</v>
      </c>
      <c r="BF157" s="241">
        <f t="shared" si="15"/>
        <v>0</v>
      </c>
      <c r="BG157" s="241">
        <f t="shared" si="16"/>
        <v>0</v>
      </c>
      <c r="BH157" s="241">
        <f t="shared" si="17"/>
        <v>0</v>
      </c>
      <c r="BI157" s="241">
        <f t="shared" si="18"/>
        <v>0</v>
      </c>
      <c r="BJ157" s="158" t="s">
        <v>85</v>
      </c>
      <c r="BK157" s="242">
        <f t="shared" si="19"/>
        <v>0</v>
      </c>
      <c r="BL157" s="158" t="s">
        <v>173</v>
      </c>
      <c r="BM157" s="158" t="s">
        <v>386</v>
      </c>
      <c r="BO157" s="152"/>
    </row>
    <row r="158" spans="2:67" s="220" customFormat="1" ht="29.9" customHeight="1">
      <c r="B158" s="214"/>
      <c r="C158" s="215"/>
      <c r="D158" s="227" t="s">
        <v>136</v>
      </c>
      <c r="E158" s="227"/>
      <c r="F158" s="227"/>
      <c r="G158" s="227"/>
      <c r="H158" s="227"/>
      <c r="I158" s="227"/>
      <c r="J158" s="227"/>
      <c r="K158" s="227"/>
      <c r="L158" s="289"/>
      <c r="M158" s="289"/>
      <c r="N158" s="249">
        <f>BK158</f>
        <v>0</v>
      </c>
      <c r="O158" s="250"/>
      <c r="P158" s="250"/>
      <c r="Q158" s="250"/>
      <c r="R158" s="219"/>
      <c r="T158" s="221"/>
      <c r="U158" s="215"/>
      <c r="V158" s="215"/>
      <c r="W158" s="222">
        <f>SUM(W159:W170)</f>
        <v>257.00056499999999</v>
      </c>
      <c r="X158" s="215"/>
      <c r="Y158" s="222">
        <f>SUM(Y159:Y170)</f>
        <v>0</v>
      </c>
      <c r="Z158" s="215"/>
      <c r="AA158" s="223">
        <f>SUM(AA159:AA170)</f>
        <v>61.857000000000006</v>
      </c>
      <c r="AR158" s="224" t="s">
        <v>80</v>
      </c>
      <c r="AT158" s="225" t="s">
        <v>73</v>
      </c>
      <c r="AU158" s="225" t="s">
        <v>80</v>
      </c>
      <c r="AY158" s="224" t="s">
        <v>168</v>
      </c>
      <c r="BK158" s="226">
        <f>SUM(BK159:BK170)</f>
        <v>0</v>
      </c>
      <c r="BO158" s="152"/>
    </row>
    <row r="159" spans="2:67" s="170" customFormat="1" ht="25.5" customHeight="1">
      <c r="B159" s="171"/>
      <c r="C159" s="231" t="s">
        <v>289</v>
      </c>
      <c r="D159" s="231" t="s">
        <v>169</v>
      </c>
      <c r="E159" s="232" t="s">
        <v>1240</v>
      </c>
      <c r="F159" s="233" t="s">
        <v>1241</v>
      </c>
      <c r="G159" s="233"/>
      <c r="H159" s="233"/>
      <c r="I159" s="233"/>
      <c r="J159" s="234" t="s">
        <v>243</v>
      </c>
      <c r="K159" s="235">
        <v>266.39999999999998</v>
      </c>
      <c r="L159" s="149"/>
      <c r="M159" s="149"/>
      <c r="N159" s="236">
        <f t="shared" ref="N159:N170" si="20">ROUND(L159*K159,2)</f>
        <v>0</v>
      </c>
      <c r="O159" s="236"/>
      <c r="P159" s="236"/>
      <c r="Q159" s="236"/>
      <c r="R159" s="174"/>
      <c r="T159" s="237" t="s">
        <v>5</v>
      </c>
      <c r="U159" s="238" t="s">
        <v>41</v>
      </c>
      <c r="V159" s="239">
        <v>0.45100000000000001</v>
      </c>
      <c r="W159" s="239">
        <f t="shared" ref="W159:W170" si="21">V159*K159</f>
        <v>120.1464</v>
      </c>
      <c r="X159" s="239">
        <v>0</v>
      </c>
      <c r="Y159" s="239">
        <f t="shared" ref="Y159:Y170" si="22">X159*K159</f>
        <v>0</v>
      </c>
      <c r="Z159" s="239">
        <v>0</v>
      </c>
      <c r="AA159" s="240">
        <f t="shared" ref="AA159:AA170" si="23">Z159*K159</f>
        <v>0</v>
      </c>
      <c r="AR159" s="158" t="s">
        <v>173</v>
      </c>
      <c r="AT159" s="158" t="s">
        <v>169</v>
      </c>
      <c r="AU159" s="158" t="s">
        <v>85</v>
      </c>
      <c r="AY159" s="158" t="s">
        <v>168</v>
      </c>
      <c r="BE159" s="241">
        <f t="shared" ref="BE159:BE170" si="24">IF(U159="základná",N159,0)</f>
        <v>0</v>
      </c>
      <c r="BF159" s="241">
        <f t="shared" ref="BF159:BF170" si="25">IF(U159="znížená",N159,0)</f>
        <v>0</v>
      </c>
      <c r="BG159" s="241">
        <f t="shared" ref="BG159:BG170" si="26">IF(U159="zákl. prenesená",N159,0)</f>
        <v>0</v>
      </c>
      <c r="BH159" s="241">
        <f t="shared" ref="BH159:BH170" si="27">IF(U159="zníž. prenesená",N159,0)</f>
        <v>0</v>
      </c>
      <c r="BI159" s="241">
        <f t="shared" ref="BI159:BI170" si="28">IF(U159="nulová",N159,0)</f>
        <v>0</v>
      </c>
      <c r="BJ159" s="158" t="s">
        <v>85</v>
      </c>
      <c r="BK159" s="242">
        <f t="shared" ref="BK159:BK170" si="29">ROUND(L159*K159,3)</f>
        <v>0</v>
      </c>
      <c r="BL159" s="158" t="s">
        <v>173</v>
      </c>
      <c r="BM159" s="158" t="s">
        <v>1242</v>
      </c>
      <c r="BO159" s="152"/>
    </row>
    <row r="160" spans="2:67" s="170" customFormat="1" ht="51" customHeight="1">
      <c r="B160" s="171"/>
      <c r="C160" s="231" t="s">
        <v>293</v>
      </c>
      <c r="D160" s="231" t="s">
        <v>169</v>
      </c>
      <c r="E160" s="232" t="s">
        <v>1243</v>
      </c>
      <c r="F160" s="233" t="s">
        <v>1244</v>
      </c>
      <c r="G160" s="233"/>
      <c r="H160" s="233"/>
      <c r="I160" s="233"/>
      <c r="J160" s="234" t="s">
        <v>172</v>
      </c>
      <c r="K160" s="235">
        <v>27.135000000000002</v>
      </c>
      <c r="L160" s="149"/>
      <c r="M160" s="149"/>
      <c r="N160" s="236">
        <f t="shared" si="20"/>
        <v>0</v>
      </c>
      <c r="O160" s="236"/>
      <c r="P160" s="236"/>
      <c r="Q160" s="236"/>
      <c r="R160" s="174"/>
      <c r="T160" s="237" t="s">
        <v>5</v>
      </c>
      <c r="U160" s="238" t="s">
        <v>41</v>
      </c>
      <c r="V160" s="239">
        <v>0</v>
      </c>
      <c r="W160" s="239">
        <f t="shared" si="21"/>
        <v>0</v>
      </c>
      <c r="X160" s="239">
        <v>0</v>
      </c>
      <c r="Y160" s="239">
        <f t="shared" si="22"/>
        <v>0</v>
      </c>
      <c r="Z160" s="239">
        <v>2.2000000000000002</v>
      </c>
      <c r="AA160" s="240">
        <f t="shared" si="23"/>
        <v>59.69700000000001</v>
      </c>
      <c r="AR160" s="158" t="s">
        <v>173</v>
      </c>
      <c r="AT160" s="158" t="s">
        <v>169</v>
      </c>
      <c r="AU160" s="158" t="s">
        <v>85</v>
      </c>
      <c r="AY160" s="158" t="s">
        <v>168</v>
      </c>
      <c r="BE160" s="241">
        <f t="shared" si="24"/>
        <v>0</v>
      </c>
      <c r="BF160" s="241">
        <f t="shared" si="25"/>
        <v>0</v>
      </c>
      <c r="BG160" s="241">
        <f t="shared" si="26"/>
        <v>0</v>
      </c>
      <c r="BH160" s="241">
        <f t="shared" si="27"/>
        <v>0</v>
      </c>
      <c r="BI160" s="241">
        <f t="shared" si="28"/>
        <v>0</v>
      </c>
      <c r="BJ160" s="158" t="s">
        <v>85</v>
      </c>
      <c r="BK160" s="242">
        <f t="shared" si="29"/>
        <v>0</v>
      </c>
      <c r="BL160" s="158" t="s">
        <v>173</v>
      </c>
      <c r="BM160" s="158" t="s">
        <v>394</v>
      </c>
      <c r="BO160" s="152"/>
    </row>
    <row r="161" spans="2:67" s="170" customFormat="1" ht="38.25" customHeight="1">
      <c r="B161" s="171"/>
      <c r="C161" s="231" t="s">
        <v>297</v>
      </c>
      <c r="D161" s="231" t="s">
        <v>169</v>
      </c>
      <c r="E161" s="232" t="s">
        <v>1245</v>
      </c>
      <c r="F161" s="233" t="s">
        <v>1246</v>
      </c>
      <c r="G161" s="233"/>
      <c r="H161" s="233"/>
      <c r="I161" s="233"/>
      <c r="J161" s="234" t="s">
        <v>243</v>
      </c>
      <c r="K161" s="235">
        <v>16</v>
      </c>
      <c r="L161" s="149"/>
      <c r="M161" s="149"/>
      <c r="N161" s="236">
        <f t="shared" si="20"/>
        <v>0</v>
      </c>
      <c r="O161" s="236"/>
      <c r="P161" s="236"/>
      <c r="Q161" s="236"/>
      <c r="R161" s="174"/>
      <c r="T161" s="237" t="s">
        <v>5</v>
      </c>
      <c r="U161" s="238" t="s">
        <v>41</v>
      </c>
      <c r="V161" s="239">
        <v>0</v>
      </c>
      <c r="W161" s="239">
        <f t="shared" si="21"/>
        <v>0</v>
      </c>
      <c r="X161" s="239">
        <v>0</v>
      </c>
      <c r="Y161" s="239">
        <f t="shared" si="22"/>
        <v>0</v>
      </c>
      <c r="Z161" s="239">
        <v>6.0000000000000001E-3</v>
      </c>
      <c r="AA161" s="240">
        <f t="shared" si="23"/>
        <v>9.6000000000000002E-2</v>
      </c>
      <c r="AR161" s="158" t="s">
        <v>173</v>
      </c>
      <c r="AT161" s="158" t="s">
        <v>169</v>
      </c>
      <c r="AU161" s="158" t="s">
        <v>85</v>
      </c>
      <c r="AY161" s="158" t="s">
        <v>168</v>
      </c>
      <c r="BE161" s="241">
        <f t="shared" si="24"/>
        <v>0</v>
      </c>
      <c r="BF161" s="241">
        <f t="shared" si="25"/>
        <v>0</v>
      </c>
      <c r="BG161" s="241">
        <f t="shared" si="26"/>
        <v>0</v>
      </c>
      <c r="BH161" s="241">
        <f t="shared" si="27"/>
        <v>0</v>
      </c>
      <c r="BI161" s="241">
        <f t="shared" si="28"/>
        <v>0</v>
      </c>
      <c r="BJ161" s="158" t="s">
        <v>85</v>
      </c>
      <c r="BK161" s="242">
        <f t="shared" si="29"/>
        <v>0</v>
      </c>
      <c r="BL161" s="158" t="s">
        <v>173</v>
      </c>
      <c r="BM161" s="158" t="s">
        <v>402</v>
      </c>
      <c r="BO161" s="152"/>
    </row>
    <row r="162" spans="2:67" s="170" customFormat="1" ht="38.25" customHeight="1">
      <c r="B162" s="171"/>
      <c r="C162" s="231" t="s">
        <v>301</v>
      </c>
      <c r="D162" s="231" t="s">
        <v>169</v>
      </c>
      <c r="E162" s="232" t="s">
        <v>1247</v>
      </c>
      <c r="F162" s="233" t="s">
        <v>1248</v>
      </c>
      <c r="G162" s="233"/>
      <c r="H162" s="233"/>
      <c r="I162" s="233"/>
      <c r="J162" s="234" t="s">
        <v>243</v>
      </c>
      <c r="K162" s="235">
        <v>42</v>
      </c>
      <c r="L162" s="149"/>
      <c r="M162" s="149"/>
      <c r="N162" s="236">
        <f t="shared" si="20"/>
        <v>0</v>
      </c>
      <c r="O162" s="236"/>
      <c r="P162" s="236"/>
      <c r="Q162" s="236"/>
      <c r="R162" s="174"/>
      <c r="T162" s="237" t="s">
        <v>5</v>
      </c>
      <c r="U162" s="238" t="s">
        <v>41</v>
      </c>
      <c r="V162" s="239">
        <v>0</v>
      </c>
      <c r="W162" s="239">
        <f t="shared" si="21"/>
        <v>0</v>
      </c>
      <c r="X162" s="239">
        <v>0</v>
      </c>
      <c r="Y162" s="239">
        <f t="shared" si="22"/>
        <v>0</v>
      </c>
      <c r="Z162" s="239">
        <v>8.9999999999999993E-3</v>
      </c>
      <c r="AA162" s="240">
        <f t="shared" si="23"/>
        <v>0.37799999999999995</v>
      </c>
      <c r="AR162" s="158" t="s">
        <v>173</v>
      </c>
      <c r="AT162" s="158" t="s">
        <v>169</v>
      </c>
      <c r="AU162" s="158" t="s">
        <v>85</v>
      </c>
      <c r="AY162" s="158" t="s">
        <v>168</v>
      </c>
      <c r="BE162" s="241">
        <f t="shared" si="24"/>
        <v>0</v>
      </c>
      <c r="BF162" s="241">
        <f t="shared" si="25"/>
        <v>0</v>
      </c>
      <c r="BG162" s="241">
        <f t="shared" si="26"/>
        <v>0</v>
      </c>
      <c r="BH162" s="241">
        <f t="shared" si="27"/>
        <v>0</v>
      </c>
      <c r="BI162" s="241">
        <f t="shared" si="28"/>
        <v>0</v>
      </c>
      <c r="BJ162" s="158" t="s">
        <v>85</v>
      </c>
      <c r="BK162" s="242">
        <f t="shared" si="29"/>
        <v>0</v>
      </c>
      <c r="BL162" s="158" t="s">
        <v>173</v>
      </c>
      <c r="BM162" s="158" t="s">
        <v>411</v>
      </c>
      <c r="BO162" s="152"/>
    </row>
    <row r="163" spans="2:67" s="170" customFormat="1" ht="38.25" customHeight="1">
      <c r="B163" s="171"/>
      <c r="C163" s="231" t="s">
        <v>305</v>
      </c>
      <c r="D163" s="231" t="s">
        <v>169</v>
      </c>
      <c r="E163" s="232" t="s">
        <v>1249</v>
      </c>
      <c r="F163" s="233" t="s">
        <v>1250</v>
      </c>
      <c r="G163" s="233"/>
      <c r="H163" s="233"/>
      <c r="I163" s="233"/>
      <c r="J163" s="234" t="s">
        <v>243</v>
      </c>
      <c r="K163" s="235">
        <v>120</v>
      </c>
      <c r="L163" s="149"/>
      <c r="M163" s="149"/>
      <c r="N163" s="236">
        <f t="shared" si="20"/>
        <v>0</v>
      </c>
      <c r="O163" s="236"/>
      <c r="P163" s="236"/>
      <c r="Q163" s="236"/>
      <c r="R163" s="174"/>
      <c r="T163" s="237" t="s">
        <v>5</v>
      </c>
      <c r="U163" s="238" t="s">
        <v>41</v>
      </c>
      <c r="V163" s="239">
        <v>0</v>
      </c>
      <c r="W163" s="239">
        <f t="shared" si="21"/>
        <v>0</v>
      </c>
      <c r="X163" s="239">
        <v>0</v>
      </c>
      <c r="Y163" s="239">
        <f t="shared" si="22"/>
        <v>0</v>
      </c>
      <c r="Z163" s="239">
        <v>1.2999999999999999E-2</v>
      </c>
      <c r="AA163" s="240">
        <f t="shared" si="23"/>
        <v>1.5599999999999998</v>
      </c>
      <c r="AR163" s="158" t="s">
        <v>173</v>
      </c>
      <c r="AT163" s="158" t="s">
        <v>169</v>
      </c>
      <c r="AU163" s="158" t="s">
        <v>85</v>
      </c>
      <c r="AY163" s="158" t="s">
        <v>168</v>
      </c>
      <c r="BE163" s="241">
        <f t="shared" si="24"/>
        <v>0</v>
      </c>
      <c r="BF163" s="241">
        <f t="shared" si="25"/>
        <v>0</v>
      </c>
      <c r="BG163" s="241">
        <f t="shared" si="26"/>
        <v>0</v>
      </c>
      <c r="BH163" s="241">
        <f t="shared" si="27"/>
        <v>0</v>
      </c>
      <c r="BI163" s="241">
        <f t="shared" si="28"/>
        <v>0</v>
      </c>
      <c r="BJ163" s="158" t="s">
        <v>85</v>
      </c>
      <c r="BK163" s="242">
        <f t="shared" si="29"/>
        <v>0</v>
      </c>
      <c r="BL163" s="158" t="s">
        <v>173</v>
      </c>
      <c r="BM163" s="158" t="s">
        <v>420</v>
      </c>
      <c r="BO163" s="152"/>
    </row>
    <row r="164" spans="2:67" s="170" customFormat="1" ht="38.25" customHeight="1">
      <c r="B164" s="171"/>
      <c r="C164" s="231" t="s">
        <v>309</v>
      </c>
      <c r="D164" s="231" t="s">
        <v>169</v>
      </c>
      <c r="E164" s="232" t="s">
        <v>1251</v>
      </c>
      <c r="F164" s="233" t="s">
        <v>1252</v>
      </c>
      <c r="G164" s="233"/>
      <c r="H164" s="233"/>
      <c r="I164" s="233"/>
      <c r="J164" s="234" t="s">
        <v>243</v>
      </c>
      <c r="K164" s="235">
        <v>7</v>
      </c>
      <c r="L164" s="149"/>
      <c r="M164" s="149"/>
      <c r="N164" s="236">
        <f t="shared" si="20"/>
        <v>0</v>
      </c>
      <c r="O164" s="236"/>
      <c r="P164" s="236"/>
      <c r="Q164" s="236"/>
      <c r="R164" s="174"/>
      <c r="T164" s="237" t="s">
        <v>5</v>
      </c>
      <c r="U164" s="238" t="s">
        <v>41</v>
      </c>
      <c r="V164" s="239">
        <v>0</v>
      </c>
      <c r="W164" s="239">
        <f t="shared" si="21"/>
        <v>0</v>
      </c>
      <c r="X164" s="239">
        <v>0</v>
      </c>
      <c r="Y164" s="239">
        <f t="shared" si="22"/>
        <v>0</v>
      </c>
      <c r="Z164" s="239">
        <v>1.7999999999999999E-2</v>
      </c>
      <c r="AA164" s="240">
        <f t="shared" si="23"/>
        <v>0.126</v>
      </c>
      <c r="AR164" s="158" t="s">
        <v>173</v>
      </c>
      <c r="AT164" s="158" t="s">
        <v>169</v>
      </c>
      <c r="AU164" s="158" t="s">
        <v>85</v>
      </c>
      <c r="AY164" s="158" t="s">
        <v>168</v>
      </c>
      <c r="BE164" s="241">
        <f t="shared" si="24"/>
        <v>0</v>
      </c>
      <c r="BF164" s="241">
        <f t="shared" si="25"/>
        <v>0</v>
      </c>
      <c r="BG164" s="241">
        <f t="shared" si="26"/>
        <v>0</v>
      </c>
      <c r="BH164" s="241">
        <f t="shared" si="27"/>
        <v>0</v>
      </c>
      <c r="BI164" s="241">
        <f t="shared" si="28"/>
        <v>0</v>
      </c>
      <c r="BJ164" s="158" t="s">
        <v>85</v>
      </c>
      <c r="BK164" s="242">
        <f t="shared" si="29"/>
        <v>0</v>
      </c>
      <c r="BL164" s="158" t="s">
        <v>173</v>
      </c>
      <c r="BM164" s="158" t="s">
        <v>428</v>
      </c>
      <c r="BO164" s="152"/>
    </row>
    <row r="165" spans="2:67" s="170" customFormat="1" ht="38.25" customHeight="1">
      <c r="B165" s="171"/>
      <c r="C165" s="231" t="s">
        <v>313</v>
      </c>
      <c r="D165" s="231" t="s">
        <v>169</v>
      </c>
      <c r="E165" s="232" t="s">
        <v>1253</v>
      </c>
      <c r="F165" s="233" t="s">
        <v>1254</v>
      </c>
      <c r="G165" s="233"/>
      <c r="H165" s="233"/>
      <c r="I165" s="233"/>
      <c r="J165" s="234" t="s">
        <v>267</v>
      </c>
      <c r="K165" s="235">
        <v>61.56</v>
      </c>
      <c r="L165" s="149"/>
      <c r="M165" s="149"/>
      <c r="N165" s="236">
        <f t="shared" si="20"/>
        <v>0</v>
      </c>
      <c r="O165" s="236"/>
      <c r="P165" s="236"/>
      <c r="Q165" s="236"/>
      <c r="R165" s="174"/>
      <c r="T165" s="237" t="s">
        <v>5</v>
      </c>
      <c r="U165" s="238" t="s">
        <v>41</v>
      </c>
      <c r="V165" s="239">
        <v>0</v>
      </c>
      <c r="W165" s="239">
        <f t="shared" si="21"/>
        <v>0</v>
      </c>
      <c r="X165" s="239">
        <v>0</v>
      </c>
      <c r="Y165" s="239">
        <f t="shared" si="22"/>
        <v>0</v>
      </c>
      <c r="Z165" s="239">
        <v>0</v>
      </c>
      <c r="AA165" s="240">
        <f t="shared" si="23"/>
        <v>0</v>
      </c>
      <c r="AR165" s="158" t="s">
        <v>173</v>
      </c>
      <c r="AT165" s="158" t="s">
        <v>169</v>
      </c>
      <c r="AU165" s="158" t="s">
        <v>85</v>
      </c>
      <c r="AY165" s="158" t="s">
        <v>168</v>
      </c>
      <c r="BE165" s="241">
        <f t="shared" si="24"/>
        <v>0</v>
      </c>
      <c r="BF165" s="241">
        <f t="shared" si="25"/>
        <v>0</v>
      </c>
      <c r="BG165" s="241">
        <f t="shared" si="26"/>
        <v>0</v>
      </c>
      <c r="BH165" s="241">
        <f t="shared" si="27"/>
        <v>0</v>
      </c>
      <c r="BI165" s="241">
        <f t="shared" si="28"/>
        <v>0</v>
      </c>
      <c r="BJ165" s="158" t="s">
        <v>85</v>
      </c>
      <c r="BK165" s="242">
        <f t="shared" si="29"/>
        <v>0</v>
      </c>
      <c r="BL165" s="158" t="s">
        <v>173</v>
      </c>
      <c r="BM165" s="158" t="s">
        <v>436</v>
      </c>
      <c r="BO165" s="152"/>
    </row>
    <row r="166" spans="2:67" s="170" customFormat="1" ht="25.5" customHeight="1">
      <c r="B166" s="171"/>
      <c r="C166" s="231" t="s">
        <v>317</v>
      </c>
      <c r="D166" s="231" t="s">
        <v>169</v>
      </c>
      <c r="E166" s="232" t="s">
        <v>554</v>
      </c>
      <c r="F166" s="233" t="s">
        <v>555</v>
      </c>
      <c r="G166" s="233"/>
      <c r="H166" s="233"/>
      <c r="I166" s="233"/>
      <c r="J166" s="234" t="s">
        <v>267</v>
      </c>
      <c r="K166" s="235">
        <v>62.405000000000001</v>
      </c>
      <c r="L166" s="149"/>
      <c r="M166" s="149"/>
      <c r="N166" s="236">
        <f t="shared" si="20"/>
        <v>0</v>
      </c>
      <c r="O166" s="236"/>
      <c r="P166" s="236"/>
      <c r="Q166" s="236"/>
      <c r="R166" s="174"/>
      <c r="T166" s="237" t="s">
        <v>5</v>
      </c>
      <c r="U166" s="238" t="s">
        <v>41</v>
      </c>
      <c r="V166" s="239">
        <v>0.59799999999999998</v>
      </c>
      <c r="W166" s="239">
        <f t="shared" si="21"/>
        <v>37.318190000000001</v>
      </c>
      <c r="X166" s="239">
        <v>0</v>
      </c>
      <c r="Y166" s="239">
        <f t="shared" si="22"/>
        <v>0</v>
      </c>
      <c r="Z166" s="239">
        <v>0</v>
      </c>
      <c r="AA166" s="240">
        <f t="shared" si="23"/>
        <v>0</v>
      </c>
      <c r="AR166" s="158" t="s">
        <v>173</v>
      </c>
      <c r="AT166" s="158" t="s">
        <v>169</v>
      </c>
      <c r="AU166" s="158" t="s">
        <v>85</v>
      </c>
      <c r="AY166" s="158" t="s">
        <v>168</v>
      </c>
      <c r="BE166" s="241">
        <f t="shared" si="24"/>
        <v>0</v>
      </c>
      <c r="BF166" s="241">
        <f t="shared" si="25"/>
        <v>0</v>
      </c>
      <c r="BG166" s="241">
        <f t="shared" si="26"/>
        <v>0</v>
      </c>
      <c r="BH166" s="241">
        <f t="shared" si="27"/>
        <v>0</v>
      </c>
      <c r="BI166" s="241">
        <f t="shared" si="28"/>
        <v>0</v>
      </c>
      <c r="BJ166" s="158" t="s">
        <v>85</v>
      </c>
      <c r="BK166" s="242">
        <f t="shared" si="29"/>
        <v>0</v>
      </c>
      <c r="BL166" s="158" t="s">
        <v>173</v>
      </c>
      <c r="BM166" s="158" t="s">
        <v>1255</v>
      </c>
      <c r="BO166" s="152"/>
    </row>
    <row r="167" spans="2:67" s="170" customFormat="1" ht="25.5" customHeight="1">
      <c r="B167" s="171"/>
      <c r="C167" s="231" t="s">
        <v>321</v>
      </c>
      <c r="D167" s="231" t="s">
        <v>169</v>
      </c>
      <c r="E167" s="232" t="s">
        <v>558</v>
      </c>
      <c r="F167" s="233" t="s">
        <v>559</v>
      </c>
      <c r="G167" s="233"/>
      <c r="H167" s="233"/>
      <c r="I167" s="233"/>
      <c r="J167" s="234" t="s">
        <v>267</v>
      </c>
      <c r="K167" s="235">
        <v>936.07500000000005</v>
      </c>
      <c r="L167" s="149"/>
      <c r="M167" s="149"/>
      <c r="N167" s="236">
        <f t="shared" si="20"/>
        <v>0</v>
      </c>
      <c r="O167" s="236"/>
      <c r="P167" s="236"/>
      <c r="Q167" s="236"/>
      <c r="R167" s="174"/>
      <c r="T167" s="237" t="s">
        <v>5</v>
      </c>
      <c r="U167" s="238" t="s">
        <v>41</v>
      </c>
      <c r="V167" s="239">
        <v>7.0000000000000001E-3</v>
      </c>
      <c r="W167" s="239">
        <f t="shared" si="21"/>
        <v>6.5525250000000002</v>
      </c>
      <c r="X167" s="239">
        <v>0</v>
      </c>
      <c r="Y167" s="239">
        <f t="shared" si="22"/>
        <v>0</v>
      </c>
      <c r="Z167" s="239">
        <v>0</v>
      </c>
      <c r="AA167" s="240">
        <f t="shared" si="23"/>
        <v>0</v>
      </c>
      <c r="AR167" s="158" t="s">
        <v>173</v>
      </c>
      <c r="AT167" s="158" t="s">
        <v>169</v>
      </c>
      <c r="AU167" s="158" t="s">
        <v>85</v>
      </c>
      <c r="AY167" s="158" t="s">
        <v>168</v>
      </c>
      <c r="BE167" s="241">
        <f t="shared" si="24"/>
        <v>0</v>
      </c>
      <c r="BF167" s="241">
        <f t="shared" si="25"/>
        <v>0</v>
      </c>
      <c r="BG167" s="241">
        <f t="shared" si="26"/>
        <v>0</v>
      </c>
      <c r="BH167" s="241">
        <f t="shared" si="27"/>
        <v>0</v>
      </c>
      <c r="BI167" s="241">
        <f t="shared" si="28"/>
        <v>0</v>
      </c>
      <c r="BJ167" s="158" t="s">
        <v>85</v>
      </c>
      <c r="BK167" s="242">
        <f t="shared" si="29"/>
        <v>0</v>
      </c>
      <c r="BL167" s="158" t="s">
        <v>173</v>
      </c>
      <c r="BM167" s="158" t="s">
        <v>1256</v>
      </c>
      <c r="BO167" s="152"/>
    </row>
    <row r="168" spans="2:67" s="170" customFormat="1" ht="25.5" customHeight="1">
      <c r="B168" s="171"/>
      <c r="C168" s="231" t="s">
        <v>325</v>
      </c>
      <c r="D168" s="231" t="s">
        <v>169</v>
      </c>
      <c r="E168" s="232" t="s">
        <v>562</v>
      </c>
      <c r="F168" s="233" t="s">
        <v>563</v>
      </c>
      <c r="G168" s="233"/>
      <c r="H168" s="233"/>
      <c r="I168" s="233"/>
      <c r="J168" s="234" t="s">
        <v>267</v>
      </c>
      <c r="K168" s="235">
        <v>62.405000000000001</v>
      </c>
      <c r="L168" s="149"/>
      <c r="M168" s="149"/>
      <c r="N168" s="236">
        <f t="shared" si="20"/>
        <v>0</v>
      </c>
      <c r="O168" s="236"/>
      <c r="P168" s="236"/>
      <c r="Q168" s="236"/>
      <c r="R168" s="174"/>
      <c r="T168" s="237" t="s">
        <v>5</v>
      </c>
      <c r="U168" s="238" t="s">
        <v>41</v>
      </c>
      <c r="V168" s="239">
        <v>0.89</v>
      </c>
      <c r="W168" s="239">
        <f t="shared" si="21"/>
        <v>55.54045</v>
      </c>
      <c r="X168" s="239">
        <v>0</v>
      </c>
      <c r="Y168" s="239">
        <f t="shared" si="22"/>
        <v>0</v>
      </c>
      <c r="Z168" s="239">
        <v>0</v>
      </c>
      <c r="AA168" s="240">
        <f t="shared" si="23"/>
        <v>0</v>
      </c>
      <c r="AR168" s="158" t="s">
        <v>173</v>
      </c>
      <c r="AT168" s="158" t="s">
        <v>169</v>
      </c>
      <c r="AU168" s="158" t="s">
        <v>85</v>
      </c>
      <c r="AY168" s="158" t="s">
        <v>168</v>
      </c>
      <c r="BE168" s="241">
        <f t="shared" si="24"/>
        <v>0</v>
      </c>
      <c r="BF168" s="241">
        <f t="shared" si="25"/>
        <v>0</v>
      </c>
      <c r="BG168" s="241">
        <f t="shared" si="26"/>
        <v>0</v>
      </c>
      <c r="BH168" s="241">
        <f t="shared" si="27"/>
        <v>0</v>
      </c>
      <c r="BI168" s="241">
        <f t="shared" si="28"/>
        <v>0</v>
      </c>
      <c r="BJ168" s="158" t="s">
        <v>85</v>
      </c>
      <c r="BK168" s="242">
        <f t="shared" si="29"/>
        <v>0</v>
      </c>
      <c r="BL168" s="158" t="s">
        <v>173</v>
      </c>
      <c r="BM168" s="158" t="s">
        <v>1257</v>
      </c>
      <c r="BO168" s="152"/>
    </row>
    <row r="169" spans="2:67" s="170" customFormat="1" ht="25.5" customHeight="1">
      <c r="B169" s="171"/>
      <c r="C169" s="231" t="s">
        <v>329</v>
      </c>
      <c r="D169" s="231" t="s">
        <v>169</v>
      </c>
      <c r="E169" s="232" t="s">
        <v>566</v>
      </c>
      <c r="F169" s="233" t="s">
        <v>567</v>
      </c>
      <c r="G169" s="233"/>
      <c r="H169" s="233"/>
      <c r="I169" s="233"/>
      <c r="J169" s="234" t="s">
        <v>267</v>
      </c>
      <c r="K169" s="235">
        <v>374.43</v>
      </c>
      <c r="L169" s="149"/>
      <c r="M169" s="149"/>
      <c r="N169" s="236">
        <f t="shared" si="20"/>
        <v>0</v>
      </c>
      <c r="O169" s="236"/>
      <c r="P169" s="236"/>
      <c r="Q169" s="236"/>
      <c r="R169" s="174"/>
      <c r="T169" s="237" t="s">
        <v>5</v>
      </c>
      <c r="U169" s="238" t="s">
        <v>41</v>
      </c>
      <c r="V169" s="239">
        <v>0.1</v>
      </c>
      <c r="W169" s="239">
        <f t="shared" si="21"/>
        <v>37.443000000000005</v>
      </c>
      <c r="X169" s="239">
        <v>0</v>
      </c>
      <c r="Y169" s="239">
        <f t="shared" si="22"/>
        <v>0</v>
      </c>
      <c r="Z169" s="239">
        <v>0</v>
      </c>
      <c r="AA169" s="240">
        <f t="shared" si="23"/>
        <v>0</v>
      </c>
      <c r="AR169" s="158" t="s">
        <v>173</v>
      </c>
      <c r="AT169" s="158" t="s">
        <v>169</v>
      </c>
      <c r="AU169" s="158" t="s">
        <v>85</v>
      </c>
      <c r="AY169" s="158" t="s">
        <v>168</v>
      </c>
      <c r="BE169" s="241">
        <f t="shared" si="24"/>
        <v>0</v>
      </c>
      <c r="BF169" s="241">
        <f t="shared" si="25"/>
        <v>0</v>
      </c>
      <c r="BG169" s="241">
        <f t="shared" si="26"/>
        <v>0</v>
      </c>
      <c r="BH169" s="241">
        <f t="shared" si="27"/>
        <v>0</v>
      </c>
      <c r="BI169" s="241">
        <f t="shared" si="28"/>
        <v>0</v>
      </c>
      <c r="BJ169" s="158" t="s">
        <v>85</v>
      </c>
      <c r="BK169" s="242">
        <f t="shared" si="29"/>
        <v>0</v>
      </c>
      <c r="BL169" s="158" t="s">
        <v>173</v>
      </c>
      <c r="BM169" s="158" t="s">
        <v>1258</v>
      </c>
      <c r="BO169" s="152"/>
    </row>
    <row r="170" spans="2:67" s="170" customFormat="1" ht="25.5" customHeight="1">
      <c r="B170" s="171"/>
      <c r="C170" s="231" t="s">
        <v>333</v>
      </c>
      <c r="D170" s="231" t="s">
        <v>169</v>
      </c>
      <c r="E170" s="232" t="s">
        <v>570</v>
      </c>
      <c r="F170" s="233" t="s">
        <v>571</v>
      </c>
      <c r="G170" s="233"/>
      <c r="H170" s="233"/>
      <c r="I170" s="233"/>
      <c r="J170" s="234" t="s">
        <v>267</v>
      </c>
      <c r="K170" s="235">
        <v>62.405000000000001</v>
      </c>
      <c r="L170" s="149"/>
      <c r="M170" s="149"/>
      <c r="N170" s="236">
        <f t="shared" si="20"/>
        <v>0</v>
      </c>
      <c r="O170" s="236"/>
      <c r="P170" s="236"/>
      <c r="Q170" s="236"/>
      <c r="R170" s="174"/>
      <c r="T170" s="237" t="s">
        <v>5</v>
      </c>
      <c r="U170" s="238" t="s">
        <v>41</v>
      </c>
      <c r="V170" s="239">
        <v>0</v>
      </c>
      <c r="W170" s="239">
        <f t="shared" si="21"/>
        <v>0</v>
      </c>
      <c r="X170" s="239">
        <v>0</v>
      </c>
      <c r="Y170" s="239">
        <f t="shared" si="22"/>
        <v>0</v>
      </c>
      <c r="Z170" s="239">
        <v>0</v>
      </c>
      <c r="AA170" s="240">
        <f t="shared" si="23"/>
        <v>0</v>
      </c>
      <c r="AR170" s="158" t="s">
        <v>173</v>
      </c>
      <c r="AT170" s="158" t="s">
        <v>169</v>
      </c>
      <c r="AU170" s="158" t="s">
        <v>85</v>
      </c>
      <c r="AY170" s="158" t="s">
        <v>168</v>
      </c>
      <c r="BE170" s="241">
        <f t="shared" si="24"/>
        <v>0</v>
      </c>
      <c r="BF170" s="241">
        <f t="shared" si="25"/>
        <v>0</v>
      </c>
      <c r="BG170" s="241">
        <f t="shared" si="26"/>
        <v>0</v>
      </c>
      <c r="BH170" s="241">
        <f t="shared" si="27"/>
        <v>0</v>
      </c>
      <c r="BI170" s="241">
        <f t="shared" si="28"/>
        <v>0</v>
      </c>
      <c r="BJ170" s="158" t="s">
        <v>85</v>
      </c>
      <c r="BK170" s="242">
        <f t="shared" si="29"/>
        <v>0</v>
      </c>
      <c r="BL170" s="158" t="s">
        <v>173</v>
      </c>
      <c r="BM170" s="158" t="s">
        <v>1259</v>
      </c>
      <c r="BO170" s="152"/>
    </row>
    <row r="171" spans="2:67" s="220" customFormat="1" ht="29.9" customHeight="1">
      <c r="B171" s="214"/>
      <c r="C171" s="215"/>
      <c r="D171" s="227" t="s">
        <v>1172</v>
      </c>
      <c r="E171" s="227"/>
      <c r="F171" s="227"/>
      <c r="G171" s="227"/>
      <c r="H171" s="227"/>
      <c r="I171" s="227"/>
      <c r="J171" s="227"/>
      <c r="K171" s="227"/>
      <c r="L171" s="289"/>
      <c r="M171" s="289"/>
      <c r="N171" s="249">
        <f>BK171</f>
        <v>0</v>
      </c>
      <c r="O171" s="250"/>
      <c r="P171" s="250"/>
      <c r="Q171" s="250"/>
      <c r="R171" s="219"/>
      <c r="T171" s="221"/>
      <c r="U171" s="215"/>
      <c r="V171" s="215"/>
      <c r="W171" s="222">
        <f>W172</f>
        <v>327.92381999999998</v>
      </c>
      <c r="X171" s="215"/>
      <c r="Y171" s="222">
        <f>Y172</f>
        <v>0</v>
      </c>
      <c r="Z171" s="215"/>
      <c r="AA171" s="223">
        <f>AA172</f>
        <v>0</v>
      </c>
      <c r="AR171" s="224" t="s">
        <v>80</v>
      </c>
      <c r="AT171" s="225" t="s">
        <v>73</v>
      </c>
      <c r="AU171" s="225" t="s">
        <v>80</v>
      </c>
      <c r="AY171" s="224" t="s">
        <v>168</v>
      </c>
      <c r="BK171" s="226">
        <f>BK172</f>
        <v>0</v>
      </c>
      <c r="BO171" s="152"/>
    </row>
    <row r="172" spans="2:67" s="170" customFormat="1" ht="38.25" customHeight="1">
      <c r="B172" s="171"/>
      <c r="C172" s="231" t="s">
        <v>337</v>
      </c>
      <c r="D172" s="231" t="s">
        <v>169</v>
      </c>
      <c r="E172" s="232" t="s">
        <v>1260</v>
      </c>
      <c r="F172" s="233" t="s">
        <v>1261</v>
      </c>
      <c r="G172" s="233"/>
      <c r="H172" s="233"/>
      <c r="I172" s="233"/>
      <c r="J172" s="234" t="s">
        <v>267</v>
      </c>
      <c r="K172" s="235">
        <v>133.13999999999999</v>
      </c>
      <c r="L172" s="149"/>
      <c r="M172" s="149"/>
      <c r="N172" s="236">
        <f>ROUND(L172*K172,2)</f>
        <v>0</v>
      </c>
      <c r="O172" s="236"/>
      <c r="P172" s="236"/>
      <c r="Q172" s="236"/>
      <c r="R172" s="174"/>
      <c r="T172" s="237" t="s">
        <v>5</v>
      </c>
      <c r="U172" s="238" t="s">
        <v>41</v>
      </c>
      <c r="V172" s="239">
        <v>2.4630000000000001</v>
      </c>
      <c r="W172" s="239">
        <f>V172*K172</f>
        <v>327.92381999999998</v>
      </c>
      <c r="X172" s="239">
        <v>0</v>
      </c>
      <c r="Y172" s="239">
        <f>X172*K172</f>
        <v>0</v>
      </c>
      <c r="Z172" s="239">
        <v>0</v>
      </c>
      <c r="AA172" s="240">
        <f>Z172*K172</f>
        <v>0</v>
      </c>
      <c r="AR172" s="158" t="s">
        <v>173</v>
      </c>
      <c r="AT172" s="158" t="s">
        <v>169</v>
      </c>
      <c r="AU172" s="158" t="s">
        <v>85</v>
      </c>
      <c r="AY172" s="158" t="s">
        <v>168</v>
      </c>
      <c r="BE172" s="241">
        <f>IF(U172="základná",N172,0)</f>
        <v>0</v>
      </c>
      <c r="BF172" s="241">
        <f>IF(U172="znížená",N172,0)</f>
        <v>0</v>
      </c>
      <c r="BG172" s="241">
        <f>IF(U172="zákl. prenesená",N172,0)</f>
        <v>0</v>
      </c>
      <c r="BH172" s="241">
        <f>IF(U172="zníž. prenesená",N172,0)</f>
        <v>0</v>
      </c>
      <c r="BI172" s="241">
        <f>IF(U172="nulová",N172,0)</f>
        <v>0</v>
      </c>
      <c r="BJ172" s="158" t="s">
        <v>85</v>
      </c>
      <c r="BK172" s="242">
        <f>ROUND(L172*K172,3)</f>
        <v>0</v>
      </c>
      <c r="BL172" s="158" t="s">
        <v>173</v>
      </c>
      <c r="BM172" s="158" t="s">
        <v>1262</v>
      </c>
      <c r="BO172" s="152"/>
    </row>
    <row r="173" spans="2:67" s="220" customFormat="1" ht="37.4" customHeight="1">
      <c r="B173" s="214"/>
      <c r="C173" s="215"/>
      <c r="D173" s="216" t="s">
        <v>1173</v>
      </c>
      <c r="E173" s="216"/>
      <c r="F173" s="216"/>
      <c r="G173" s="216"/>
      <c r="H173" s="216"/>
      <c r="I173" s="216"/>
      <c r="J173" s="216"/>
      <c r="K173" s="216"/>
      <c r="L173" s="290"/>
      <c r="M173" s="290"/>
      <c r="N173" s="251">
        <f>BK173</f>
        <v>0</v>
      </c>
      <c r="O173" s="252"/>
      <c r="P173" s="252"/>
      <c r="Q173" s="252"/>
      <c r="R173" s="219"/>
      <c r="T173" s="221"/>
      <c r="U173" s="215"/>
      <c r="V173" s="215"/>
      <c r="W173" s="222">
        <f>W174+W187+W211+W251+W312</f>
        <v>12.86786</v>
      </c>
      <c r="X173" s="215"/>
      <c r="Y173" s="222">
        <f>Y174+Y187+Y211+Y251+Y312</f>
        <v>1.6640000000000002E-2</v>
      </c>
      <c r="Z173" s="215"/>
      <c r="AA173" s="223">
        <f>AA174+AA187+AA211+AA251+AA312</f>
        <v>0.54800000000000004</v>
      </c>
      <c r="AR173" s="224" t="s">
        <v>85</v>
      </c>
      <c r="AT173" s="225" t="s">
        <v>73</v>
      </c>
      <c r="AU173" s="225" t="s">
        <v>74</v>
      </c>
      <c r="AY173" s="224" t="s">
        <v>168</v>
      </c>
      <c r="BK173" s="226">
        <f>BK174+BK187+BK211+BK251+BK312</f>
        <v>0</v>
      </c>
      <c r="BO173" s="152"/>
    </row>
    <row r="174" spans="2:67" s="220" customFormat="1" ht="19.899999999999999" customHeight="1">
      <c r="B174" s="214"/>
      <c r="C174" s="215"/>
      <c r="D174" s="227" t="s">
        <v>1174</v>
      </c>
      <c r="E174" s="227"/>
      <c r="F174" s="227"/>
      <c r="G174" s="227"/>
      <c r="H174" s="227"/>
      <c r="I174" s="227"/>
      <c r="J174" s="227"/>
      <c r="K174" s="227"/>
      <c r="L174" s="289"/>
      <c r="M174" s="289"/>
      <c r="N174" s="229">
        <f>BK174</f>
        <v>0</v>
      </c>
      <c r="O174" s="230"/>
      <c r="P174" s="230"/>
      <c r="Q174" s="230"/>
      <c r="R174" s="219"/>
      <c r="T174" s="221"/>
      <c r="U174" s="215"/>
      <c r="V174" s="215"/>
      <c r="W174" s="222">
        <f>SUM(W175:W186)</f>
        <v>4.7123739999999996</v>
      </c>
      <c r="X174" s="215"/>
      <c r="Y174" s="222">
        <f>SUM(Y175:Y186)</f>
        <v>1.6640000000000002E-2</v>
      </c>
      <c r="Z174" s="215"/>
      <c r="AA174" s="223">
        <f>SUM(AA175:AA186)</f>
        <v>0</v>
      </c>
      <c r="AR174" s="224" t="s">
        <v>85</v>
      </c>
      <c r="AT174" s="225" t="s">
        <v>73</v>
      </c>
      <c r="AU174" s="225" t="s">
        <v>80</v>
      </c>
      <c r="AY174" s="224" t="s">
        <v>168</v>
      </c>
      <c r="BK174" s="226">
        <f>SUM(BK175:BK186)</f>
        <v>0</v>
      </c>
      <c r="BO174" s="152"/>
    </row>
    <row r="175" spans="2:67" s="170" customFormat="1" ht="25.5" customHeight="1">
      <c r="B175" s="171"/>
      <c r="C175" s="231" t="s">
        <v>341</v>
      </c>
      <c r="D175" s="231" t="s">
        <v>169</v>
      </c>
      <c r="E175" s="232" t="s">
        <v>1263</v>
      </c>
      <c r="F175" s="233" t="s">
        <v>1264</v>
      </c>
      <c r="G175" s="233"/>
      <c r="H175" s="233"/>
      <c r="I175" s="233"/>
      <c r="J175" s="234" t="s">
        <v>181</v>
      </c>
      <c r="K175" s="235">
        <v>42.84</v>
      </c>
      <c r="L175" s="149"/>
      <c r="M175" s="149"/>
      <c r="N175" s="236">
        <f t="shared" ref="N175:N186" si="30">ROUND(L175*K175,2)</f>
        <v>0</v>
      </c>
      <c r="O175" s="236"/>
      <c r="P175" s="236"/>
      <c r="Q175" s="236"/>
      <c r="R175" s="174"/>
      <c r="T175" s="237" t="s">
        <v>5</v>
      </c>
      <c r="U175" s="238" t="s">
        <v>41</v>
      </c>
      <c r="V175" s="239">
        <v>0</v>
      </c>
      <c r="W175" s="239">
        <f t="shared" ref="W175:W185" si="31">V175*K175</f>
        <v>0</v>
      </c>
      <c r="X175" s="239">
        <v>0</v>
      </c>
      <c r="Y175" s="239">
        <f t="shared" ref="Y175:Y185" si="32">X175*K175</f>
        <v>0</v>
      </c>
      <c r="Z175" s="239">
        <v>0</v>
      </c>
      <c r="AA175" s="240">
        <f t="shared" ref="AA175:AA185" si="33">Z175*K175</f>
        <v>0</v>
      </c>
      <c r="AR175" s="158" t="s">
        <v>232</v>
      </c>
      <c r="AT175" s="158" t="s">
        <v>169</v>
      </c>
      <c r="AU175" s="158" t="s">
        <v>85</v>
      </c>
      <c r="AY175" s="158" t="s">
        <v>168</v>
      </c>
      <c r="BE175" s="241">
        <f t="shared" ref="BE175:BE185" si="34">IF(U175="základná",N175,0)</f>
        <v>0</v>
      </c>
      <c r="BF175" s="241">
        <f t="shared" ref="BF175:BF185" si="35">IF(U175="znížená",N175,0)</f>
        <v>0</v>
      </c>
      <c r="BG175" s="241">
        <f t="shared" ref="BG175:BG185" si="36">IF(U175="zákl. prenesená",N175,0)</f>
        <v>0</v>
      </c>
      <c r="BH175" s="241">
        <f t="shared" ref="BH175:BH185" si="37">IF(U175="zníž. prenesená",N175,0)</f>
        <v>0</v>
      </c>
      <c r="BI175" s="241">
        <f t="shared" ref="BI175:BI185" si="38">IF(U175="nulová",N175,0)</f>
        <v>0</v>
      </c>
      <c r="BJ175" s="158" t="s">
        <v>85</v>
      </c>
      <c r="BK175" s="242">
        <f t="shared" ref="BK175:BK185" si="39">ROUND(L175*K175,3)</f>
        <v>0</v>
      </c>
      <c r="BL175" s="158" t="s">
        <v>232</v>
      </c>
      <c r="BM175" s="158" t="s">
        <v>444</v>
      </c>
      <c r="BO175" s="152"/>
    </row>
    <row r="176" spans="2:67" s="170" customFormat="1" ht="38.25" customHeight="1">
      <c r="B176" s="171"/>
      <c r="C176" s="243" t="s">
        <v>345</v>
      </c>
      <c r="D176" s="243" t="s">
        <v>203</v>
      </c>
      <c r="E176" s="244" t="s">
        <v>1265</v>
      </c>
      <c r="F176" s="245" t="s">
        <v>1266</v>
      </c>
      <c r="G176" s="245"/>
      <c r="H176" s="245"/>
      <c r="I176" s="245"/>
      <c r="J176" s="246" t="s">
        <v>243</v>
      </c>
      <c r="K176" s="247">
        <v>240</v>
      </c>
      <c r="L176" s="150"/>
      <c r="M176" s="150"/>
      <c r="N176" s="248">
        <f t="shared" si="30"/>
        <v>0</v>
      </c>
      <c r="O176" s="236"/>
      <c r="P176" s="236"/>
      <c r="Q176" s="236"/>
      <c r="R176" s="174"/>
      <c r="T176" s="237" t="s">
        <v>5</v>
      </c>
      <c r="U176" s="238" t="s">
        <v>41</v>
      </c>
      <c r="V176" s="239">
        <v>0</v>
      </c>
      <c r="W176" s="239">
        <f t="shared" si="31"/>
        <v>0</v>
      </c>
      <c r="X176" s="239">
        <v>0</v>
      </c>
      <c r="Y176" s="239">
        <f t="shared" si="32"/>
        <v>0</v>
      </c>
      <c r="Z176" s="239">
        <v>0</v>
      </c>
      <c r="AA176" s="240">
        <f t="shared" si="33"/>
        <v>0</v>
      </c>
      <c r="AR176" s="158" t="s">
        <v>297</v>
      </c>
      <c r="AT176" s="158" t="s">
        <v>203</v>
      </c>
      <c r="AU176" s="158" t="s">
        <v>85</v>
      </c>
      <c r="AY176" s="158" t="s">
        <v>168</v>
      </c>
      <c r="BE176" s="241">
        <f t="shared" si="34"/>
        <v>0</v>
      </c>
      <c r="BF176" s="241">
        <f t="shared" si="35"/>
        <v>0</v>
      </c>
      <c r="BG176" s="241">
        <f t="shared" si="36"/>
        <v>0</v>
      </c>
      <c r="BH176" s="241">
        <f t="shared" si="37"/>
        <v>0</v>
      </c>
      <c r="BI176" s="241">
        <f t="shared" si="38"/>
        <v>0</v>
      </c>
      <c r="BJ176" s="158" t="s">
        <v>85</v>
      </c>
      <c r="BK176" s="242">
        <f t="shared" si="39"/>
        <v>0</v>
      </c>
      <c r="BL176" s="158" t="s">
        <v>232</v>
      </c>
      <c r="BM176" s="158" t="s">
        <v>452</v>
      </c>
      <c r="BO176" s="152"/>
    </row>
    <row r="177" spans="2:67" s="170" customFormat="1" ht="38.25" customHeight="1">
      <c r="B177" s="171"/>
      <c r="C177" s="243" t="s">
        <v>349</v>
      </c>
      <c r="D177" s="243" t="s">
        <v>203</v>
      </c>
      <c r="E177" s="244" t="s">
        <v>1267</v>
      </c>
      <c r="F177" s="245" t="s">
        <v>1268</v>
      </c>
      <c r="G177" s="245"/>
      <c r="H177" s="245"/>
      <c r="I177" s="245"/>
      <c r="J177" s="246" t="s">
        <v>243</v>
      </c>
      <c r="K177" s="247">
        <v>182</v>
      </c>
      <c r="L177" s="150"/>
      <c r="M177" s="150"/>
      <c r="N177" s="248">
        <f t="shared" si="30"/>
        <v>0</v>
      </c>
      <c r="O177" s="236"/>
      <c r="P177" s="236"/>
      <c r="Q177" s="236"/>
      <c r="R177" s="174"/>
      <c r="T177" s="237" t="s">
        <v>5</v>
      </c>
      <c r="U177" s="238" t="s">
        <v>41</v>
      </c>
      <c r="V177" s="239">
        <v>0</v>
      </c>
      <c r="W177" s="239">
        <f t="shared" si="31"/>
        <v>0</v>
      </c>
      <c r="X177" s="239">
        <v>0</v>
      </c>
      <c r="Y177" s="239">
        <f t="shared" si="32"/>
        <v>0</v>
      </c>
      <c r="Z177" s="239">
        <v>0</v>
      </c>
      <c r="AA177" s="240">
        <f t="shared" si="33"/>
        <v>0</v>
      </c>
      <c r="AR177" s="158" t="s">
        <v>297</v>
      </c>
      <c r="AT177" s="158" t="s">
        <v>203</v>
      </c>
      <c r="AU177" s="158" t="s">
        <v>85</v>
      </c>
      <c r="AY177" s="158" t="s">
        <v>168</v>
      </c>
      <c r="BE177" s="241">
        <f t="shared" si="34"/>
        <v>0</v>
      </c>
      <c r="BF177" s="241">
        <f t="shared" si="35"/>
        <v>0</v>
      </c>
      <c r="BG177" s="241">
        <f t="shared" si="36"/>
        <v>0</v>
      </c>
      <c r="BH177" s="241">
        <f t="shared" si="37"/>
        <v>0</v>
      </c>
      <c r="BI177" s="241">
        <f t="shared" si="38"/>
        <v>0</v>
      </c>
      <c r="BJ177" s="158" t="s">
        <v>85</v>
      </c>
      <c r="BK177" s="242">
        <f t="shared" si="39"/>
        <v>0</v>
      </c>
      <c r="BL177" s="158" t="s">
        <v>232</v>
      </c>
      <c r="BM177" s="158" t="s">
        <v>460</v>
      </c>
      <c r="BO177" s="152"/>
    </row>
    <row r="178" spans="2:67" s="170" customFormat="1" ht="38.25" customHeight="1">
      <c r="B178" s="171"/>
      <c r="C178" s="243" t="s">
        <v>354</v>
      </c>
      <c r="D178" s="243" t="s">
        <v>203</v>
      </c>
      <c r="E178" s="244" t="s">
        <v>1269</v>
      </c>
      <c r="F178" s="245" t="s">
        <v>1270</v>
      </c>
      <c r="G178" s="245"/>
      <c r="H178" s="245"/>
      <c r="I178" s="245"/>
      <c r="J178" s="246" t="s">
        <v>243</v>
      </c>
      <c r="K178" s="247">
        <v>54</v>
      </c>
      <c r="L178" s="150"/>
      <c r="M178" s="150"/>
      <c r="N178" s="248">
        <f t="shared" si="30"/>
        <v>0</v>
      </c>
      <c r="O178" s="236"/>
      <c r="P178" s="236"/>
      <c r="Q178" s="236"/>
      <c r="R178" s="174"/>
      <c r="T178" s="237" t="s">
        <v>5</v>
      </c>
      <c r="U178" s="238" t="s">
        <v>41</v>
      </c>
      <c r="V178" s="239">
        <v>0</v>
      </c>
      <c r="W178" s="239">
        <f t="shared" si="31"/>
        <v>0</v>
      </c>
      <c r="X178" s="239">
        <v>0</v>
      </c>
      <c r="Y178" s="239">
        <f t="shared" si="32"/>
        <v>0</v>
      </c>
      <c r="Z178" s="239">
        <v>0</v>
      </c>
      <c r="AA178" s="240">
        <f t="shared" si="33"/>
        <v>0</v>
      </c>
      <c r="AR178" s="158" t="s">
        <v>297</v>
      </c>
      <c r="AT178" s="158" t="s">
        <v>203</v>
      </c>
      <c r="AU178" s="158" t="s">
        <v>85</v>
      </c>
      <c r="AY178" s="158" t="s">
        <v>168</v>
      </c>
      <c r="BE178" s="241">
        <f t="shared" si="34"/>
        <v>0</v>
      </c>
      <c r="BF178" s="241">
        <f t="shared" si="35"/>
        <v>0</v>
      </c>
      <c r="BG178" s="241">
        <f t="shared" si="36"/>
        <v>0</v>
      </c>
      <c r="BH178" s="241">
        <f t="shared" si="37"/>
        <v>0</v>
      </c>
      <c r="BI178" s="241">
        <f t="shared" si="38"/>
        <v>0</v>
      </c>
      <c r="BJ178" s="158" t="s">
        <v>85</v>
      </c>
      <c r="BK178" s="242">
        <f t="shared" si="39"/>
        <v>0</v>
      </c>
      <c r="BL178" s="158" t="s">
        <v>232</v>
      </c>
      <c r="BM178" s="158" t="s">
        <v>468</v>
      </c>
      <c r="BO178" s="152"/>
    </row>
    <row r="179" spans="2:67" s="170" customFormat="1" ht="38.25" customHeight="1">
      <c r="B179" s="171"/>
      <c r="C179" s="243" t="s">
        <v>358</v>
      </c>
      <c r="D179" s="243" t="s">
        <v>203</v>
      </c>
      <c r="E179" s="244" t="s">
        <v>1271</v>
      </c>
      <c r="F179" s="245" t="s">
        <v>1272</v>
      </c>
      <c r="G179" s="245"/>
      <c r="H179" s="245"/>
      <c r="I179" s="245"/>
      <c r="J179" s="246" t="s">
        <v>243</v>
      </c>
      <c r="K179" s="247">
        <v>54</v>
      </c>
      <c r="L179" s="150"/>
      <c r="M179" s="150"/>
      <c r="N179" s="248">
        <f t="shared" si="30"/>
        <v>0</v>
      </c>
      <c r="O179" s="236"/>
      <c r="P179" s="236"/>
      <c r="Q179" s="236"/>
      <c r="R179" s="174"/>
      <c r="T179" s="237" t="s">
        <v>5</v>
      </c>
      <c r="U179" s="238" t="s">
        <v>41</v>
      </c>
      <c r="V179" s="239">
        <v>0</v>
      </c>
      <c r="W179" s="239">
        <f t="shared" si="31"/>
        <v>0</v>
      </c>
      <c r="X179" s="239">
        <v>0</v>
      </c>
      <c r="Y179" s="239">
        <f t="shared" si="32"/>
        <v>0</v>
      </c>
      <c r="Z179" s="239">
        <v>0</v>
      </c>
      <c r="AA179" s="240">
        <f t="shared" si="33"/>
        <v>0</v>
      </c>
      <c r="AR179" s="158" t="s">
        <v>297</v>
      </c>
      <c r="AT179" s="158" t="s">
        <v>203</v>
      </c>
      <c r="AU179" s="158" t="s">
        <v>85</v>
      </c>
      <c r="AY179" s="158" t="s">
        <v>168</v>
      </c>
      <c r="BE179" s="241">
        <f t="shared" si="34"/>
        <v>0</v>
      </c>
      <c r="BF179" s="241">
        <f t="shared" si="35"/>
        <v>0</v>
      </c>
      <c r="BG179" s="241">
        <f t="shared" si="36"/>
        <v>0</v>
      </c>
      <c r="BH179" s="241">
        <f t="shared" si="37"/>
        <v>0</v>
      </c>
      <c r="BI179" s="241">
        <f t="shared" si="38"/>
        <v>0</v>
      </c>
      <c r="BJ179" s="158" t="s">
        <v>85</v>
      </c>
      <c r="BK179" s="242">
        <f t="shared" si="39"/>
        <v>0</v>
      </c>
      <c r="BL179" s="158" t="s">
        <v>232</v>
      </c>
      <c r="BM179" s="158" t="s">
        <v>476</v>
      </c>
      <c r="BO179" s="152"/>
    </row>
    <row r="180" spans="2:67" s="170" customFormat="1" ht="38.25" customHeight="1">
      <c r="B180" s="171"/>
      <c r="C180" s="243" t="s">
        <v>362</v>
      </c>
      <c r="D180" s="243" t="s">
        <v>203</v>
      </c>
      <c r="E180" s="244" t="s">
        <v>1273</v>
      </c>
      <c r="F180" s="245" t="s">
        <v>1274</v>
      </c>
      <c r="G180" s="245"/>
      <c r="H180" s="245"/>
      <c r="I180" s="245"/>
      <c r="J180" s="246" t="s">
        <v>243</v>
      </c>
      <c r="K180" s="247">
        <v>34</v>
      </c>
      <c r="L180" s="150"/>
      <c r="M180" s="150"/>
      <c r="N180" s="248">
        <f t="shared" si="30"/>
        <v>0</v>
      </c>
      <c r="O180" s="236"/>
      <c r="P180" s="236"/>
      <c r="Q180" s="236"/>
      <c r="R180" s="174"/>
      <c r="T180" s="237" t="s">
        <v>5</v>
      </c>
      <c r="U180" s="238" t="s">
        <v>41</v>
      </c>
      <c r="V180" s="239">
        <v>0</v>
      </c>
      <c r="W180" s="239">
        <f t="shared" si="31"/>
        <v>0</v>
      </c>
      <c r="X180" s="239">
        <v>0</v>
      </c>
      <c r="Y180" s="239">
        <f t="shared" si="32"/>
        <v>0</v>
      </c>
      <c r="Z180" s="239">
        <v>0</v>
      </c>
      <c r="AA180" s="240">
        <f t="shared" si="33"/>
        <v>0</v>
      </c>
      <c r="AR180" s="158" t="s">
        <v>297</v>
      </c>
      <c r="AT180" s="158" t="s">
        <v>203</v>
      </c>
      <c r="AU180" s="158" t="s">
        <v>85</v>
      </c>
      <c r="AY180" s="158" t="s">
        <v>168</v>
      </c>
      <c r="BE180" s="241">
        <f t="shared" si="34"/>
        <v>0</v>
      </c>
      <c r="BF180" s="241">
        <f t="shared" si="35"/>
        <v>0</v>
      </c>
      <c r="BG180" s="241">
        <f t="shared" si="36"/>
        <v>0</v>
      </c>
      <c r="BH180" s="241">
        <f t="shared" si="37"/>
        <v>0</v>
      </c>
      <c r="BI180" s="241">
        <f t="shared" si="38"/>
        <v>0</v>
      </c>
      <c r="BJ180" s="158" t="s">
        <v>85</v>
      </c>
      <c r="BK180" s="242">
        <f t="shared" si="39"/>
        <v>0</v>
      </c>
      <c r="BL180" s="158" t="s">
        <v>232</v>
      </c>
      <c r="BM180" s="158" t="s">
        <v>484</v>
      </c>
      <c r="BO180" s="152"/>
    </row>
    <row r="181" spans="2:67" s="170" customFormat="1" ht="38.25" customHeight="1">
      <c r="B181" s="171"/>
      <c r="C181" s="243" t="s">
        <v>366</v>
      </c>
      <c r="D181" s="243" t="s">
        <v>203</v>
      </c>
      <c r="E181" s="244" t="s">
        <v>1275</v>
      </c>
      <c r="F181" s="245" t="s">
        <v>1276</v>
      </c>
      <c r="G181" s="245"/>
      <c r="H181" s="245"/>
      <c r="I181" s="245"/>
      <c r="J181" s="246" t="s">
        <v>243</v>
      </c>
      <c r="K181" s="247">
        <v>34</v>
      </c>
      <c r="L181" s="150"/>
      <c r="M181" s="150"/>
      <c r="N181" s="248">
        <f t="shared" si="30"/>
        <v>0</v>
      </c>
      <c r="O181" s="236"/>
      <c r="P181" s="236"/>
      <c r="Q181" s="236"/>
      <c r="R181" s="174"/>
      <c r="T181" s="237" t="s">
        <v>5</v>
      </c>
      <c r="U181" s="238" t="s">
        <v>41</v>
      </c>
      <c r="V181" s="239">
        <v>0</v>
      </c>
      <c r="W181" s="239">
        <f t="shared" si="31"/>
        <v>0</v>
      </c>
      <c r="X181" s="239">
        <v>0</v>
      </c>
      <c r="Y181" s="239">
        <f t="shared" si="32"/>
        <v>0</v>
      </c>
      <c r="Z181" s="239">
        <v>0</v>
      </c>
      <c r="AA181" s="240">
        <f t="shared" si="33"/>
        <v>0</v>
      </c>
      <c r="AR181" s="158" t="s">
        <v>297</v>
      </c>
      <c r="AT181" s="158" t="s">
        <v>203</v>
      </c>
      <c r="AU181" s="158" t="s">
        <v>85</v>
      </c>
      <c r="AY181" s="158" t="s">
        <v>168</v>
      </c>
      <c r="BE181" s="241">
        <f t="shared" si="34"/>
        <v>0</v>
      </c>
      <c r="BF181" s="241">
        <f t="shared" si="35"/>
        <v>0</v>
      </c>
      <c r="BG181" s="241">
        <f t="shared" si="36"/>
        <v>0</v>
      </c>
      <c r="BH181" s="241">
        <f t="shared" si="37"/>
        <v>0</v>
      </c>
      <c r="BI181" s="241">
        <f t="shared" si="38"/>
        <v>0</v>
      </c>
      <c r="BJ181" s="158" t="s">
        <v>85</v>
      </c>
      <c r="BK181" s="242">
        <f t="shared" si="39"/>
        <v>0</v>
      </c>
      <c r="BL181" s="158" t="s">
        <v>232</v>
      </c>
      <c r="BM181" s="158" t="s">
        <v>492</v>
      </c>
      <c r="BO181" s="152"/>
    </row>
    <row r="182" spans="2:67" s="170" customFormat="1" ht="38.25" customHeight="1">
      <c r="B182" s="171"/>
      <c r="C182" s="243" t="s">
        <v>370</v>
      </c>
      <c r="D182" s="243" t="s">
        <v>203</v>
      </c>
      <c r="E182" s="244" t="s">
        <v>1277</v>
      </c>
      <c r="F182" s="245" t="s">
        <v>1278</v>
      </c>
      <c r="G182" s="245"/>
      <c r="H182" s="245"/>
      <c r="I182" s="245"/>
      <c r="J182" s="246" t="s">
        <v>243</v>
      </c>
      <c r="K182" s="247">
        <v>58</v>
      </c>
      <c r="L182" s="150"/>
      <c r="M182" s="150"/>
      <c r="N182" s="248">
        <f t="shared" si="30"/>
        <v>0</v>
      </c>
      <c r="O182" s="236"/>
      <c r="P182" s="236"/>
      <c r="Q182" s="236"/>
      <c r="R182" s="174"/>
      <c r="T182" s="237" t="s">
        <v>5</v>
      </c>
      <c r="U182" s="238" t="s">
        <v>41</v>
      </c>
      <c r="V182" s="239">
        <v>0</v>
      </c>
      <c r="W182" s="239">
        <f t="shared" si="31"/>
        <v>0</v>
      </c>
      <c r="X182" s="239">
        <v>0</v>
      </c>
      <c r="Y182" s="239">
        <f t="shared" si="32"/>
        <v>0</v>
      </c>
      <c r="Z182" s="239">
        <v>0</v>
      </c>
      <c r="AA182" s="240">
        <f t="shared" si="33"/>
        <v>0</v>
      </c>
      <c r="AR182" s="158" t="s">
        <v>297</v>
      </c>
      <c r="AT182" s="158" t="s">
        <v>203</v>
      </c>
      <c r="AU182" s="158" t="s">
        <v>85</v>
      </c>
      <c r="AY182" s="158" t="s">
        <v>168</v>
      </c>
      <c r="BE182" s="241">
        <f t="shared" si="34"/>
        <v>0</v>
      </c>
      <c r="BF182" s="241">
        <f t="shared" si="35"/>
        <v>0</v>
      </c>
      <c r="BG182" s="241">
        <f t="shared" si="36"/>
        <v>0</v>
      </c>
      <c r="BH182" s="241">
        <f t="shared" si="37"/>
        <v>0</v>
      </c>
      <c r="BI182" s="241">
        <f t="shared" si="38"/>
        <v>0</v>
      </c>
      <c r="BJ182" s="158" t="s">
        <v>85</v>
      </c>
      <c r="BK182" s="242">
        <f t="shared" si="39"/>
        <v>0</v>
      </c>
      <c r="BL182" s="158" t="s">
        <v>232</v>
      </c>
      <c r="BM182" s="158" t="s">
        <v>500</v>
      </c>
      <c r="BO182" s="152"/>
    </row>
    <row r="183" spans="2:67" s="170" customFormat="1" ht="38.25" customHeight="1">
      <c r="B183" s="171"/>
      <c r="C183" s="243" t="s">
        <v>374</v>
      </c>
      <c r="D183" s="243" t="s">
        <v>203</v>
      </c>
      <c r="E183" s="244" t="s">
        <v>1279</v>
      </c>
      <c r="F183" s="245" t="s">
        <v>1280</v>
      </c>
      <c r="G183" s="245"/>
      <c r="H183" s="245"/>
      <c r="I183" s="245"/>
      <c r="J183" s="246" t="s">
        <v>243</v>
      </c>
      <c r="K183" s="247">
        <v>58</v>
      </c>
      <c r="L183" s="150"/>
      <c r="M183" s="150"/>
      <c r="N183" s="248">
        <f t="shared" si="30"/>
        <v>0</v>
      </c>
      <c r="O183" s="236"/>
      <c r="P183" s="236"/>
      <c r="Q183" s="236"/>
      <c r="R183" s="174"/>
      <c r="T183" s="237" t="s">
        <v>5</v>
      </c>
      <c r="U183" s="238" t="s">
        <v>41</v>
      </c>
      <c r="V183" s="239">
        <v>0</v>
      </c>
      <c r="W183" s="239">
        <f t="shared" si="31"/>
        <v>0</v>
      </c>
      <c r="X183" s="239">
        <v>0</v>
      </c>
      <c r="Y183" s="239">
        <f t="shared" si="32"/>
        <v>0</v>
      </c>
      <c r="Z183" s="239">
        <v>0</v>
      </c>
      <c r="AA183" s="240">
        <f t="shared" si="33"/>
        <v>0</v>
      </c>
      <c r="AR183" s="158" t="s">
        <v>297</v>
      </c>
      <c r="AT183" s="158" t="s">
        <v>203</v>
      </c>
      <c r="AU183" s="158" t="s">
        <v>85</v>
      </c>
      <c r="AY183" s="158" t="s">
        <v>168</v>
      </c>
      <c r="BE183" s="241">
        <f t="shared" si="34"/>
        <v>0</v>
      </c>
      <c r="BF183" s="241">
        <f t="shared" si="35"/>
        <v>0</v>
      </c>
      <c r="BG183" s="241">
        <f t="shared" si="36"/>
        <v>0</v>
      </c>
      <c r="BH183" s="241">
        <f t="shared" si="37"/>
        <v>0</v>
      </c>
      <c r="BI183" s="241">
        <f t="shared" si="38"/>
        <v>0</v>
      </c>
      <c r="BJ183" s="158" t="s">
        <v>85</v>
      </c>
      <c r="BK183" s="242">
        <f t="shared" si="39"/>
        <v>0</v>
      </c>
      <c r="BL183" s="158" t="s">
        <v>232</v>
      </c>
      <c r="BM183" s="158" t="s">
        <v>508</v>
      </c>
      <c r="BO183" s="152"/>
    </row>
    <row r="184" spans="2:67" s="170" customFormat="1" ht="25.5" customHeight="1">
      <c r="B184" s="171"/>
      <c r="C184" s="231" t="s">
        <v>378</v>
      </c>
      <c r="D184" s="231" t="s">
        <v>169</v>
      </c>
      <c r="E184" s="232" t="s">
        <v>1281</v>
      </c>
      <c r="F184" s="233" t="s">
        <v>1282</v>
      </c>
      <c r="G184" s="233"/>
      <c r="H184" s="233"/>
      <c r="I184" s="233"/>
      <c r="J184" s="234" t="s">
        <v>243</v>
      </c>
      <c r="K184" s="235">
        <v>26</v>
      </c>
      <c r="L184" s="149"/>
      <c r="M184" s="149"/>
      <c r="N184" s="236">
        <f t="shared" si="30"/>
        <v>0</v>
      </c>
      <c r="O184" s="236"/>
      <c r="P184" s="236"/>
      <c r="Q184" s="236"/>
      <c r="R184" s="174"/>
      <c r="T184" s="237" t="s">
        <v>5</v>
      </c>
      <c r="U184" s="238" t="s">
        <v>41</v>
      </c>
      <c r="V184" s="239">
        <v>0.18007999999999999</v>
      </c>
      <c r="W184" s="239">
        <f t="shared" si="31"/>
        <v>4.68208</v>
      </c>
      <c r="X184" s="239">
        <v>0</v>
      </c>
      <c r="Y184" s="239">
        <f t="shared" si="32"/>
        <v>0</v>
      </c>
      <c r="Z184" s="239">
        <v>0</v>
      </c>
      <c r="AA184" s="240">
        <f t="shared" si="33"/>
        <v>0</v>
      </c>
      <c r="AR184" s="158" t="s">
        <v>232</v>
      </c>
      <c r="AT184" s="158" t="s">
        <v>169</v>
      </c>
      <c r="AU184" s="158" t="s">
        <v>85</v>
      </c>
      <c r="AY184" s="158" t="s">
        <v>168</v>
      </c>
      <c r="BE184" s="241">
        <f t="shared" si="34"/>
        <v>0</v>
      </c>
      <c r="BF184" s="241">
        <f t="shared" si="35"/>
        <v>0</v>
      </c>
      <c r="BG184" s="241">
        <f t="shared" si="36"/>
        <v>0</v>
      </c>
      <c r="BH184" s="241">
        <f t="shared" si="37"/>
        <v>0</v>
      </c>
      <c r="BI184" s="241">
        <f t="shared" si="38"/>
        <v>0</v>
      </c>
      <c r="BJ184" s="158" t="s">
        <v>85</v>
      </c>
      <c r="BK184" s="242">
        <f t="shared" si="39"/>
        <v>0</v>
      </c>
      <c r="BL184" s="158" t="s">
        <v>232</v>
      </c>
      <c r="BM184" s="158" t="s">
        <v>1283</v>
      </c>
      <c r="BO184" s="152"/>
    </row>
    <row r="185" spans="2:67" s="170" customFormat="1" ht="25.5" customHeight="1">
      <c r="B185" s="171"/>
      <c r="C185" s="243" t="s">
        <v>382</v>
      </c>
      <c r="D185" s="243" t="s">
        <v>203</v>
      </c>
      <c r="E185" s="244" t="s">
        <v>1284</v>
      </c>
      <c r="F185" s="245" t="s">
        <v>1285</v>
      </c>
      <c r="G185" s="245"/>
      <c r="H185" s="245"/>
      <c r="I185" s="245"/>
      <c r="J185" s="246" t="s">
        <v>243</v>
      </c>
      <c r="K185" s="247">
        <v>26</v>
      </c>
      <c r="L185" s="150"/>
      <c r="M185" s="150"/>
      <c r="N185" s="248">
        <f t="shared" si="30"/>
        <v>0</v>
      </c>
      <c r="O185" s="236"/>
      <c r="P185" s="236"/>
      <c r="Q185" s="236"/>
      <c r="R185" s="174"/>
      <c r="T185" s="237" t="s">
        <v>5</v>
      </c>
      <c r="U185" s="238" t="s">
        <v>41</v>
      </c>
      <c r="V185" s="239">
        <v>0</v>
      </c>
      <c r="W185" s="239">
        <f t="shared" si="31"/>
        <v>0</v>
      </c>
      <c r="X185" s="239">
        <v>6.4000000000000005E-4</v>
      </c>
      <c r="Y185" s="239">
        <f t="shared" si="32"/>
        <v>1.6640000000000002E-2</v>
      </c>
      <c r="Z185" s="239">
        <v>0</v>
      </c>
      <c r="AA185" s="240">
        <f t="shared" si="33"/>
        <v>0</v>
      </c>
      <c r="AR185" s="158" t="s">
        <v>297</v>
      </c>
      <c r="AT185" s="158" t="s">
        <v>203</v>
      </c>
      <c r="AU185" s="158" t="s">
        <v>85</v>
      </c>
      <c r="AY185" s="158" t="s">
        <v>168</v>
      </c>
      <c r="BE185" s="241">
        <f t="shared" si="34"/>
        <v>0</v>
      </c>
      <c r="BF185" s="241">
        <f t="shared" si="35"/>
        <v>0</v>
      </c>
      <c r="BG185" s="241">
        <f t="shared" si="36"/>
        <v>0</v>
      </c>
      <c r="BH185" s="241">
        <f t="shared" si="37"/>
        <v>0</v>
      </c>
      <c r="BI185" s="241">
        <f t="shared" si="38"/>
        <v>0</v>
      </c>
      <c r="BJ185" s="158" t="s">
        <v>85</v>
      </c>
      <c r="BK185" s="242">
        <f t="shared" si="39"/>
        <v>0</v>
      </c>
      <c r="BL185" s="158" t="s">
        <v>232</v>
      </c>
      <c r="BM185" s="158" t="s">
        <v>1286</v>
      </c>
      <c r="BO185" s="152"/>
    </row>
    <row r="186" spans="2:67" s="170" customFormat="1" ht="25.5" customHeight="1">
      <c r="B186" s="171"/>
      <c r="C186" s="231" t="s">
        <v>386</v>
      </c>
      <c r="D186" s="231" t="s">
        <v>169</v>
      </c>
      <c r="E186" s="232" t="s">
        <v>1287</v>
      </c>
      <c r="F186" s="233" t="s">
        <v>1288</v>
      </c>
      <c r="G186" s="233"/>
      <c r="H186" s="233"/>
      <c r="I186" s="233"/>
      <c r="J186" s="234" t="s">
        <v>267</v>
      </c>
      <c r="K186" s="235">
        <v>1.7000000000000001E-2</v>
      </c>
      <c r="L186" s="149"/>
      <c r="M186" s="149"/>
      <c r="N186" s="236">
        <f t="shared" si="30"/>
        <v>0</v>
      </c>
      <c r="O186" s="236"/>
      <c r="P186" s="236"/>
      <c r="Q186" s="236"/>
      <c r="R186" s="174"/>
      <c r="T186" s="237" t="s">
        <v>5</v>
      </c>
      <c r="U186" s="238" t="s">
        <v>41</v>
      </c>
      <c r="V186" s="239">
        <v>1.782</v>
      </c>
      <c r="W186" s="239">
        <f>V186*K186</f>
        <v>3.0294000000000001E-2</v>
      </c>
      <c r="X186" s="239">
        <v>0</v>
      </c>
      <c r="Y186" s="239">
        <f>X186*K186</f>
        <v>0</v>
      </c>
      <c r="Z186" s="239">
        <v>0</v>
      </c>
      <c r="AA186" s="240">
        <f>Z186*K186</f>
        <v>0</v>
      </c>
      <c r="AR186" s="158" t="s">
        <v>232</v>
      </c>
      <c r="AT186" s="158" t="s">
        <v>169</v>
      </c>
      <c r="AU186" s="158" t="s">
        <v>85</v>
      </c>
      <c r="AY186" s="158" t="s">
        <v>168</v>
      </c>
      <c r="BE186" s="241">
        <f>IF(U186="základná",N186,0)</f>
        <v>0</v>
      </c>
      <c r="BF186" s="241">
        <f>IF(U186="znížená",N186,0)</f>
        <v>0</v>
      </c>
      <c r="BG186" s="241">
        <f>IF(U186="zákl. prenesená",N186,0)</f>
        <v>0</v>
      </c>
      <c r="BH186" s="241">
        <f>IF(U186="zníž. prenesená",N186,0)</f>
        <v>0</v>
      </c>
      <c r="BI186" s="241">
        <f>IF(U186="nulová",N186,0)</f>
        <v>0</v>
      </c>
      <c r="BJ186" s="158" t="s">
        <v>85</v>
      </c>
      <c r="BK186" s="242">
        <f>ROUND(L186*K186,3)</f>
        <v>0</v>
      </c>
      <c r="BL186" s="158" t="s">
        <v>232</v>
      </c>
      <c r="BM186" s="158" t="s">
        <v>1289</v>
      </c>
      <c r="BO186" s="152"/>
    </row>
    <row r="187" spans="2:67" s="220" customFormat="1" ht="29.9" customHeight="1">
      <c r="B187" s="214"/>
      <c r="C187" s="215"/>
      <c r="D187" s="227" t="s">
        <v>1175</v>
      </c>
      <c r="E187" s="227"/>
      <c r="F187" s="227"/>
      <c r="G187" s="227"/>
      <c r="H187" s="227"/>
      <c r="I187" s="227"/>
      <c r="J187" s="227"/>
      <c r="K187" s="227"/>
      <c r="L187" s="289"/>
      <c r="M187" s="289"/>
      <c r="N187" s="249">
        <f>BK187</f>
        <v>0</v>
      </c>
      <c r="O187" s="250"/>
      <c r="P187" s="250"/>
      <c r="Q187" s="250"/>
      <c r="R187" s="219"/>
      <c r="T187" s="221"/>
      <c r="U187" s="215"/>
      <c r="V187" s="215"/>
      <c r="W187" s="222">
        <f>SUM(W188:W210)</f>
        <v>2.758</v>
      </c>
      <c r="X187" s="215"/>
      <c r="Y187" s="222">
        <f>SUM(Y188:Y210)</f>
        <v>0</v>
      </c>
      <c r="Z187" s="215"/>
      <c r="AA187" s="223">
        <f>SUM(AA188:AA210)</f>
        <v>0</v>
      </c>
      <c r="AR187" s="224" t="s">
        <v>85</v>
      </c>
      <c r="AT187" s="225" t="s">
        <v>73</v>
      </c>
      <c r="AU187" s="225" t="s">
        <v>80</v>
      </c>
      <c r="AY187" s="224" t="s">
        <v>168</v>
      </c>
      <c r="BK187" s="226">
        <f>SUM(BK188:BK210)</f>
        <v>0</v>
      </c>
      <c r="BO187" s="152"/>
    </row>
    <row r="188" spans="2:67" s="170" customFormat="1" ht="25.5" customHeight="1">
      <c r="B188" s="171"/>
      <c r="C188" s="231" t="s">
        <v>390</v>
      </c>
      <c r="D188" s="231" t="s">
        <v>169</v>
      </c>
      <c r="E188" s="232" t="s">
        <v>1290</v>
      </c>
      <c r="F188" s="233" t="s">
        <v>1291</v>
      </c>
      <c r="G188" s="233"/>
      <c r="H188" s="233"/>
      <c r="I188" s="233"/>
      <c r="J188" s="234" t="s">
        <v>210</v>
      </c>
      <c r="K188" s="235">
        <v>2</v>
      </c>
      <c r="L188" s="149"/>
      <c r="M188" s="149"/>
      <c r="N188" s="236">
        <f t="shared" ref="N188:N210" si="40">ROUND(L188*K188,2)</f>
        <v>0</v>
      </c>
      <c r="O188" s="236"/>
      <c r="P188" s="236"/>
      <c r="Q188" s="236"/>
      <c r="R188" s="174"/>
      <c r="T188" s="237" t="s">
        <v>5</v>
      </c>
      <c r="U188" s="238" t="s">
        <v>41</v>
      </c>
      <c r="V188" s="239">
        <v>0</v>
      </c>
      <c r="W188" s="239">
        <f t="shared" ref="W188:W210" si="41">V188*K188</f>
        <v>0</v>
      </c>
      <c r="X188" s="239">
        <v>0</v>
      </c>
      <c r="Y188" s="239">
        <f t="shared" ref="Y188:Y210" si="42">X188*K188</f>
        <v>0</v>
      </c>
      <c r="Z188" s="239">
        <v>0</v>
      </c>
      <c r="AA188" s="240">
        <f t="shared" ref="AA188:AA210" si="43">Z188*K188</f>
        <v>0</v>
      </c>
      <c r="AR188" s="158" t="s">
        <v>232</v>
      </c>
      <c r="AT188" s="158" t="s">
        <v>169</v>
      </c>
      <c r="AU188" s="158" t="s">
        <v>85</v>
      </c>
      <c r="AY188" s="158" t="s">
        <v>168</v>
      </c>
      <c r="BE188" s="241">
        <f t="shared" ref="BE188:BE210" si="44">IF(U188="základná",N188,0)</f>
        <v>0</v>
      </c>
      <c r="BF188" s="241">
        <f t="shared" ref="BF188:BF210" si="45">IF(U188="znížená",N188,0)</f>
        <v>0</v>
      </c>
      <c r="BG188" s="241">
        <f t="shared" ref="BG188:BG210" si="46">IF(U188="zákl. prenesená",N188,0)</f>
        <v>0</v>
      </c>
      <c r="BH188" s="241">
        <f t="shared" ref="BH188:BH210" si="47">IF(U188="zníž. prenesená",N188,0)</f>
        <v>0</v>
      </c>
      <c r="BI188" s="241">
        <f t="shared" ref="BI188:BI210" si="48">IF(U188="nulová",N188,0)</f>
        <v>0</v>
      </c>
      <c r="BJ188" s="158" t="s">
        <v>85</v>
      </c>
      <c r="BK188" s="242">
        <f t="shared" ref="BK188:BK210" si="49">ROUND(L188*K188,3)</f>
        <v>0</v>
      </c>
      <c r="BL188" s="158" t="s">
        <v>232</v>
      </c>
      <c r="BM188" s="158" t="s">
        <v>524</v>
      </c>
      <c r="BO188" s="152"/>
    </row>
    <row r="189" spans="2:67" s="170" customFormat="1" ht="25.5" customHeight="1">
      <c r="B189" s="171"/>
      <c r="C189" s="231" t="s">
        <v>394</v>
      </c>
      <c r="D189" s="231" t="s">
        <v>169</v>
      </c>
      <c r="E189" s="232" t="s">
        <v>1292</v>
      </c>
      <c r="F189" s="233" t="s">
        <v>1293</v>
      </c>
      <c r="G189" s="233"/>
      <c r="H189" s="233"/>
      <c r="I189" s="233"/>
      <c r="J189" s="234" t="s">
        <v>210</v>
      </c>
      <c r="K189" s="235">
        <v>2</v>
      </c>
      <c r="L189" s="149"/>
      <c r="M189" s="149"/>
      <c r="N189" s="236">
        <f t="shared" si="40"/>
        <v>0</v>
      </c>
      <c r="O189" s="236"/>
      <c r="P189" s="236"/>
      <c r="Q189" s="236"/>
      <c r="R189" s="174"/>
      <c r="T189" s="237" t="s">
        <v>5</v>
      </c>
      <c r="U189" s="238" t="s">
        <v>41</v>
      </c>
      <c r="V189" s="239">
        <v>0</v>
      </c>
      <c r="W189" s="239">
        <f t="shared" si="41"/>
        <v>0</v>
      </c>
      <c r="X189" s="239">
        <v>0</v>
      </c>
      <c r="Y189" s="239">
        <f t="shared" si="42"/>
        <v>0</v>
      </c>
      <c r="Z189" s="239">
        <v>0</v>
      </c>
      <c r="AA189" s="240">
        <f t="shared" si="43"/>
        <v>0</v>
      </c>
      <c r="AR189" s="158" t="s">
        <v>232</v>
      </c>
      <c r="AT189" s="158" t="s">
        <v>169</v>
      </c>
      <c r="AU189" s="158" t="s">
        <v>85</v>
      </c>
      <c r="AY189" s="158" t="s">
        <v>168</v>
      </c>
      <c r="BE189" s="241">
        <f t="shared" si="44"/>
        <v>0</v>
      </c>
      <c r="BF189" s="241">
        <f t="shared" si="45"/>
        <v>0</v>
      </c>
      <c r="BG189" s="241">
        <f t="shared" si="46"/>
        <v>0</v>
      </c>
      <c r="BH189" s="241">
        <f t="shared" si="47"/>
        <v>0</v>
      </c>
      <c r="BI189" s="241">
        <f t="shared" si="48"/>
        <v>0</v>
      </c>
      <c r="BJ189" s="158" t="s">
        <v>85</v>
      </c>
      <c r="BK189" s="242">
        <f t="shared" si="49"/>
        <v>0</v>
      </c>
      <c r="BL189" s="158" t="s">
        <v>232</v>
      </c>
      <c r="BM189" s="158" t="s">
        <v>533</v>
      </c>
      <c r="BO189" s="152"/>
    </row>
    <row r="190" spans="2:67" s="170" customFormat="1" ht="25.5" customHeight="1">
      <c r="B190" s="171"/>
      <c r="C190" s="231" t="s">
        <v>398</v>
      </c>
      <c r="D190" s="231" t="s">
        <v>169</v>
      </c>
      <c r="E190" s="232" t="s">
        <v>1294</v>
      </c>
      <c r="F190" s="233" t="s">
        <v>1295</v>
      </c>
      <c r="G190" s="233"/>
      <c r="H190" s="233"/>
      <c r="I190" s="233"/>
      <c r="J190" s="234" t="s">
        <v>210</v>
      </c>
      <c r="K190" s="235">
        <v>1</v>
      </c>
      <c r="L190" s="149"/>
      <c r="M190" s="149"/>
      <c r="N190" s="236">
        <f t="shared" si="40"/>
        <v>0</v>
      </c>
      <c r="O190" s="236"/>
      <c r="P190" s="236"/>
      <c r="Q190" s="236"/>
      <c r="R190" s="174"/>
      <c r="T190" s="237" t="s">
        <v>5</v>
      </c>
      <c r="U190" s="238" t="s">
        <v>41</v>
      </c>
      <c r="V190" s="239">
        <v>0</v>
      </c>
      <c r="W190" s="239">
        <f t="shared" si="41"/>
        <v>0</v>
      </c>
      <c r="X190" s="239">
        <v>0</v>
      </c>
      <c r="Y190" s="239">
        <f t="shared" si="42"/>
        <v>0</v>
      </c>
      <c r="Z190" s="239">
        <v>0</v>
      </c>
      <c r="AA190" s="240">
        <f t="shared" si="43"/>
        <v>0</v>
      </c>
      <c r="AR190" s="158" t="s">
        <v>232</v>
      </c>
      <c r="AT190" s="158" t="s">
        <v>169</v>
      </c>
      <c r="AU190" s="158" t="s">
        <v>85</v>
      </c>
      <c r="AY190" s="158" t="s">
        <v>168</v>
      </c>
      <c r="BE190" s="241">
        <f t="shared" si="44"/>
        <v>0</v>
      </c>
      <c r="BF190" s="241">
        <f t="shared" si="45"/>
        <v>0</v>
      </c>
      <c r="BG190" s="241">
        <f t="shared" si="46"/>
        <v>0</v>
      </c>
      <c r="BH190" s="241">
        <f t="shared" si="47"/>
        <v>0</v>
      </c>
      <c r="BI190" s="241">
        <f t="shared" si="48"/>
        <v>0</v>
      </c>
      <c r="BJ190" s="158" t="s">
        <v>85</v>
      </c>
      <c r="BK190" s="242">
        <f t="shared" si="49"/>
        <v>0</v>
      </c>
      <c r="BL190" s="158" t="s">
        <v>232</v>
      </c>
      <c r="BM190" s="158" t="s">
        <v>541</v>
      </c>
      <c r="BO190" s="152"/>
    </row>
    <row r="191" spans="2:67" s="170" customFormat="1" ht="38.25" customHeight="1">
      <c r="B191" s="171"/>
      <c r="C191" s="231" t="s">
        <v>402</v>
      </c>
      <c r="D191" s="231" t="s">
        <v>169</v>
      </c>
      <c r="E191" s="232" t="s">
        <v>1296</v>
      </c>
      <c r="F191" s="233" t="s">
        <v>1297</v>
      </c>
      <c r="G191" s="233"/>
      <c r="H191" s="233"/>
      <c r="I191" s="233"/>
      <c r="J191" s="234" t="s">
        <v>243</v>
      </c>
      <c r="K191" s="235">
        <v>170</v>
      </c>
      <c r="L191" s="149"/>
      <c r="M191" s="149"/>
      <c r="N191" s="236">
        <f t="shared" si="40"/>
        <v>0</v>
      </c>
      <c r="O191" s="236"/>
      <c r="P191" s="236"/>
      <c r="Q191" s="236"/>
      <c r="R191" s="174"/>
      <c r="T191" s="237" t="s">
        <v>5</v>
      </c>
      <c r="U191" s="238" t="s">
        <v>41</v>
      </c>
      <c r="V191" s="239">
        <v>0</v>
      </c>
      <c r="W191" s="239">
        <f t="shared" si="41"/>
        <v>0</v>
      </c>
      <c r="X191" s="239">
        <v>0</v>
      </c>
      <c r="Y191" s="239">
        <f t="shared" si="42"/>
        <v>0</v>
      </c>
      <c r="Z191" s="239">
        <v>0</v>
      </c>
      <c r="AA191" s="240">
        <f t="shared" si="43"/>
        <v>0</v>
      </c>
      <c r="AR191" s="158" t="s">
        <v>232</v>
      </c>
      <c r="AT191" s="158" t="s">
        <v>169</v>
      </c>
      <c r="AU191" s="158" t="s">
        <v>85</v>
      </c>
      <c r="AY191" s="158" t="s">
        <v>168</v>
      </c>
      <c r="BE191" s="241">
        <f t="shared" si="44"/>
        <v>0</v>
      </c>
      <c r="BF191" s="241">
        <f t="shared" si="45"/>
        <v>0</v>
      </c>
      <c r="BG191" s="241">
        <f t="shared" si="46"/>
        <v>0</v>
      </c>
      <c r="BH191" s="241">
        <f t="shared" si="47"/>
        <v>0</v>
      </c>
      <c r="BI191" s="241">
        <f t="shared" si="48"/>
        <v>0</v>
      </c>
      <c r="BJ191" s="158" t="s">
        <v>85</v>
      </c>
      <c r="BK191" s="242">
        <f t="shared" si="49"/>
        <v>0</v>
      </c>
      <c r="BL191" s="158" t="s">
        <v>232</v>
      </c>
      <c r="BM191" s="158" t="s">
        <v>549</v>
      </c>
      <c r="BO191" s="152"/>
    </row>
    <row r="192" spans="2:67" s="170" customFormat="1" ht="38.25" customHeight="1">
      <c r="B192" s="171"/>
      <c r="C192" s="231" t="s">
        <v>407</v>
      </c>
      <c r="D192" s="231" t="s">
        <v>169</v>
      </c>
      <c r="E192" s="232" t="s">
        <v>1298</v>
      </c>
      <c r="F192" s="233" t="s">
        <v>1299</v>
      </c>
      <c r="G192" s="233"/>
      <c r="H192" s="233"/>
      <c r="I192" s="233"/>
      <c r="J192" s="234" t="s">
        <v>243</v>
      </c>
      <c r="K192" s="235">
        <v>200</v>
      </c>
      <c r="L192" s="149"/>
      <c r="M192" s="149"/>
      <c r="N192" s="236">
        <f t="shared" si="40"/>
        <v>0</v>
      </c>
      <c r="O192" s="236"/>
      <c r="P192" s="236"/>
      <c r="Q192" s="236"/>
      <c r="R192" s="174"/>
      <c r="T192" s="237" t="s">
        <v>5</v>
      </c>
      <c r="U192" s="238" t="s">
        <v>41</v>
      </c>
      <c r="V192" s="239">
        <v>0</v>
      </c>
      <c r="W192" s="239">
        <f t="shared" si="41"/>
        <v>0</v>
      </c>
      <c r="X192" s="239">
        <v>0</v>
      </c>
      <c r="Y192" s="239">
        <f t="shared" si="42"/>
        <v>0</v>
      </c>
      <c r="Z192" s="239">
        <v>0</v>
      </c>
      <c r="AA192" s="240">
        <f t="shared" si="43"/>
        <v>0</v>
      </c>
      <c r="AR192" s="158" t="s">
        <v>232</v>
      </c>
      <c r="AT192" s="158" t="s">
        <v>169</v>
      </c>
      <c r="AU192" s="158" t="s">
        <v>85</v>
      </c>
      <c r="AY192" s="158" t="s">
        <v>168</v>
      </c>
      <c r="BE192" s="241">
        <f t="shared" si="44"/>
        <v>0</v>
      </c>
      <c r="BF192" s="241">
        <f t="shared" si="45"/>
        <v>0</v>
      </c>
      <c r="BG192" s="241">
        <f t="shared" si="46"/>
        <v>0</v>
      </c>
      <c r="BH192" s="241">
        <f t="shared" si="47"/>
        <v>0</v>
      </c>
      <c r="BI192" s="241">
        <f t="shared" si="48"/>
        <v>0</v>
      </c>
      <c r="BJ192" s="158" t="s">
        <v>85</v>
      </c>
      <c r="BK192" s="242">
        <f t="shared" si="49"/>
        <v>0</v>
      </c>
      <c r="BL192" s="158" t="s">
        <v>232</v>
      </c>
      <c r="BM192" s="158" t="s">
        <v>557</v>
      </c>
      <c r="BO192" s="152"/>
    </row>
    <row r="193" spans="2:67" s="170" customFormat="1" ht="25.5" customHeight="1">
      <c r="B193" s="171"/>
      <c r="C193" s="231" t="s">
        <v>411</v>
      </c>
      <c r="D193" s="231" t="s">
        <v>169</v>
      </c>
      <c r="E193" s="232" t="s">
        <v>1300</v>
      </c>
      <c r="F193" s="233" t="s">
        <v>1301</v>
      </c>
      <c r="G193" s="233"/>
      <c r="H193" s="233"/>
      <c r="I193" s="233"/>
      <c r="J193" s="234" t="s">
        <v>243</v>
      </c>
      <c r="K193" s="235">
        <v>7</v>
      </c>
      <c r="L193" s="149"/>
      <c r="M193" s="149"/>
      <c r="N193" s="236">
        <f t="shared" si="40"/>
        <v>0</v>
      </c>
      <c r="O193" s="236"/>
      <c r="P193" s="236"/>
      <c r="Q193" s="236"/>
      <c r="R193" s="174"/>
      <c r="T193" s="237" t="s">
        <v>5</v>
      </c>
      <c r="U193" s="238" t="s">
        <v>41</v>
      </c>
      <c r="V193" s="239">
        <v>0</v>
      </c>
      <c r="W193" s="239">
        <f t="shared" si="41"/>
        <v>0</v>
      </c>
      <c r="X193" s="239">
        <v>0</v>
      </c>
      <c r="Y193" s="239">
        <f t="shared" si="42"/>
        <v>0</v>
      </c>
      <c r="Z193" s="239">
        <v>0</v>
      </c>
      <c r="AA193" s="240">
        <f t="shared" si="43"/>
        <v>0</v>
      </c>
      <c r="AR193" s="158" t="s">
        <v>232</v>
      </c>
      <c r="AT193" s="158" t="s">
        <v>169</v>
      </c>
      <c r="AU193" s="158" t="s">
        <v>85</v>
      </c>
      <c r="AY193" s="158" t="s">
        <v>168</v>
      </c>
      <c r="BE193" s="241">
        <f t="shared" si="44"/>
        <v>0</v>
      </c>
      <c r="BF193" s="241">
        <f t="shared" si="45"/>
        <v>0</v>
      </c>
      <c r="BG193" s="241">
        <f t="shared" si="46"/>
        <v>0</v>
      </c>
      <c r="BH193" s="241">
        <f t="shared" si="47"/>
        <v>0</v>
      </c>
      <c r="BI193" s="241">
        <f t="shared" si="48"/>
        <v>0</v>
      </c>
      <c r="BJ193" s="158" t="s">
        <v>85</v>
      </c>
      <c r="BK193" s="242">
        <f t="shared" si="49"/>
        <v>0</v>
      </c>
      <c r="BL193" s="158" t="s">
        <v>232</v>
      </c>
      <c r="BM193" s="158" t="s">
        <v>565</v>
      </c>
      <c r="BO193" s="152"/>
    </row>
    <row r="194" spans="2:67" s="170" customFormat="1" ht="25.5" customHeight="1">
      <c r="B194" s="171"/>
      <c r="C194" s="231" t="s">
        <v>415</v>
      </c>
      <c r="D194" s="231" t="s">
        <v>169</v>
      </c>
      <c r="E194" s="232" t="s">
        <v>1302</v>
      </c>
      <c r="F194" s="233" t="s">
        <v>1303</v>
      </c>
      <c r="G194" s="233"/>
      <c r="H194" s="233"/>
      <c r="I194" s="233"/>
      <c r="J194" s="234" t="s">
        <v>243</v>
      </c>
      <c r="K194" s="235">
        <v>114</v>
      </c>
      <c r="L194" s="149"/>
      <c r="M194" s="149"/>
      <c r="N194" s="236">
        <f t="shared" si="40"/>
        <v>0</v>
      </c>
      <c r="O194" s="236"/>
      <c r="P194" s="236"/>
      <c r="Q194" s="236"/>
      <c r="R194" s="174"/>
      <c r="T194" s="237" t="s">
        <v>5</v>
      </c>
      <c r="U194" s="238" t="s">
        <v>41</v>
      </c>
      <c r="V194" s="239">
        <v>0</v>
      </c>
      <c r="W194" s="239">
        <f t="shared" si="41"/>
        <v>0</v>
      </c>
      <c r="X194" s="239">
        <v>0</v>
      </c>
      <c r="Y194" s="239">
        <f t="shared" si="42"/>
        <v>0</v>
      </c>
      <c r="Z194" s="239">
        <v>0</v>
      </c>
      <c r="AA194" s="240">
        <f t="shared" si="43"/>
        <v>0</v>
      </c>
      <c r="AR194" s="158" t="s">
        <v>232</v>
      </c>
      <c r="AT194" s="158" t="s">
        <v>169</v>
      </c>
      <c r="AU194" s="158" t="s">
        <v>85</v>
      </c>
      <c r="AY194" s="158" t="s">
        <v>168</v>
      </c>
      <c r="BE194" s="241">
        <f t="shared" si="44"/>
        <v>0</v>
      </c>
      <c r="BF194" s="241">
        <f t="shared" si="45"/>
        <v>0</v>
      </c>
      <c r="BG194" s="241">
        <f t="shared" si="46"/>
        <v>0</v>
      </c>
      <c r="BH194" s="241">
        <f t="shared" si="47"/>
        <v>0</v>
      </c>
      <c r="BI194" s="241">
        <f t="shared" si="48"/>
        <v>0</v>
      </c>
      <c r="BJ194" s="158" t="s">
        <v>85</v>
      </c>
      <c r="BK194" s="242">
        <f t="shared" si="49"/>
        <v>0</v>
      </c>
      <c r="BL194" s="158" t="s">
        <v>232</v>
      </c>
      <c r="BM194" s="158" t="s">
        <v>573</v>
      </c>
      <c r="BO194" s="152"/>
    </row>
    <row r="195" spans="2:67" s="170" customFormat="1" ht="25.5" customHeight="1">
      <c r="B195" s="171"/>
      <c r="C195" s="231" t="s">
        <v>420</v>
      </c>
      <c r="D195" s="231" t="s">
        <v>169</v>
      </c>
      <c r="E195" s="232" t="s">
        <v>1304</v>
      </c>
      <c r="F195" s="233" t="s">
        <v>1305</v>
      </c>
      <c r="G195" s="233"/>
      <c r="H195" s="233"/>
      <c r="I195" s="233"/>
      <c r="J195" s="234" t="s">
        <v>243</v>
      </c>
      <c r="K195" s="235">
        <v>16</v>
      </c>
      <c r="L195" s="149"/>
      <c r="M195" s="149"/>
      <c r="N195" s="236">
        <f t="shared" si="40"/>
        <v>0</v>
      </c>
      <c r="O195" s="236"/>
      <c r="P195" s="236"/>
      <c r="Q195" s="236"/>
      <c r="R195" s="174"/>
      <c r="T195" s="237" t="s">
        <v>5</v>
      </c>
      <c r="U195" s="238" t="s">
        <v>41</v>
      </c>
      <c r="V195" s="239">
        <v>0</v>
      </c>
      <c r="W195" s="239">
        <f t="shared" si="41"/>
        <v>0</v>
      </c>
      <c r="X195" s="239">
        <v>0</v>
      </c>
      <c r="Y195" s="239">
        <f t="shared" si="42"/>
        <v>0</v>
      </c>
      <c r="Z195" s="239">
        <v>0</v>
      </c>
      <c r="AA195" s="240">
        <f t="shared" si="43"/>
        <v>0</v>
      </c>
      <c r="AR195" s="158" t="s">
        <v>232</v>
      </c>
      <c r="AT195" s="158" t="s">
        <v>169</v>
      </c>
      <c r="AU195" s="158" t="s">
        <v>85</v>
      </c>
      <c r="AY195" s="158" t="s">
        <v>168</v>
      </c>
      <c r="BE195" s="241">
        <f t="shared" si="44"/>
        <v>0</v>
      </c>
      <c r="BF195" s="241">
        <f t="shared" si="45"/>
        <v>0</v>
      </c>
      <c r="BG195" s="241">
        <f t="shared" si="46"/>
        <v>0</v>
      </c>
      <c r="BH195" s="241">
        <f t="shared" si="47"/>
        <v>0</v>
      </c>
      <c r="BI195" s="241">
        <f t="shared" si="48"/>
        <v>0</v>
      </c>
      <c r="BJ195" s="158" t="s">
        <v>85</v>
      </c>
      <c r="BK195" s="242">
        <f t="shared" si="49"/>
        <v>0</v>
      </c>
      <c r="BL195" s="158" t="s">
        <v>232</v>
      </c>
      <c r="BM195" s="158" t="s">
        <v>581</v>
      </c>
      <c r="BO195" s="152"/>
    </row>
    <row r="196" spans="2:67" s="170" customFormat="1" ht="25.5" customHeight="1">
      <c r="B196" s="171"/>
      <c r="C196" s="231" t="s">
        <v>424</v>
      </c>
      <c r="D196" s="231" t="s">
        <v>169</v>
      </c>
      <c r="E196" s="232" t="s">
        <v>1306</v>
      </c>
      <c r="F196" s="233" t="s">
        <v>1307</v>
      </c>
      <c r="G196" s="233"/>
      <c r="H196" s="233"/>
      <c r="I196" s="233"/>
      <c r="J196" s="234" t="s">
        <v>243</v>
      </c>
      <c r="K196" s="235">
        <v>42</v>
      </c>
      <c r="L196" s="149"/>
      <c r="M196" s="149"/>
      <c r="N196" s="236">
        <f t="shared" si="40"/>
        <v>0</v>
      </c>
      <c r="O196" s="236"/>
      <c r="P196" s="236"/>
      <c r="Q196" s="236"/>
      <c r="R196" s="174"/>
      <c r="T196" s="237" t="s">
        <v>5</v>
      </c>
      <c r="U196" s="238" t="s">
        <v>41</v>
      </c>
      <c r="V196" s="239">
        <v>0</v>
      </c>
      <c r="W196" s="239">
        <f t="shared" si="41"/>
        <v>0</v>
      </c>
      <c r="X196" s="239">
        <v>0</v>
      </c>
      <c r="Y196" s="239">
        <f t="shared" si="42"/>
        <v>0</v>
      </c>
      <c r="Z196" s="239">
        <v>0</v>
      </c>
      <c r="AA196" s="240">
        <f t="shared" si="43"/>
        <v>0</v>
      </c>
      <c r="AR196" s="158" t="s">
        <v>232</v>
      </c>
      <c r="AT196" s="158" t="s">
        <v>169</v>
      </c>
      <c r="AU196" s="158" t="s">
        <v>85</v>
      </c>
      <c r="AY196" s="158" t="s">
        <v>168</v>
      </c>
      <c r="BE196" s="241">
        <f t="shared" si="44"/>
        <v>0</v>
      </c>
      <c r="BF196" s="241">
        <f t="shared" si="45"/>
        <v>0</v>
      </c>
      <c r="BG196" s="241">
        <f t="shared" si="46"/>
        <v>0</v>
      </c>
      <c r="BH196" s="241">
        <f t="shared" si="47"/>
        <v>0</v>
      </c>
      <c r="BI196" s="241">
        <f t="shared" si="48"/>
        <v>0</v>
      </c>
      <c r="BJ196" s="158" t="s">
        <v>85</v>
      </c>
      <c r="BK196" s="242">
        <f t="shared" si="49"/>
        <v>0</v>
      </c>
      <c r="BL196" s="158" t="s">
        <v>232</v>
      </c>
      <c r="BM196" s="158" t="s">
        <v>589</v>
      </c>
      <c r="BO196" s="152"/>
    </row>
    <row r="197" spans="2:67" s="170" customFormat="1" ht="25.5" customHeight="1">
      <c r="B197" s="171"/>
      <c r="C197" s="231" t="s">
        <v>428</v>
      </c>
      <c r="D197" s="231" t="s">
        <v>169</v>
      </c>
      <c r="E197" s="232" t="s">
        <v>1308</v>
      </c>
      <c r="F197" s="233" t="s">
        <v>1309</v>
      </c>
      <c r="G197" s="233"/>
      <c r="H197" s="233"/>
      <c r="I197" s="233"/>
      <c r="J197" s="234" t="s">
        <v>243</v>
      </c>
      <c r="K197" s="235">
        <v>4.5</v>
      </c>
      <c r="L197" s="149"/>
      <c r="M197" s="149"/>
      <c r="N197" s="236">
        <f t="shared" si="40"/>
        <v>0</v>
      </c>
      <c r="O197" s="236"/>
      <c r="P197" s="236"/>
      <c r="Q197" s="236"/>
      <c r="R197" s="174"/>
      <c r="T197" s="237" t="s">
        <v>5</v>
      </c>
      <c r="U197" s="238" t="s">
        <v>41</v>
      </c>
      <c r="V197" s="239">
        <v>0</v>
      </c>
      <c r="W197" s="239">
        <f t="shared" si="41"/>
        <v>0</v>
      </c>
      <c r="X197" s="239">
        <v>0</v>
      </c>
      <c r="Y197" s="239">
        <f t="shared" si="42"/>
        <v>0</v>
      </c>
      <c r="Z197" s="239">
        <v>0</v>
      </c>
      <c r="AA197" s="240">
        <f t="shared" si="43"/>
        <v>0</v>
      </c>
      <c r="AR197" s="158" t="s">
        <v>232</v>
      </c>
      <c r="AT197" s="158" t="s">
        <v>169</v>
      </c>
      <c r="AU197" s="158" t="s">
        <v>85</v>
      </c>
      <c r="AY197" s="158" t="s">
        <v>168</v>
      </c>
      <c r="BE197" s="241">
        <f t="shared" si="44"/>
        <v>0</v>
      </c>
      <c r="BF197" s="241">
        <f t="shared" si="45"/>
        <v>0</v>
      </c>
      <c r="BG197" s="241">
        <f t="shared" si="46"/>
        <v>0</v>
      </c>
      <c r="BH197" s="241">
        <f t="shared" si="47"/>
        <v>0</v>
      </c>
      <c r="BI197" s="241">
        <f t="shared" si="48"/>
        <v>0</v>
      </c>
      <c r="BJ197" s="158" t="s">
        <v>85</v>
      </c>
      <c r="BK197" s="242">
        <f t="shared" si="49"/>
        <v>0</v>
      </c>
      <c r="BL197" s="158" t="s">
        <v>232</v>
      </c>
      <c r="BM197" s="158" t="s">
        <v>597</v>
      </c>
      <c r="BO197" s="152"/>
    </row>
    <row r="198" spans="2:67" s="170" customFormat="1" ht="38.25" customHeight="1">
      <c r="B198" s="171"/>
      <c r="C198" s="231" t="s">
        <v>432</v>
      </c>
      <c r="D198" s="231" t="s">
        <v>169</v>
      </c>
      <c r="E198" s="232" t="s">
        <v>1310</v>
      </c>
      <c r="F198" s="233" t="s">
        <v>1311</v>
      </c>
      <c r="G198" s="233"/>
      <c r="H198" s="233"/>
      <c r="I198" s="233"/>
      <c r="J198" s="234" t="s">
        <v>210</v>
      </c>
      <c r="K198" s="235">
        <v>17</v>
      </c>
      <c r="L198" s="149"/>
      <c r="M198" s="149"/>
      <c r="N198" s="236">
        <f t="shared" si="40"/>
        <v>0</v>
      </c>
      <c r="O198" s="236"/>
      <c r="P198" s="236"/>
      <c r="Q198" s="236"/>
      <c r="R198" s="174"/>
      <c r="T198" s="237" t="s">
        <v>5</v>
      </c>
      <c r="U198" s="238" t="s">
        <v>41</v>
      </c>
      <c r="V198" s="239">
        <v>0</v>
      </c>
      <c r="W198" s="239">
        <f t="shared" si="41"/>
        <v>0</v>
      </c>
      <c r="X198" s="239">
        <v>0</v>
      </c>
      <c r="Y198" s="239">
        <f t="shared" si="42"/>
        <v>0</v>
      </c>
      <c r="Z198" s="239">
        <v>0</v>
      </c>
      <c r="AA198" s="240">
        <f t="shared" si="43"/>
        <v>0</v>
      </c>
      <c r="AR198" s="158" t="s">
        <v>232</v>
      </c>
      <c r="AT198" s="158" t="s">
        <v>169</v>
      </c>
      <c r="AU198" s="158" t="s">
        <v>85</v>
      </c>
      <c r="AY198" s="158" t="s">
        <v>168</v>
      </c>
      <c r="BE198" s="241">
        <f t="shared" si="44"/>
        <v>0</v>
      </c>
      <c r="BF198" s="241">
        <f t="shared" si="45"/>
        <v>0</v>
      </c>
      <c r="BG198" s="241">
        <f t="shared" si="46"/>
        <v>0</v>
      </c>
      <c r="BH198" s="241">
        <f t="shared" si="47"/>
        <v>0</v>
      </c>
      <c r="BI198" s="241">
        <f t="shared" si="48"/>
        <v>0</v>
      </c>
      <c r="BJ198" s="158" t="s">
        <v>85</v>
      </c>
      <c r="BK198" s="242">
        <f t="shared" si="49"/>
        <v>0</v>
      </c>
      <c r="BL198" s="158" t="s">
        <v>232</v>
      </c>
      <c r="BM198" s="158" t="s">
        <v>605</v>
      </c>
      <c r="BO198" s="152"/>
    </row>
    <row r="199" spans="2:67" s="170" customFormat="1" ht="38.25" customHeight="1">
      <c r="B199" s="171"/>
      <c r="C199" s="231" t="s">
        <v>436</v>
      </c>
      <c r="D199" s="231" t="s">
        <v>169</v>
      </c>
      <c r="E199" s="232" t="s">
        <v>1312</v>
      </c>
      <c r="F199" s="233" t="s">
        <v>1313</v>
      </c>
      <c r="G199" s="233"/>
      <c r="H199" s="233"/>
      <c r="I199" s="233"/>
      <c r="J199" s="234" t="s">
        <v>210</v>
      </c>
      <c r="K199" s="235">
        <v>20</v>
      </c>
      <c r="L199" s="149"/>
      <c r="M199" s="149"/>
      <c r="N199" s="236">
        <f t="shared" si="40"/>
        <v>0</v>
      </c>
      <c r="O199" s="236"/>
      <c r="P199" s="236"/>
      <c r="Q199" s="236"/>
      <c r="R199" s="174"/>
      <c r="T199" s="237" t="s">
        <v>5</v>
      </c>
      <c r="U199" s="238" t="s">
        <v>41</v>
      </c>
      <c r="V199" s="239">
        <v>0</v>
      </c>
      <c r="W199" s="239">
        <f t="shared" si="41"/>
        <v>0</v>
      </c>
      <c r="X199" s="239">
        <v>0</v>
      </c>
      <c r="Y199" s="239">
        <f t="shared" si="42"/>
        <v>0</v>
      </c>
      <c r="Z199" s="239">
        <v>0</v>
      </c>
      <c r="AA199" s="240">
        <f t="shared" si="43"/>
        <v>0</v>
      </c>
      <c r="AR199" s="158" t="s">
        <v>232</v>
      </c>
      <c r="AT199" s="158" t="s">
        <v>169</v>
      </c>
      <c r="AU199" s="158" t="s">
        <v>85</v>
      </c>
      <c r="AY199" s="158" t="s">
        <v>168</v>
      </c>
      <c r="BE199" s="241">
        <f t="shared" si="44"/>
        <v>0</v>
      </c>
      <c r="BF199" s="241">
        <f t="shared" si="45"/>
        <v>0</v>
      </c>
      <c r="BG199" s="241">
        <f t="shared" si="46"/>
        <v>0</v>
      </c>
      <c r="BH199" s="241">
        <f t="shared" si="47"/>
        <v>0</v>
      </c>
      <c r="BI199" s="241">
        <f t="shared" si="48"/>
        <v>0</v>
      </c>
      <c r="BJ199" s="158" t="s">
        <v>85</v>
      </c>
      <c r="BK199" s="242">
        <f t="shared" si="49"/>
        <v>0</v>
      </c>
      <c r="BL199" s="158" t="s">
        <v>232</v>
      </c>
      <c r="BM199" s="158" t="s">
        <v>612</v>
      </c>
      <c r="BO199" s="152"/>
    </row>
    <row r="200" spans="2:67" s="170" customFormat="1" ht="38.25" customHeight="1">
      <c r="B200" s="171"/>
      <c r="C200" s="231" t="s">
        <v>440</v>
      </c>
      <c r="D200" s="231" t="s">
        <v>169</v>
      </c>
      <c r="E200" s="232" t="s">
        <v>1314</v>
      </c>
      <c r="F200" s="233" t="s">
        <v>1315</v>
      </c>
      <c r="G200" s="233"/>
      <c r="H200" s="233"/>
      <c r="I200" s="233"/>
      <c r="J200" s="234" t="s">
        <v>210</v>
      </c>
      <c r="K200" s="235">
        <v>14</v>
      </c>
      <c r="L200" s="149"/>
      <c r="M200" s="149"/>
      <c r="N200" s="236">
        <f t="shared" si="40"/>
        <v>0</v>
      </c>
      <c r="O200" s="236"/>
      <c r="P200" s="236"/>
      <c r="Q200" s="236"/>
      <c r="R200" s="174"/>
      <c r="T200" s="237" t="s">
        <v>5</v>
      </c>
      <c r="U200" s="238" t="s">
        <v>41</v>
      </c>
      <c r="V200" s="239">
        <v>0</v>
      </c>
      <c r="W200" s="239">
        <f t="shared" si="41"/>
        <v>0</v>
      </c>
      <c r="X200" s="239">
        <v>0</v>
      </c>
      <c r="Y200" s="239">
        <f t="shared" si="42"/>
        <v>0</v>
      </c>
      <c r="Z200" s="239">
        <v>0</v>
      </c>
      <c r="AA200" s="240">
        <f t="shared" si="43"/>
        <v>0</v>
      </c>
      <c r="AR200" s="158" t="s">
        <v>232</v>
      </c>
      <c r="AT200" s="158" t="s">
        <v>169</v>
      </c>
      <c r="AU200" s="158" t="s">
        <v>85</v>
      </c>
      <c r="AY200" s="158" t="s">
        <v>168</v>
      </c>
      <c r="BE200" s="241">
        <f t="shared" si="44"/>
        <v>0</v>
      </c>
      <c r="BF200" s="241">
        <f t="shared" si="45"/>
        <v>0</v>
      </c>
      <c r="BG200" s="241">
        <f t="shared" si="46"/>
        <v>0</v>
      </c>
      <c r="BH200" s="241">
        <f t="shared" si="47"/>
        <v>0</v>
      </c>
      <c r="BI200" s="241">
        <f t="shared" si="48"/>
        <v>0</v>
      </c>
      <c r="BJ200" s="158" t="s">
        <v>85</v>
      </c>
      <c r="BK200" s="242">
        <f t="shared" si="49"/>
        <v>0</v>
      </c>
      <c r="BL200" s="158" t="s">
        <v>232</v>
      </c>
      <c r="BM200" s="158" t="s">
        <v>620</v>
      </c>
      <c r="BO200" s="152"/>
    </row>
    <row r="201" spans="2:67" s="170" customFormat="1" ht="16.5" customHeight="1">
      <c r="B201" s="171"/>
      <c r="C201" s="231" t="s">
        <v>444</v>
      </c>
      <c r="D201" s="231" t="s">
        <v>169</v>
      </c>
      <c r="E201" s="232" t="s">
        <v>1316</v>
      </c>
      <c r="F201" s="233" t="s">
        <v>1317</v>
      </c>
      <c r="G201" s="233"/>
      <c r="H201" s="233"/>
      <c r="I201" s="233"/>
      <c r="J201" s="234" t="s">
        <v>210</v>
      </c>
      <c r="K201" s="235">
        <v>30</v>
      </c>
      <c r="L201" s="149"/>
      <c r="M201" s="149"/>
      <c r="N201" s="236">
        <f t="shared" si="40"/>
        <v>0</v>
      </c>
      <c r="O201" s="236"/>
      <c r="P201" s="236"/>
      <c r="Q201" s="236"/>
      <c r="R201" s="174"/>
      <c r="T201" s="237" t="s">
        <v>5</v>
      </c>
      <c r="U201" s="238" t="s">
        <v>41</v>
      </c>
      <c r="V201" s="239">
        <v>0</v>
      </c>
      <c r="W201" s="239">
        <f t="shared" si="41"/>
        <v>0</v>
      </c>
      <c r="X201" s="239">
        <v>0</v>
      </c>
      <c r="Y201" s="239">
        <f t="shared" si="42"/>
        <v>0</v>
      </c>
      <c r="Z201" s="239">
        <v>0</v>
      </c>
      <c r="AA201" s="240">
        <f t="shared" si="43"/>
        <v>0</v>
      </c>
      <c r="AR201" s="158" t="s">
        <v>232</v>
      </c>
      <c r="AT201" s="158" t="s">
        <v>169</v>
      </c>
      <c r="AU201" s="158" t="s">
        <v>85</v>
      </c>
      <c r="AY201" s="158" t="s">
        <v>168</v>
      </c>
      <c r="BE201" s="241">
        <f t="shared" si="44"/>
        <v>0</v>
      </c>
      <c r="BF201" s="241">
        <f t="shared" si="45"/>
        <v>0</v>
      </c>
      <c r="BG201" s="241">
        <f t="shared" si="46"/>
        <v>0</v>
      </c>
      <c r="BH201" s="241">
        <f t="shared" si="47"/>
        <v>0</v>
      </c>
      <c r="BI201" s="241">
        <f t="shared" si="48"/>
        <v>0</v>
      </c>
      <c r="BJ201" s="158" t="s">
        <v>85</v>
      </c>
      <c r="BK201" s="242">
        <f t="shared" si="49"/>
        <v>0</v>
      </c>
      <c r="BL201" s="158" t="s">
        <v>232</v>
      </c>
      <c r="BM201" s="158" t="s">
        <v>627</v>
      </c>
      <c r="BO201" s="152"/>
    </row>
    <row r="202" spans="2:67" s="170" customFormat="1" ht="25.5" customHeight="1">
      <c r="B202" s="171"/>
      <c r="C202" s="243" t="s">
        <v>448</v>
      </c>
      <c r="D202" s="243" t="s">
        <v>203</v>
      </c>
      <c r="E202" s="244" t="s">
        <v>1318</v>
      </c>
      <c r="F202" s="245" t="s">
        <v>1319</v>
      </c>
      <c r="G202" s="245"/>
      <c r="H202" s="245"/>
      <c r="I202" s="245"/>
      <c r="J202" s="246" t="s">
        <v>210</v>
      </c>
      <c r="K202" s="247">
        <v>30</v>
      </c>
      <c r="L202" s="150"/>
      <c r="M202" s="150"/>
      <c r="N202" s="248">
        <f t="shared" si="40"/>
        <v>0</v>
      </c>
      <c r="O202" s="236"/>
      <c r="P202" s="236"/>
      <c r="Q202" s="236"/>
      <c r="R202" s="174"/>
      <c r="T202" s="237" t="s">
        <v>5</v>
      </c>
      <c r="U202" s="238" t="s">
        <v>41</v>
      </c>
      <c r="V202" s="239">
        <v>0</v>
      </c>
      <c r="W202" s="239">
        <f t="shared" si="41"/>
        <v>0</v>
      </c>
      <c r="X202" s="239">
        <v>0</v>
      </c>
      <c r="Y202" s="239">
        <f t="shared" si="42"/>
        <v>0</v>
      </c>
      <c r="Z202" s="239">
        <v>0</v>
      </c>
      <c r="AA202" s="240">
        <f t="shared" si="43"/>
        <v>0</v>
      </c>
      <c r="AR202" s="158" t="s">
        <v>297</v>
      </c>
      <c r="AT202" s="158" t="s">
        <v>203</v>
      </c>
      <c r="AU202" s="158" t="s">
        <v>85</v>
      </c>
      <c r="AY202" s="158" t="s">
        <v>168</v>
      </c>
      <c r="BE202" s="241">
        <f t="shared" si="44"/>
        <v>0</v>
      </c>
      <c r="BF202" s="241">
        <f t="shared" si="45"/>
        <v>0</v>
      </c>
      <c r="BG202" s="241">
        <f t="shared" si="46"/>
        <v>0</v>
      </c>
      <c r="BH202" s="241">
        <f t="shared" si="47"/>
        <v>0</v>
      </c>
      <c r="BI202" s="241">
        <f t="shared" si="48"/>
        <v>0</v>
      </c>
      <c r="BJ202" s="158" t="s">
        <v>85</v>
      </c>
      <c r="BK202" s="242">
        <f t="shared" si="49"/>
        <v>0</v>
      </c>
      <c r="BL202" s="158" t="s">
        <v>232</v>
      </c>
      <c r="BM202" s="158" t="s">
        <v>635</v>
      </c>
      <c r="BO202" s="152"/>
    </row>
    <row r="203" spans="2:67" s="170" customFormat="1" ht="25.5" customHeight="1">
      <c r="B203" s="171"/>
      <c r="C203" s="243" t="s">
        <v>452</v>
      </c>
      <c r="D203" s="243" t="s">
        <v>203</v>
      </c>
      <c r="E203" s="244" t="s">
        <v>1320</v>
      </c>
      <c r="F203" s="245" t="s">
        <v>1321</v>
      </c>
      <c r="G203" s="245"/>
      <c r="H203" s="245"/>
      <c r="I203" s="245"/>
      <c r="J203" s="246" t="s">
        <v>210</v>
      </c>
      <c r="K203" s="247">
        <v>1</v>
      </c>
      <c r="L203" s="150"/>
      <c r="M203" s="150"/>
      <c r="N203" s="248">
        <f t="shared" si="40"/>
        <v>0</v>
      </c>
      <c r="O203" s="236"/>
      <c r="P203" s="236"/>
      <c r="Q203" s="236"/>
      <c r="R203" s="174"/>
      <c r="T203" s="237" t="s">
        <v>5</v>
      </c>
      <c r="U203" s="238" t="s">
        <v>41</v>
      </c>
      <c r="V203" s="239">
        <v>0</v>
      </c>
      <c r="W203" s="239">
        <f t="shared" si="41"/>
        <v>0</v>
      </c>
      <c r="X203" s="239">
        <v>0</v>
      </c>
      <c r="Y203" s="239">
        <f t="shared" si="42"/>
        <v>0</v>
      </c>
      <c r="Z203" s="239">
        <v>0</v>
      </c>
      <c r="AA203" s="240">
        <f t="shared" si="43"/>
        <v>0</v>
      </c>
      <c r="AR203" s="158" t="s">
        <v>297</v>
      </c>
      <c r="AT203" s="158" t="s">
        <v>203</v>
      </c>
      <c r="AU203" s="158" t="s">
        <v>85</v>
      </c>
      <c r="AY203" s="158" t="s">
        <v>168</v>
      </c>
      <c r="BE203" s="241">
        <f t="shared" si="44"/>
        <v>0</v>
      </c>
      <c r="BF203" s="241">
        <f t="shared" si="45"/>
        <v>0</v>
      </c>
      <c r="BG203" s="241">
        <f t="shared" si="46"/>
        <v>0</v>
      </c>
      <c r="BH203" s="241">
        <f t="shared" si="47"/>
        <v>0</v>
      </c>
      <c r="BI203" s="241">
        <f t="shared" si="48"/>
        <v>0</v>
      </c>
      <c r="BJ203" s="158" t="s">
        <v>85</v>
      </c>
      <c r="BK203" s="242">
        <f t="shared" si="49"/>
        <v>0</v>
      </c>
      <c r="BL203" s="158" t="s">
        <v>232</v>
      </c>
      <c r="BM203" s="158" t="s">
        <v>643</v>
      </c>
      <c r="BO203" s="152"/>
    </row>
    <row r="204" spans="2:67" s="170" customFormat="1" ht="25.5" customHeight="1">
      <c r="B204" s="171"/>
      <c r="C204" s="243" t="s">
        <v>456</v>
      </c>
      <c r="D204" s="243" t="s">
        <v>203</v>
      </c>
      <c r="E204" s="244" t="s">
        <v>1322</v>
      </c>
      <c r="F204" s="245" t="s">
        <v>1323</v>
      </c>
      <c r="G204" s="245"/>
      <c r="H204" s="245"/>
      <c r="I204" s="245"/>
      <c r="J204" s="246" t="s">
        <v>210</v>
      </c>
      <c r="K204" s="247">
        <v>7</v>
      </c>
      <c r="L204" s="150"/>
      <c r="M204" s="150"/>
      <c r="N204" s="248">
        <f t="shared" si="40"/>
        <v>0</v>
      </c>
      <c r="O204" s="236"/>
      <c r="P204" s="236"/>
      <c r="Q204" s="236"/>
      <c r="R204" s="174"/>
      <c r="T204" s="237" t="s">
        <v>5</v>
      </c>
      <c r="U204" s="238" t="s">
        <v>41</v>
      </c>
      <c r="V204" s="239">
        <v>0</v>
      </c>
      <c r="W204" s="239">
        <f t="shared" si="41"/>
        <v>0</v>
      </c>
      <c r="X204" s="239">
        <v>0</v>
      </c>
      <c r="Y204" s="239">
        <f t="shared" si="42"/>
        <v>0</v>
      </c>
      <c r="Z204" s="239">
        <v>0</v>
      </c>
      <c r="AA204" s="240">
        <f t="shared" si="43"/>
        <v>0</v>
      </c>
      <c r="AR204" s="158" t="s">
        <v>297</v>
      </c>
      <c r="AT204" s="158" t="s">
        <v>203</v>
      </c>
      <c r="AU204" s="158" t="s">
        <v>85</v>
      </c>
      <c r="AY204" s="158" t="s">
        <v>168</v>
      </c>
      <c r="BE204" s="241">
        <f t="shared" si="44"/>
        <v>0</v>
      </c>
      <c r="BF204" s="241">
        <f t="shared" si="45"/>
        <v>0</v>
      </c>
      <c r="BG204" s="241">
        <f t="shared" si="46"/>
        <v>0</v>
      </c>
      <c r="BH204" s="241">
        <f t="shared" si="47"/>
        <v>0</v>
      </c>
      <c r="BI204" s="241">
        <f t="shared" si="48"/>
        <v>0</v>
      </c>
      <c r="BJ204" s="158" t="s">
        <v>85</v>
      </c>
      <c r="BK204" s="242">
        <f t="shared" si="49"/>
        <v>0</v>
      </c>
      <c r="BL204" s="158" t="s">
        <v>232</v>
      </c>
      <c r="BM204" s="158" t="s">
        <v>651</v>
      </c>
      <c r="BO204" s="152"/>
    </row>
    <row r="205" spans="2:67" s="170" customFormat="1" ht="25.5" customHeight="1">
      <c r="B205" s="171"/>
      <c r="C205" s="243" t="s">
        <v>460</v>
      </c>
      <c r="D205" s="243" t="s">
        <v>203</v>
      </c>
      <c r="E205" s="244" t="s">
        <v>1324</v>
      </c>
      <c r="F205" s="245" t="s">
        <v>1325</v>
      </c>
      <c r="G205" s="245"/>
      <c r="H205" s="245"/>
      <c r="I205" s="245"/>
      <c r="J205" s="246" t="s">
        <v>210</v>
      </c>
      <c r="K205" s="247">
        <v>3</v>
      </c>
      <c r="L205" s="150"/>
      <c r="M205" s="150"/>
      <c r="N205" s="248">
        <f t="shared" si="40"/>
        <v>0</v>
      </c>
      <c r="O205" s="236"/>
      <c r="P205" s="236"/>
      <c r="Q205" s="236"/>
      <c r="R205" s="174"/>
      <c r="T205" s="237" t="s">
        <v>5</v>
      </c>
      <c r="U205" s="238" t="s">
        <v>41</v>
      </c>
      <c r="V205" s="239">
        <v>0</v>
      </c>
      <c r="W205" s="239">
        <f t="shared" si="41"/>
        <v>0</v>
      </c>
      <c r="X205" s="239">
        <v>0</v>
      </c>
      <c r="Y205" s="239">
        <f t="shared" si="42"/>
        <v>0</v>
      </c>
      <c r="Z205" s="239">
        <v>0</v>
      </c>
      <c r="AA205" s="240">
        <f t="shared" si="43"/>
        <v>0</v>
      </c>
      <c r="AR205" s="158" t="s">
        <v>297</v>
      </c>
      <c r="AT205" s="158" t="s">
        <v>203</v>
      </c>
      <c r="AU205" s="158" t="s">
        <v>85</v>
      </c>
      <c r="AY205" s="158" t="s">
        <v>168</v>
      </c>
      <c r="BE205" s="241">
        <f t="shared" si="44"/>
        <v>0</v>
      </c>
      <c r="BF205" s="241">
        <f t="shared" si="45"/>
        <v>0</v>
      </c>
      <c r="BG205" s="241">
        <f t="shared" si="46"/>
        <v>0</v>
      </c>
      <c r="BH205" s="241">
        <f t="shared" si="47"/>
        <v>0</v>
      </c>
      <c r="BI205" s="241">
        <f t="shared" si="48"/>
        <v>0</v>
      </c>
      <c r="BJ205" s="158" t="s">
        <v>85</v>
      </c>
      <c r="BK205" s="242">
        <f t="shared" si="49"/>
        <v>0</v>
      </c>
      <c r="BL205" s="158" t="s">
        <v>232</v>
      </c>
      <c r="BM205" s="158" t="s">
        <v>659</v>
      </c>
      <c r="BO205" s="152"/>
    </row>
    <row r="206" spans="2:67" s="170" customFormat="1" ht="25.5" customHeight="1">
      <c r="B206" s="171"/>
      <c r="C206" s="243" t="s">
        <v>464</v>
      </c>
      <c r="D206" s="243" t="s">
        <v>203</v>
      </c>
      <c r="E206" s="244" t="s">
        <v>1326</v>
      </c>
      <c r="F206" s="245" t="s">
        <v>1327</v>
      </c>
      <c r="G206" s="245"/>
      <c r="H206" s="245"/>
      <c r="I206" s="245"/>
      <c r="J206" s="246" t="s">
        <v>210</v>
      </c>
      <c r="K206" s="247">
        <v>30</v>
      </c>
      <c r="L206" s="150"/>
      <c r="M206" s="150"/>
      <c r="N206" s="248">
        <f t="shared" si="40"/>
        <v>0</v>
      </c>
      <c r="O206" s="236"/>
      <c r="P206" s="236"/>
      <c r="Q206" s="236"/>
      <c r="R206" s="174"/>
      <c r="T206" s="237" t="s">
        <v>5</v>
      </c>
      <c r="U206" s="238" t="s">
        <v>41</v>
      </c>
      <c r="V206" s="239">
        <v>0</v>
      </c>
      <c r="W206" s="239">
        <f t="shared" si="41"/>
        <v>0</v>
      </c>
      <c r="X206" s="239">
        <v>0</v>
      </c>
      <c r="Y206" s="239">
        <f t="shared" si="42"/>
        <v>0</v>
      </c>
      <c r="Z206" s="239">
        <v>0</v>
      </c>
      <c r="AA206" s="240">
        <f t="shared" si="43"/>
        <v>0</v>
      </c>
      <c r="AR206" s="158" t="s">
        <v>297</v>
      </c>
      <c r="AT206" s="158" t="s">
        <v>203</v>
      </c>
      <c r="AU206" s="158" t="s">
        <v>85</v>
      </c>
      <c r="AY206" s="158" t="s">
        <v>168</v>
      </c>
      <c r="BE206" s="241">
        <f t="shared" si="44"/>
        <v>0</v>
      </c>
      <c r="BF206" s="241">
        <f t="shared" si="45"/>
        <v>0</v>
      </c>
      <c r="BG206" s="241">
        <f t="shared" si="46"/>
        <v>0</v>
      </c>
      <c r="BH206" s="241">
        <f t="shared" si="47"/>
        <v>0</v>
      </c>
      <c r="BI206" s="241">
        <f t="shared" si="48"/>
        <v>0</v>
      </c>
      <c r="BJ206" s="158" t="s">
        <v>85</v>
      </c>
      <c r="BK206" s="242">
        <f t="shared" si="49"/>
        <v>0</v>
      </c>
      <c r="BL206" s="158" t="s">
        <v>232</v>
      </c>
      <c r="BM206" s="158" t="s">
        <v>667</v>
      </c>
      <c r="BO206" s="152"/>
    </row>
    <row r="207" spans="2:67" s="170" customFormat="1" ht="25.5" customHeight="1">
      <c r="B207" s="171"/>
      <c r="C207" s="231" t="s">
        <v>468</v>
      </c>
      <c r="D207" s="231" t="s">
        <v>169</v>
      </c>
      <c r="E207" s="232" t="s">
        <v>1328</v>
      </c>
      <c r="F207" s="233" t="s">
        <v>1329</v>
      </c>
      <c r="G207" s="233"/>
      <c r="H207" s="233"/>
      <c r="I207" s="233"/>
      <c r="J207" s="234" t="s">
        <v>210</v>
      </c>
      <c r="K207" s="235">
        <v>1</v>
      </c>
      <c r="L207" s="149"/>
      <c r="M207" s="149"/>
      <c r="N207" s="236">
        <f t="shared" si="40"/>
        <v>0</v>
      </c>
      <c r="O207" s="236"/>
      <c r="P207" s="236"/>
      <c r="Q207" s="236"/>
      <c r="R207" s="174"/>
      <c r="T207" s="237" t="s">
        <v>5</v>
      </c>
      <c r="U207" s="238" t="s">
        <v>41</v>
      </c>
      <c r="V207" s="239">
        <v>0</v>
      </c>
      <c r="W207" s="239">
        <f t="shared" si="41"/>
        <v>0</v>
      </c>
      <c r="X207" s="239">
        <v>0</v>
      </c>
      <c r="Y207" s="239">
        <f t="shared" si="42"/>
        <v>0</v>
      </c>
      <c r="Z207" s="239">
        <v>0</v>
      </c>
      <c r="AA207" s="240">
        <f t="shared" si="43"/>
        <v>0</v>
      </c>
      <c r="AR207" s="158" t="s">
        <v>232</v>
      </c>
      <c r="AT207" s="158" t="s">
        <v>169</v>
      </c>
      <c r="AU207" s="158" t="s">
        <v>85</v>
      </c>
      <c r="AY207" s="158" t="s">
        <v>168</v>
      </c>
      <c r="BE207" s="241">
        <f t="shared" si="44"/>
        <v>0</v>
      </c>
      <c r="BF207" s="241">
        <f t="shared" si="45"/>
        <v>0</v>
      </c>
      <c r="BG207" s="241">
        <f t="shared" si="46"/>
        <v>0</v>
      </c>
      <c r="BH207" s="241">
        <f t="shared" si="47"/>
        <v>0</v>
      </c>
      <c r="BI207" s="241">
        <f t="shared" si="48"/>
        <v>0</v>
      </c>
      <c r="BJ207" s="158" t="s">
        <v>85</v>
      </c>
      <c r="BK207" s="242">
        <f t="shared" si="49"/>
        <v>0</v>
      </c>
      <c r="BL207" s="158" t="s">
        <v>232</v>
      </c>
      <c r="BM207" s="158" t="s">
        <v>675</v>
      </c>
      <c r="BO207" s="152"/>
    </row>
    <row r="208" spans="2:67" s="170" customFormat="1" ht="51" customHeight="1">
      <c r="B208" s="171"/>
      <c r="C208" s="243" t="s">
        <v>472</v>
      </c>
      <c r="D208" s="243" t="s">
        <v>203</v>
      </c>
      <c r="E208" s="244" t="s">
        <v>1330</v>
      </c>
      <c r="F208" s="245" t="s">
        <v>1331</v>
      </c>
      <c r="G208" s="245"/>
      <c r="H208" s="245"/>
      <c r="I208" s="245"/>
      <c r="J208" s="246" t="s">
        <v>210</v>
      </c>
      <c r="K208" s="247">
        <v>1</v>
      </c>
      <c r="L208" s="150"/>
      <c r="M208" s="150"/>
      <c r="N208" s="248">
        <f t="shared" si="40"/>
        <v>0</v>
      </c>
      <c r="O208" s="236"/>
      <c r="P208" s="236"/>
      <c r="Q208" s="236"/>
      <c r="R208" s="174"/>
      <c r="T208" s="237" t="s">
        <v>5</v>
      </c>
      <c r="U208" s="238" t="s">
        <v>41</v>
      </c>
      <c r="V208" s="239">
        <v>0</v>
      </c>
      <c r="W208" s="239">
        <f t="shared" si="41"/>
        <v>0</v>
      </c>
      <c r="X208" s="239">
        <v>0</v>
      </c>
      <c r="Y208" s="239">
        <f t="shared" si="42"/>
        <v>0</v>
      </c>
      <c r="Z208" s="239">
        <v>0</v>
      </c>
      <c r="AA208" s="240">
        <f t="shared" si="43"/>
        <v>0</v>
      </c>
      <c r="AR208" s="158" t="s">
        <v>297</v>
      </c>
      <c r="AT208" s="158" t="s">
        <v>203</v>
      </c>
      <c r="AU208" s="158" t="s">
        <v>85</v>
      </c>
      <c r="AY208" s="158" t="s">
        <v>168</v>
      </c>
      <c r="BE208" s="241">
        <f t="shared" si="44"/>
        <v>0</v>
      </c>
      <c r="BF208" s="241">
        <f t="shared" si="45"/>
        <v>0</v>
      </c>
      <c r="BG208" s="241">
        <f t="shared" si="46"/>
        <v>0</v>
      </c>
      <c r="BH208" s="241">
        <f t="shared" si="47"/>
        <v>0</v>
      </c>
      <c r="BI208" s="241">
        <f t="shared" si="48"/>
        <v>0</v>
      </c>
      <c r="BJ208" s="158" t="s">
        <v>85</v>
      </c>
      <c r="BK208" s="242">
        <f t="shared" si="49"/>
        <v>0</v>
      </c>
      <c r="BL208" s="158" t="s">
        <v>232</v>
      </c>
      <c r="BM208" s="158" t="s">
        <v>683</v>
      </c>
      <c r="BO208" s="152"/>
    </row>
    <row r="209" spans="2:67" s="170" customFormat="1" ht="25.5" customHeight="1">
      <c r="B209" s="171"/>
      <c r="C209" s="231" t="s">
        <v>476</v>
      </c>
      <c r="D209" s="231" t="s">
        <v>169</v>
      </c>
      <c r="E209" s="232" t="s">
        <v>1332</v>
      </c>
      <c r="F209" s="233" t="s">
        <v>1333</v>
      </c>
      <c r="G209" s="233"/>
      <c r="H209" s="233"/>
      <c r="I209" s="233"/>
      <c r="J209" s="234" t="s">
        <v>243</v>
      </c>
      <c r="K209" s="235">
        <v>469</v>
      </c>
      <c r="L209" s="149"/>
      <c r="M209" s="149"/>
      <c r="N209" s="236">
        <f t="shared" si="40"/>
        <v>0</v>
      </c>
      <c r="O209" s="236"/>
      <c r="P209" s="236"/>
      <c r="Q209" s="236"/>
      <c r="R209" s="174"/>
      <c r="T209" s="237" t="s">
        <v>5</v>
      </c>
      <c r="U209" s="238" t="s">
        <v>41</v>
      </c>
      <c r="V209" s="239">
        <v>0</v>
      </c>
      <c r="W209" s="239">
        <f t="shared" si="41"/>
        <v>0</v>
      </c>
      <c r="X209" s="239">
        <v>0</v>
      </c>
      <c r="Y209" s="239">
        <f t="shared" si="42"/>
        <v>0</v>
      </c>
      <c r="Z209" s="239">
        <v>0</v>
      </c>
      <c r="AA209" s="240">
        <f t="shared" si="43"/>
        <v>0</v>
      </c>
      <c r="AR209" s="158" t="s">
        <v>232</v>
      </c>
      <c r="AT209" s="158" t="s">
        <v>169</v>
      </c>
      <c r="AU209" s="158" t="s">
        <v>85</v>
      </c>
      <c r="AY209" s="158" t="s">
        <v>168</v>
      </c>
      <c r="BE209" s="241">
        <f t="shared" si="44"/>
        <v>0</v>
      </c>
      <c r="BF209" s="241">
        <f t="shared" si="45"/>
        <v>0</v>
      </c>
      <c r="BG209" s="241">
        <f t="shared" si="46"/>
        <v>0</v>
      </c>
      <c r="BH209" s="241">
        <f t="shared" si="47"/>
        <v>0</v>
      </c>
      <c r="BI209" s="241">
        <f t="shared" si="48"/>
        <v>0</v>
      </c>
      <c r="BJ209" s="158" t="s">
        <v>85</v>
      </c>
      <c r="BK209" s="242">
        <f t="shared" si="49"/>
        <v>0</v>
      </c>
      <c r="BL209" s="158" t="s">
        <v>232</v>
      </c>
      <c r="BM209" s="158" t="s">
        <v>691</v>
      </c>
      <c r="BO209" s="152"/>
    </row>
    <row r="210" spans="2:67" s="170" customFormat="1" ht="25.5" customHeight="1">
      <c r="B210" s="171"/>
      <c r="C210" s="231" t="s">
        <v>480</v>
      </c>
      <c r="D210" s="231" t="s">
        <v>169</v>
      </c>
      <c r="E210" s="232" t="s">
        <v>1334</v>
      </c>
      <c r="F210" s="233" t="s">
        <v>1335</v>
      </c>
      <c r="G210" s="233"/>
      <c r="H210" s="233"/>
      <c r="I210" s="233"/>
      <c r="J210" s="234" t="s">
        <v>267</v>
      </c>
      <c r="K210" s="235">
        <v>1.97</v>
      </c>
      <c r="L210" s="149"/>
      <c r="M210" s="149"/>
      <c r="N210" s="236">
        <f t="shared" si="40"/>
        <v>0</v>
      </c>
      <c r="O210" s="236"/>
      <c r="P210" s="236"/>
      <c r="Q210" s="236"/>
      <c r="R210" s="174"/>
      <c r="T210" s="237" t="s">
        <v>5</v>
      </c>
      <c r="U210" s="238" t="s">
        <v>41</v>
      </c>
      <c r="V210" s="239">
        <v>1.4</v>
      </c>
      <c r="W210" s="239">
        <f t="shared" si="41"/>
        <v>2.758</v>
      </c>
      <c r="X210" s="239">
        <v>0</v>
      </c>
      <c r="Y210" s="239">
        <f t="shared" si="42"/>
        <v>0</v>
      </c>
      <c r="Z210" s="239">
        <v>0</v>
      </c>
      <c r="AA210" s="240">
        <f t="shared" si="43"/>
        <v>0</v>
      </c>
      <c r="AR210" s="158" t="s">
        <v>232</v>
      </c>
      <c r="AT210" s="158" t="s">
        <v>169</v>
      </c>
      <c r="AU210" s="158" t="s">
        <v>85</v>
      </c>
      <c r="AY210" s="158" t="s">
        <v>168</v>
      </c>
      <c r="BE210" s="241">
        <f t="shared" si="44"/>
        <v>0</v>
      </c>
      <c r="BF210" s="241">
        <f t="shared" si="45"/>
        <v>0</v>
      </c>
      <c r="BG210" s="241">
        <f t="shared" si="46"/>
        <v>0</v>
      </c>
      <c r="BH210" s="241">
        <f t="shared" si="47"/>
        <v>0</v>
      </c>
      <c r="BI210" s="241">
        <f t="shared" si="48"/>
        <v>0</v>
      </c>
      <c r="BJ210" s="158" t="s">
        <v>85</v>
      </c>
      <c r="BK210" s="242">
        <f t="shared" si="49"/>
        <v>0</v>
      </c>
      <c r="BL210" s="158" t="s">
        <v>232</v>
      </c>
      <c r="BM210" s="158" t="s">
        <v>1336</v>
      </c>
      <c r="BO210" s="152"/>
    </row>
    <row r="211" spans="2:67" s="220" customFormat="1" ht="29.9" customHeight="1">
      <c r="B211" s="214"/>
      <c r="C211" s="215"/>
      <c r="D211" s="227" t="s">
        <v>1176</v>
      </c>
      <c r="E211" s="227"/>
      <c r="F211" s="227"/>
      <c r="G211" s="227"/>
      <c r="H211" s="227"/>
      <c r="I211" s="227"/>
      <c r="J211" s="227"/>
      <c r="K211" s="227"/>
      <c r="L211" s="289"/>
      <c r="M211" s="289"/>
      <c r="N211" s="249">
        <f>BK211</f>
        <v>0</v>
      </c>
      <c r="O211" s="250"/>
      <c r="P211" s="250"/>
      <c r="Q211" s="250"/>
      <c r="R211" s="219"/>
      <c r="T211" s="221"/>
      <c r="U211" s="215"/>
      <c r="V211" s="215"/>
      <c r="W211" s="222">
        <f>SUM(W212:W250)</f>
        <v>1.238856</v>
      </c>
      <c r="X211" s="215"/>
      <c r="Y211" s="222">
        <f>SUM(Y212:Y250)</f>
        <v>0</v>
      </c>
      <c r="Z211" s="215"/>
      <c r="AA211" s="223">
        <f>SUM(AA212:AA250)</f>
        <v>0</v>
      </c>
      <c r="AR211" s="224" t="s">
        <v>85</v>
      </c>
      <c r="AT211" s="225" t="s">
        <v>73</v>
      </c>
      <c r="AU211" s="225" t="s">
        <v>80</v>
      </c>
      <c r="AY211" s="224" t="s">
        <v>168</v>
      </c>
      <c r="BK211" s="226">
        <f>SUM(BK212:BK250)</f>
        <v>0</v>
      </c>
      <c r="BO211" s="152"/>
    </row>
    <row r="212" spans="2:67" s="170" customFormat="1" ht="38.25" customHeight="1">
      <c r="B212" s="171"/>
      <c r="C212" s="231" t="s">
        <v>484</v>
      </c>
      <c r="D212" s="231" t="s">
        <v>169</v>
      </c>
      <c r="E212" s="232" t="s">
        <v>1337</v>
      </c>
      <c r="F212" s="233" t="s">
        <v>1338</v>
      </c>
      <c r="G212" s="233"/>
      <c r="H212" s="233"/>
      <c r="I212" s="233"/>
      <c r="J212" s="234" t="s">
        <v>210</v>
      </c>
      <c r="K212" s="235">
        <v>9</v>
      </c>
      <c r="L212" s="149"/>
      <c r="M212" s="149"/>
      <c r="N212" s="236">
        <f t="shared" ref="N212:N250" si="50">ROUND(L212*K212,2)</f>
        <v>0</v>
      </c>
      <c r="O212" s="236"/>
      <c r="P212" s="236"/>
      <c r="Q212" s="236"/>
      <c r="R212" s="174"/>
      <c r="T212" s="237" t="s">
        <v>5</v>
      </c>
      <c r="U212" s="238" t="s">
        <v>41</v>
      </c>
      <c r="V212" s="239">
        <v>0</v>
      </c>
      <c r="W212" s="239">
        <f t="shared" ref="W212:W250" si="51">V212*K212</f>
        <v>0</v>
      </c>
      <c r="X212" s="239">
        <v>0</v>
      </c>
      <c r="Y212" s="239">
        <f t="shared" ref="Y212:Y250" si="52">X212*K212</f>
        <v>0</v>
      </c>
      <c r="Z212" s="239">
        <v>0</v>
      </c>
      <c r="AA212" s="240">
        <f t="shared" ref="AA212:AA250" si="53">Z212*K212</f>
        <v>0</v>
      </c>
      <c r="AR212" s="158" t="s">
        <v>232</v>
      </c>
      <c r="AT212" s="158" t="s">
        <v>169</v>
      </c>
      <c r="AU212" s="158" t="s">
        <v>85</v>
      </c>
      <c r="AY212" s="158" t="s">
        <v>168</v>
      </c>
      <c r="BE212" s="241">
        <f t="shared" ref="BE212:BE250" si="54">IF(U212="základná",N212,0)</f>
        <v>0</v>
      </c>
      <c r="BF212" s="241">
        <f t="shared" ref="BF212:BF250" si="55">IF(U212="znížená",N212,0)</f>
        <v>0</v>
      </c>
      <c r="BG212" s="241">
        <f t="shared" ref="BG212:BG250" si="56">IF(U212="zákl. prenesená",N212,0)</f>
        <v>0</v>
      </c>
      <c r="BH212" s="241">
        <f t="shared" ref="BH212:BH250" si="57">IF(U212="zníž. prenesená",N212,0)</f>
        <v>0</v>
      </c>
      <c r="BI212" s="241">
        <f t="shared" ref="BI212:BI250" si="58">IF(U212="nulová",N212,0)</f>
        <v>0</v>
      </c>
      <c r="BJ212" s="158" t="s">
        <v>85</v>
      </c>
      <c r="BK212" s="242">
        <f t="shared" ref="BK212:BK250" si="59">ROUND(L212*K212,3)</f>
        <v>0</v>
      </c>
      <c r="BL212" s="158" t="s">
        <v>232</v>
      </c>
      <c r="BM212" s="158" t="s">
        <v>707</v>
      </c>
      <c r="BO212" s="152"/>
    </row>
    <row r="213" spans="2:67" s="170" customFormat="1" ht="25.5" customHeight="1">
      <c r="B213" s="171"/>
      <c r="C213" s="231" t="s">
        <v>488</v>
      </c>
      <c r="D213" s="231" t="s">
        <v>169</v>
      </c>
      <c r="E213" s="232" t="s">
        <v>1339</v>
      </c>
      <c r="F213" s="233" t="s">
        <v>1340</v>
      </c>
      <c r="G213" s="233"/>
      <c r="H213" s="233"/>
      <c r="I213" s="233"/>
      <c r="J213" s="234" t="s">
        <v>210</v>
      </c>
      <c r="K213" s="235">
        <v>2</v>
      </c>
      <c r="L213" s="149"/>
      <c r="M213" s="149"/>
      <c r="N213" s="236">
        <f t="shared" si="50"/>
        <v>0</v>
      </c>
      <c r="O213" s="236"/>
      <c r="P213" s="236"/>
      <c r="Q213" s="236"/>
      <c r="R213" s="174"/>
      <c r="T213" s="237" t="s">
        <v>5</v>
      </c>
      <c r="U213" s="238" t="s">
        <v>41</v>
      </c>
      <c r="V213" s="239">
        <v>0</v>
      </c>
      <c r="W213" s="239">
        <f t="shared" si="51"/>
        <v>0</v>
      </c>
      <c r="X213" s="239">
        <v>0</v>
      </c>
      <c r="Y213" s="239">
        <f t="shared" si="52"/>
        <v>0</v>
      </c>
      <c r="Z213" s="239">
        <v>0</v>
      </c>
      <c r="AA213" s="240">
        <f t="shared" si="53"/>
        <v>0</v>
      </c>
      <c r="AR213" s="158" t="s">
        <v>232</v>
      </c>
      <c r="AT213" s="158" t="s">
        <v>169</v>
      </c>
      <c r="AU213" s="158" t="s">
        <v>85</v>
      </c>
      <c r="AY213" s="158" t="s">
        <v>168</v>
      </c>
      <c r="BE213" s="241">
        <f t="shared" si="54"/>
        <v>0</v>
      </c>
      <c r="BF213" s="241">
        <f t="shared" si="55"/>
        <v>0</v>
      </c>
      <c r="BG213" s="241">
        <f t="shared" si="56"/>
        <v>0</v>
      </c>
      <c r="BH213" s="241">
        <f t="shared" si="57"/>
        <v>0</v>
      </c>
      <c r="BI213" s="241">
        <f t="shared" si="58"/>
        <v>0</v>
      </c>
      <c r="BJ213" s="158" t="s">
        <v>85</v>
      </c>
      <c r="BK213" s="242">
        <f t="shared" si="59"/>
        <v>0</v>
      </c>
      <c r="BL213" s="158" t="s">
        <v>232</v>
      </c>
      <c r="BM213" s="158" t="s">
        <v>715</v>
      </c>
      <c r="BO213" s="152"/>
    </row>
    <row r="214" spans="2:67" s="170" customFormat="1" ht="25.5" customHeight="1">
      <c r="B214" s="171"/>
      <c r="C214" s="231" t="s">
        <v>492</v>
      </c>
      <c r="D214" s="231" t="s">
        <v>169</v>
      </c>
      <c r="E214" s="232" t="s">
        <v>1341</v>
      </c>
      <c r="F214" s="233" t="s">
        <v>1342</v>
      </c>
      <c r="G214" s="233"/>
      <c r="H214" s="233"/>
      <c r="I214" s="233"/>
      <c r="J214" s="234" t="s">
        <v>210</v>
      </c>
      <c r="K214" s="235">
        <v>6</v>
      </c>
      <c r="L214" s="149"/>
      <c r="M214" s="149"/>
      <c r="N214" s="236">
        <f t="shared" si="50"/>
        <v>0</v>
      </c>
      <c r="O214" s="236"/>
      <c r="P214" s="236"/>
      <c r="Q214" s="236"/>
      <c r="R214" s="174"/>
      <c r="T214" s="237" t="s">
        <v>5</v>
      </c>
      <c r="U214" s="238" t="s">
        <v>41</v>
      </c>
      <c r="V214" s="239">
        <v>0</v>
      </c>
      <c r="W214" s="239">
        <f t="shared" si="51"/>
        <v>0</v>
      </c>
      <c r="X214" s="239">
        <v>0</v>
      </c>
      <c r="Y214" s="239">
        <f t="shared" si="52"/>
        <v>0</v>
      </c>
      <c r="Z214" s="239">
        <v>0</v>
      </c>
      <c r="AA214" s="240">
        <f t="shared" si="53"/>
        <v>0</v>
      </c>
      <c r="AR214" s="158" t="s">
        <v>232</v>
      </c>
      <c r="AT214" s="158" t="s">
        <v>169</v>
      </c>
      <c r="AU214" s="158" t="s">
        <v>85</v>
      </c>
      <c r="AY214" s="158" t="s">
        <v>168</v>
      </c>
      <c r="BE214" s="241">
        <f t="shared" si="54"/>
        <v>0</v>
      </c>
      <c r="BF214" s="241">
        <f t="shared" si="55"/>
        <v>0</v>
      </c>
      <c r="BG214" s="241">
        <f t="shared" si="56"/>
        <v>0</v>
      </c>
      <c r="BH214" s="241">
        <f t="shared" si="57"/>
        <v>0</v>
      </c>
      <c r="BI214" s="241">
        <f t="shared" si="58"/>
        <v>0</v>
      </c>
      <c r="BJ214" s="158" t="s">
        <v>85</v>
      </c>
      <c r="BK214" s="242">
        <f t="shared" si="59"/>
        <v>0</v>
      </c>
      <c r="BL214" s="158" t="s">
        <v>232</v>
      </c>
      <c r="BM214" s="158" t="s">
        <v>723</v>
      </c>
      <c r="BO214" s="152"/>
    </row>
    <row r="215" spans="2:67" s="170" customFormat="1" ht="25.5" customHeight="1">
      <c r="B215" s="171"/>
      <c r="C215" s="231" t="s">
        <v>496</v>
      </c>
      <c r="D215" s="231" t="s">
        <v>169</v>
      </c>
      <c r="E215" s="232" t="s">
        <v>1343</v>
      </c>
      <c r="F215" s="233" t="s">
        <v>1344</v>
      </c>
      <c r="G215" s="233"/>
      <c r="H215" s="233"/>
      <c r="I215" s="233"/>
      <c r="J215" s="234" t="s">
        <v>243</v>
      </c>
      <c r="K215" s="235">
        <v>400</v>
      </c>
      <c r="L215" s="149"/>
      <c r="M215" s="149"/>
      <c r="N215" s="236">
        <f t="shared" si="50"/>
        <v>0</v>
      </c>
      <c r="O215" s="236"/>
      <c r="P215" s="236"/>
      <c r="Q215" s="236"/>
      <c r="R215" s="174"/>
      <c r="T215" s="237" t="s">
        <v>5</v>
      </c>
      <c r="U215" s="238" t="s">
        <v>41</v>
      </c>
      <c r="V215" s="239">
        <v>0</v>
      </c>
      <c r="W215" s="239">
        <f t="shared" si="51"/>
        <v>0</v>
      </c>
      <c r="X215" s="239">
        <v>0</v>
      </c>
      <c r="Y215" s="239">
        <f t="shared" si="52"/>
        <v>0</v>
      </c>
      <c r="Z215" s="239">
        <v>0</v>
      </c>
      <c r="AA215" s="240">
        <f t="shared" si="53"/>
        <v>0</v>
      </c>
      <c r="AR215" s="158" t="s">
        <v>232</v>
      </c>
      <c r="AT215" s="158" t="s">
        <v>169</v>
      </c>
      <c r="AU215" s="158" t="s">
        <v>85</v>
      </c>
      <c r="AY215" s="158" t="s">
        <v>168</v>
      </c>
      <c r="BE215" s="241">
        <f t="shared" si="54"/>
        <v>0</v>
      </c>
      <c r="BF215" s="241">
        <f t="shared" si="55"/>
        <v>0</v>
      </c>
      <c r="BG215" s="241">
        <f t="shared" si="56"/>
        <v>0</v>
      </c>
      <c r="BH215" s="241">
        <f t="shared" si="57"/>
        <v>0</v>
      </c>
      <c r="BI215" s="241">
        <f t="shared" si="58"/>
        <v>0</v>
      </c>
      <c r="BJ215" s="158" t="s">
        <v>85</v>
      </c>
      <c r="BK215" s="242">
        <f t="shared" si="59"/>
        <v>0</v>
      </c>
      <c r="BL215" s="158" t="s">
        <v>232</v>
      </c>
      <c r="BM215" s="158" t="s">
        <v>731</v>
      </c>
      <c r="BO215" s="152"/>
    </row>
    <row r="216" spans="2:67" s="170" customFormat="1" ht="25.5" customHeight="1">
      <c r="B216" s="171"/>
      <c r="C216" s="231" t="s">
        <v>500</v>
      </c>
      <c r="D216" s="231" t="s">
        <v>169</v>
      </c>
      <c r="E216" s="232" t="s">
        <v>1345</v>
      </c>
      <c r="F216" s="233" t="s">
        <v>1346</v>
      </c>
      <c r="G216" s="233"/>
      <c r="H216" s="233"/>
      <c r="I216" s="233"/>
      <c r="J216" s="234" t="s">
        <v>243</v>
      </c>
      <c r="K216" s="235">
        <v>170</v>
      </c>
      <c r="L216" s="149"/>
      <c r="M216" s="149"/>
      <c r="N216" s="236">
        <f t="shared" si="50"/>
        <v>0</v>
      </c>
      <c r="O216" s="236"/>
      <c r="P216" s="236"/>
      <c r="Q216" s="236"/>
      <c r="R216" s="174"/>
      <c r="T216" s="237" t="s">
        <v>5</v>
      </c>
      <c r="U216" s="238" t="s">
        <v>41</v>
      </c>
      <c r="V216" s="239">
        <v>0</v>
      </c>
      <c r="W216" s="239">
        <f t="shared" si="51"/>
        <v>0</v>
      </c>
      <c r="X216" s="239">
        <v>0</v>
      </c>
      <c r="Y216" s="239">
        <f t="shared" si="52"/>
        <v>0</v>
      </c>
      <c r="Z216" s="239">
        <v>0</v>
      </c>
      <c r="AA216" s="240">
        <f t="shared" si="53"/>
        <v>0</v>
      </c>
      <c r="AR216" s="158" t="s">
        <v>232</v>
      </c>
      <c r="AT216" s="158" t="s">
        <v>169</v>
      </c>
      <c r="AU216" s="158" t="s">
        <v>85</v>
      </c>
      <c r="AY216" s="158" t="s">
        <v>168</v>
      </c>
      <c r="BE216" s="241">
        <f t="shared" si="54"/>
        <v>0</v>
      </c>
      <c r="BF216" s="241">
        <f t="shared" si="55"/>
        <v>0</v>
      </c>
      <c r="BG216" s="241">
        <f t="shared" si="56"/>
        <v>0</v>
      </c>
      <c r="BH216" s="241">
        <f t="shared" si="57"/>
        <v>0</v>
      </c>
      <c r="BI216" s="241">
        <f t="shared" si="58"/>
        <v>0</v>
      </c>
      <c r="BJ216" s="158" t="s">
        <v>85</v>
      </c>
      <c r="BK216" s="242">
        <f t="shared" si="59"/>
        <v>0</v>
      </c>
      <c r="BL216" s="158" t="s">
        <v>232</v>
      </c>
      <c r="BM216" s="158" t="s">
        <v>739</v>
      </c>
      <c r="BO216" s="152"/>
    </row>
    <row r="217" spans="2:67" s="170" customFormat="1" ht="25.5" customHeight="1">
      <c r="B217" s="171"/>
      <c r="C217" s="231" t="s">
        <v>504</v>
      </c>
      <c r="D217" s="231" t="s">
        <v>169</v>
      </c>
      <c r="E217" s="232" t="s">
        <v>1347</v>
      </c>
      <c r="F217" s="233" t="s">
        <v>1348</v>
      </c>
      <c r="G217" s="233"/>
      <c r="H217" s="233"/>
      <c r="I217" s="233"/>
      <c r="J217" s="234" t="s">
        <v>243</v>
      </c>
      <c r="K217" s="235">
        <v>240</v>
      </c>
      <c r="L217" s="149"/>
      <c r="M217" s="149"/>
      <c r="N217" s="236">
        <f t="shared" si="50"/>
        <v>0</v>
      </c>
      <c r="O217" s="236"/>
      <c r="P217" s="236"/>
      <c r="Q217" s="236"/>
      <c r="R217" s="174"/>
      <c r="T217" s="237" t="s">
        <v>5</v>
      </c>
      <c r="U217" s="238" t="s">
        <v>41</v>
      </c>
      <c r="V217" s="239">
        <v>0</v>
      </c>
      <c r="W217" s="239">
        <f t="shared" si="51"/>
        <v>0</v>
      </c>
      <c r="X217" s="239">
        <v>0</v>
      </c>
      <c r="Y217" s="239">
        <f t="shared" si="52"/>
        <v>0</v>
      </c>
      <c r="Z217" s="239">
        <v>0</v>
      </c>
      <c r="AA217" s="240">
        <f t="shared" si="53"/>
        <v>0</v>
      </c>
      <c r="AR217" s="158" t="s">
        <v>232</v>
      </c>
      <c r="AT217" s="158" t="s">
        <v>169</v>
      </c>
      <c r="AU217" s="158" t="s">
        <v>85</v>
      </c>
      <c r="AY217" s="158" t="s">
        <v>168</v>
      </c>
      <c r="BE217" s="241">
        <f t="shared" si="54"/>
        <v>0</v>
      </c>
      <c r="BF217" s="241">
        <f t="shared" si="55"/>
        <v>0</v>
      </c>
      <c r="BG217" s="241">
        <f t="shared" si="56"/>
        <v>0</v>
      </c>
      <c r="BH217" s="241">
        <f t="shared" si="57"/>
        <v>0</v>
      </c>
      <c r="BI217" s="241">
        <f t="shared" si="58"/>
        <v>0</v>
      </c>
      <c r="BJ217" s="158" t="s">
        <v>85</v>
      </c>
      <c r="BK217" s="242">
        <f t="shared" si="59"/>
        <v>0</v>
      </c>
      <c r="BL217" s="158" t="s">
        <v>232</v>
      </c>
      <c r="BM217" s="158" t="s">
        <v>747</v>
      </c>
      <c r="BO217" s="152"/>
    </row>
    <row r="218" spans="2:67" s="170" customFormat="1" ht="25.5" customHeight="1">
      <c r="B218" s="171"/>
      <c r="C218" s="231" t="s">
        <v>508</v>
      </c>
      <c r="D218" s="231" t="s">
        <v>169</v>
      </c>
      <c r="E218" s="232" t="s">
        <v>1349</v>
      </c>
      <c r="F218" s="233" t="s">
        <v>1350</v>
      </c>
      <c r="G218" s="233"/>
      <c r="H218" s="233"/>
      <c r="I218" s="233"/>
      <c r="J218" s="234" t="s">
        <v>243</v>
      </c>
      <c r="K218" s="235">
        <v>182</v>
      </c>
      <c r="L218" s="149"/>
      <c r="M218" s="149"/>
      <c r="N218" s="236">
        <f t="shared" si="50"/>
        <v>0</v>
      </c>
      <c r="O218" s="236"/>
      <c r="P218" s="236"/>
      <c r="Q218" s="236"/>
      <c r="R218" s="174"/>
      <c r="T218" s="237" t="s">
        <v>5</v>
      </c>
      <c r="U218" s="238" t="s">
        <v>41</v>
      </c>
      <c r="V218" s="239">
        <v>0</v>
      </c>
      <c r="W218" s="239">
        <f t="shared" si="51"/>
        <v>0</v>
      </c>
      <c r="X218" s="239">
        <v>0</v>
      </c>
      <c r="Y218" s="239">
        <f t="shared" si="52"/>
        <v>0</v>
      </c>
      <c r="Z218" s="239">
        <v>0</v>
      </c>
      <c r="AA218" s="240">
        <f t="shared" si="53"/>
        <v>0</v>
      </c>
      <c r="AR218" s="158" t="s">
        <v>232</v>
      </c>
      <c r="AT218" s="158" t="s">
        <v>169</v>
      </c>
      <c r="AU218" s="158" t="s">
        <v>85</v>
      </c>
      <c r="AY218" s="158" t="s">
        <v>168</v>
      </c>
      <c r="BE218" s="241">
        <f t="shared" si="54"/>
        <v>0</v>
      </c>
      <c r="BF218" s="241">
        <f t="shared" si="55"/>
        <v>0</v>
      </c>
      <c r="BG218" s="241">
        <f t="shared" si="56"/>
        <v>0</v>
      </c>
      <c r="BH218" s="241">
        <f t="shared" si="57"/>
        <v>0</v>
      </c>
      <c r="BI218" s="241">
        <f t="shared" si="58"/>
        <v>0</v>
      </c>
      <c r="BJ218" s="158" t="s">
        <v>85</v>
      </c>
      <c r="BK218" s="242">
        <f t="shared" si="59"/>
        <v>0</v>
      </c>
      <c r="BL218" s="158" t="s">
        <v>232</v>
      </c>
      <c r="BM218" s="158" t="s">
        <v>755</v>
      </c>
      <c r="BO218" s="152"/>
    </row>
    <row r="219" spans="2:67" s="170" customFormat="1" ht="25.5" customHeight="1">
      <c r="B219" s="171"/>
      <c r="C219" s="231" t="s">
        <v>512</v>
      </c>
      <c r="D219" s="231" t="s">
        <v>169</v>
      </c>
      <c r="E219" s="232" t="s">
        <v>1351</v>
      </c>
      <c r="F219" s="233" t="s">
        <v>1352</v>
      </c>
      <c r="G219" s="233"/>
      <c r="H219" s="233"/>
      <c r="I219" s="233"/>
      <c r="J219" s="234" t="s">
        <v>243</v>
      </c>
      <c r="K219" s="235">
        <v>108</v>
      </c>
      <c r="L219" s="149"/>
      <c r="M219" s="149"/>
      <c r="N219" s="236">
        <f t="shared" si="50"/>
        <v>0</v>
      </c>
      <c r="O219" s="236"/>
      <c r="P219" s="236"/>
      <c r="Q219" s="236"/>
      <c r="R219" s="174"/>
      <c r="T219" s="237" t="s">
        <v>5</v>
      </c>
      <c r="U219" s="238" t="s">
        <v>41</v>
      </c>
      <c r="V219" s="239">
        <v>0</v>
      </c>
      <c r="W219" s="239">
        <f t="shared" si="51"/>
        <v>0</v>
      </c>
      <c r="X219" s="239">
        <v>0</v>
      </c>
      <c r="Y219" s="239">
        <f t="shared" si="52"/>
        <v>0</v>
      </c>
      <c r="Z219" s="239">
        <v>0</v>
      </c>
      <c r="AA219" s="240">
        <f t="shared" si="53"/>
        <v>0</v>
      </c>
      <c r="AR219" s="158" t="s">
        <v>232</v>
      </c>
      <c r="AT219" s="158" t="s">
        <v>169</v>
      </c>
      <c r="AU219" s="158" t="s">
        <v>85</v>
      </c>
      <c r="AY219" s="158" t="s">
        <v>168</v>
      </c>
      <c r="BE219" s="241">
        <f t="shared" si="54"/>
        <v>0</v>
      </c>
      <c r="BF219" s="241">
        <f t="shared" si="55"/>
        <v>0</v>
      </c>
      <c r="BG219" s="241">
        <f t="shared" si="56"/>
        <v>0</v>
      </c>
      <c r="BH219" s="241">
        <f t="shared" si="57"/>
        <v>0</v>
      </c>
      <c r="BI219" s="241">
        <f t="shared" si="58"/>
        <v>0</v>
      </c>
      <c r="BJ219" s="158" t="s">
        <v>85</v>
      </c>
      <c r="BK219" s="242">
        <f t="shared" si="59"/>
        <v>0</v>
      </c>
      <c r="BL219" s="158" t="s">
        <v>232</v>
      </c>
      <c r="BM219" s="158" t="s">
        <v>763</v>
      </c>
      <c r="BO219" s="152"/>
    </row>
    <row r="220" spans="2:67" s="170" customFormat="1" ht="25.5" customHeight="1">
      <c r="B220" s="171"/>
      <c r="C220" s="231" t="s">
        <v>516</v>
      </c>
      <c r="D220" s="231" t="s">
        <v>169</v>
      </c>
      <c r="E220" s="232" t="s">
        <v>1353</v>
      </c>
      <c r="F220" s="233" t="s">
        <v>1354</v>
      </c>
      <c r="G220" s="233"/>
      <c r="H220" s="233"/>
      <c r="I220" s="233"/>
      <c r="J220" s="234" t="s">
        <v>243</v>
      </c>
      <c r="K220" s="235">
        <v>68</v>
      </c>
      <c r="L220" s="149"/>
      <c r="M220" s="149"/>
      <c r="N220" s="236">
        <f t="shared" si="50"/>
        <v>0</v>
      </c>
      <c r="O220" s="236"/>
      <c r="P220" s="236"/>
      <c r="Q220" s="236"/>
      <c r="R220" s="174"/>
      <c r="T220" s="237" t="s">
        <v>5</v>
      </c>
      <c r="U220" s="238" t="s">
        <v>41</v>
      </c>
      <c r="V220" s="239">
        <v>0</v>
      </c>
      <c r="W220" s="239">
        <f t="shared" si="51"/>
        <v>0</v>
      </c>
      <c r="X220" s="239">
        <v>0</v>
      </c>
      <c r="Y220" s="239">
        <f t="shared" si="52"/>
        <v>0</v>
      </c>
      <c r="Z220" s="239">
        <v>0</v>
      </c>
      <c r="AA220" s="240">
        <f t="shared" si="53"/>
        <v>0</v>
      </c>
      <c r="AR220" s="158" t="s">
        <v>232</v>
      </c>
      <c r="AT220" s="158" t="s">
        <v>169</v>
      </c>
      <c r="AU220" s="158" t="s">
        <v>85</v>
      </c>
      <c r="AY220" s="158" t="s">
        <v>168</v>
      </c>
      <c r="BE220" s="241">
        <f t="shared" si="54"/>
        <v>0</v>
      </c>
      <c r="BF220" s="241">
        <f t="shared" si="55"/>
        <v>0</v>
      </c>
      <c r="BG220" s="241">
        <f t="shared" si="56"/>
        <v>0</v>
      </c>
      <c r="BH220" s="241">
        <f t="shared" si="57"/>
        <v>0</v>
      </c>
      <c r="BI220" s="241">
        <f t="shared" si="58"/>
        <v>0</v>
      </c>
      <c r="BJ220" s="158" t="s">
        <v>85</v>
      </c>
      <c r="BK220" s="242">
        <f t="shared" si="59"/>
        <v>0</v>
      </c>
      <c r="BL220" s="158" t="s">
        <v>232</v>
      </c>
      <c r="BM220" s="158" t="s">
        <v>771</v>
      </c>
      <c r="BO220" s="152"/>
    </row>
    <row r="221" spans="2:67" s="170" customFormat="1" ht="25.5" customHeight="1">
      <c r="B221" s="171"/>
      <c r="C221" s="231" t="s">
        <v>520</v>
      </c>
      <c r="D221" s="231" t="s">
        <v>169</v>
      </c>
      <c r="E221" s="232" t="s">
        <v>1355</v>
      </c>
      <c r="F221" s="233" t="s">
        <v>1356</v>
      </c>
      <c r="G221" s="233"/>
      <c r="H221" s="233"/>
      <c r="I221" s="233"/>
      <c r="J221" s="234" t="s">
        <v>243</v>
      </c>
      <c r="K221" s="235">
        <v>116</v>
      </c>
      <c r="L221" s="149"/>
      <c r="M221" s="149"/>
      <c r="N221" s="236">
        <f t="shared" si="50"/>
        <v>0</v>
      </c>
      <c r="O221" s="236"/>
      <c r="P221" s="236"/>
      <c r="Q221" s="236"/>
      <c r="R221" s="174"/>
      <c r="T221" s="237" t="s">
        <v>5</v>
      </c>
      <c r="U221" s="238" t="s">
        <v>41</v>
      </c>
      <c r="V221" s="239">
        <v>0</v>
      </c>
      <c r="W221" s="239">
        <f t="shared" si="51"/>
        <v>0</v>
      </c>
      <c r="X221" s="239">
        <v>0</v>
      </c>
      <c r="Y221" s="239">
        <f t="shared" si="52"/>
        <v>0</v>
      </c>
      <c r="Z221" s="239">
        <v>0</v>
      </c>
      <c r="AA221" s="240">
        <f t="shared" si="53"/>
        <v>0</v>
      </c>
      <c r="AR221" s="158" t="s">
        <v>232</v>
      </c>
      <c r="AT221" s="158" t="s">
        <v>169</v>
      </c>
      <c r="AU221" s="158" t="s">
        <v>85</v>
      </c>
      <c r="AY221" s="158" t="s">
        <v>168</v>
      </c>
      <c r="BE221" s="241">
        <f t="shared" si="54"/>
        <v>0</v>
      </c>
      <c r="BF221" s="241">
        <f t="shared" si="55"/>
        <v>0</v>
      </c>
      <c r="BG221" s="241">
        <f t="shared" si="56"/>
        <v>0</v>
      </c>
      <c r="BH221" s="241">
        <f t="shared" si="57"/>
        <v>0</v>
      </c>
      <c r="BI221" s="241">
        <f t="shared" si="58"/>
        <v>0</v>
      </c>
      <c r="BJ221" s="158" t="s">
        <v>85</v>
      </c>
      <c r="BK221" s="242">
        <f t="shared" si="59"/>
        <v>0</v>
      </c>
      <c r="BL221" s="158" t="s">
        <v>232</v>
      </c>
      <c r="BM221" s="158" t="s">
        <v>779</v>
      </c>
      <c r="BO221" s="152"/>
    </row>
    <row r="222" spans="2:67" s="170" customFormat="1" ht="25.5" customHeight="1">
      <c r="B222" s="171"/>
      <c r="C222" s="243" t="s">
        <v>524</v>
      </c>
      <c r="D222" s="243" t="s">
        <v>203</v>
      </c>
      <c r="E222" s="244" t="s">
        <v>1357</v>
      </c>
      <c r="F222" s="245" t="s">
        <v>1358</v>
      </c>
      <c r="G222" s="245"/>
      <c r="H222" s="245"/>
      <c r="I222" s="245"/>
      <c r="J222" s="246" t="s">
        <v>243</v>
      </c>
      <c r="K222" s="247">
        <v>240</v>
      </c>
      <c r="L222" s="150"/>
      <c r="M222" s="150"/>
      <c r="N222" s="248">
        <f t="shared" si="50"/>
        <v>0</v>
      </c>
      <c r="O222" s="236"/>
      <c r="P222" s="236"/>
      <c r="Q222" s="236"/>
      <c r="R222" s="174"/>
      <c r="T222" s="237" t="s">
        <v>5</v>
      </c>
      <c r="U222" s="238" t="s">
        <v>41</v>
      </c>
      <c r="V222" s="239">
        <v>0</v>
      </c>
      <c r="W222" s="239">
        <f t="shared" si="51"/>
        <v>0</v>
      </c>
      <c r="X222" s="239">
        <v>0</v>
      </c>
      <c r="Y222" s="239">
        <f t="shared" si="52"/>
        <v>0</v>
      </c>
      <c r="Z222" s="239">
        <v>0</v>
      </c>
      <c r="AA222" s="240">
        <f t="shared" si="53"/>
        <v>0</v>
      </c>
      <c r="AR222" s="158" t="s">
        <v>297</v>
      </c>
      <c r="AT222" s="158" t="s">
        <v>203</v>
      </c>
      <c r="AU222" s="158" t="s">
        <v>85</v>
      </c>
      <c r="AY222" s="158" t="s">
        <v>168</v>
      </c>
      <c r="BE222" s="241">
        <f t="shared" si="54"/>
        <v>0</v>
      </c>
      <c r="BF222" s="241">
        <f t="shared" si="55"/>
        <v>0</v>
      </c>
      <c r="BG222" s="241">
        <f t="shared" si="56"/>
        <v>0</v>
      </c>
      <c r="BH222" s="241">
        <f t="shared" si="57"/>
        <v>0</v>
      </c>
      <c r="BI222" s="241">
        <f t="shared" si="58"/>
        <v>0</v>
      </c>
      <c r="BJ222" s="158" t="s">
        <v>85</v>
      </c>
      <c r="BK222" s="242">
        <f t="shared" si="59"/>
        <v>0</v>
      </c>
      <c r="BL222" s="158" t="s">
        <v>232</v>
      </c>
      <c r="BM222" s="158" t="s">
        <v>787</v>
      </c>
      <c r="BO222" s="152"/>
    </row>
    <row r="223" spans="2:67" s="170" customFormat="1" ht="25.5" customHeight="1">
      <c r="B223" s="171"/>
      <c r="C223" s="243" t="s">
        <v>528</v>
      </c>
      <c r="D223" s="243" t="s">
        <v>203</v>
      </c>
      <c r="E223" s="244" t="s">
        <v>1359</v>
      </c>
      <c r="F223" s="245" t="s">
        <v>1360</v>
      </c>
      <c r="G223" s="245"/>
      <c r="H223" s="245"/>
      <c r="I223" s="245"/>
      <c r="J223" s="246" t="s">
        <v>243</v>
      </c>
      <c r="K223" s="247">
        <v>182</v>
      </c>
      <c r="L223" s="150"/>
      <c r="M223" s="150"/>
      <c r="N223" s="248">
        <f t="shared" si="50"/>
        <v>0</v>
      </c>
      <c r="O223" s="236"/>
      <c r="P223" s="236"/>
      <c r="Q223" s="236"/>
      <c r="R223" s="174"/>
      <c r="T223" s="237" t="s">
        <v>5</v>
      </c>
      <c r="U223" s="238" t="s">
        <v>41</v>
      </c>
      <c r="V223" s="239">
        <v>0</v>
      </c>
      <c r="W223" s="239">
        <f t="shared" si="51"/>
        <v>0</v>
      </c>
      <c r="X223" s="239">
        <v>0</v>
      </c>
      <c r="Y223" s="239">
        <f t="shared" si="52"/>
        <v>0</v>
      </c>
      <c r="Z223" s="239">
        <v>0</v>
      </c>
      <c r="AA223" s="240">
        <f t="shared" si="53"/>
        <v>0</v>
      </c>
      <c r="AR223" s="158" t="s">
        <v>297</v>
      </c>
      <c r="AT223" s="158" t="s">
        <v>203</v>
      </c>
      <c r="AU223" s="158" t="s">
        <v>85</v>
      </c>
      <c r="AY223" s="158" t="s">
        <v>168</v>
      </c>
      <c r="BE223" s="241">
        <f t="shared" si="54"/>
        <v>0</v>
      </c>
      <c r="BF223" s="241">
        <f t="shared" si="55"/>
        <v>0</v>
      </c>
      <c r="BG223" s="241">
        <f t="shared" si="56"/>
        <v>0</v>
      </c>
      <c r="BH223" s="241">
        <f t="shared" si="57"/>
        <v>0</v>
      </c>
      <c r="BI223" s="241">
        <f t="shared" si="58"/>
        <v>0</v>
      </c>
      <c r="BJ223" s="158" t="s">
        <v>85</v>
      </c>
      <c r="BK223" s="242">
        <f t="shared" si="59"/>
        <v>0</v>
      </c>
      <c r="BL223" s="158" t="s">
        <v>232</v>
      </c>
      <c r="BM223" s="158" t="s">
        <v>793</v>
      </c>
      <c r="BO223" s="152"/>
    </row>
    <row r="224" spans="2:67" s="170" customFormat="1" ht="25.5" customHeight="1">
      <c r="B224" s="171"/>
      <c r="C224" s="243" t="s">
        <v>533</v>
      </c>
      <c r="D224" s="243" t="s">
        <v>203</v>
      </c>
      <c r="E224" s="244" t="s">
        <v>1361</v>
      </c>
      <c r="F224" s="245" t="s">
        <v>1362</v>
      </c>
      <c r="G224" s="245"/>
      <c r="H224" s="245"/>
      <c r="I224" s="245"/>
      <c r="J224" s="246" t="s">
        <v>243</v>
      </c>
      <c r="K224" s="247">
        <v>108</v>
      </c>
      <c r="L224" s="150"/>
      <c r="M224" s="150"/>
      <c r="N224" s="248">
        <f t="shared" si="50"/>
        <v>0</v>
      </c>
      <c r="O224" s="236"/>
      <c r="P224" s="236"/>
      <c r="Q224" s="236"/>
      <c r="R224" s="174"/>
      <c r="T224" s="237" t="s">
        <v>5</v>
      </c>
      <c r="U224" s="238" t="s">
        <v>41</v>
      </c>
      <c r="V224" s="239">
        <v>0</v>
      </c>
      <c r="W224" s="239">
        <f t="shared" si="51"/>
        <v>0</v>
      </c>
      <c r="X224" s="239">
        <v>0</v>
      </c>
      <c r="Y224" s="239">
        <f t="shared" si="52"/>
        <v>0</v>
      </c>
      <c r="Z224" s="239">
        <v>0</v>
      </c>
      <c r="AA224" s="240">
        <f t="shared" si="53"/>
        <v>0</v>
      </c>
      <c r="AR224" s="158" t="s">
        <v>297</v>
      </c>
      <c r="AT224" s="158" t="s">
        <v>203</v>
      </c>
      <c r="AU224" s="158" t="s">
        <v>85</v>
      </c>
      <c r="AY224" s="158" t="s">
        <v>168</v>
      </c>
      <c r="BE224" s="241">
        <f t="shared" si="54"/>
        <v>0</v>
      </c>
      <c r="BF224" s="241">
        <f t="shared" si="55"/>
        <v>0</v>
      </c>
      <c r="BG224" s="241">
        <f t="shared" si="56"/>
        <v>0</v>
      </c>
      <c r="BH224" s="241">
        <f t="shared" si="57"/>
        <v>0</v>
      </c>
      <c r="BI224" s="241">
        <f t="shared" si="58"/>
        <v>0</v>
      </c>
      <c r="BJ224" s="158" t="s">
        <v>85</v>
      </c>
      <c r="BK224" s="242">
        <f t="shared" si="59"/>
        <v>0</v>
      </c>
      <c r="BL224" s="158" t="s">
        <v>232</v>
      </c>
      <c r="BM224" s="158" t="s">
        <v>799</v>
      </c>
      <c r="BO224" s="152"/>
    </row>
    <row r="225" spans="2:67" s="170" customFormat="1" ht="25.5" customHeight="1">
      <c r="B225" s="171"/>
      <c r="C225" s="243" t="s">
        <v>537</v>
      </c>
      <c r="D225" s="243" t="s">
        <v>203</v>
      </c>
      <c r="E225" s="244" t="s">
        <v>1363</v>
      </c>
      <c r="F225" s="245" t="s">
        <v>1364</v>
      </c>
      <c r="G225" s="245"/>
      <c r="H225" s="245"/>
      <c r="I225" s="245"/>
      <c r="J225" s="246" t="s">
        <v>243</v>
      </c>
      <c r="K225" s="247">
        <v>68</v>
      </c>
      <c r="L225" s="150"/>
      <c r="M225" s="150"/>
      <c r="N225" s="248">
        <f t="shared" si="50"/>
        <v>0</v>
      </c>
      <c r="O225" s="236"/>
      <c r="P225" s="236"/>
      <c r="Q225" s="236"/>
      <c r="R225" s="174"/>
      <c r="T225" s="237" t="s">
        <v>5</v>
      </c>
      <c r="U225" s="238" t="s">
        <v>41</v>
      </c>
      <c r="V225" s="239">
        <v>0</v>
      </c>
      <c r="W225" s="239">
        <f t="shared" si="51"/>
        <v>0</v>
      </c>
      <c r="X225" s="239">
        <v>0</v>
      </c>
      <c r="Y225" s="239">
        <f t="shared" si="52"/>
        <v>0</v>
      </c>
      <c r="Z225" s="239">
        <v>0</v>
      </c>
      <c r="AA225" s="240">
        <f t="shared" si="53"/>
        <v>0</v>
      </c>
      <c r="AR225" s="158" t="s">
        <v>297</v>
      </c>
      <c r="AT225" s="158" t="s">
        <v>203</v>
      </c>
      <c r="AU225" s="158" t="s">
        <v>85</v>
      </c>
      <c r="AY225" s="158" t="s">
        <v>168</v>
      </c>
      <c r="BE225" s="241">
        <f t="shared" si="54"/>
        <v>0</v>
      </c>
      <c r="BF225" s="241">
        <f t="shared" si="55"/>
        <v>0</v>
      </c>
      <c r="BG225" s="241">
        <f t="shared" si="56"/>
        <v>0</v>
      </c>
      <c r="BH225" s="241">
        <f t="shared" si="57"/>
        <v>0</v>
      </c>
      <c r="BI225" s="241">
        <f t="shared" si="58"/>
        <v>0</v>
      </c>
      <c r="BJ225" s="158" t="s">
        <v>85</v>
      </c>
      <c r="BK225" s="242">
        <f t="shared" si="59"/>
        <v>0</v>
      </c>
      <c r="BL225" s="158" t="s">
        <v>232</v>
      </c>
      <c r="BM225" s="158" t="s">
        <v>805</v>
      </c>
      <c r="BO225" s="152"/>
    </row>
    <row r="226" spans="2:67" s="170" customFormat="1" ht="25.5" customHeight="1">
      <c r="B226" s="171"/>
      <c r="C226" s="243" t="s">
        <v>541</v>
      </c>
      <c r="D226" s="243" t="s">
        <v>203</v>
      </c>
      <c r="E226" s="244" t="s">
        <v>1365</v>
      </c>
      <c r="F226" s="245" t="s">
        <v>1366</v>
      </c>
      <c r="G226" s="245"/>
      <c r="H226" s="245"/>
      <c r="I226" s="245"/>
      <c r="J226" s="246" t="s">
        <v>243</v>
      </c>
      <c r="K226" s="247">
        <v>116</v>
      </c>
      <c r="L226" s="150"/>
      <c r="M226" s="150"/>
      <c r="N226" s="248">
        <f t="shared" si="50"/>
        <v>0</v>
      </c>
      <c r="O226" s="236"/>
      <c r="P226" s="236"/>
      <c r="Q226" s="236"/>
      <c r="R226" s="174"/>
      <c r="T226" s="237" t="s">
        <v>5</v>
      </c>
      <c r="U226" s="238" t="s">
        <v>41</v>
      </c>
      <c r="V226" s="239">
        <v>0</v>
      </c>
      <c r="W226" s="239">
        <f t="shared" si="51"/>
        <v>0</v>
      </c>
      <c r="X226" s="239">
        <v>0</v>
      </c>
      <c r="Y226" s="239">
        <f t="shared" si="52"/>
        <v>0</v>
      </c>
      <c r="Z226" s="239">
        <v>0</v>
      </c>
      <c r="AA226" s="240">
        <f t="shared" si="53"/>
        <v>0</v>
      </c>
      <c r="AR226" s="158" t="s">
        <v>297</v>
      </c>
      <c r="AT226" s="158" t="s">
        <v>203</v>
      </c>
      <c r="AU226" s="158" t="s">
        <v>85</v>
      </c>
      <c r="AY226" s="158" t="s">
        <v>168</v>
      </c>
      <c r="BE226" s="241">
        <f t="shared" si="54"/>
        <v>0</v>
      </c>
      <c r="BF226" s="241">
        <f t="shared" si="55"/>
        <v>0</v>
      </c>
      <c r="BG226" s="241">
        <f t="shared" si="56"/>
        <v>0</v>
      </c>
      <c r="BH226" s="241">
        <f t="shared" si="57"/>
        <v>0</v>
      </c>
      <c r="BI226" s="241">
        <f t="shared" si="58"/>
        <v>0</v>
      </c>
      <c r="BJ226" s="158" t="s">
        <v>85</v>
      </c>
      <c r="BK226" s="242">
        <f t="shared" si="59"/>
        <v>0</v>
      </c>
      <c r="BL226" s="158" t="s">
        <v>232</v>
      </c>
      <c r="BM226" s="158" t="s">
        <v>811</v>
      </c>
      <c r="BO226" s="152"/>
    </row>
    <row r="227" spans="2:67" s="170" customFormat="1" ht="25.5" customHeight="1">
      <c r="B227" s="171"/>
      <c r="C227" s="231" t="s">
        <v>545</v>
      </c>
      <c r="D227" s="231" t="s">
        <v>169</v>
      </c>
      <c r="E227" s="232" t="s">
        <v>1367</v>
      </c>
      <c r="F227" s="233" t="s">
        <v>1368</v>
      </c>
      <c r="G227" s="233"/>
      <c r="H227" s="233"/>
      <c r="I227" s="233"/>
      <c r="J227" s="234" t="s">
        <v>210</v>
      </c>
      <c r="K227" s="235">
        <v>12</v>
      </c>
      <c r="L227" s="149"/>
      <c r="M227" s="149"/>
      <c r="N227" s="236">
        <f t="shared" si="50"/>
        <v>0</v>
      </c>
      <c r="O227" s="236"/>
      <c r="P227" s="236"/>
      <c r="Q227" s="236"/>
      <c r="R227" s="174"/>
      <c r="T227" s="237" t="s">
        <v>5</v>
      </c>
      <c r="U227" s="238" t="s">
        <v>41</v>
      </c>
      <c r="V227" s="239">
        <v>0</v>
      </c>
      <c r="W227" s="239">
        <f t="shared" si="51"/>
        <v>0</v>
      </c>
      <c r="X227" s="239">
        <v>0</v>
      </c>
      <c r="Y227" s="239">
        <f t="shared" si="52"/>
        <v>0</v>
      </c>
      <c r="Z227" s="239">
        <v>0</v>
      </c>
      <c r="AA227" s="240">
        <f t="shared" si="53"/>
        <v>0</v>
      </c>
      <c r="AR227" s="158" t="s">
        <v>232</v>
      </c>
      <c r="AT227" s="158" t="s">
        <v>169</v>
      </c>
      <c r="AU227" s="158" t="s">
        <v>85</v>
      </c>
      <c r="AY227" s="158" t="s">
        <v>168</v>
      </c>
      <c r="BE227" s="241">
        <f t="shared" si="54"/>
        <v>0</v>
      </c>
      <c r="BF227" s="241">
        <f t="shared" si="55"/>
        <v>0</v>
      </c>
      <c r="BG227" s="241">
        <f t="shared" si="56"/>
        <v>0</v>
      </c>
      <c r="BH227" s="241">
        <f t="shared" si="57"/>
        <v>0</v>
      </c>
      <c r="BI227" s="241">
        <f t="shared" si="58"/>
        <v>0</v>
      </c>
      <c r="BJ227" s="158" t="s">
        <v>85</v>
      </c>
      <c r="BK227" s="242">
        <f t="shared" si="59"/>
        <v>0</v>
      </c>
      <c r="BL227" s="158" t="s">
        <v>232</v>
      </c>
      <c r="BM227" s="158" t="s">
        <v>818</v>
      </c>
      <c r="BO227" s="152"/>
    </row>
    <row r="228" spans="2:67" s="170" customFormat="1" ht="25.5" customHeight="1">
      <c r="B228" s="171"/>
      <c r="C228" s="231" t="s">
        <v>549</v>
      </c>
      <c r="D228" s="231" t="s">
        <v>169</v>
      </c>
      <c r="E228" s="232" t="s">
        <v>1369</v>
      </c>
      <c r="F228" s="233" t="s">
        <v>1370</v>
      </c>
      <c r="G228" s="233"/>
      <c r="H228" s="233"/>
      <c r="I228" s="233"/>
      <c r="J228" s="234" t="s">
        <v>210</v>
      </c>
      <c r="K228" s="235">
        <v>7</v>
      </c>
      <c r="L228" s="149"/>
      <c r="M228" s="149"/>
      <c r="N228" s="236">
        <f t="shared" si="50"/>
        <v>0</v>
      </c>
      <c r="O228" s="236"/>
      <c r="P228" s="236"/>
      <c r="Q228" s="236"/>
      <c r="R228" s="174"/>
      <c r="T228" s="237" t="s">
        <v>5</v>
      </c>
      <c r="U228" s="238" t="s">
        <v>41</v>
      </c>
      <c r="V228" s="239">
        <v>0</v>
      </c>
      <c r="W228" s="239">
        <f t="shared" si="51"/>
        <v>0</v>
      </c>
      <c r="X228" s="239">
        <v>0</v>
      </c>
      <c r="Y228" s="239">
        <f t="shared" si="52"/>
        <v>0</v>
      </c>
      <c r="Z228" s="239">
        <v>0</v>
      </c>
      <c r="AA228" s="240">
        <f t="shared" si="53"/>
        <v>0</v>
      </c>
      <c r="AR228" s="158" t="s">
        <v>232</v>
      </c>
      <c r="AT228" s="158" t="s">
        <v>169</v>
      </c>
      <c r="AU228" s="158" t="s">
        <v>85</v>
      </c>
      <c r="AY228" s="158" t="s">
        <v>168</v>
      </c>
      <c r="BE228" s="241">
        <f t="shared" si="54"/>
        <v>0</v>
      </c>
      <c r="BF228" s="241">
        <f t="shared" si="55"/>
        <v>0</v>
      </c>
      <c r="BG228" s="241">
        <f t="shared" si="56"/>
        <v>0</v>
      </c>
      <c r="BH228" s="241">
        <f t="shared" si="57"/>
        <v>0</v>
      </c>
      <c r="BI228" s="241">
        <f t="shared" si="58"/>
        <v>0</v>
      </c>
      <c r="BJ228" s="158" t="s">
        <v>85</v>
      </c>
      <c r="BK228" s="242">
        <f t="shared" si="59"/>
        <v>0</v>
      </c>
      <c r="BL228" s="158" t="s">
        <v>232</v>
      </c>
      <c r="BM228" s="158" t="s">
        <v>826</v>
      </c>
      <c r="BO228" s="152"/>
    </row>
    <row r="229" spans="2:67" s="170" customFormat="1" ht="25.5" customHeight="1">
      <c r="B229" s="171"/>
      <c r="C229" s="231" t="s">
        <v>553</v>
      </c>
      <c r="D229" s="231" t="s">
        <v>169</v>
      </c>
      <c r="E229" s="232" t="s">
        <v>1371</v>
      </c>
      <c r="F229" s="233" t="s">
        <v>1372</v>
      </c>
      <c r="G229" s="233"/>
      <c r="H229" s="233"/>
      <c r="I229" s="233"/>
      <c r="J229" s="234" t="s">
        <v>210</v>
      </c>
      <c r="K229" s="235">
        <v>22</v>
      </c>
      <c r="L229" s="149"/>
      <c r="M229" s="149"/>
      <c r="N229" s="236">
        <f t="shared" si="50"/>
        <v>0</v>
      </c>
      <c r="O229" s="236"/>
      <c r="P229" s="236"/>
      <c r="Q229" s="236"/>
      <c r="R229" s="174"/>
      <c r="T229" s="237" t="s">
        <v>5</v>
      </c>
      <c r="U229" s="238" t="s">
        <v>41</v>
      </c>
      <c r="V229" s="239">
        <v>0</v>
      </c>
      <c r="W229" s="239">
        <f t="shared" si="51"/>
        <v>0</v>
      </c>
      <c r="X229" s="239">
        <v>0</v>
      </c>
      <c r="Y229" s="239">
        <f t="shared" si="52"/>
        <v>0</v>
      </c>
      <c r="Z229" s="239">
        <v>0</v>
      </c>
      <c r="AA229" s="240">
        <f t="shared" si="53"/>
        <v>0</v>
      </c>
      <c r="AR229" s="158" t="s">
        <v>232</v>
      </c>
      <c r="AT229" s="158" t="s">
        <v>169</v>
      </c>
      <c r="AU229" s="158" t="s">
        <v>85</v>
      </c>
      <c r="AY229" s="158" t="s">
        <v>168</v>
      </c>
      <c r="BE229" s="241">
        <f t="shared" si="54"/>
        <v>0</v>
      </c>
      <c r="BF229" s="241">
        <f t="shared" si="55"/>
        <v>0</v>
      </c>
      <c r="BG229" s="241">
        <f t="shared" si="56"/>
        <v>0</v>
      </c>
      <c r="BH229" s="241">
        <f t="shared" si="57"/>
        <v>0</v>
      </c>
      <c r="BI229" s="241">
        <f t="shared" si="58"/>
        <v>0</v>
      </c>
      <c r="BJ229" s="158" t="s">
        <v>85</v>
      </c>
      <c r="BK229" s="242">
        <f t="shared" si="59"/>
        <v>0</v>
      </c>
      <c r="BL229" s="158" t="s">
        <v>232</v>
      </c>
      <c r="BM229" s="158" t="s">
        <v>834</v>
      </c>
      <c r="BO229" s="152"/>
    </row>
    <row r="230" spans="2:67" s="170" customFormat="1" ht="25.5" customHeight="1">
      <c r="B230" s="171"/>
      <c r="C230" s="231" t="s">
        <v>557</v>
      </c>
      <c r="D230" s="231" t="s">
        <v>169</v>
      </c>
      <c r="E230" s="232" t="s">
        <v>1373</v>
      </c>
      <c r="F230" s="233" t="s">
        <v>1374</v>
      </c>
      <c r="G230" s="233"/>
      <c r="H230" s="233"/>
      <c r="I230" s="233"/>
      <c r="J230" s="234" t="s">
        <v>210</v>
      </c>
      <c r="K230" s="235">
        <v>4</v>
      </c>
      <c r="L230" s="149"/>
      <c r="M230" s="149"/>
      <c r="N230" s="236">
        <f t="shared" si="50"/>
        <v>0</v>
      </c>
      <c r="O230" s="236"/>
      <c r="P230" s="236"/>
      <c r="Q230" s="236"/>
      <c r="R230" s="174"/>
      <c r="T230" s="237" t="s">
        <v>5</v>
      </c>
      <c r="U230" s="238" t="s">
        <v>41</v>
      </c>
      <c r="V230" s="239">
        <v>0</v>
      </c>
      <c r="W230" s="239">
        <f t="shared" si="51"/>
        <v>0</v>
      </c>
      <c r="X230" s="239">
        <v>0</v>
      </c>
      <c r="Y230" s="239">
        <f t="shared" si="52"/>
        <v>0</v>
      </c>
      <c r="Z230" s="239">
        <v>0</v>
      </c>
      <c r="AA230" s="240">
        <f t="shared" si="53"/>
        <v>0</v>
      </c>
      <c r="AR230" s="158" t="s">
        <v>232</v>
      </c>
      <c r="AT230" s="158" t="s">
        <v>169</v>
      </c>
      <c r="AU230" s="158" t="s">
        <v>85</v>
      </c>
      <c r="AY230" s="158" t="s">
        <v>168</v>
      </c>
      <c r="BE230" s="241">
        <f t="shared" si="54"/>
        <v>0</v>
      </c>
      <c r="BF230" s="241">
        <f t="shared" si="55"/>
        <v>0</v>
      </c>
      <c r="BG230" s="241">
        <f t="shared" si="56"/>
        <v>0</v>
      </c>
      <c r="BH230" s="241">
        <f t="shared" si="57"/>
        <v>0</v>
      </c>
      <c r="BI230" s="241">
        <f t="shared" si="58"/>
        <v>0</v>
      </c>
      <c r="BJ230" s="158" t="s">
        <v>85</v>
      </c>
      <c r="BK230" s="242">
        <f t="shared" si="59"/>
        <v>0</v>
      </c>
      <c r="BL230" s="158" t="s">
        <v>232</v>
      </c>
      <c r="BM230" s="158" t="s">
        <v>842</v>
      </c>
      <c r="BO230" s="152"/>
    </row>
    <row r="231" spans="2:67" s="170" customFormat="1" ht="25.5" customHeight="1">
      <c r="B231" s="171"/>
      <c r="C231" s="231" t="s">
        <v>561</v>
      </c>
      <c r="D231" s="231" t="s">
        <v>169</v>
      </c>
      <c r="E231" s="232" t="s">
        <v>1375</v>
      </c>
      <c r="F231" s="233" t="s">
        <v>1376</v>
      </c>
      <c r="G231" s="233"/>
      <c r="H231" s="233"/>
      <c r="I231" s="233"/>
      <c r="J231" s="234" t="s">
        <v>210</v>
      </c>
      <c r="K231" s="235">
        <v>6</v>
      </c>
      <c r="L231" s="149"/>
      <c r="M231" s="149"/>
      <c r="N231" s="236">
        <f t="shared" si="50"/>
        <v>0</v>
      </c>
      <c r="O231" s="236"/>
      <c r="P231" s="236"/>
      <c r="Q231" s="236"/>
      <c r="R231" s="174"/>
      <c r="T231" s="237" t="s">
        <v>5</v>
      </c>
      <c r="U231" s="238" t="s">
        <v>41</v>
      </c>
      <c r="V231" s="239">
        <v>0</v>
      </c>
      <c r="W231" s="239">
        <f t="shared" si="51"/>
        <v>0</v>
      </c>
      <c r="X231" s="239">
        <v>0</v>
      </c>
      <c r="Y231" s="239">
        <f t="shared" si="52"/>
        <v>0</v>
      </c>
      <c r="Z231" s="239">
        <v>0</v>
      </c>
      <c r="AA231" s="240">
        <f t="shared" si="53"/>
        <v>0</v>
      </c>
      <c r="AR231" s="158" t="s">
        <v>232</v>
      </c>
      <c r="AT231" s="158" t="s">
        <v>169</v>
      </c>
      <c r="AU231" s="158" t="s">
        <v>85</v>
      </c>
      <c r="AY231" s="158" t="s">
        <v>168</v>
      </c>
      <c r="BE231" s="241">
        <f t="shared" si="54"/>
        <v>0</v>
      </c>
      <c r="BF231" s="241">
        <f t="shared" si="55"/>
        <v>0</v>
      </c>
      <c r="BG231" s="241">
        <f t="shared" si="56"/>
        <v>0</v>
      </c>
      <c r="BH231" s="241">
        <f t="shared" si="57"/>
        <v>0</v>
      </c>
      <c r="BI231" s="241">
        <f t="shared" si="58"/>
        <v>0</v>
      </c>
      <c r="BJ231" s="158" t="s">
        <v>85</v>
      </c>
      <c r="BK231" s="242">
        <f t="shared" si="59"/>
        <v>0</v>
      </c>
      <c r="BL231" s="158" t="s">
        <v>232</v>
      </c>
      <c r="BM231" s="158" t="s">
        <v>850</v>
      </c>
      <c r="BO231" s="152"/>
    </row>
    <row r="232" spans="2:67" s="170" customFormat="1" ht="38.25" customHeight="1">
      <c r="B232" s="171"/>
      <c r="C232" s="243" t="s">
        <v>565</v>
      </c>
      <c r="D232" s="243" t="s">
        <v>203</v>
      </c>
      <c r="E232" s="244" t="s">
        <v>1377</v>
      </c>
      <c r="F232" s="245" t="s">
        <v>1378</v>
      </c>
      <c r="G232" s="245"/>
      <c r="H232" s="245"/>
      <c r="I232" s="245"/>
      <c r="J232" s="246" t="s">
        <v>210</v>
      </c>
      <c r="K232" s="247">
        <v>6</v>
      </c>
      <c r="L232" s="150"/>
      <c r="M232" s="150"/>
      <c r="N232" s="248">
        <f t="shared" si="50"/>
        <v>0</v>
      </c>
      <c r="O232" s="236"/>
      <c r="P232" s="236"/>
      <c r="Q232" s="236"/>
      <c r="R232" s="174"/>
      <c r="T232" s="237" t="s">
        <v>5</v>
      </c>
      <c r="U232" s="238" t="s">
        <v>41</v>
      </c>
      <c r="V232" s="239">
        <v>0</v>
      </c>
      <c r="W232" s="239">
        <f t="shared" si="51"/>
        <v>0</v>
      </c>
      <c r="X232" s="239">
        <v>0</v>
      </c>
      <c r="Y232" s="239">
        <f t="shared" si="52"/>
        <v>0</v>
      </c>
      <c r="Z232" s="239">
        <v>0</v>
      </c>
      <c r="AA232" s="240">
        <f t="shared" si="53"/>
        <v>0</v>
      </c>
      <c r="AR232" s="158" t="s">
        <v>297</v>
      </c>
      <c r="AT232" s="158" t="s">
        <v>203</v>
      </c>
      <c r="AU232" s="158" t="s">
        <v>85</v>
      </c>
      <c r="AY232" s="158" t="s">
        <v>168</v>
      </c>
      <c r="BE232" s="241">
        <f t="shared" si="54"/>
        <v>0</v>
      </c>
      <c r="BF232" s="241">
        <f t="shared" si="55"/>
        <v>0</v>
      </c>
      <c r="BG232" s="241">
        <f t="shared" si="56"/>
        <v>0</v>
      </c>
      <c r="BH232" s="241">
        <f t="shared" si="57"/>
        <v>0</v>
      </c>
      <c r="BI232" s="241">
        <f t="shared" si="58"/>
        <v>0</v>
      </c>
      <c r="BJ232" s="158" t="s">
        <v>85</v>
      </c>
      <c r="BK232" s="242">
        <f t="shared" si="59"/>
        <v>0</v>
      </c>
      <c r="BL232" s="158" t="s">
        <v>232</v>
      </c>
      <c r="BM232" s="158" t="s">
        <v>858</v>
      </c>
      <c r="BO232" s="152"/>
    </row>
    <row r="233" spans="2:67" s="170" customFormat="1" ht="38.25" customHeight="1">
      <c r="B233" s="171"/>
      <c r="C233" s="243" t="s">
        <v>569</v>
      </c>
      <c r="D233" s="243" t="s">
        <v>203</v>
      </c>
      <c r="E233" s="244" t="s">
        <v>1379</v>
      </c>
      <c r="F233" s="245" t="s">
        <v>1380</v>
      </c>
      <c r="G233" s="245"/>
      <c r="H233" s="245"/>
      <c r="I233" s="245"/>
      <c r="J233" s="246" t="s">
        <v>210</v>
      </c>
      <c r="K233" s="247">
        <v>4</v>
      </c>
      <c r="L233" s="150"/>
      <c r="M233" s="150"/>
      <c r="N233" s="248">
        <f t="shared" si="50"/>
        <v>0</v>
      </c>
      <c r="O233" s="236"/>
      <c r="P233" s="236"/>
      <c r="Q233" s="236"/>
      <c r="R233" s="174"/>
      <c r="T233" s="237" t="s">
        <v>5</v>
      </c>
      <c r="U233" s="238" t="s">
        <v>41</v>
      </c>
      <c r="V233" s="239">
        <v>0</v>
      </c>
      <c r="W233" s="239">
        <f t="shared" si="51"/>
        <v>0</v>
      </c>
      <c r="X233" s="239">
        <v>0</v>
      </c>
      <c r="Y233" s="239">
        <f t="shared" si="52"/>
        <v>0</v>
      </c>
      <c r="Z233" s="239">
        <v>0</v>
      </c>
      <c r="AA233" s="240">
        <f t="shared" si="53"/>
        <v>0</v>
      </c>
      <c r="AR233" s="158" t="s">
        <v>297</v>
      </c>
      <c r="AT233" s="158" t="s">
        <v>203</v>
      </c>
      <c r="AU233" s="158" t="s">
        <v>85</v>
      </c>
      <c r="AY233" s="158" t="s">
        <v>168</v>
      </c>
      <c r="BE233" s="241">
        <f t="shared" si="54"/>
        <v>0</v>
      </c>
      <c r="BF233" s="241">
        <f t="shared" si="55"/>
        <v>0</v>
      </c>
      <c r="BG233" s="241">
        <f t="shared" si="56"/>
        <v>0</v>
      </c>
      <c r="BH233" s="241">
        <f t="shared" si="57"/>
        <v>0</v>
      </c>
      <c r="BI233" s="241">
        <f t="shared" si="58"/>
        <v>0</v>
      </c>
      <c r="BJ233" s="158" t="s">
        <v>85</v>
      </c>
      <c r="BK233" s="242">
        <f t="shared" si="59"/>
        <v>0</v>
      </c>
      <c r="BL233" s="158" t="s">
        <v>232</v>
      </c>
      <c r="BM233" s="158" t="s">
        <v>866</v>
      </c>
      <c r="BO233" s="152"/>
    </row>
    <row r="234" spans="2:67" s="170" customFormat="1" ht="38.25" customHeight="1">
      <c r="B234" s="171"/>
      <c r="C234" s="243" t="s">
        <v>573</v>
      </c>
      <c r="D234" s="243" t="s">
        <v>203</v>
      </c>
      <c r="E234" s="244" t="s">
        <v>1381</v>
      </c>
      <c r="F234" s="245" t="s">
        <v>1382</v>
      </c>
      <c r="G234" s="245"/>
      <c r="H234" s="245"/>
      <c r="I234" s="245"/>
      <c r="J234" s="246" t="s">
        <v>210</v>
      </c>
      <c r="K234" s="247">
        <v>22</v>
      </c>
      <c r="L234" s="150"/>
      <c r="M234" s="150"/>
      <c r="N234" s="248">
        <f t="shared" si="50"/>
        <v>0</v>
      </c>
      <c r="O234" s="236"/>
      <c r="P234" s="236"/>
      <c r="Q234" s="236"/>
      <c r="R234" s="174"/>
      <c r="T234" s="237" t="s">
        <v>5</v>
      </c>
      <c r="U234" s="238" t="s">
        <v>41</v>
      </c>
      <c r="V234" s="239">
        <v>0</v>
      </c>
      <c r="W234" s="239">
        <f t="shared" si="51"/>
        <v>0</v>
      </c>
      <c r="X234" s="239">
        <v>0</v>
      </c>
      <c r="Y234" s="239">
        <f t="shared" si="52"/>
        <v>0</v>
      </c>
      <c r="Z234" s="239">
        <v>0</v>
      </c>
      <c r="AA234" s="240">
        <f t="shared" si="53"/>
        <v>0</v>
      </c>
      <c r="AR234" s="158" t="s">
        <v>297</v>
      </c>
      <c r="AT234" s="158" t="s">
        <v>203</v>
      </c>
      <c r="AU234" s="158" t="s">
        <v>85</v>
      </c>
      <c r="AY234" s="158" t="s">
        <v>168</v>
      </c>
      <c r="BE234" s="241">
        <f t="shared" si="54"/>
        <v>0</v>
      </c>
      <c r="BF234" s="241">
        <f t="shared" si="55"/>
        <v>0</v>
      </c>
      <c r="BG234" s="241">
        <f t="shared" si="56"/>
        <v>0</v>
      </c>
      <c r="BH234" s="241">
        <f t="shared" si="57"/>
        <v>0</v>
      </c>
      <c r="BI234" s="241">
        <f t="shared" si="58"/>
        <v>0</v>
      </c>
      <c r="BJ234" s="158" t="s">
        <v>85</v>
      </c>
      <c r="BK234" s="242">
        <f t="shared" si="59"/>
        <v>0</v>
      </c>
      <c r="BL234" s="158" t="s">
        <v>232</v>
      </c>
      <c r="BM234" s="158" t="s">
        <v>874</v>
      </c>
      <c r="BO234" s="152"/>
    </row>
    <row r="235" spans="2:67" s="170" customFormat="1" ht="38.25" customHeight="1">
      <c r="B235" s="171"/>
      <c r="C235" s="243" t="s">
        <v>577</v>
      </c>
      <c r="D235" s="243" t="s">
        <v>203</v>
      </c>
      <c r="E235" s="244" t="s">
        <v>1383</v>
      </c>
      <c r="F235" s="245" t="s">
        <v>1384</v>
      </c>
      <c r="G235" s="245"/>
      <c r="H235" s="245"/>
      <c r="I235" s="245"/>
      <c r="J235" s="246" t="s">
        <v>210</v>
      </c>
      <c r="K235" s="247">
        <v>7</v>
      </c>
      <c r="L235" s="150"/>
      <c r="M235" s="150"/>
      <c r="N235" s="248">
        <f t="shared" si="50"/>
        <v>0</v>
      </c>
      <c r="O235" s="236"/>
      <c r="P235" s="236"/>
      <c r="Q235" s="236"/>
      <c r="R235" s="174"/>
      <c r="T235" s="237" t="s">
        <v>5</v>
      </c>
      <c r="U235" s="238" t="s">
        <v>41</v>
      </c>
      <c r="V235" s="239">
        <v>0</v>
      </c>
      <c r="W235" s="239">
        <f t="shared" si="51"/>
        <v>0</v>
      </c>
      <c r="X235" s="239">
        <v>0</v>
      </c>
      <c r="Y235" s="239">
        <f t="shared" si="52"/>
        <v>0</v>
      </c>
      <c r="Z235" s="239">
        <v>0</v>
      </c>
      <c r="AA235" s="240">
        <f t="shared" si="53"/>
        <v>0</v>
      </c>
      <c r="AR235" s="158" t="s">
        <v>297</v>
      </c>
      <c r="AT235" s="158" t="s">
        <v>203</v>
      </c>
      <c r="AU235" s="158" t="s">
        <v>85</v>
      </c>
      <c r="AY235" s="158" t="s">
        <v>168</v>
      </c>
      <c r="BE235" s="241">
        <f t="shared" si="54"/>
        <v>0</v>
      </c>
      <c r="BF235" s="241">
        <f t="shared" si="55"/>
        <v>0</v>
      </c>
      <c r="BG235" s="241">
        <f t="shared" si="56"/>
        <v>0</v>
      </c>
      <c r="BH235" s="241">
        <f t="shared" si="57"/>
        <v>0</v>
      </c>
      <c r="BI235" s="241">
        <f t="shared" si="58"/>
        <v>0</v>
      </c>
      <c r="BJ235" s="158" t="s">
        <v>85</v>
      </c>
      <c r="BK235" s="242">
        <f t="shared" si="59"/>
        <v>0</v>
      </c>
      <c r="BL235" s="158" t="s">
        <v>232</v>
      </c>
      <c r="BM235" s="158" t="s">
        <v>882</v>
      </c>
      <c r="BO235" s="152"/>
    </row>
    <row r="236" spans="2:67" s="170" customFormat="1" ht="38.25" customHeight="1">
      <c r="B236" s="171"/>
      <c r="C236" s="243" t="s">
        <v>581</v>
      </c>
      <c r="D236" s="243" t="s">
        <v>203</v>
      </c>
      <c r="E236" s="244" t="s">
        <v>1385</v>
      </c>
      <c r="F236" s="245" t="s">
        <v>1386</v>
      </c>
      <c r="G236" s="245"/>
      <c r="H236" s="245"/>
      <c r="I236" s="245"/>
      <c r="J236" s="246" t="s">
        <v>210</v>
      </c>
      <c r="K236" s="247">
        <v>12</v>
      </c>
      <c r="L236" s="150"/>
      <c r="M236" s="150"/>
      <c r="N236" s="248">
        <f t="shared" si="50"/>
        <v>0</v>
      </c>
      <c r="O236" s="236"/>
      <c r="P236" s="236"/>
      <c r="Q236" s="236"/>
      <c r="R236" s="174"/>
      <c r="T236" s="237" t="s">
        <v>5</v>
      </c>
      <c r="U236" s="238" t="s">
        <v>41</v>
      </c>
      <c r="V236" s="239">
        <v>0</v>
      </c>
      <c r="W236" s="239">
        <f t="shared" si="51"/>
        <v>0</v>
      </c>
      <c r="X236" s="239">
        <v>0</v>
      </c>
      <c r="Y236" s="239">
        <f t="shared" si="52"/>
        <v>0</v>
      </c>
      <c r="Z236" s="239">
        <v>0</v>
      </c>
      <c r="AA236" s="240">
        <f t="shared" si="53"/>
        <v>0</v>
      </c>
      <c r="AR236" s="158" t="s">
        <v>297</v>
      </c>
      <c r="AT236" s="158" t="s">
        <v>203</v>
      </c>
      <c r="AU236" s="158" t="s">
        <v>85</v>
      </c>
      <c r="AY236" s="158" t="s">
        <v>168</v>
      </c>
      <c r="BE236" s="241">
        <f t="shared" si="54"/>
        <v>0</v>
      </c>
      <c r="BF236" s="241">
        <f t="shared" si="55"/>
        <v>0</v>
      </c>
      <c r="BG236" s="241">
        <f t="shared" si="56"/>
        <v>0</v>
      </c>
      <c r="BH236" s="241">
        <f t="shared" si="57"/>
        <v>0</v>
      </c>
      <c r="BI236" s="241">
        <f t="shared" si="58"/>
        <v>0</v>
      </c>
      <c r="BJ236" s="158" t="s">
        <v>85</v>
      </c>
      <c r="BK236" s="242">
        <f t="shared" si="59"/>
        <v>0</v>
      </c>
      <c r="BL236" s="158" t="s">
        <v>232</v>
      </c>
      <c r="BM236" s="158" t="s">
        <v>890</v>
      </c>
      <c r="BO236" s="152"/>
    </row>
    <row r="237" spans="2:67" s="170" customFormat="1" ht="38.25" customHeight="1">
      <c r="B237" s="171"/>
      <c r="C237" s="243" t="s">
        <v>585</v>
      </c>
      <c r="D237" s="243" t="s">
        <v>203</v>
      </c>
      <c r="E237" s="244" t="s">
        <v>1387</v>
      </c>
      <c r="F237" s="245" t="s">
        <v>1388</v>
      </c>
      <c r="G237" s="245"/>
      <c r="H237" s="245"/>
      <c r="I237" s="245"/>
      <c r="J237" s="246" t="s">
        <v>210</v>
      </c>
      <c r="K237" s="247">
        <v>51</v>
      </c>
      <c r="L237" s="150"/>
      <c r="M237" s="150"/>
      <c r="N237" s="248">
        <f t="shared" si="50"/>
        <v>0</v>
      </c>
      <c r="O237" s="236"/>
      <c r="P237" s="236"/>
      <c r="Q237" s="236"/>
      <c r="R237" s="174"/>
      <c r="T237" s="237" t="s">
        <v>5</v>
      </c>
      <c r="U237" s="238" t="s">
        <v>41</v>
      </c>
      <c r="V237" s="239">
        <v>0</v>
      </c>
      <c r="W237" s="239">
        <f t="shared" si="51"/>
        <v>0</v>
      </c>
      <c r="X237" s="239">
        <v>0</v>
      </c>
      <c r="Y237" s="239">
        <f t="shared" si="52"/>
        <v>0</v>
      </c>
      <c r="Z237" s="239">
        <v>0</v>
      </c>
      <c r="AA237" s="240">
        <f t="shared" si="53"/>
        <v>0</v>
      </c>
      <c r="AR237" s="158" t="s">
        <v>297</v>
      </c>
      <c r="AT237" s="158" t="s">
        <v>203</v>
      </c>
      <c r="AU237" s="158" t="s">
        <v>85</v>
      </c>
      <c r="AY237" s="158" t="s">
        <v>168</v>
      </c>
      <c r="BE237" s="241">
        <f t="shared" si="54"/>
        <v>0</v>
      </c>
      <c r="BF237" s="241">
        <f t="shared" si="55"/>
        <v>0</v>
      </c>
      <c r="BG237" s="241">
        <f t="shared" si="56"/>
        <v>0</v>
      </c>
      <c r="BH237" s="241">
        <f t="shared" si="57"/>
        <v>0</v>
      </c>
      <c r="BI237" s="241">
        <f t="shared" si="58"/>
        <v>0</v>
      </c>
      <c r="BJ237" s="158" t="s">
        <v>85</v>
      </c>
      <c r="BK237" s="242">
        <f t="shared" si="59"/>
        <v>0</v>
      </c>
      <c r="BL237" s="158" t="s">
        <v>232</v>
      </c>
      <c r="BM237" s="158" t="s">
        <v>898</v>
      </c>
      <c r="BO237" s="152"/>
    </row>
    <row r="238" spans="2:67" s="170" customFormat="1" ht="16.5" customHeight="1">
      <c r="B238" s="171"/>
      <c r="C238" s="243" t="s">
        <v>589</v>
      </c>
      <c r="D238" s="243" t="s">
        <v>203</v>
      </c>
      <c r="E238" s="244" t="s">
        <v>1389</v>
      </c>
      <c r="F238" s="245" t="s">
        <v>1390</v>
      </c>
      <c r="G238" s="245"/>
      <c r="H238" s="245"/>
      <c r="I238" s="245"/>
      <c r="J238" s="246" t="s">
        <v>210</v>
      </c>
      <c r="K238" s="247">
        <v>51</v>
      </c>
      <c r="L238" s="150"/>
      <c r="M238" s="150"/>
      <c r="N238" s="248">
        <f t="shared" si="50"/>
        <v>0</v>
      </c>
      <c r="O238" s="236"/>
      <c r="P238" s="236"/>
      <c r="Q238" s="236"/>
      <c r="R238" s="174"/>
      <c r="T238" s="237" t="s">
        <v>5</v>
      </c>
      <c r="U238" s="238" t="s">
        <v>41</v>
      </c>
      <c r="V238" s="239">
        <v>0</v>
      </c>
      <c r="W238" s="239">
        <f t="shared" si="51"/>
        <v>0</v>
      </c>
      <c r="X238" s="239">
        <v>0</v>
      </c>
      <c r="Y238" s="239">
        <f t="shared" si="52"/>
        <v>0</v>
      </c>
      <c r="Z238" s="239">
        <v>0</v>
      </c>
      <c r="AA238" s="240">
        <f t="shared" si="53"/>
        <v>0</v>
      </c>
      <c r="AR238" s="158" t="s">
        <v>297</v>
      </c>
      <c r="AT238" s="158" t="s">
        <v>203</v>
      </c>
      <c r="AU238" s="158" t="s">
        <v>85</v>
      </c>
      <c r="AY238" s="158" t="s">
        <v>168</v>
      </c>
      <c r="BE238" s="241">
        <f t="shared" si="54"/>
        <v>0</v>
      </c>
      <c r="BF238" s="241">
        <f t="shared" si="55"/>
        <v>0</v>
      </c>
      <c r="BG238" s="241">
        <f t="shared" si="56"/>
        <v>0</v>
      </c>
      <c r="BH238" s="241">
        <f t="shared" si="57"/>
        <v>0</v>
      </c>
      <c r="BI238" s="241">
        <f t="shared" si="58"/>
        <v>0</v>
      </c>
      <c r="BJ238" s="158" t="s">
        <v>85</v>
      </c>
      <c r="BK238" s="242">
        <f t="shared" si="59"/>
        <v>0</v>
      </c>
      <c r="BL238" s="158" t="s">
        <v>232</v>
      </c>
      <c r="BM238" s="158" t="s">
        <v>906</v>
      </c>
      <c r="BO238" s="152"/>
    </row>
    <row r="239" spans="2:67" s="170" customFormat="1" ht="25.5" customHeight="1">
      <c r="B239" s="171"/>
      <c r="C239" s="231" t="s">
        <v>593</v>
      </c>
      <c r="D239" s="231" t="s">
        <v>169</v>
      </c>
      <c r="E239" s="232" t="s">
        <v>1391</v>
      </c>
      <c r="F239" s="233" t="s">
        <v>1392</v>
      </c>
      <c r="G239" s="233"/>
      <c r="H239" s="233"/>
      <c r="I239" s="233"/>
      <c r="J239" s="234" t="s">
        <v>210</v>
      </c>
      <c r="K239" s="235">
        <v>3</v>
      </c>
      <c r="L239" s="149"/>
      <c r="M239" s="149"/>
      <c r="N239" s="236">
        <f t="shared" si="50"/>
        <v>0</v>
      </c>
      <c r="O239" s="236"/>
      <c r="P239" s="236"/>
      <c r="Q239" s="236"/>
      <c r="R239" s="174"/>
      <c r="T239" s="237" t="s">
        <v>5</v>
      </c>
      <c r="U239" s="238" t="s">
        <v>41</v>
      </c>
      <c r="V239" s="239">
        <v>0</v>
      </c>
      <c r="W239" s="239">
        <f t="shared" si="51"/>
        <v>0</v>
      </c>
      <c r="X239" s="239">
        <v>0</v>
      </c>
      <c r="Y239" s="239">
        <f t="shared" si="52"/>
        <v>0</v>
      </c>
      <c r="Z239" s="239">
        <v>0</v>
      </c>
      <c r="AA239" s="240">
        <f t="shared" si="53"/>
        <v>0</v>
      </c>
      <c r="AR239" s="158" t="s">
        <v>232</v>
      </c>
      <c r="AT239" s="158" t="s">
        <v>169</v>
      </c>
      <c r="AU239" s="158" t="s">
        <v>85</v>
      </c>
      <c r="AY239" s="158" t="s">
        <v>168</v>
      </c>
      <c r="BE239" s="241">
        <f t="shared" si="54"/>
        <v>0</v>
      </c>
      <c r="BF239" s="241">
        <f t="shared" si="55"/>
        <v>0</v>
      </c>
      <c r="BG239" s="241">
        <f t="shared" si="56"/>
        <v>0</v>
      </c>
      <c r="BH239" s="241">
        <f t="shared" si="57"/>
        <v>0</v>
      </c>
      <c r="BI239" s="241">
        <f t="shared" si="58"/>
        <v>0</v>
      </c>
      <c r="BJ239" s="158" t="s">
        <v>85</v>
      </c>
      <c r="BK239" s="242">
        <f t="shared" si="59"/>
        <v>0</v>
      </c>
      <c r="BL239" s="158" t="s">
        <v>232</v>
      </c>
      <c r="BM239" s="158" t="s">
        <v>914</v>
      </c>
      <c r="BO239" s="152"/>
    </row>
    <row r="240" spans="2:67" s="170" customFormat="1" ht="51" customHeight="1">
      <c r="B240" s="171"/>
      <c r="C240" s="243" t="s">
        <v>597</v>
      </c>
      <c r="D240" s="243" t="s">
        <v>203</v>
      </c>
      <c r="E240" s="244" t="s">
        <v>1393</v>
      </c>
      <c r="F240" s="245" t="s">
        <v>1394</v>
      </c>
      <c r="G240" s="245"/>
      <c r="H240" s="245"/>
      <c r="I240" s="245"/>
      <c r="J240" s="246" t="s">
        <v>210</v>
      </c>
      <c r="K240" s="247">
        <v>3</v>
      </c>
      <c r="L240" s="150"/>
      <c r="M240" s="150"/>
      <c r="N240" s="248">
        <f t="shared" si="50"/>
        <v>0</v>
      </c>
      <c r="O240" s="236"/>
      <c r="P240" s="236"/>
      <c r="Q240" s="236"/>
      <c r="R240" s="174"/>
      <c r="T240" s="237" t="s">
        <v>5</v>
      </c>
      <c r="U240" s="238" t="s">
        <v>41</v>
      </c>
      <c r="V240" s="239">
        <v>0</v>
      </c>
      <c r="W240" s="239">
        <f t="shared" si="51"/>
        <v>0</v>
      </c>
      <c r="X240" s="239">
        <v>0</v>
      </c>
      <c r="Y240" s="239">
        <f t="shared" si="52"/>
        <v>0</v>
      </c>
      <c r="Z240" s="239">
        <v>0</v>
      </c>
      <c r="AA240" s="240">
        <f t="shared" si="53"/>
        <v>0</v>
      </c>
      <c r="AR240" s="158" t="s">
        <v>297</v>
      </c>
      <c r="AT240" s="158" t="s">
        <v>203</v>
      </c>
      <c r="AU240" s="158" t="s">
        <v>85</v>
      </c>
      <c r="AY240" s="158" t="s">
        <v>168</v>
      </c>
      <c r="BE240" s="241">
        <f t="shared" si="54"/>
        <v>0</v>
      </c>
      <c r="BF240" s="241">
        <f t="shared" si="55"/>
        <v>0</v>
      </c>
      <c r="BG240" s="241">
        <f t="shared" si="56"/>
        <v>0</v>
      </c>
      <c r="BH240" s="241">
        <f t="shared" si="57"/>
        <v>0</v>
      </c>
      <c r="BI240" s="241">
        <f t="shared" si="58"/>
        <v>0</v>
      </c>
      <c r="BJ240" s="158" t="s">
        <v>85</v>
      </c>
      <c r="BK240" s="242">
        <f t="shared" si="59"/>
        <v>0</v>
      </c>
      <c r="BL240" s="158" t="s">
        <v>232</v>
      </c>
      <c r="BM240" s="158" t="s">
        <v>922</v>
      </c>
      <c r="BO240" s="152"/>
    </row>
    <row r="241" spans="2:67" s="170" customFormat="1" ht="16.5" customHeight="1">
      <c r="B241" s="171"/>
      <c r="C241" s="231" t="s">
        <v>601</v>
      </c>
      <c r="D241" s="231" t="s">
        <v>169</v>
      </c>
      <c r="E241" s="232" t="s">
        <v>1395</v>
      </c>
      <c r="F241" s="233" t="s">
        <v>1396</v>
      </c>
      <c r="G241" s="233"/>
      <c r="H241" s="233"/>
      <c r="I241" s="233"/>
      <c r="J241" s="234" t="s">
        <v>210</v>
      </c>
      <c r="K241" s="235">
        <v>3</v>
      </c>
      <c r="L241" s="149"/>
      <c r="M241" s="149"/>
      <c r="N241" s="236">
        <f t="shared" si="50"/>
        <v>0</v>
      </c>
      <c r="O241" s="236"/>
      <c r="P241" s="236"/>
      <c r="Q241" s="236"/>
      <c r="R241" s="174"/>
      <c r="T241" s="237" t="s">
        <v>5</v>
      </c>
      <c r="U241" s="238" t="s">
        <v>41</v>
      </c>
      <c r="V241" s="239">
        <v>0</v>
      </c>
      <c r="W241" s="239">
        <f t="shared" si="51"/>
        <v>0</v>
      </c>
      <c r="X241" s="239">
        <v>0</v>
      </c>
      <c r="Y241" s="239">
        <f t="shared" si="52"/>
        <v>0</v>
      </c>
      <c r="Z241" s="239">
        <v>0</v>
      </c>
      <c r="AA241" s="240">
        <f t="shared" si="53"/>
        <v>0</v>
      </c>
      <c r="AR241" s="158" t="s">
        <v>232</v>
      </c>
      <c r="AT241" s="158" t="s">
        <v>169</v>
      </c>
      <c r="AU241" s="158" t="s">
        <v>85</v>
      </c>
      <c r="AY241" s="158" t="s">
        <v>168</v>
      </c>
      <c r="BE241" s="241">
        <f t="shared" si="54"/>
        <v>0</v>
      </c>
      <c r="BF241" s="241">
        <f t="shared" si="55"/>
        <v>0</v>
      </c>
      <c r="BG241" s="241">
        <f t="shared" si="56"/>
        <v>0</v>
      </c>
      <c r="BH241" s="241">
        <f t="shared" si="57"/>
        <v>0</v>
      </c>
      <c r="BI241" s="241">
        <f t="shared" si="58"/>
        <v>0</v>
      </c>
      <c r="BJ241" s="158" t="s">
        <v>85</v>
      </c>
      <c r="BK241" s="242">
        <f t="shared" si="59"/>
        <v>0</v>
      </c>
      <c r="BL241" s="158" t="s">
        <v>232</v>
      </c>
      <c r="BM241" s="158" t="s">
        <v>930</v>
      </c>
      <c r="BO241" s="152"/>
    </row>
    <row r="242" spans="2:67" s="170" customFormat="1" ht="38.25" customHeight="1">
      <c r="B242" s="171"/>
      <c r="C242" s="243" t="s">
        <v>605</v>
      </c>
      <c r="D242" s="243" t="s">
        <v>203</v>
      </c>
      <c r="E242" s="244" t="s">
        <v>1397</v>
      </c>
      <c r="F242" s="245" t="s">
        <v>1398</v>
      </c>
      <c r="G242" s="245"/>
      <c r="H242" s="245"/>
      <c r="I242" s="245"/>
      <c r="J242" s="246" t="s">
        <v>210</v>
      </c>
      <c r="K242" s="247">
        <v>3</v>
      </c>
      <c r="L242" s="150"/>
      <c r="M242" s="150"/>
      <c r="N242" s="248">
        <f t="shared" si="50"/>
        <v>0</v>
      </c>
      <c r="O242" s="236"/>
      <c r="P242" s="236"/>
      <c r="Q242" s="236"/>
      <c r="R242" s="174"/>
      <c r="T242" s="237" t="s">
        <v>5</v>
      </c>
      <c r="U242" s="238" t="s">
        <v>41</v>
      </c>
      <c r="V242" s="239">
        <v>0</v>
      </c>
      <c r="W242" s="239">
        <f t="shared" si="51"/>
        <v>0</v>
      </c>
      <c r="X242" s="239">
        <v>0</v>
      </c>
      <c r="Y242" s="239">
        <f t="shared" si="52"/>
        <v>0</v>
      </c>
      <c r="Z242" s="239">
        <v>0</v>
      </c>
      <c r="AA242" s="240">
        <f t="shared" si="53"/>
        <v>0</v>
      </c>
      <c r="AR242" s="158" t="s">
        <v>297</v>
      </c>
      <c r="AT242" s="158" t="s">
        <v>203</v>
      </c>
      <c r="AU242" s="158" t="s">
        <v>85</v>
      </c>
      <c r="AY242" s="158" t="s">
        <v>168</v>
      </c>
      <c r="BE242" s="241">
        <f t="shared" si="54"/>
        <v>0</v>
      </c>
      <c r="BF242" s="241">
        <f t="shared" si="55"/>
        <v>0</v>
      </c>
      <c r="BG242" s="241">
        <f t="shared" si="56"/>
        <v>0</v>
      </c>
      <c r="BH242" s="241">
        <f t="shared" si="57"/>
        <v>0</v>
      </c>
      <c r="BI242" s="241">
        <f t="shared" si="58"/>
        <v>0</v>
      </c>
      <c r="BJ242" s="158" t="s">
        <v>85</v>
      </c>
      <c r="BK242" s="242">
        <f t="shared" si="59"/>
        <v>0</v>
      </c>
      <c r="BL242" s="158" t="s">
        <v>232</v>
      </c>
      <c r="BM242" s="158" t="s">
        <v>938</v>
      </c>
      <c r="BO242" s="152"/>
    </row>
    <row r="243" spans="2:67" s="170" customFormat="1" ht="25.5" customHeight="1">
      <c r="B243" s="171"/>
      <c r="C243" s="231" t="s">
        <v>608</v>
      </c>
      <c r="D243" s="231" t="s">
        <v>169</v>
      </c>
      <c r="E243" s="232" t="s">
        <v>1399</v>
      </c>
      <c r="F243" s="233" t="s">
        <v>1400</v>
      </c>
      <c r="G243" s="233"/>
      <c r="H243" s="233"/>
      <c r="I243" s="233"/>
      <c r="J243" s="234" t="s">
        <v>210</v>
      </c>
      <c r="K243" s="235">
        <v>13</v>
      </c>
      <c r="L243" s="149"/>
      <c r="M243" s="149"/>
      <c r="N243" s="236">
        <f t="shared" si="50"/>
        <v>0</v>
      </c>
      <c r="O243" s="236"/>
      <c r="P243" s="236"/>
      <c r="Q243" s="236"/>
      <c r="R243" s="174"/>
      <c r="T243" s="237" t="s">
        <v>5</v>
      </c>
      <c r="U243" s="238" t="s">
        <v>41</v>
      </c>
      <c r="V243" s="239">
        <v>0</v>
      </c>
      <c r="W243" s="239">
        <f t="shared" si="51"/>
        <v>0</v>
      </c>
      <c r="X243" s="239">
        <v>0</v>
      </c>
      <c r="Y243" s="239">
        <f t="shared" si="52"/>
        <v>0</v>
      </c>
      <c r="Z243" s="239">
        <v>0</v>
      </c>
      <c r="AA243" s="240">
        <f t="shared" si="53"/>
        <v>0</v>
      </c>
      <c r="AR243" s="158" t="s">
        <v>232</v>
      </c>
      <c r="AT243" s="158" t="s">
        <v>169</v>
      </c>
      <c r="AU243" s="158" t="s">
        <v>85</v>
      </c>
      <c r="AY243" s="158" t="s">
        <v>168</v>
      </c>
      <c r="BE243" s="241">
        <f t="shared" si="54"/>
        <v>0</v>
      </c>
      <c r="BF243" s="241">
        <f t="shared" si="55"/>
        <v>0</v>
      </c>
      <c r="BG243" s="241">
        <f t="shared" si="56"/>
        <v>0</v>
      </c>
      <c r="BH243" s="241">
        <f t="shared" si="57"/>
        <v>0</v>
      </c>
      <c r="BI243" s="241">
        <f t="shared" si="58"/>
        <v>0</v>
      </c>
      <c r="BJ243" s="158" t="s">
        <v>85</v>
      </c>
      <c r="BK243" s="242">
        <f t="shared" si="59"/>
        <v>0</v>
      </c>
      <c r="BL243" s="158" t="s">
        <v>232</v>
      </c>
      <c r="BM243" s="158" t="s">
        <v>946</v>
      </c>
      <c r="BO243" s="152"/>
    </row>
    <row r="244" spans="2:67" s="170" customFormat="1" ht="25.5" customHeight="1">
      <c r="B244" s="171"/>
      <c r="C244" s="231" t="s">
        <v>612</v>
      </c>
      <c r="D244" s="231" t="s">
        <v>169</v>
      </c>
      <c r="E244" s="232" t="s">
        <v>1401</v>
      </c>
      <c r="F244" s="233" t="s">
        <v>1402</v>
      </c>
      <c r="G244" s="233"/>
      <c r="H244" s="233"/>
      <c r="I244" s="233"/>
      <c r="J244" s="234" t="s">
        <v>210</v>
      </c>
      <c r="K244" s="235">
        <v>10</v>
      </c>
      <c r="L244" s="149"/>
      <c r="M244" s="149"/>
      <c r="N244" s="236">
        <f t="shared" si="50"/>
        <v>0</v>
      </c>
      <c r="O244" s="236"/>
      <c r="P244" s="236"/>
      <c r="Q244" s="236"/>
      <c r="R244" s="174"/>
      <c r="T244" s="237" t="s">
        <v>5</v>
      </c>
      <c r="U244" s="238" t="s">
        <v>41</v>
      </c>
      <c r="V244" s="239">
        <v>0</v>
      </c>
      <c r="W244" s="239">
        <f t="shared" si="51"/>
        <v>0</v>
      </c>
      <c r="X244" s="239">
        <v>0</v>
      </c>
      <c r="Y244" s="239">
        <f t="shared" si="52"/>
        <v>0</v>
      </c>
      <c r="Z244" s="239">
        <v>0</v>
      </c>
      <c r="AA244" s="240">
        <f t="shared" si="53"/>
        <v>0</v>
      </c>
      <c r="AR244" s="158" t="s">
        <v>232</v>
      </c>
      <c r="AT244" s="158" t="s">
        <v>169</v>
      </c>
      <c r="AU244" s="158" t="s">
        <v>85</v>
      </c>
      <c r="AY244" s="158" t="s">
        <v>168</v>
      </c>
      <c r="BE244" s="241">
        <f t="shared" si="54"/>
        <v>0</v>
      </c>
      <c r="BF244" s="241">
        <f t="shared" si="55"/>
        <v>0</v>
      </c>
      <c r="BG244" s="241">
        <f t="shared" si="56"/>
        <v>0</v>
      </c>
      <c r="BH244" s="241">
        <f t="shared" si="57"/>
        <v>0</v>
      </c>
      <c r="BI244" s="241">
        <f t="shared" si="58"/>
        <v>0</v>
      </c>
      <c r="BJ244" s="158" t="s">
        <v>85</v>
      </c>
      <c r="BK244" s="242">
        <f t="shared" si="59"/>
        <v>0</v>
      </c>
      <c r="BL244" s="158" t="s">
        <v>232</v>
      </c>
      <c r="BM244" s="158" t="s">
        <v>954</v>
      </c>
      <c r="BO244" s="152"/>
    </row>
    <row r="245" spans="2:67" s="170" customFormat="1" ht="25.5" customHeight="1">
      <c r="B245" s="171"/>
      <c r="C245" s="231" t="s">
        <v>616</v>
      </c>
      <c r="D245" s="231" t="s">
        <v>169</v>
      </c>
      <c r="E245" s="232" t="s">
        <v>1403</v>
      </c>
      <c r="F245" s="233" t="s">
        <v>1404</v>
      </c>
      <c r="G245" s="233"/>
      <c r="H245" s="233"/>
      <c r="I245" s="233"/>
      <c r="J245" s="234" t="s">
        <v>210</v>
      </c>
      <c r="K245" s="235">
        <v>3</v>
      </c>
      <c r="L245" s="149"/>
      <c r="M245" s="149"/>
      <c r="N245" s="236">
        <f t="shared" si="50"/>
        <v>0</v>
      </c>
      <c r="O245" s="236"/>
      <c r="P245" s="236"/>
      <c r="Q245" s="236"/>
      <c r="R245" s="174"/>
      <c r="T245" s="237" t="s">
        <v>5</v>
      </c>
      <c r="U245" s="238" t="s">
        <v>41</v>
      </c>
      <c r="V245" s="239">
        <v>0</v>
      </c>
      <c r="W245" s="239">
        <f t="shared" si="51"/>
        <v>0</v>
      </c>
      <c r="X245" s="239">
        <v>0</v>
      </c>
      <c r="Y245" s="239">
        <f t="shared" si="52"/>
        <v>0</v>
      </c>
      <c r="Z245" s="239">
        <v>0</v>
      </c>
      <c r="AA245" s="240">
        <f t="shared" si="53"/>
        <v>0</v>
      </c>
      <c r="AR245" s="158" t="s">
        <v>232</v>
      </c>
      <c r="AT245" s="158" t="s">
        <v>169</v>
      </c>
      <c r="AU245" s="158" t="s">
        <v>85</v>
      </c>
      <c r="AY245" s="158" t="s">
        <v>168</v>
      </c>
      <c r="BE245" s="241">
        <f t="shared" si="54"/>
        <v>0</v>
      </c>
      <c r="BF245" s="241">
        <f t="shared" si="55"/>
        <v>0</v>
      </c>
      <c r="BG245" s="241">
        <f t="shared" si="56"/>
        <v>0</v>
      </c>
      <c r="BH245" s="241">
        <f t="shared" si="57"/>
        <v>0</v>
      </c>
      <c r="BI245" s="241">
        <f t="shared" si="58"/>
        <v>0</v>
      </c>
      <c r="BJ245" s="158" t="s">
        <v>85</v>
      </c>
      <c r="BK245" s="242">
        <f t="shared" si="59"/>
        <v>0</v>
      </c>
      <c r="BL245" s="158" t="s">
        <v>232</v>
      </c>
      <c r="BM245" s="158" t="s">
        <v>962</v>
      </c>
      <c r="BO245" s="152"/>
    </row>
    <row r="246" spans="2:67" s="170" customFormat="1" ht="25.5" customHeight="1">
      <c r="B246" s="171"/>
      <c r="C246" s="231" t="s">
        <v>620</v>
      </c>
      <c r="D246" s="231" t="s">
        <v>169</v>
      </c>
      <c r="E246" s="232" t="s">
        <v>1405</v>
      </c>
      <c r="F246" s="233" t="s">
        <v>1406</v>
      </c>
      <c r="G246" s="233"/>
      <c r="H246" s="233"/>
      <c r="I246" s="233"/>
      <c r="J246" s="234" t="s">
        <v>418</v>
      </c>
      <c r="K246" s="235">
        <v>1</v>
      </c>
      <c r="L246" s="149"/>
      <c r="M246" s="149"/>
      <c r="N246" s="236">
        <f t="shared" si="50"/>
        <v>0</v>
      </c>
      <c r="O246" s="236"/>
      <c r="P246" s="236"/>
      <c r="Q246" s="236"/>
      <c r="R246" s="174"/>
      <c r="T246" s="237" t="s">
        <v>5</v>
      </c>
      <c r="U246" s="238" t="s">
        <v>41</v>
      </c>
      <c r="V246" s="239">
        <v>0</v>
      </c>
      <c r="W246" s="239">
        <f t="shared" si="51"/>
        <v>0</v>
      </c>
      <c r="X246" s="239">
        <v>0</v>
      </c>
      <c r="Y246" s="239">
        <f t="shared" si="52"/>
        <v>0</v>
      </c>
      <c r="Z246" s="239">
        <v>0</v>
      </c>
      <c r="AA246" s="240">
        <f t="shared" si="53"/>
        <v>0</v>
      </c>
      <c r="AR246" s="158" t="s">
        <v>232</v>
      </c>
      <c r="AT246" s="158" t="s">
        <v>169</v>
      </c>
      <c r="AU246" s="158" t="s">
        <v>85</v>
      </c>
      <c r="AY246" s="158" t="s">
        <v>168</v>
      </c>
      <c r="BE246" s="241">
        <f t="shared" si="54"/>
        <v>0</v>
      </c>
      <c r="BF246" s="241">
        <f t="shared" si="55"/>
        <v>0</v>
      </c>
      <c r="BG246" s="241">
        <f t="shared" si="56"/>
        <v>0</v>
      </c>
      <c r="BH246" s="241">
        <f t="shared" si="57"/>
        <v>0</v>
      </c>
      <c r="BI246" s="241">
        <f t="shared" si="58"/>
        <v>0</v>
      </c>
      <c r="BJ246" s="158" t="s">
        <v>85</v>
      </c>
      <c r="BK246" s="242">
        <f t="shared" si="59"/>
        <v>0</v>
      </c>
      <c r="BL246" s="158" t="s">
        <v>232</v>
      </c>
      <c r="BM246" s="158" t="s">
        <v>970</v>
      </c>
      <c r="BO246" s="152"/>
    </row>
    <row r="247" spans="2:67" s="170" customFormat="1" ht="25.5" customHeight="1">
      <c r="B247" s="171"/>
      <c r="C247" s="231" t="s">
        <v>623</v>
      </c>
      <c r="D247" s="231" t="s">
        <v>169</v>
      </c>
      <c r="E247" s="232" t="s">
        <v>1407</v>
      </c>
      <c r="F247" s="233" t="s">
        <v>1408</v>
      </c>
      <c r="G247" s="233"/>
      <c r="H247" s="233"/>
      <c r="I247" s="233"/>
      <c r="J247" s="234" t="s">
        <v>243</v>
      </c>
      <c r="K247" s="235">
        <v>714</v>
      </c>
      <c r="L247" s="149"/>
      <c r="M247" s="149"/>
      <c r="N247" s="236">
        <f t="shared" si="50"/>
        <v>0</v>
      </c>
      <c r="O247" s="236"/>
      <c r="P247" s="236"/>
      <c r="Q247" s="236"/>
      <c r="R247" s="174"/>
      <c r="T247" s="237" t="s">
        <v>5</v>
      </c>
      <c r="U247" s="238" t="s">
        <v>41</v>
      </c>
      <c r="V247" s="239">
        <v>0</v>
      </c>
      <c r="W247" s="239">
        <f t="shared" si="51"/>
        <v>0</v>
      </c>
      <c r="X247" s="239">
        <v>0</v>
      </c>
      <c r="Y247" s="239">
        <f t="shared" si="52"/>
        <v>0</v>
      </c>
      <c r="Z247" s="239">
        <v>0</v>
      </c>
      <c r="AA247" s="240">
        <f t="shared" si="53"/>
        <v>0</v>
      </c>
      <c r="AR247" s="158" t="s">
        <v>232</v>
      </c>
      <c r="AT247" s="158" t="s">
        <v>169</v>
      </c>
      <c r="AU247" s="158" t="s">
        <v>85</v>
      </c>
      <c r="AY247" s="158" t="s">
        <v>168</v>
      </c>
      <c r="BE247" s="241">
        <f t="shared" si="54"/>
        <v>0</v>
      </c>
      <c r="BF247" s="241">
        <f t="shared" si="55"/>
        <v>0</v>
      </c>
      <c r="BG247" s="241">
        <f t="shared" si="56"/>
        <v>0</v>
      </c>
      <c r="BH247" s="241">
        <f t="shared" si="57"/>
        <v>0</v>
      </c>
      <c r="BI247" s="241">
        <f t="shared" si="58"/>
        <v>0</v>
      </c>
      <c r="BJ247" s="158" t="s">
        <v>85</v>
      </c>
      <c r="BK247" s="242">
        <f t="shared" si="59"/>
        <v>0</v>
      </c>
      <c r="BL247" s="158" t="s">
        <v>232</v>
      </c>
      <c r="BM247" s="158" t="s">
        <v>978</v>
      </c>
      <c r="BO247" s="152"/>
    </row>
    <row r="248" spans="2:67" s="170" customFormat="1" ht="25.5" customHeight="1">
      <c r="B248" s="171"/>
      <c r="C248" s="231" t="s">
        <v>627</v>
      </c>
      <c r="D248" s="231" t="s">
        <v>169</v>
      </c>
      <c r="E248" s="232" t="s">
        <v>1409</v>
      </c>
      <c r="F248" s="233" t="s">
        <v>1410</v>
      </c>
      <c r="G248" s="233"/>
      <c r="H248" s="233"/>
      <c r="I248" s="233"/>
      <c r="J248" s="234" t="s">
        <v>243</v>
      </c>
      <c r="K248" s="235">
        <v>530</v>
      </c>
      <c r="L248" s="149"/>
      <c r="M248" s="149"/>
      <c r="N248" s="236">
        <f t="shared" si="50"/>
        <v>0</v>
      </c>
      <c r="O248" s="236"/>
      <c r="P248" s="236"/>
      <c r="Q248" s="236"/>
      <c r="R248" s="174"/>
      <c r="T248" s="237" t="s">
        <v>5</v>
      </c>
      <c r="U248" s="238" t="s">
        <v>41</v>
      </c>
      <c r="V248" s="239">
        <v>0</v>
      </c>
      <c r="W248" s="239">
        <f t="shared" si="51"/>
        <v>0</v>
      </c>
      <c r="X248" s="239">
        <v>0</v>
      </c>
      <c r="Y248" s="239">
        <f t="shared" si="52"/>
        <v>0</v>
      </c>
      <c r="Z248" s="239">
        <v>0</v>
      </c>
      <c r="AA248" s="240">
        <f t="shared" si="53"/>
        <v>0</v>
      </c>
      <c r="AR248" s="158" t="s">
        <v>232</v>
      </c>
      <c r="AT248" s="158" t="s">
        <v>169</v>
      </c>
      <c r="AU248" s="158" t="s">
        <v>85</v>
      </c>
      <c r="AY248" s="158" t="s">
        <v>168</v>
      </c>
      <c r="BE248" s="241">
        <f t="shared" si="54"/>
        <v>0</v>
      </c>
      <c r="BF248" s="241">
        <f t="shared" si="55"/>
        <v>0</v>
      </c>
      <c r="BG248" s="241">
        <f t="shared" si="56"/>
        <v>0</v>
      </c>
      <c r="BH248" s="241">
        <f t="shared" si="57"/>
        <v>0</v>
      </c>
      <c r="BI248" s="241">
        <f t="shared" si="58"/>
        <v>0</v>
      </c>
      <c r="BJ248" s="158" t="s">
        <v>85</v>
      </c>
      <c r="BK248" s="242">
        <f t="shared" si="59"/>
        <v>0</v>
      </c>
      <c r="BL248" s="158" t="s">
        <v>232</v>
      </c>
      <c r="BM248" s="158" t="s">
        <v>986</v>
      </c>
      <c r="BO248" s="152"/>
    </row>
    <row r="249" spans="2:67" s="170" customFormat="1" ht="25.5" customHeight="1">
      <c r="B249" s="171"/>
      <c r="C249" s="231" t="s">
        <v>631</v>
      </c>
      <c r="D249" s="231" t="s">
        <v>169</v>
      </c>
      <c r="E249" s="232" t="s">
        <v>1411</v>
      </c>
      <c r="F249" s="233" t="s">
        <v>1412</v>
      </c>
      <c r="G249" s="233"/>
      <c r="H249" s="233"/>
      <c r="I249" s="233"/>
      <c r="J249" s="234" t="s">
        <v>243</v>
      </c>
      <c r="K249" s="235">
        <v>184</v>
      </c>
      <c r="L249" s="149"/>
      <c r="M249" s="149"/>
      <c r="N249" s="236">
        <f t="shared" si="50"/>
        <v>0</v>
      </c>
      <c r="O249" s="236"/>
      <c r="P249" s="236"/>
      <c r="Q249" s="236"/>
      <c r="R249" s="174"/>
      <c r="T249" s="237" t="s">
        <v>5</v>
      </c>
      <c r="U249" s="238" t="s">
        <v>41</v>
      </c>
      <c r="V249" s="239">
        <v>0</v>
      </c>
      <c r="W249" s="239">
        <f t="shared" si="51"/>
        <v>0</v>
      </c>
      <c r="X249" s="239">
        <v>0</v>
      </c>
      <c r="Y249" s="239">
        <f t="shared" si="52"/>
        <v>0</v>
      </c>
      <c r="Z249" s="239">
        <v>0</v>
      </c>
      <c r="AA249" s="240">
        <f t="shared" si="53"/>
        <v>0</v>
      </c>
      <c r="AR249" s="158" t="s">
        <v>232</v>
      </c>
      <c r="AT249" s="158" t="s">
        <v>169</v>
      </c>
      <c r="AU249" s="158" t="s">
        <v>85</v>
      </c>
      <c r="AY249" s="158" t="s">
        <v>168</v>
      </c>
      <c r="BE249" s="241">
        <f t="shared" si="54"/>
        <v>0</v>
      </c>
      <c r="BF249" s="241">
        <f t="shared" si="55"/>
        <v>0</v>
      </c>
      <c r="BG249" s="241">
        <f t="shared" si="56"/>
        <v>0</v>
      </c>
      <c r="BH249" s="241">
        <f t="shared" si="57"/>
        <v>0</v>
      </c>
      <c r="BI249" s="241">
        <f t="shared" si="58"/>
        <v>0</v>
      </c>
      <c r="BJ249" s="158" t="s">
        <v>85</v>
      </c>
      <c r="BK249" s="242">
        <f t="shared" si="59"/>
        <v>0</v>
      </c>
      <c r="BL249" s="158" t="s">
        <v>232</v>
      </c>
      <c r="BM249" s="158" t="s">
        <v>994</v>
      </c>
      <c r="BO249" s="152"/>
    </row>
    <row r="250" spans="2:67" s="170" customFormat="1" ht="25.5" customHeight="1">
      <c r="B250" s="171"/>
      <c r="C250" s="231" t="s">
        <v>635</v>
      </c>
      <c r="D250" s="231" t="s">
        <v>169</v>
      </c>
      <c r="E250" s="232" t="s">
        <v>1413</v>
      </c>
      <c r="F250" s="233" t="s">
        <v>1414</v>
      </c>
      <c r="G250" s="233"/>
      <c r="H250" s="233"/>
      <c r="I250" s="233"/>
      <c r="J250" s="234" t="s">
        <v>267</v>
      </c>
      <c r="K250" s="235">
        <v>0.98399999999999999</v>
      </c>
      <c r="L250" s="149"/>
      <c r="M250" s="149"/>
      <c r="N250" s="236">
        <f t="shared" si="50"/>
        <v>0</v>
      </c>
      <c r="O250" s="236"/>
      <c r="P250" s="236"/>
      <c r="Q250" s="236"/>
      <c r="R250" s="174"/>
      <c r="T250" s="237" t="s">
        <v>5</v>
      </c>
      <c r="U250" s="238" t="s">
        <v>41</v>
      </c>
      <c r="V250" s="239">
        <v>1.2589999999999999</v>
      </c>
      <c r="W250" s="239">
        <f t="shared" si="51"/>
        <v>1.238856</v>
      </c>
      <c r="X250" s="239">
        <v>0</v>
      </c>
      <c r="Y250" s="239">
        <f t="shared" si="52"/>
        <v>0</v>
      </c>
      <c r="Z250" s="239">
        <v>0</v>
      </c>
      <c r="AA250" s="240">
        <f t="shared" si="53"/>
        <v>0</v>
      </c>
      <c r="AR250" s="158" t="s">
        <v>232</v>
      </c>
      <c r="AT250" s="158" t="s">
        <v>169</v>
      </c>
      <c r="AU250" s="158" t="s">
        <v>85</v>
      </c>
      <c r="AY250" s="158" t="s">
        <v>168</v>
      </c>
      <c r="BE250" s="241">
        <f t="shared" si="54"/>
        <v>0</v>
      </c>
      <c r="BF250" s="241">
        <f t="shared" si="55"/>
        <v>0</v>
      </c>
      <c r="BG250" s="241">
        <f t="shared" si="56"/>
        <v>0</v>
      </c>
      <c r="BH250" s="241">
        <f t="shared" si="57"/>
        <v>0</v>
      </c>
      <c r="BI250" s="241">
        <f t="shared" si="58"/>
        <v>0</v>
      </c>
      <c r="BJ250" s="158" t="s">
        <v>85</v>
      </c>
      <c r="BK250" s="242">
        <f t="shared" si="59"/>
        <v>0</v>
      </c>
      <c r="BL250" s="158" t="s">
        <v>232</v>
      </c>
      <c r="BM250" s="158" t="s">
        <v>1415</v>
      </c>
      <c r="BO250" s="152"/>
    </row>
    <row r="251" spans="2:67" s="220" customFormat="1" ht="29.9" customHeight="1">
      <c r="B251" s="214"/>
      <c r="C251" s="215"/>
      <c r="D251" s="227" t="s">
        <v>1177</v>
      </c>
      <c r="E251" s="227"/>
      <c r="F251" s="227"/>
      <c r="G251" s="227"/>
      <c r="H251" s="227"/>
      <c r="I251" s="227"/>
      <c r="J251" s="227"/>
      <c r="K251" s="227"/>
      <c r="L251" s="289"/>
      <c r="M251" s="289"/>
      <c r="N251" s="249">
        <f>BK251</f>
        <v>0</v>
      </c>
      <c r="O251" s="250"/>
      <c r="P251" s="250"/>
      <c r="Q251" s="250"/>
      <c r="R251" s="219"/>
      <c r="T251" s="221"/>
      <c r="U251" s="215"/>
      <c r="V251" s="215"/>
      <c r="W251" s="222">
        <f>SUM(W252:W311)</f>
        <v>4.1586300000000005</v>
      </c>
      <c r="X251" s="215"/>
      <c r="Y251" s="222">
        <f>SUM(Y252:Y311)</f>
        <v>0</v>
      </c>
      <c r="Z251" s="215"/>
      <c r="AA251" s="223">
        <f>SUM(AA252:AA311)</f>
        <v>0.54800000000000004</v>
      </c>
      <c r="AR251" s="224" t="s">
        <v>85</v>
      </c>
      <c r="AT251" s="225" t="s">
        <v>73</v>
      </c>
      <c r="AU251" s="225" t="s">
        <v>80</v>
      </c>
      <c r="AY251" s="224" t="s">
        <v>168</v>
      </c>
      <c r="BK251" s="226">
        <f>SUM(BK252:BK311)</f>
        <v>0</v>
      </c>
      <c r="BO251" s="152"/>
    </row>
    <row r="252" spans="2:67" s="170" customFormat="1" ht="38.25" customHeight="1">
      <c r="B252" s="171"/>
      <c r="C252" s="231" t="s">
        <v>639</v>
      </c>
      <c r="D252" s="231" t="s">
        <v>169</v>
      </c>
      <c r="E252" s="232" t="s">
        <v>1416</v>
      </c>
      <c r="F252" s="233" t="s">
        <v>1417</v>
      </c>
      <c r="G252" s="233"/>
      <c r="H252" s="233"/>
      <c r="I252" s="233"/>
      <c r="J252" s="234" t="s">
        <v>1418</v>
      </c>
      <c r="K252" s="235">
        <v>9</v>
      </c>
      <c r="L252" s="149"/>
      <c r="M252" s="149"/>
      <c r="N252" s="236">
        <f t="shared" ref="N252:N311" si="60">ROUND(L252*K252,2)</f>
        <v>0</v>
      </c>
      <c r="O252" s="236"/>
      <c r="P252" s="236"/>
      <c r="Q252" s="236"/>
      <c r="R252" s="174"/>
      <c r="T252" s="237" t="s">
        <v>5</v>
      </c>
      <c r="U252" s="238" t="s">
        <v>41</v>
      </c>
      <c r="V252" s="239">
        <v>0</v>
      </c>
      <c r="W252" s="239">
        <f t="shared" ref="W252:W283" si="61">V252*K252</f>
        <v>0</v>
      </c>
      <c r="X252" s="239">
        <v>0</v>
      </c>
      <c r="Y252" s="239">
        <f t="shared" ref="Y252:Y283" si="62">X252*K252</f>
        <v>0</v>
      </c>
      <c r="Z252" s="239">
        <v>0.02</v>
      </c>
      <c r="AA252" s="240">
        <f t="shared" ref="AA252:AA283" si="63">Z252*K252</f>
        <v>0.18</v>
      </c>
      <c r="AR252" s="158" t="s">
        <v>232</v>
      </c>
      <c r="AT252" s="158" t="s">
        <v>169</v>
      </c>
      <c r="AU252" s="158" t="s">
        <v>85</v>
      </c>
      <c r="AY252" s="158" t="s">
        <v>168</v>
      </c>
      <c r="BE252" s="241">
        <f t="shared" ref="BE252:BE283" si="64">IF(U252="základná",N252,0)</f>
        <v>0</v>
      </c>
      <c r="BF252" s="241">
        <f t="shared" ref="BF252:BF283" si="65">IF(U252="znížená",N252,0)</f>
        <v>0</v>
      </c>
      <c r="BG252" s="241">
        <f t="shared" ref="BG252:BG283" si="66">IF(U252="zákl. prenesená",N252,0)</f>
        <v>0</v>
      </c>
      <c r="BH252" s="241">
        <f t="shared" ref="BH252:BH283" si="67">IF(U252="zníž. prenesená",N252,0)</f>
        <v>0</v>
      </c>
      <c r="BI252" s="241">
        <f t="shared" ref="BI252:BI283" si="68">IF(U252="nulová",N252,0)</f>
        <v>0</v>
      </c>
      <c r="BJ252" s="158" t="s">
        <v>85</v>
      </c>
      <c r="BK252" s="242">
        <f t="shared" ref="BK252:BK283" si="69">ROUND(L252*K252,3)</f>
        <v>0</v>
      </c>
      <c r="BL252" s="158" t="s">
        <v>232</v>
      </c>
      <c r="BM252" s="158" t="s">
        <v>1010</v>
      </c>
      <c r="BO252" s="152"/>
    </row>
    <row r="253" spans="2:67" s="170" customFormat="1" ht="25.5" customHeight="1">
      <c r="B253" s="171"/>
      <c r="C253" s="231" t="s">
        <v>643</v>
      </c>
      <c r="D253" s="231" t="s">
        <v>169</v>
      </c>
      <c r="E253" s="232" t="s">
        <v>1419</v>
      </c>
      <c r="F253" s="233" t="s">
        <v>1420</v>
      </c>
      <c r="G253" s="233"/>
      <c r="H253" s="233"/>
      <c r="I253" s="233"/>
      <c r="J253" s="234" t="s">
        <v>1418</v>
      </c>
      <c r="K253" s="235">
        <v>13</v>
      </c>
      <c r="L253" s="149"/>
      <c r="M253" s="149"/>
      <c r="N253" s="236">
        <f t="shared" si="60"/>
        <v>0</v>
      </c>
      <c r="O253" s="236"/>
      <c r="P253" s="236"/>
      <c r="Q253" s="236"/>
      <c r="R253" s="174"/>
      <c r="T253" s="237" t="s">
        <v>5</v>
      </c>
      <c r="U253" s="238" t="s">
        <v>41</v>
      </c>
      <c r="V253" s="239">
        <v>0</v>
      </c>
      <c r="W253" s="239">
        <f t="shared" si="61"/>
        <v>0</v>
      </c>
      <c r="X253" s="239">
        <v>0</v>
      </c>
      <c r="Y253" s="239">
        <f t="shared" si="62"/>
        <v>0</v>
      </c>
      <c r="Z253" s="239">
        <v>0.02</v>
      </c>
      <c r="AA253" s="240">
        <f t="shared" si="63"/>
        <v>0.26</v>
      </c>
      <c r="AR253" s="158" t="s">
        <v>232</v>
      </c>
      <c r="AT253" s="158" t="s">
        <v>169</v>
      </c>
      <c r="AU253" s="158" t="s">
        <v>85</v>
      </c>
      <c r="AY253" s="158" t="s">
        <v>168</v>
      </c>
      <c r="BE253" s="241">
        <f t="shared" si="64"/>
        <v>0</v>
      </c>
      <c r="BF253" s="241">
        <f t="shared" si="65"/>
        <v>0</v>
      </c>
      <c r="BG253" s="241">
        <f t="shared" si="66"/>
        <v>0</v>
      </c>
      <c r="BH253" s="241">
        <f t="shared" si="67"/>
        <v>0</v>
      </c>
      <c r="BI253" s="241">
        <f t="shared" si="68"/>
        <v>0</v>
      </c>
      <c r="BJ253" s="158" t="s">
        <v>85</v>
      </c>
      <c r="BK253" s="242">
        <f t="shared" si="69"/>
        <v>0</v>
      </c>
      <c r="BL253" s="158" t="s">
        <v>232</v>
      </c>
      <c r="BM253" s="158" t="s">
        <v>1018</v>
      </c>
      <c r="BO253" s="152"/>
    </row>
    <row r="254" spans="2:67" s="170" customFormat="1" ht="38.25" customHeight="1">
      <c r="B254" s="171"/>
      <c r="C254" s="231" t="s">
        <v>647</v>
      </c>
      <c r="D254" s="231" t="s">
        <v>169</v>
      </c>
      <c r="E254" s="232" t="s">
        <v>1421</v>
      </c>
      <c r="F254" s="233" t="s">
        <v>1422</v>
      </c>
      <c r="G254" s="233"/>
      <c r="H254" s="233"/>
      <c r="I254" s="233"/>
      <c r="J254" s="234" t="s">
        <v>1418</v>
      </c>
      <c r="K254" s="235">
        <v>3</v>
      </c>
      <c r="L254" s="149"/>
      <c r="M254" s="149"/>
      <c r="N254" s="236">
        <f t="shared" si="60"/>
        <v>0</v>
      </c>
      <c r="O254" s="236"/>
      <c r="P254" s="236"/>
      <c r="Q254" s="236"/>
      <c r="R254" s="174"/>
      <c r="T254" s="237" t="s">
        <v>5</v>
      </c>
      <c r="U254" s="238" t="s">
        <v>41</v>
      </c>
      <c r="V254" s="239">
        <v>0</v>
      </c>
      <c r="W254" s="239">
        <f t="shared" si="61"/>
        <v>0</v>
      </c>
      <c r="X254" s="239">
        <v>0</v>
      </c>
      <c r="Y254" s="239">
        <f t="shared" si="62"/>
        <v>0</v>
      </c>
      <c r="Z254" s="239">
        <v>1.7000000000000001E-2</v>
      </c>
      <c r="AA254" s="240">
        <f t="shared" si="63"/>
        <v>5.1000000000000004E-2</v>
      </c>
      <c r="AR254" s="158" t="s">
        <v>232</v>
      </c>
      <c r="AT254" s="158" t="s">
        <v>169</v>
      </c>
      <c r="AU254" s="158" t="s">
        <v>85</v>
      </c>
      <c r="AY254" s="158" t="s">
        <v>168</v>
      </c>
      <c r="BE254" s="241">
        <f t="shared" si="64"/>
        <v>0</v>
      </c>
      <c r="BF254" s="241">
        <f t="shared" si="65"/>
        <v>0</v>
      </c>
      <c r="BG254" s="241">
        <f t="shared" si="66"/>
        <v>0</v>
      </c>
      <c r="BH254" s="241">
        <f t="shared" si="67"/>
        <v>0</v>
      </c>
      <c r="BI254" s="241">
        <f t="shared" si="68"/>
        <v>0</v>
      </c>
      <c r="BJ254" s="158" t="s">
        <v>85</v>
      </c>
      <c r="BK254" s="242">
        <f t="shared" si="69"/>
        <v>0</v>
      </c>
      <c r="BL254" s="158" t="s">
        <v>232</v>
      </c>
      <c r="BM254" s="158" t="s">
        <v>1026</v>
      </c>
      <c r="BO254" s="152"/>
    </row>
    <row r="255" spans="2:67" s="170" customFormat="1" ht="25.5" customHeight="1">
      <c r="B255" s="171"/>
      <c r="C255" s="231" t="s">
        <v>651</v>
      </c>
      <c r="D255" s="231" t="s">
        <v>169</v>
      </c>
      <c r="E255" s="232" t="s">
        <v>1423</v>
      </c>
      <c r="F255" s="233" t="s">
        <v>1424</v>
      </c>
      <c r="G255" s="233"/>
      <c r="H255" s="233"/>
      <c r="I255" s="233"/>
      <c r="J255" s="234" t="s">
        <v>1418</v>
      </c>
      <c r="K255" s="235">
        <v>1</v>
      </c>
      <c r="L255" s="149"/>
      <c r="M255" s="149"/>
      <c r="N255" s="236">
        <f t="shared" si="60"/>
        <v>0</v>
      </c>
      <c r="O255" s="236"/>
      <c r="P255" s="236"/>
      <c r="Q255" s="236"/>
      <c r="R255" s="174"/>
      <c r="T255" s="237" t="s">
        <v>5</v>
      </c>
      <c r="U255" s="238" t="s">
        <v>41</v>
      </c>
      <c r="V255" s="239">
        <v>0</v>
      </c>
      <c r="W255" s="239">
        <f t="shared" si="61"/>
        <v>0</v>
      </c>
      <c r="X255" s="239">
        <v>0</v>
      </c>
      <c r="Y255" s="239">
        <f t="shared" si="62"/>
        <v>0</v>
      </c>
      <c r="Z255" s="239">
        <v>2.7E-2</v>
      </c>
      <c r="AA255" s="240">
        <f t="shared" si="63"/>
        <v>2.7E-2</v>
      </c>
      <c r="AR255" s="158" t="s">
        <v>232</v>
      </c>
      <c r="AT255" s="158" t="s">
        <v>169</v>
      </c>
      <c r="AU255" s="158" t="s">
        <v>85</v>
      </c>
      <c r="AY255" s="158" t="s">
        <v>168</v>
      </c>
      <c r="BE255" s="241">
        <f t="shared" si="64"/>
        <v>0</v>
      </c>
      <c r="BF255" s="241">
        <f t="shared" si="65"/>
        <v>0</v>
      </c>
      <c r="BG255" s="241">
        <f t="shared" si="66"/>
        <v>0</v>
      </c>
      <c r="BH255" s="241">
        <f t="shared" si="67"/>
        <v>0</v>
      </c>
      <c r="BI255" s="241">
        <f t="shared" si="68"/>
        <v>0</v>
      </c>
      <c r="BJ255" s="158" t="s">
        <v>85</v>
      </c>
      <c r="BK255" s="242">
        <f t="shared" si="69"/>
        <v>0</v>
      </c>
      <c r="BL255" s="158" t="s">
        <v>232</v>
      </c>
      <c r="BM255" s="158" t="s">
        <v>1034</v>
      </c>
      <c r="BO255" s="152"/>
    </row>
    <row r="256" spans="2:67" s="170" customFormat="1" ht="25.5" customHeight="1">
      <c r="B256" s="171"/>
      <c r="C256" s="231" t="s">
        <v>655</v>
      </c>
      <c r="D256" s="231" t="s">
        <v>169</v>
      </c>
      <c r="E256" s="232" t="s">
        <v>1425</v>
      </c>
      <c r="F256" s="233" t="s">
        <v>1426</v>
      </c>
      <c r="G256" s="233"/>
      <c r="H256" s="233"/>
      <c r="I256" s="233"/>
      <c r="J256" s="234" t="s">
        <v>1418</v>
      </c>
      <c r="K256" s="235">
        <v>1</v>
      </c>
      <c r="L256" s="149"/>
      <c r="M256" s="149"/>
      <c r="N256" s="236">
        <f t="shared" si="60"/>
        <v>0</v>
      </c>
      <c r="O256" s="236"/>
      <c r="P256" s="236"/>
      <c r="Q256" s="236"/>
      <c r="R256" s="174"/>
      <c r="T256" s="237" t="s">
        <v>5</v>
      </c>
      <c r="U256" s="238" t="s">
        <v>41</v>
      </c>
      <c r="V256" s="239">
        <v>0</v>
      </c>
      <c r="W256" s="239">
        <f t="shared" si="61"/>
        <v>0</v>
      </c>
      <c r="X256" s="239">
        <v>0</v>
      </c>
      <c r="Y256" s="239">
        <f t="shared" si="62"/>
        <v>0</v>
      </c>
      <c r="Z256" s="239">
        <v>0.03</v>
      </c>
      <c r="AA256" s="240">
        <f t="shared" si="63"/>
        <v>0.03</v>
      </c>
      <c r="AR256" s="158" t="s">
        <v>232</v>
      </c>
      <c r="AT256" s="158" t="s">
        <v>169</v>
      </c>
      <c r="AU256" s="158" t="s">
        <v>85</v>
      </c>
      <c r="AY256" s="158" t="s">
        <v>168</v>
      </c>
      <c r="BE256" s="241">
        <f t="shared" si="64"/>
        <v>0</v>
      </c>
      <c r="BF256" s="241">
        <f t="shared" si="65"/>
        <v>0</v>
      </c>
      <c r="BG256" s="241">
        <f t="shared" si="66"/>
        <v>0</v>
      </c>
      <c r="BH256" s="241">
        <f t="shared" si="67"/>
        <v>0</v>
      </c>
      <c r="BI256" s="241">
        <f t="shared" si="68"/>
        <v>0</v>
      </c>
      <c r="BJ256" s="158" t="s">
        <v>85</v>
      </c>
      <c r="BK256" s="242">
        <f t="shared" si="69"/>
        <v>0</v>
      </c>
      <c r="BL256" s="158" t="s">
        <v>232</v>
      </c>
      <c r="BM256" s="158" t="s">
        <v>1042</v>
      </c>
      <c r="BO256" s="152"/>
    </row>
    <row r="257" spans="2:67" s="170" customFormat="1" ht="38.25" customHeight="1">
      <c r="B257" s="171"/>
      <c r="C257" s="231" t="s">
        <v>659</v>
      </c>
      <c r="D257" s="231" t="s">
        <v>169</v>
      </c>
      <c r="E257" s="232" t="s">
        <v>1427</v>
      </c>
      <c r="F257" s="233" t="s">
        <v>1428</v>
      </c>
      <c r="G257" s="233"/>
      <c r="H257" s="233"/>
      <c r="I257" s="233"/>
      <c r="J257" s="234" t="s">
        <v>210</v>
      </c>
      <c r="K257" s="235">
        <v>16</v>
      </c>
      <c r="L257" s="149"/>
      <c r="M257" s="149"/>
      <c r="N257" s="236">
        <f t="shared" si="60"/>
        <v>0</v>
      </c>
      <c r="O257" s="236"/>
      <c r="P257" s="236"/>
      <c r="Q257" s="236"/>
      <c r="R257" s="174"/>
      <c r="T257" s="237" t="s">
        <v>5</v>
      </c>
      <c r="U257" s="238" t="s">
        <v>41</v>
      </c>
      <c r="V257" s="239">
        <v>0</v>
      </c>
      <c r="W257" s="239">
        <f t="shared" si="61"/>
        <v>0</v>
      </c>
      <c r="X257" s="239">
        <v>0</v>
      </c>
      <c r="Y257" s="239">
        <f t="shared" si="62"/>
        <v>0</v>
      </c>
      <c r="Z257" s="239">
        <v>0</v>
      </c>
      <c r="AA257" s="240">
        <f t="shared" si="63"/>
        <v>0</v>
      </c>
      <c r="AR257" s="158" t="s">
        <v>232</v>
      </c>
      <c r="AT257" s="158" t="s">
        <v>169</v>
      </c>
      <c r="AU257" s="158" t="s">
        <v>85</v>
      </c>
      <c r="AY257" s="158" t="s">
        <v>168</v>
      </c>
      <c r="BE257" s="241">
        <f t="shared" si="64"/>
        <v>0</v>
      </c>
      <c r="BF257" s="241">
        <f t="shared" si="65"/>
        <v>0</v>
      </c>
      <c r="BG257" s="241">
        <f t="shared" si="66"/>
        <v>0</v>
      </c>
      <c r="BH257" s="241">
        <f t="shared" si="67"/>
        <v>0</v>
      </c>
      <c r="BI257" s="241">
        <f t="shared" si="68"/>
        <v>0</v>
      </c>
      <c r="BJ257" s="158" t="s">
        <v>85</v>
      </c>
      <c r="BK257" s="242">
        <f t="shared" si="69"/>
        <v>0</v>
      </c>
      <c r="BL257" s="158" t="s">
        <v>232</v>
      </c>
      <c r="BM257" s="158" t="s">
        <v>1050</v>
      </c>
      <c r="BO257" s="152"/>
    </row>
    <row r="258" spans="2:67" s="170" customFormat="1" ht="38.25" customHeight="1">
      <c r="B258" s="171"/>
      <c r="C258" s="231" t="s">
        <v>663</v>
      </c>
      <c r="D258" s="231" t="s">
        <v>169</v>
      </c>
      <c r="E258" s="232" t="s">
        <v>1429</v>
      </c>
      <c r="F258" s="233" t="s">
        <v>1430</v>
      </c>
      <c r="G258" s="233"/>
      <c r="H258" s="233"/>
      <c r="I258" s="233"/>
      <c r="J258" s="234" t="s">
        <v>210</v>
      </c>
      <c r="K258" s="235">
        <v>1</v>
      </c>
      <c r="L258" s="149"/>
      <c r="M258" s="149"/>
      <c r="N258" s="236">
        <f t="shared" si="60"/>
        <v>0</v>
      </c>
      <c r="O258" s="236"/>
      <c r="P258" s="236"/>
      <c r="Q258" s="236"/>
      <c r="R258" s="174"/>
      <c r="T258" s="237" t="s">
        <v>5</v>
      </c>
      <c r="U258" s="238" t="s">
        <v>41</v>
      </c>
      <c r="V258" s="239">
        <v>0</v>
      </c>
      <c r="W258" s="239">
        <f t="shared" si="61"/>
        <v>0</v>
      </c>
      <c r="X258" s="239">
        <v>0</v>
      </c>
      <c r="Y258" s="239">
        <f t="shared" si="62"/>
        <v>0</v>
      </c>
      <c r="Z258" s="239">
        <v>0</v>
      </c>
      <c r="AA258" s="240">
        <f t="shared" si="63"/>
        <v>0</v>
      </c>
      <c r="AR258" s="158" t="s">
        <v>232</v>
      </c>
      <c r="AT258" s="158" t="s">
        <v>169</v>
      </c>
      <c r="AU258" s="158" t="s">
        <v>85</v>
      </c>
      <c r="AY258" s="158" t="s">
        <v>168</v>
      </c>
      <c r="BE258" s="241">
        <f t="shared" si="64"/>
        <v>0</v>
      </c>
      <c r="BF258" s="241">
        <f t="shared" si="65"/>
        <v>0</v>
      </c>
      <c r="BG258" s="241">
        <f t="shared" si="66"/>
        <v>0</v>
      </c>
      <c r="BH258" s="241">
        <f t="shared" si="67"/>
        <v>0</v>
      </c>
      <c r="BI258" s="241">
        <f t="shared" si="68"/>
        <v>0</v>
      </c>
      <c r="BJ258" s="158" t="s">
        <v>85</v>
      </c>
      <c r="BK258" s="242">
        <f t="shared" si="69"/>
        <v>0</v>
      </c>
      <c r="BL258" s="158" t="s">
        <v>232</v>
      </c>
      <c r="BM258" s="158" t="s">
        <v>1058</v>
      </c>
      <c r="BO258" s="152"/>
    </row>
    <row r="259" spans="2:67" s="170" customFormat="1" ht="25.5" customHeight="1">
      <c r="B259" s="171"/>
      <c r="C259" s="231" t="s">
        <v>667</v>
      </c>
      <c r="D259" s="231" t="s">
        <v>169</v>
      </c>
      <c r="E259" s="232" t="s">
        <v>1431</v>
      </c>
      <c r="F259" s="233" t="s">
        <v>1432</v>
      </c>
      <c r="G259" s="233"/>
      <c r="H259" s="233"/>
      <c r="I259" s="233"/>
      <c r="J259" s="234" t="s">
        <v>1418</v>
      </c>
      <c r="K259" s="235">
        <v>16</v>
      </c>
      <c r="L259" s="149"/>
      <c r="M259" s="149"/>
      <c r="N259" s="236">
        <f t="shared" si="60"/>
        <v>0</v>
      </c>
      <c r="O259" s="236"/>
      <c r="P259" s="236"/>
      <c r="Q259" s="236"/>
      <c r="R259" s="174"/>
      <c r="T259" s="237" t="s">
        <v>5</v>
      </c>
      <c r="U259" s="238" t="s">
        <v>41</v>
      </c>
      <c r="V259" s="239">
        <v>0</v>
      </c>
      <c r="W259" s="239">
        <f t="shared" si="61"/>
        <v>0</v>
      </c>
      <c r="X259" s="239">
        <v>0</v>
      </c>
      <c r="Y259" s="239">
        <f t="shared" si="62"/>
        <v>0</v>
      </c>
      <c r="Z259" s="239">
        <v>0</v>
      </c>
      <c r="AA259" s="240">
        <f t="shared" si="63"/>
        <v>0</v>
      </c>
      <c r="AR259" s="158" t="s">
        <v>232</v>
      </c>
      <c r="AT259" s="158" t="s">
        <v>169</v>
      </c>
      <c r="AU259" s="158" t="s">
        <v>85</v>
      </c>
      <c r="AY259" s="158" t="s">
        <v>168</v>
      </c>
      <c r="BE259" s="241">
        <f t="shared" si="64"/>
        <v>0</v>
      </c>
      <c r="BF259" s="241">
        <f t="shared" si="65"/>
        <v>0</v>
      </c>
      <c r="BG259" s="241">
        <f t="shared" si="66"/>
        <v>0</v>
      </c>
      <c r="BH259" s="241">
        <f t="shared" si="67"/>
        <v>0</v>
      </c>
      <c r="BI259" s="241">
        <f t="shared" si="68"/>
        <v>0</v>
      </c>
      <c r="BJ259" s="158" t="s">
        <v>85</v>
      </c>
      <c r="BK259" s="242">
        <f t="shared" si="69"/>
        <v>0</v>
      </c>
      <c r="BL259" s="158" t="s">
        <v>232</v>
      </c>
      <c r="BM259" s="158" t="s">
        <v>1066</v>
      </c>
      <c r="BO259" s="152"/>
    </row>
    <row r="260" spans="2:67" s="170" customFormat="1" ht="25.5" customHeight="1">
      <c r="B260" s="171"/>
      <c r="C260" s="231" t="s">
        <v>671</v>
      </c>
      <c r="D260" s="231" t="s">
        <v>169</v>
      </c>
      <c r="E260" s="232" t="s">
        <v>1433</v>
      </c>
      <c r="F260" s="233" t="s">
        <v>1434</v>
      </c>
      <c r="G260" s="233"/>
      <c r="H260" s="233"/>
      <c r="I260" s="233"/>
      <c r="J260" s="234" t="s">
        <v>210</v>
      </c>
      <c r="K260" s="235">
        <v>3</v>
      </c>
      <c r="L260" s="149"/>
      <c r="M260" s="149"/>
      <c r="N260" s="236">
        <f t="shared" si="60"/>
        <v>0</v>
      </c>
      <c r="O260" s="236"/>
      <c r="P260" s="236"/>
      <c r="Q260" s="236"/>
      <c r="R260" s="174"/>
      <c r="T260" s="237" t="s">
        <v>5</v>
      </c>
      <c r="U260" s="238" t="s">
        <v>41</v>
      </c>
      <c r="V260" s="239">
        <v>0</v>
      </c>
      <c r="W260" s="239">
        <f t="shared" si="61"/>
        <v>0</v>
      </c>
      <c r="X260" s="239">
        <v>0</v>
      </c>
      <c r="Y260" s="239">
        <f t="shared" si="62"/>
        <v>0</v>
      </c>
      <c r="Z260" s="239">
        <v>0</v>
      </c>
      <c r="AA260" s="240">
        <f t="shared" si="63"/>
        <v>0</v>
      </c>
      <c r="AR260" s="158" t="s">
        <v>232</v>
      </c>
      <c r="AT260" s="158" t="s">
        <v>169</v>
      </c>
      <c r="AU260" s="158" t="s">
        <v>85</v>
      </c>
      <c r="AY260" s="158" t="s">
        <v>168</v>
      </c>
      <c r="BE260" s="241">
        <f t="shared" si="64"/>
        <v>0</v>
      </c>
      <c r="BF260" s="241">
        <f t="shared" si="65"/>
        <v>0</v>
      </c>
      <c r="BG260" s="241">
        <f t="shared" si="66"/>
        <v>0</v>
      </c>
      <c r="BH260" s="241">
        <f t="shared" si="67"/>
        <v>0</v>
      </c>
      <c r="BI260" s="241">
        <f t="shared" si="68"/>
        <v>0</v>
      </c>
      <c r="BJ260" s="158" t="s">
        <v>85</v>
      </c>
      <c r="BK260" s="242">
        <f t="shared" si="69"/>
        <v>0</v>
      </c>
      <c r="BL260" s="158" t="s">
        <v>232</v>
      </c>
      <c r="BM260" s="158" t="s">
        <v>1074</v>
      </c>
      <c r="BO260" s="152"/>
    </row>
    <row r="261" spans="2:67" s="170" customFormat="1" ht="25.5" customHeight="1">
      <c r="B261" s="171"/>
      <c r="C261" s="243" t="s">
        <v>675</v>
      </c>
      <c r="D261" s="243" t="s">
        <v>203</v>
      </c>
      <c r="E261" s="244" t="s">
        <v>1435</v>
      </c>
      <c r="F261" s="245" t="s">
        <v>1436</v>
      </c>
      <c r="G261" s="245"/>
      <c r="H261" s="245"/>
      <c r="I261" s="245"/>
      <c r="J261" s="246" t="s">
        <v>210</v>
      </c>
      <c r="K261" s="247">
        <v>3</v>
      </c>
      <c r="L261" s="150"/>
      <c r="M261" s="150"/>
      <c r="N261" s="248">
        <f t="shared" si="60"/>
        <v>0</v>
      </c>
      <c r="O261" s="236"/>
      <c r="P261" s="236"/>
      <c r="Q261" s="236"/>
      <c r="R261" s="174"/>
      <c r="T261" s="237" t="s">
        <v>5</v>
      </c>
      <c r="U261" s="238" t="s">
        <v>41</v>
      </c>
      <c r="V261" s="239">
        <v>0</v>
      </c>
      <c r="W261" s="239">
        <f t="shared" si="61"/>
        <v>0</v>
      </c>
      <c r="X261" s="239">
        <v>0</v>
      </c>
      <c r="Y261" s="239">
        <f t="shared" si="62"/>
        <v>0</v>
      </c>
      <c r="Z261" s="239">
        <v>0</v>
      </c>
      <c r="AA261" s="240">
        <f t="shared" si="63"/>
        <v>0</v>
      </c>
      <c r="AR261" s="158" t="s">
        <v>297</v>
      </c>
      <c r="AT261" s="158" t="s">
        <v>203</v>
      </c>
      <c r="AU261" s="158" t="s">
        <v>85</v>
      </c>
      <c r="AY261" s="158" t="s">
        <v>168</v>
      </c>
      <c r="BE261" s="241">
        <f t="shared" si="64"/>
        <v>0</v>
      </c>
      <c r="BF261" s="241">
        <f t="shared" si="65"/>
        <v>0</v>
      </c>
      <c r="BG261" s="241">
        <f t="shared" si="66"/>
        <v>0</v>
      </c>
      <c r="BH261" s="241">
        <f t="shared" si="67"/>
        <v>0</v>
      </c>
      <c r="BI261" s="241">
        <f t="shared" si="68"/>
        <v>0</v>
      </c>
      <c r="BJ261" s="158" t="s">
        <v>85</v>
      </c>
      <c r="BK261" s="242">
        <f t="shared" si="69"/>
        <v>0</v>
      </c>
      <c r="BL261" s="158" t="s">
        <v>232</v>
      </c>
      <c r="BM261" s="158" t="s">
        <v>1082</v>
      </c>
      <c r="BO261" s="152"/>
    </row>
    <row r="262" spans="2:67" s="170" customFormat="1" ht="25.5" customHeight="1">
      <c r="B262" s="171"/>
      <c r="C262" s="231" t="s">
        <v>679</v>
      </c>
      <c r="D262" s="231" t="s">
        <v>169</v>
      </c>
      <c r="E262" s="232" t="s">
        <v>1437</v>
      </c>
      <c r="F262" s="233" t="s">
        <v>1438</v>
      </c>
      <c r="G262" s="233"/>
      <c r="H262" s="233"/>
      <c r="I262" s="233"/>
      <c r="J262" s="234" t="s">
        <v>1418</v>
      </c>
      <c r="K262" s="235">
        <v>11</v>
      </c>
      <c r="L262" s="149"/>
      <c r="M262" s="149"/>
      <c r="N262" s="236">
        <f t="shared" si="60"/>
        <v>0</v>
      </c>
      <c r="O262" s="236"/>
      <c r="P262" s="236"/>
      <c r="Q262" s="236"/>
      <c r="R262" s="174"/>
      <c r="T262" s="237" t="s">
        <v>5</v>
      </c>
      <c r="U262" s="238" t="s">
        <v>41</v>
      </c>
      <c r="V262" s="239">
        <v>0</v>
      </c>
      <c r="W262" s="239">
        <f t="shared" si="61"/>
        <v>0</v>
      </c>
      <c r="X262" s="239">
        <v>0</v>
      </c>
      <c r="Y262" s="239">
        <f t="shared" si="62"/>
        <v>0</v>
      </c>
      <c r="Z262" s="239">
        <v>0</v>
      </c>
      <c r="AA262" s="240">
        <f t="shared" si="63"/>
        <v>0</v>
      </c>
      <c r="AR262" s="158" t="s">
        <v>232</v>
      </c>
      <c r="AT262" s="158" t="s">
        <v>169</v>
      </c>
      <c r="AU262" s="158" t="s">
        <v>85</v>
      </c>
      <c r="AY262" s="158" t="s">
        <v>168</v>
      </c>
      <c r="BE262" s="241">
        <f t="shared" si="64"/>
        <v>0</v>
      </c>
      <c r="BF262" s="241">
        <f t="shared" si="65"/>
        <v>0</v>
      </c>
      <c r="BG262" s="241">
        <f t="shared" si="66"/>
        <v>0</v>
      </c>
      <c r="BH262" s="241">
        <f t="shared" si="67"/>
        <v>0</v>
      </c>
      <c r="BI262" s="241">
        <f t="shared" si="68"/>
        <v>0</v>
      </c>
      <c r="BJ262" s="158" t="s">
        <v>85</v>
      </c>
      <c r="BK262" s="242">
        <f t="shared" si="69"/>
        <v>0</v>
      </c>
      <c r="BL262" s="158" t="s">
        <v>232</v>
      </c>
      <c r="BM262" s="158" t="s">
        <v>1090</v>
      </c>
      <c r="BO262" s="152"/>
    </row>
    <row r="263" spans="2:67" s="170" customFormat="1" ht="38.25" customHeight="1">
      <c r="B263" s="171"/>
      <c r="C263" s="243" t="s">
        <v>683</v>
      </c>
      <c r="D263" s="243" t="s">
        <v>203</v>
      </c>
      <c r="E263" s="244" t="s">
        <v>1439</v>
      </c>
      <c r="F263" s="245" t="s">
        <v>1440</v>
      </c>
      <c r="G263" s="245"/>
      <c r="H263" s="245"/>
      <c r="I263" s="245"/>
      <c r="J263" s="246" t="s">
        <v>210</v>
      </c>
      <c r="K263" s="247">
        <v>10</v>
      </c>
      <c r="L263" s="150"/>
      <c r="M263" s="150"/>
      <c r="N263" s="248">
        <f t="shared" si="60"/>
        <v>0</v>
      </c>
      <c r="O263" s="236"/>
      <c r="P263" s="236"/>
      <c r="Q263" s="236"/>
      <c r="R263" s="174"/>
      <c r="T263" s="237" t="s">
        <v>5</v>
      </c>
      <c r="U263" s="238" t="s">
        <v>41</v>
      </c>
      <c r="V263" s="239">
        <v>0</v>
      </c>
      <c r="W263" s="239">
        <f t="shared" si="61"/>
        <v>0</v>
      </c>
      <c r="X263" s="239">
        <v>0</v>
      </c>
      <c r="Y263" s="239">
        <f t="shared" si="62"/>
        <v>0</v>
      </c>
      <c r="Z263" s="239">
        <v>0</v>
      </c>
      <c r="AA263" s="240">
        <f t="shared" si="63"/>
        <v>0</v>
      </c>
      <c r="AR263" s="158" t="s">
        <v>297</v>
      </c>
      <c r="AT263" s="158" t="s">
        <v>203</v>
      </c>
      <c r="AU263" s="158" t="s">
        <v>85</v>
      </c>
      <c r="AY263" s="158" t="s">
        <v>168</v>
      </c>
      <c r="BE263" s="241">
        <f t="shared" si="64"/>
        <v>0</v>
      </c>
      <c r="BF263" s="241">
        <f t="shared" si="65"/>
        <v>0</v>
      </c>
      <c r="BG263" s="241">
        <f t="shared" si="66"/>
        <v>0</v>
      </c>
      <c r="BH263" s="241">
        <f t="shared" si="67"/>
        <v>0</v>
      </c>
      <c r="BI263" s="241">
        <f t="shared" si="68"/>
        <v>0</v>
      </c>
      <c r="BJ263" s="158" t="s">
        <v>85</v>
      </c>
      <c r="BK263" s="242">
        <f t="shared" si="69"/>
        <v>0</v>
      </c>
      <c r="BL263" s="158" t="s">
        <v>232</v>
      </c>
      <c r="BM263" s="158" t="s">
        <v>1098</v>
      </c>
      <c r="BO263" s="152"/>
    </row>
    <row r="264" spans="2:67" s="170" customFormat="1" ht="16.5" customHeight="1">
      <c r="B264" s="171"/>
      <c r="C264" s="243" t="s">
        <v>687</v>
      </c>
      <c r="D264" s="243" t="s">
        <v>203</v>
      </c>
      <c r="E264" s="244" t="s">
        <v>1441</v>
      </c>
      <c r="F264" s="245" t="s">
        <v>1442</v>
      </c>
      <c r="G264" s="245"/>
      <c r="H264" s="245"/>
      <c r="I264" s="245"/>
      <c r="J264" s="246" t="s">
        <v>210</v>
      </c>
      <c r="K264" s="247">
        <v>1</v>
      </c>
      <c r="L264" s="150"/>
      <c r="M264" s="150"/>
      <c r="N264" s="248">
        <f t="shared" si="60"/>
        <v>0</v>
      </c>
      <c r="O264" s="236"/>
      <c r="P264" s="236"/>
      <c r="Q264" s="236"/>
      <c r="R264" s="174"/>
      <c r="T264" s="237" t="s">
        <v>5</v>
      </c>
      <c r="U264" s="238" t="s">
        <v>41</v>
      </c>
      <c r="V264" s="239">
        <v>0</v>
      </c>
      <c r="W264" s="239">
        <f t="shared" si="61"/>
        <v>0</v>
      </c>
      <c r="X264" s="239">
        <v>0</v>
      </c>
      <c r="Y264" s="239">
        <f t="shared" si="62"/>
        <v>0</v>
      </c>
      <c r="Z264" s="239">
        <v>0</v>
      </c>
      <c r="AA264" s="240">
        <f t="shared" si="63"/>
        <v>0</v>
      </c>
      <c r="AR264" s="158" t="s">
        <v>297</v>
      </c>
      <c r="AT264" s="158" t="s">
        <v>203</v>
      </c>
      <c r="AU264" s="158" t="s">
        <v>85</v>
      </c>
      <c r="AY264" s="158" t="s">
        <v>168</v>
      </c>
      <c r="BE264" s="241">
        <f t="shared" si="64"/>
        <v>0</v>
      </c>
      <c r="BF264" s="241">
        <f t="shared" si="65"/>
        <v>0</v>
      </c>
      <c r="BG264" s="241">
        <f t="shared" si="66"/>
        <v>0</v>
      </c>
      <c r="BH264" s="241">
        <f t="shared" si="67"/>
        <v>0</v>
      </c>
      <c r="BI264" s="241">
        <f t="shared" si="68"/>
        <v>0</v>
      </c>
      <c r="BJ264" s="158" t="s">
        <v>85</v>
      </c>
      <c r="BK264" s="242">
        <f t="shared" si="69"/>
        <v>0</v>
      </c>
      <c r="BL264" s="158" t="s">
        <v>232</v>
      </c>
      <c r="BM264" s="158" t="s">
        <v>1106</v>
      </c>
      <c r="BO264" s="152"/>
    </row>
    <row r="265" spans="2:67" s="170" customFormat="1" ht="25.5" customHeight="1">
      <c r="B265" s="171"/>
      <c r="C265" s="231" t="s">
        <v>691</v>
      </c>
      <c r="D265" s="231" t="s">
        <v>169</v>
      </c>
      <c r="E265" s="232" t="s">
        <v>1443</v>
      </c>
      <c r="F265" s="233" t="s">
        <v>1444</v>
      </c>
      <c r="G265" s="233"/>
      <c r="H265" s="233"/>
      <c r="I265" s="233"/>
      <c r="J265" s="234" t="s">
        <v>1418</v>
      </c>
      <c r="K265" s="235">
        <v>2</v>
      </c>
      <c r="L265" s="149"/>
      <c r="M265" s="149"/>
      <c r="N265" s="236">
        <f t="shared" si="60"/>
        <v>0</v>
      </c>
      <c r="O265" s="236"/>
      <c r="P265" s="236"/>
      <c r="Q265" s="236"/>
      <c r="R265" s="174"/>
      <c r="T265" s="237" t="s">
        <v>5</v>
      </c>
      <c r="U265" s="238" t="s">
        <v>41</v>
      </c>
      <c r="V265" s="239">
        <v>0</v>
      </c>
      <c r="W265" s="239">
        <f t="shared" si="61"/>
        <v>0</v>
      </c>
      <c r="X265" s="239">
        <v>0</v>
      </c>
      <c r="Y265" s="239">
        <f t="shared" si="62"/>
        <v>0</v>
      </c>
      <c r="Z265" s="239">
        <v>0</v>
      </c>
      <c r="AA265" s="240">
        <f t="shared" si="63"/>
        <v>0</v>
      </c>
      <c r="AR265" s="158" t="s">
        <v>232</v>
      </c>
      <c r="AT265" s="158" t="s">
        <v>169</v>
      </c>
      <c r="AU265" s="158" t="s">
        <v>85</v>
      </c>
      <c r="AY265" s="158" t="s">
        <v>168</v>
      </c>
      <c r="BE265" s="241">
        <f t="shared" si="64"/>
        <v>0</v>
      </c>
      <c r="BF265" s="241">
        <f t="shared" si="65"/>
        <v>0</v>
      </c>
      <c r="BG265" s="241">
        <f t="shared" si="66"/>
        <v>0</v>
      </c>
      <c r="BH265" s="241">
        <f t="shared" si="67"/>
        <v>0</v>
      </c>
      <c r="BI265" s="241">
        <f t="shared" si="68"/>
        <v>0</v>
      </c>
      <c r="BJ265" s="158" t="s">
        <v>85</v>
      </c>
      <c r="BK265" s="242">
        <f t="shared" si="69"/>
        <v>0</v>
      </c>
      <c r="BL265" s="158" t="s">
        <v>232</v>
      </c>
      <c r="BM265" s="158" t="s">
        <v>1114</v>
      </c>
      <c r="BO265" s="152"/>
    </row>
    <row r="266" spans="2:67" s="170" customFormat="1" ht="16.5" customHeight="1">
      <c r="B266" s="171"/>
      <c r="C266" s="243" t="s">
        <v>695</v>
      </c>
      <c r="D266" s="243" t="s">
        <v>203</v>
      </c>
      <c r="E266" s="244" t="s">
        <v>1445</v>
      </c>
      <c r="F266" s="245" t="s">
        <v>1446</v>
      </c>
      <c r="G266" s="245"/>
      <c r="H266" s="245"/>
      <c r="I266" s="245"/>
      <c r="J266" s="246" t="s">
        <v>210</v>
      </c>
      <c r="K266" s="247">
        <v>2</v>
      </c>
      <c r="L266" s="150"/>
      <c r="M266" s="150"/>
      <c r="N266" s="248">
        <f t="shared" si="60"/>
        <v>0</v>
      </c>
      <c r="O266" s="236"/>
      <c r="P266" s="236"/>
      <c r="Q266" s="236"/>
      <c r="R266" s="174"/>
      <c r="T266" s="237" t="s">
        <v>5</v>
      </c>
      <c r="U266" s="238" t="s">
        <v>41</v>
      </c>
      <c r="V266" s="239">
        <v>0</v>
      </c>
      <c r="W266" s="239">
        <f t="shared" si="61"/>
        <v>0</v>
      </c>
      <c r="X266" s="239">
        <v>0</v>
      </c>
      <c r="Y266" s="239">
        <f t="shared" si="62"/>
        <v>0</v>
      </c>
      <c r="Z266" s="239">
        <v>0</v>
      </c>
      <c r="AA266" s="240">
        <f t="shared" si="63"/>
        <v>0</v>
      </c>
      <c r="AR266" s="158" t="s">
        <v>297</v>
      </c>
      <c r="AT266" s="158" t="s">
        <v>203</v>
      </c>
      <c r="AU266" s="158" t="s">
        <v>85</v>
      </c>
      <c r="AY266" s="158" t="s">
        <v>168</v>
      </c>
      <c r="BE266" s="241">
        <f t="shared" si="64"/>
        <v>0</v>
      </c>
      <c r="BF266" s="241">
        <f t="shared" si="65"/>
        <v>0</v>
      </c>
      <c r="BG266" s="241">
        <f t="shared" si="66"/>
        <v>0</v>
      </c>
      <c r="BH266" s="241">
        <f t="shared" si="67"/>
        <v>0</v>
      </c>
      <c r="BI266" s="241">
        <f t="shared" si="68"/>
        <v>0</v>
      </c>
      <c r="BJ266" s="158" t="s">
        <v>85</v>
      </c>
      <c r="BK266" s="242">
        <f t="shared" si="69"/>
        <v>0</v>
      </c>
      <c r="BL266" s="158" t="s">
        <v>232</v>
      </c>
      <c r="BM266" s="158" t="s">
        <v>1122</v>
      </c>
      <c r="BO266" s="152"/>
    </row>
    <row r="267" spans="2:67" s="170" customFormat="1" ht="16.5" customHeight="1">
      <c r="B267" s="171"/>
      <c r="C267" s="243" t="s">
        <v>699</v>
      </c>
      <c r="D267" s="243" t="s">
        <v>203</v>
      </c>
      <c r="E267" s="244" t="s">
        <v>1447</v>
      </c>
      <c r="F267" s="245" t="s">
        <v>1448</v>
      </c>
      <c r="G267" s="245"/>
      <c r="H267" s="245"/>
      <c r="I267" s="245"/>
      <c r="J267" s="246" t="s">
        <v>210</v>
      </c>
      <c r="K267" s="247">
        <v>2</v>
      </c>
      <c r="L267" s="150"/>
      <c r="M267" s="150"/>
      <c r="N267" s="248">
        <f t="shared" si="60"/>
        <v>0</v>
      </c>
      <c r="O267" s="236"/>
      <c r="P267" s="236"/>
      <c r="Q267" s="236"/>
      <c r="R267" s="174"/>
      <c r="T267" s="237" t="s">
        <v>5</v>
      </c>
      <c r="U267" s="238" t="s">
        <v>41</v>
      </c>
      <c r="V267" s="239">
        <v>0</v>
      </c>
      <c r="W267" s="239">
        <f t="shared" si="61"/>
        <v>0</v>
      </c>
      <c r="X267" s="239">
        <v>0</v>
      </c>
      <c r="Y267" s="239">
        <f t="shared" si="62"/>
        <v>0</v>
      </c>
      <c r="Z267" s="239">
        <v>0</v>
      </c>
      <c r="AA267" s="240">
        <f t="shared" si="63"/>
        <v>0</v>
      </c>
      <c r="AR267" s="158" t="s">
        <v>297</v>
      </c>
      <c r="AT267" s="158" t="s">
        <v>203</v>
      </c>
      <c r="AU267" s="158" t="s">
        <v>85</v>
      </c>
      <c r="AY267" s="158" t="s">
        <v>168</v>
      </c>
      <c r="BE267" s="241">
        <f t="shared" si="64"/>
        <v>0</v>
      </c>
      <c r="BF267" s="241">
        <f t="shared" si="65"/>
        <v>0</v>
      </c>
      <c r="BG267" s="241">
        <f t="shared" si="66"/>
        <v>0</v>
      </c>
      <c r="BH267" s="241">
        <f t="shared" si="67"/>
        <v>0</v>
      </c>
      <c r="BI267" s="241">
        <f t="shared" si="68"/>
        <v>0</v>
      </c>
      <c r="BJ267" s="158" t="s">
        <v>85</v>
      </c>
      <c r="BK267" s="242">
        <f t="shared" si="69"/>
        <v>0</v>
      </c>
      <c r="BL267" s="158" t="s">
        <v>232</v>
      </c>
      <c r="BM267" s="158" t="s">
        <v>1130</v>
      </c>
      <c r="BO267" s="152"/>
    </row>
    <row r="268" spans="2:67" s="170" customFormat="1" ht="25.5" customHeight="1">
      <c r="B268" s="171"/>
      <c r="C268" s="231" t="s">
        <v>703</v>
      </c>
      <c r="D268" s="231" t="s">
        <v>169</v>
      </c>
      <c r="E268" s="232" t="s">
        <v>1449</v>
      </c>
      <c r="F268" s="233" t="s">
        <v>1450</v>
      </c>
      <c r="G268" s="233"/>
      <c r="H268" s="233"/>
      <c r="I268" s="233"/>
      <c r="J268" s="234" t="s">
        <v>1418</v>
      </c>
      <c r="K268" s="235">
        <v>17</v>
      </c>
      <c r="L268" s="149"/>
      <c r="M268" s="149"/>
      <c r="N268" s="236">
        <f t="shared" si="60"/>
        <v>0</v>
      </c>
      <c r="O268" s="236"/>
      <c r="P268" s="236"/>
      <c r="Q268" s="236"/>
      <c r="R268" s="174"/>
      <c r="T268" s="237" t="s">
        <v>5</v>
      </c>
      <c r="U268" s="238" t="s">
        <v>41</v>
      </c>
      <c r="V268" s="239">
        <v>0</v>
      </c>
      <c r="W268" s="239">
        <f t="shared" si="61"/>
        <v>0</v>
      </c>
      <c r="X268" s="239">
        <v>0</v>
      </c>
      <c r="Y268" s="239">
        <f t="shared" si="62"/>
        <v>0</v>
      </c>
      <c r="Z268" s="239">
        <v>0</v>
      </c>
      <c r="AA268" s="240">
        <f t="shared" si="63"/>
        <v>0</v>
      </c>
      <c r="AR268" s="158" t="s">
        <v>232</v>
      </c>
      <c r="AT268" s="158" t="s">
        <v>169</v>
      </c>
      <c r="AU268" s="158" t="s">
        <v>85</v>
      </c>
      <c r="AY268" s="158" t="s">
        <v>168</v>
      </c>
      <c r="BE268" s="241">
        <f t="shared" si="64"/>
        <v>0</v>
      </c>
      <c r="BF268" s="241">
        <f t="shared" si="65"/>
        <v>0</v>
      </c>
      <c r="BG268" s="241">
        <f t="shared" si="66"/>
        <v>0</v>
      </c>
      <c r="BH268" s="241">
        <f t="shared" si="67"/>
        <v>0</v>
      </c>
      <c r="BI268" s="241">
        <f t="shared" si="68"/>
        <v>0</v>
      </c>
      <c r="BJ268" s="158" t="s">
        <v>85</v>
      </c>
      <c r="BK268" s="242">
        <f t="shared" si="69"/>
        <v>0</v>
      </c>
      <c r="BL268" s="158" t="s">
        <v>232</v>
      </c>
      <c r="BM268" s="158" t="s">
        <v>1138</v>
      </c>
      <c r="BO268" s="152"/>
    </row>
    <row r="269" spans="2:67" s="170" customFormat="1" ht="25.5" customHeight="1">
      <c r="B269" s="171"/>
      <c r="C269" s="243" t="s">
        <v>707</v>
      </c>
      <c r="D269" s="243" t="s">
        <v>203</v>
      </c>
      <c r="E269" s="244" t="s">
        <v>1451</v>
      </c>
      <c r="F269" s="245" t="s">
        <v>1452</v>
      </c>
      <c r="G269" s="245"/>
      <c r="H269" s="245"/>
      <c r="I269" s="245"/>
      <c r="J269" s="246" t="s">
        <v>210</v>
      </c>
      <c r="K269" s="247">
        <v>16</v>
      </c>
      <c r="L269" s="150"/>
      <c r="M269" s="150"/>
      <c r="N269" s="248">
        <f t="shared" si="60"/>
        <v>0</v>
      </c>
      <c r="O269" s="236"/>
      <c r="P269" s="236"/>
      <c r="Q269" s="236"/>
      <c r="R269" s="174"/>
      <c r="T269" s="237" t="s">
        <v>5</v>
      </c>
      <c r="U269" s="238" t="s">
        <v>41</v>
      </c>
      <c r="V269" s="239">
        <v>0</v>
      </c>
      <c r="W269" s="239">
        <f t="shared" si="61"/>
        <v>0</v>
      </c>
      <c r="X269" s="239">
        <v>0</v>
      </c>
      <c r="Y269" s="239">
        <f t="shared" si="62"/>
        <v>0</v>
      </c>
      <c r="Z269" s="239">
        <v>0</v>
      </c>
      <c r="AA269" s="240">
        <f t="shared" si="63"/>
        <v>0</v>
      </c>
      <c r="AR269" s="158" t="s">
        <v>297</v>
      </c>
      <c r="AT269" s="158" t="s">
        <v>203</v>
      </c>
      <c r="AU269" s="158" t="s">
        <v>85</v>
      </c>
      <c r="AY269" s="158" t="s">
        <v>168</v>
      </c>
      <c r="BE269" s="241">
        <f t="shared" si="64"/>
        <v>0</v>
      </c>
      <c r="BF269" s="241">
        <f t="shared" si="65"/>
        <v>0</v>
      </c>
      <c r="BG269" s="241">
        <f t="shared" si="66"/>
        <v>0</v>
      </c>
      <c r="BH269" s="241">
        <f t="shared" si="67"/>
        <v>0</v>
      </c>
      <c r="BI269" s="241">
        <f t="shared" si="68"/>
        <v>0</v>
      </c>
      <c r="BJ269" s="158" t="s">
        <v>85</v>
      </c>
      <c r="BK269" s="242">
        <f t="shared" si="69"/>
        <v>0</v>
      </c>
      <c r="BL269" s="158" t="s">
        <v>232</v>
      </c>
      <c r="BM269" s="158" t="s">
        <v>1146</v>
      </c>
      <c r="BO269" s="152"/>
    </row>
    <row r="270" spans="2:67" s="170" customFormat="1" ht="25.5" customHeight="1">
      <c r="B270" s="171"/>
      <c r="C270" s="243" t="s">
        <v>711</v>
      </c>
      <c r="D270" s="243" t="s">
        <v>203</v>
      </c>
      <c r="E270" s="244" t="s">
        <v>1453</v>
      </c>
      <c r="F270" s="245" t="s">
        <v>1454</v>
      </c>
      <c r="G270" s="245"/>
      <c r="H270" s="245"/>
      <c r="I270" s="245"/>
      <c r="J270" s="246" t="s">
        <v>210</v>
      </c>
      <c r="K270" s="247">
        <v>1</v>
      </c>
      <c r="L270" s="150"/>
      <c r="M270" s="150"/>
      <c r="N270" s="248">
        <f t="shared" si="60"/>
        <v>0</v>
      </c>
      <c r="O270" s="236"/>
      <c r="P270" s="236"/>
      <c r="Q270" s="236"/>
      <c r="R270" s="174"/>
      <c r="T270" s="237" t="s">
        <v>5</v>
      </c>
      <c r="U270" s="238" t="s">
        <v>41</v>
      </c>
      <c r="V270" s="239">
        <v>0</v>
      </c>
      <c r="W270" s="239">
        <f t="shared" si="61"/>
        <v>0</v>
      </c>
      <c r="X270" s="239">
        <v>0</v>
      </c>
      <c r="Y270" s="239">
        <f t="shared" si="62"/>
        <v>0</v>
      </c>
      <c r="Z270" s="239">
        <v>0</v>
      </c>
      <c r="AA270" s="240">
        <f t="shared" si="63"/>
        <v>0</v>
      </c>
      <c r="AR270" s="158" t="s">
        <v>297</v>
      </c>
      <c r="AT270" s="158" t="s">
        <v>203</v>
      </c>
      <c r="AU270" s="158" t="s">
        <v>85</v>
      </c>
      <c r="AY270" s="158" t="s">
        <v>168</v>
      </c>
      <c r="BE270" s="241">
        <f t="shared" si="64"/>
        <v>0</v>
      </c>
      <c r="BF270" s="241">
        <f t="shared" si="65"/>
        <v>0</v>
      </c>
      <c r="BG270" s="241">
        <f t="shared" si="66"/>
        <v>0</v>
      </c>
      <c r="BH270" s="241">
        <f t="shared" si="67"/>
        <v>0</v>
      </c>
      <c r="BI270" s="241">
        <f t="shared" si="68"/>
        <v>0</v>
      </c>
      <c r="BJ270" s="158" t="s">
        <v>85</v>
      </c>
      <c r="BK270" s="242">
        <f t="shared" si="69"/>
        <v>0</v>
      </c>
      <c r="BL270" s="158" t="s">
        <v>232</v>
      </c>
      <c r="BM270" s="158" t="s">
        <v>1154</v>
      </c>
      <c r="BO270" s="152"/>
    </row>
    <row r="271" spans="2:67" s="170" customFormat="1" ht="25.5" customHeight="1">
      <c r="B271" s="171"/>
      <c r="C271" s="231" t="s">
        <v>715</v>
      </c>
      <c r="D271" s="231" t="s">
        <v>169</v>
      </c>
      <c r="E271" s="232" t="s">
        <v>1455</v>
      </c>
      <c r="F271" s="233" t="s">
        <v>1456</v>
      </c>
      <c r="G271" s="233"/>
      <c r="H271" s="233"/>
      <c r="I271" s="233"/>
      <c r="J271" s="234" t="s">
        <v>1418</v>
      </c>
      <c r="K271" s="235">
        <v>1</v>
      </c>
      <c r="L271" s="149"/>
      <c r="M271" s="149"/>
      <c r="N271" s="236">
        <f t="shared" si="60"/>
        <v>0</v>
      </c>
      <c r="O271" s="236"/>
      <c r="P271" s="236"/>
      <c r="Q271" s="236"/>
      <c r="R271" s="174"/>
      <c r="T271" s="237" t="s">
        <v>5</v>
      </c>
      <c r="U271" s="238" t="s">
        <v>41</v>
      </c>
      <c r="V271" s="239">
        <v>0</v>
      </c>
      <c r="W271" s="239">
        <f t="shared" si="61"/>
        <v>0</v>
      </c>
      <c r="X271" s="239">
        <v>0</v>
      </c>
      <c r="Y271" s="239">
        <f t="shared" si="62"/>
        <v>0</v>
      </c>
      <c r="Z271" s="239">
        <v>0</v>
      </c>
      <c r="AA271" s="240">
        <f t="shared" si="63"/>
        <v>0</v>
      </c>
      <c r="AR271" s="158" t="s">
        <v>232</v>
      </c>
      <c r="AT271" s="158" t="s">
        <v>169</v>
      </c>
      <c r="AU271" s="158" t="s">
        <v>85</v>
      </c>
      <c r="AY271" s="158" t="s">
        <v>168</v>
      </c>
      <c r="BE271" s="241">
        <f t="shared" si="64"/>
        <v>0</v>
      </c>
      <c r="BF271" s="241">
        <f t="shared" si="65"/>
        <v>0</v>
      </c>
      <c r="BG271" s="241">
        <f t="shared" si="66"/>
        <v>0</v>
      </c>
      <c r="BH271" s="241">
        <f t="shared" si="67"/>
        <v>0</v>
      </c>
      <c r="BI271" s="241">
        <f t="shared" si="68"/>
        <v>0</v>
      </c>
      <c r="BJ271" s="158" t="s">
        <v>85</v>
      </c>
      <c r="BK271" s="242">
        <f t="shared" si="69"/>
        <v>0</v>
      </c>
      <c r="BL271" s="158" t="s">
        <v>232</v>
      </c>
      <c r="BM271" s="158" t="s">
        <v>1162</v>
      </c>
      <c r="BO271" s="152"/>
    </row>
    <row r="272" spans="2:67" s="170" customFormat="1" ht="25.5" customHeight="1">
      <c r="B272" s="171"/>
      <c r="C272" s="243" t="s">
        <v>719</v>
      </c>
      <c r="D272" s="243" t="s">
        <v>203</v>
      </c>
      <c r="E272" s="244" t="s">
        <v>1457</v>
      </c>
      <c r="F272" s="245" t="s">
        <v>1458</v>
      </c>
      <c r="G272" s="245"/>
      <c r="H272" s="245"/>
      <c r="I272" s="245"/>
      <c r="J272" s="246" t="s">
        <v>210</v>
      </c>
      <c r="K272" s="247">
        <v>1</v>
      </c>
      <c r="L272" s="150"/>
      <c r="M272" s="150"/>
      <c r="N272" s="248">
        <f t="shared" si="60"/>
        <v>0</v>
      </c>
      <c r="O272" s="236"/>
      <c r="P272" s="236"/>
      <c r="Q272" s="236"/>
      <c r="R272" s="174"/>
      <c r="T272" s="237" t="s">
        <v>5</v>
      </c>
      <c r="U272" s="238" t="s">
        <v>41</v>
      </c>
      <c r="V272" s="239">
        <v>0</v>
      </c>
      <c r="W272" s="239">
        <f t="shared" si="61"/>
        <v>0</v>
      </c>
      <c r="X272" s="239">
        <v>0</v>
      </c>
      <c r="Y272" s="239">
        <f t="shared" si="62"/>
        <v>0</v>
      </c>
      <c r="Z272" s="239">
        <v>0</v>
      </c>
      <c r="AA272" s="240">
        <f t="shared" si="63"/>
        <v>0</v>
      </c>
      <c r="AR272" s="158" t="s">
        <v>297</v>
      </c>
      <c r="AT272" s="158" t="s">
        <v>203</v>
      </c>
      <c r="AU272" s="158" t="s">
        <v>85</v>
      </c>
      <c r="AY272" s="158" t="s">
        <v>168</v>
      </c>
      <c r="BE272" s="241">
        <f t="shared" si="64"/>
        <v>0</v>
      </c>
      <c r="BF272" s="241">
        <f t="shared" si="65"/>
        <v>0</v>
      </c>
      <c r="BG272" s="241">
        <f t="shared" si="66"/>
        <v>0</v>
      </c>
      <c r="BH272" s="241">
        <f t="shared" si="67"/>
        <v>0</v>
      </c>
      <c r="BI272" s="241">
        <f t="shared" si="68"/>
        <v>0</v>
      </c>
      <c r="BJ272" s="158" t="s">
        <v>85</v>
      </c>
      <c r="BK272" s="242">
        <f t="shared" si="69"/>
        <v>0</v>
      </c>
      <c r="BL272" s="158" t="s">
        <v>232</v>
      </c>
      <c r="BM272" s="158" t="s">
        <v>1459</v>
      </c>
      <c r="BO272" s="152"/>
    </row>
    <row r="273" spans="2:67" s="170" customFormat="1" ht="25.5" customHeight="1">
      <c r="B273" s="171"/>
      <c r="C273" s="231" t="s">
        <v>723</v>
      </c>
      <c r="D273" s="231" t="s">
        <v>169</v>
      </c>
      <c r="E273" s="232" t="s">
        <v>1460</v>
      </c>
      <c r="F273" s="233" t="s">
        <v>1461</v>
      </c>
      <c r="G273" s="233"/>
      <c r="H273" s="233"/>
      <c r="I273" s="233"/>
      <c r="J273" s="234" t="s">
        <v>1418</v>
      </c>
      <c r="K273" s="235">
        <v>1</v>
      </c>
      <c r="L273" s="149"/>
      <c r="M273" s="149"/>
      <c r="N273" s="236">
        <f t="shared" si="60"/>
        <v>0</v>
      </c>
      <c r="O273" s="236"/>
      <c r="P273" s="236"/>
      <c r="Q273" s="236"/>
      <c r="R273" s="174"/>
      <c r="T273" s="237" t="s">
        <v>5</v>
      </c>
      <c r="U273" s="238" t="s">
        <v>41</v>
      </c>
      <c r="V273" s="239">
        <v>0</v>
      </c>
      <c r="W273" s="239">
        <f t="shared" si="61"/>
        <v>0</v>
      </c>
      <c r="X273" s="239">
        <v>0</v>
      </c>
      <c r="Y273" s="239">
        <f t="shared" si="62"/>
        <v>0</v>
      </c>
      <c r="Z273" s="239">
        <v>0</v>
      </c>
      <c r="AA273" s="240">
        <f t="shared" si="63"/>
        <v>0</v>
      </c>
      <c r="AR273" s="158" t="s">
        <v>232</v>
      </c>
      <c r="AT273" s="158" t="s">
        <v>169</v>
      </c>
      <c r="AU273" s="158" t="s">
        <v>85</v>
      </c>
      <c r="AY273" s="158" t="s">
        <v>168</v>
      </c>
      <c r="BE273" s="241">
        <f t="shared" si="64"/>
        <v>0</v>
      </c>
      <c r="BF273" s="241">
        <f t="shared" si="65"/>
        <v>0</v>
      </c>
      <c r="BG273" s="241">
        <f t="shared" si="66"/>
        <v>0</v>
      </c>
      <c r="BH273" s="241">
        <f t="shared" si="67"/>
        <v>0</v>
      </c>
      <c r="BI273" s="241">
        <f t="shared" si="68"/>
        <v>0</v>
      </c>
      <c r="BJ273" s="158" t="s">
        <v>85</v>
      </c>
      <c r="BK273" s="242">
        <f t="shared" si="69"/>
        <v>0</v>
      </c>
      <c r="BL273" s="158" t="s">
        <v>232</v>
      </c>
      <c r="BM273" s="158" t="s">
        <v>1462</v>
      </c>
      <c r="BO273" s="152"/>
    </row>
    <row r="274" spans="2:67" s="170" customFormat="1" ht="16.5" customHeight="1">
      <c r="B274" s="171"/>
      <c r="C274" s="243" t="s">
        <v>727</v>
      </c>
      <c r="D274" s="243" t="s">
        <v>203</v>
      </c>
      <c r="E274" s="244" t="s">
        <v>1463</v>
      </c>
      <c r="F274" s="245" t="s">
        <v>1464</v>
      </c>
      <c r="G274" s="245"/>
      <c r="H274" s="245"/>
      <c r="I274" s="245"/>
      <c r="J274" s="246" t="s">
        <v>210</v>
      </c>
      <c r="K274" s="247">
        <v>1</v>
      </c>
      <c r="L274" s="150"/>
      <c r="M274" s="150"/>
      <c r="N274" s="248">
        <f t="shared" si="60"/>
        <v>0</v>
      </c>
      <c r="O274" s="236"/>
      <c r="P274" s="236"/>
      <c r="Q274" s="236"/>
      <c r="R274" s="174"/>
      <c r="T274" s="237" t="s">
        <v>5</v>
      </c>
      <c r="U274" s="238" t="s">
        <v>41</v>
      </c>
      <c r="V274" s="239">
        <v>0</v>
      </c>
      <c r="W274" s="239">
        <f t="shared" si="61"/>
        <v>0</v>
      </c>
      <c r="X274" s="239">
        <v>0</v>
      </c>
      <c r="Y274" s="239">
        <f t="shared" si="62"/>
        <v>0</v>
      </c>
      <c r="Z274" s="239">
        <v>0</v>
      </c>
      <c r="AA274" s="240">
        <f t="shared" si="63"/>
        <v>0</v>
      </c>
      <c r="AR274" s="158" t="s">
        <v>297</v>
      </c>
      <c r="AT274" s="158" t="s">
        <v>203</v>
      </c>
      <c r="AU274" s="158" t="s">
        <v>85</v>
      </c>
      <c r="AY274" s="158" t="s">
        <v>168</v>
      </c>
      <c r="BE274" s="241">
        <f t="shared" si="64"/>
        <v>0</v>
      </c>
      <c r="BF274" s="241">
        <f t="shared" si="65"/>
        <v>0</v>
      </c>
      <c r="BG274" s="241">
        <f t="shared" si="66"/>
        <v>0</v>
      </c>
      <c r="BH274" s="241">
        <f t="shared" si="67"/>
        <v>0</v>
      </c>
      <c r="BI274" s="241">
        <f t="shared" si="68"/>
        <v>0</v>
      </c>
      <c r="BJ274" s="158" t="s">
        <v>85</v>
      </c>
      <c r="BK274" s="242">
        <f t="shared" si="69"/>
        <v>0</v>
      </c>
      <c r="BL274" s="158" t="s">
        <v>232</v>
      </c>
      <c r="BM274" s="158" t="s">
        <v>1465</v>
      </c>
      <c r="BO274" s="152"/>
    </row>
    <row r="275" spans="2:67" s="170" customFormat="1" ht="38.25" customHeight="1">
      <c r="B275" s="171"/>
      <c r="C275" s="231" t="s">
        <v>731</v>
      </c>
      <c r="D275" s="231" t="s">
        <v>169</v>
      </c>
      <c r="E275" s="232" t="s">
        <v>1466</v>
      </c>
      <c r="F275" s="233" t="s">
        <v>1467</v>
      </c>
      <c r="G275" s="233"/>
      <c r="H275" s="233"/>
      <c r="I275" s="233"/>
      <c r="J275" s="234" t="s">
        <v>1418</v>
      </c>
      <c r="K275" s="235">
        <v>1</v>
      </c>
      <c r="L275" s="149"/>
      <c r="M275" s="149"/>
      <c r="N275" s="236">
        <f t="shared" si="60"/>
        <v>0</v>
      </c>
      <c r="O275" s="236"/>
      <c r="P275" s="236"/>
      <c r="Q275" s="236"/>
      <c r="R275" s="174"/>
      <c r="T275" s="237" t="s">
        <v>5</v>
      </c>
      <c r="U275" s="238" t="s">
        <v>41</v>
      </c>
      <c r="V275" s="239">
        <v>0</v>
      </c>
      <c r="W275" s="239">
        <f t="shared" si="61"/>
        <v>0</v>
      </c>
      <c r="X275" s="239">
        <v>0</v>
      </c>
      <c r="Y275" s="239">
        <f t="shared" si="62"/>
        <v>0</v>
      </c>
      <c r="Z275" s="239">
        <v>0</v>
      </c>
      <c r="AA275" s="240">
        <f t="shared" si="63"/>
        <v>0</v>
      </c>
      <c r="AR275" s="158" t="s">
        <v>232</v>
      </c>
      <c r="AT275" s="158" t="s">
        <v>169</v>
      </c>
      <c r="AU275" s="158" t="s">
        <v>85</v>
      </c>
      <c r="AY275" s="158" t="s">
        <v>168</v>
      </c>
      <c r="BE275" s="241">
        <f t="shared" si="64"/>
        <v>0</v>
      </c>
      <c r="BF275" s="241">
        <f t="shared" si="65"/>
        <v>0</v>
      </c>
      <c r="BG275" s="241">
        <f t="shared" si="66"/>
        <v>0</v>
      </c>
      <c r="BH275" s="241">
        <f t="shared" si="67"/>
        <v>0</v>
      </c>
      <c r="BI275" s="241">
        <f t="shared" si="68"/>
        <v>0</v>
      </c>
      <c r="BJ275" s="158" t="s">
        <v>85</v>
      </c>
      <c r="BK275" s="242">
        <f t="shared" si="69"/>
        <v>0</v>
      </c>
      <c r="BL275" s="158" t="s">
        <v>232</v>
      </c>
      <c r="BM275" s="158" t="s">
        <v>1468</v>
      </c>
      <c r="BO275" s="152"/>
    </row>
    <row r="276" spans="2:67" s="170" customFormat="1" ht="25.5" customHeight="1">
      <c r="B276" s="171"/>
      <c r="C276" s="243" t="s">
        <v>735</v>
      </c>
      <c r="D276" s="243" t="s">
        <v>203</v>
      </c>
      <c r="E276" s="244" t="s">
        <v>1469</v>
      </c>
      <c r="F276" s="245" t="s">
        <v>1470</v>
      </c>
      <c r="G276" s="245"/>
      <c r="H276" s="245"/>
      <c r="I276" s="245"/>
      <c r="J276" s="246" t="s">
        <v>210</v>
      </c>
      <c r="K276" s="247">
        <v>1</v>
      </c>
      <c r="L276" s="150"/>
      <c r="M276" s="150"/>
      <c r="N276" s="248">
        <f t="shared" si="60"/>
        <v>0</v>
      </c>
      <c r="O276" s="236"/>
      <c r="P276" s="236"/>
      <c r="Q276" s="236"/>
      <c r="R276" s="174"/>
      <c r="T276" s="237" t="s">
        <v>5</v>
      </c>
      <c r="U276" s="238" t="s">
        <v>41</v>
      </c>
      <c r="V276" s="239">
        <v>0</v>
      </c>
      <c r="W276" s="239">
        <f t="shared" si="61"/>
        <v>0</v>
      </c>
      <c r="X276" s="239">
        <v>0</v>
      </c>
      <c r="Y276" s="239">
        <f t="shared" si="62"/>
        <v>0</v>
      </c>
      <c r="Z276" s="239">
        <v>0</v>
      </c>
      <c r="AA276" s="240">
        <f t="shared" si="63"/>
        <v>0</v>
      </c>
      <c r="AR276" s="158" t="s">
        <v>297</v>
      </c>
      <c r="AT276" s="158" t="s">
        <v>203</v>
      </c>
      <c r="AU276" s="158" t="s">
        <v>85</v>
      </c>
      <c r="AY276" s="158" t="s">
        <v>168</v>
      </c>
      <c r="BE276" s="241">
        <f t="shared" si="64"/>
        <v>0</v>
      </c>
      <c r="BF276" s="241">
        <f t="shared" si="65"/>
        <v>0</v>
      </c>
      <c r="BG276" s="241">
        <f t="shared" si="66"/>
        <v>0</v>
      </c>
      <c r="BH276" s="241">
        <f t="shared" si="67"/>
        <v>0</v>
      </c>
      <c r="BI276" s="241">
        <f t="shared" si="68"/>
        <v>0</v>
      </c>
      <c r="BJ276" s="158" t="s">
        <v>85</v>
      </c>
      <c r="BK276" s="242">
        <f t="shared" si="69"/>
        <v>0</v>
      </c>
      <c r="BL276" s="158" t="s">
        <v>232</v>
      </c>
      <c r="BM276" s="158" t="s">
        <v>1471</v>
      </c>
      <c r="BO276" s="152"/>
    </row>
    <row r="277" spans="2:67" s="170" customFormat="1" ht="25.5" customHeight="1">
      <c r="B277" s="171"/>
      <c r="C277" s="231" t="s">
        <v>739</v>
      </c>
      <c r="D277" s="231" t="s">
        <v>169</v>
      </c>
      <c r="E277" s="232" t="s">
        <v>1472</v>
      </c>
      <c r="F277" s="233" t="s">
        <v>1473</v>
      </c>
      <c r="G277" s="233"/>
      <c r="H277" s="233"/>
      <c r="I277" s="233"/>
      <c r="J277" s="234" t="s">
        <v>210</v>
      </c>
      <c r="K277" s="235">
        <v>33</v>
      </c>
      <c r="L277" s="149"/>
      <c r="M277" s="149"/>
      <c r="N277" s="236">
        <f t="shared" si="60"/>
        <v>0</v>
      </c>
      <c r="O277" s="236"/>
      <c r="P277" s="236"/>
      <c r="Q277" s="236"/>
      <c r="R277" s="174"/>
      <c r="T277" s="237" t="s">
        <v>5</v>
      </c>
      <c r="U277" s="238" t="s">
        <v>41</v>
      </c>
      <c r="V277" s="239">
        <v>0</v>
      </c>
      <c r="W277" s="239">
        <f t="shared" si="61"/>
        <v>0</v>
      </c>
      <c r="X277" s="239">
        <v>0</v>
      </c>
      <c r="Y277" s="239">
        <f t="shared" si="62"/>
        <v>0</v>
      </c>
      <c r="Z277" s="239">
        <v>0</v>
      </c>
      <c r="AA277" s="240">
        <f t="shared" si="63"/>
        <v>0</v>
      </c>
      <c r="AR277" s="158" t="s">
        <v>232</v>
      </c>
      <c r="AT277" s="158" t="s">
        <v>169</v>
      </c>
      <c r="AU277" s="158" t="s">
        <v>85</v>
      </c>
      <c r="AY277" s="158" t="s">
        <v>168</v>
      </c>
      <c r="BE277" s="241">
        <f t="shared" si="64"/>
        <v>0</v>
      </c>
      <c r="BF277" s="241">
        <f t="shared" si="65"/>
        <v>0</v>
      </c>
      <c r="BG277" s="241">
        <f t="shared" si="66"/>
        <v>0</v>
      </c>
      <c r="BH277" s="241">
        <f t="shared" si="67"/>
        <v>0</v>
      </c>
      <c r="BI277" s="241">
        <f t="shared" si="68"/>
        <v>0</v>
      </c>
      <c r="BJ277" s="158" t="s">
        <v>85</v>
      </c>
      <c r="BK277" s="242">
        <f t="shared" si="69"/>
        <v>0</v>
      </c>
      <c r="BL277" s="158" t="s">
        <v>232</v>
      </c>
      <c r="BM277" s="158" t="s">
        <v>1474</v>
      </c>
      <c r="BO277" s="152"/>
    </row>
    <row r="278" spans="2:67" s="170" customFormat="1" ht="16.5" customHeight="1">
      <c r="B278" s="171"/>
      <c r="C278" s="243" t="s">
        <v>743</v>
      </c>
      <c r="D278" s="243" t="s">
        <v>203</v>
      </c>
      <c r="E278" s="244" t="s">
        <v>1475</v>
      </c>
      <c r="F278" s="245" t="s">
        <v>1476</v>
      </c>
      <c r="G278" s="245"/>
      <c r="H278" s="245"/>
      <c r="I278" s="245"/>
      <c r="J278" s="246" t="s">
        <v>210</v>
      </c>
      <c r="K278" s="247">
        <v>16</v>
      </c>
      <c r="L278" s="150"/>
      <c r="M278" s="150"/>
      <c r="N278" s="248">
        <f t="shared" si="60"/>
        <v>0</v>
      </c>
      <c r="O278" s="236"/>
      <c r="P278" s="236"/>
      <c r="Q278" s="236"/>
      <c r="R278" s="174"/>
      <c r="T278" s="237" t="s">
        <v>5</v>
      </c>
      <c r="U278" s="238" t="s">
        <v>41</v>
      </c>
      <c r="V278" s="239">
        <v>0</v>
      </c>
      <c r="W278" s="239">
        <f t="shared" si="61"/>
        <v>0</v>
      </c>
      <c r="X278" s="239">
        <v>0</v>
      </c>
      <c r="Y278" s="239">
        <f t="shared" si="62"/>
        <v>0</v>
      </c>
      <c r="Z278" s="239">
        <v>0</v>
      </c>
      <c r="AA278" s="240">
        <f t="shared" si="63"/>
        <v>0</v>
      </c>
      <c r="AR278" s="158" t="s">
        <v>297</v>
      </c>
      <c r="AT278" s="158" t="s">
        <v>203</v>
      </c>
      <c r="AU278" s="158" t="s">
        <v>85</v>
      </c>
      <c r="AY278" s="158" t="s">
        <v>168</v>
      </c>
      <c r="BE278" s="241">
        <f t="shared" si="64"/>
        <v>0</v>
      </c>
      <c r="BF278" s="241">
        <f t="shared" si="65"/>
        <v>0</v>
      </c>
      <c r="BG278" s="241">
        <f t="shared" si="66"/>
        <v>0</v>
      </c>
      <c r="BH278" s="241">
        <f t="shared" si="67"/>
        <v>0</v>
      </c>
      <c r="BI278" s="241">
        <f t="shared" si="68"/>
        <v>0</v>
      </c>
      <c r="BJ278" s="158" t="s">
        <v>85</v>
      </c>
      <c r="BK278" s="242">
        <f t="shared" si="69"/>
        <v>0</v>
      </c>
      <c r="BL278" s="158" t="s">
        <v>232</v>
      </c>
      <c r="BM278" s="158" t="s">
        <v>1477</v>
      </c>
      <c r="BO278" s="152"/>
    </row>
    <row r="279" spans="2:67" s="170" customFormat="1" ht="16.5" customHeight="1">
      <c r="B279" s="171"/>
      <c r="C279" s="243" t="s">
        <v>747</v>
      </c>
      <c r="D279" s="243" t="s">
        <v>203</v>
      </c>
      <c r="E279" s="244" t="s">
        <v>1478</v>
      </c>
      <c r="F279" s="245" t="s">
        <v>1479</v>
      </c>
      <c r="G279" s="245"/>
      <c r="H279" s="245"/>
      <c r="I279" s="245"/>
      <c r="J279" s="246" t="s">
        <v>210</v>
      </c>
      <c r="K279" s="247">
        <v>17</v>
      </c>
      <c r="L279" s="150"/>
      <c r="M279" s="150"/>
      <c r="N279" s="248">
        <f t="shared" si="60"/>
        <v>0</v>
      </c>
      <c r="O279" s="236"/>
      <c r="P279" s="236"/>
      <c r="Q279" s="236"/>
      <c r="R279" s="174"/>
      <c r="T279" s="237" t="s">
        <v>5</v>
      </c>
      <c r="U279" s="238" t="s">
        <v>41</v>
      </c>
      <c r="V279" s="239">
        <v>0</v>
      </c>
      <c r="W279" s="239">
        <f t="shared" si="61"/>
        <v>0</v>
      </c>
      <c r="X279" s="239">
        <v>0</v>
      </c>
      <c r="Y279" s="239">
        <f t="shared" si="62"/>
        <v>0</v>
      </c>
      <c r="Z279" s="239">
        <v>0</v>
      </c>
      <c r="AA279" s="240">
        <f t="shared" si="63"/>
        <v>0</v>
      </c>
      <c r="AR279" s="158" t="s">
        <v>297</v>
      </c>
      <c r="AT279" s="158" t="s">
        <v>203</v>
      </c>
      <c r="AU279" s="158" t="s">
        <v>85</v>
      </c>
      <c r="AY279" s="158" t="s">
        <v>168</v>
      </c>
      <c r="BE279" s="241">
        <f t="shared" si="64"/>
        <v>0</v>
      </c>
      <c r="BF279" s="241">
        <f t="shared" si="65"/>
        <v>0</v>
      </c>
      <c r="BG279" s="241">
        <f t="shared" si="66"/>
        <v>0</v>
      </c>
      <c r="BH279" s="241">
        <f t="shared" si="67"/>
        <v>0</v>
      </c>
      <c r="BI279" s="241">
        <f t="shared" si="68"/>
        <v>0</v>
      </c>
      <c r="BJ279" s="158" t="s">
        <v>85</v>
      </c>
      <c r="BK279" s="242">
        <f t="shared" si="69"/>
        <v>0</v>
      </c>
      <c r="BL279" s="158" t="s">
        <v>232</v>
      </c>
      <c r="BM279" s="158" t="s">
        <v>1480</v>
      </c>
      <c r="BO279" s="152"/>
    </row>
    <row r="280" spans="2:67" s="170" customFormat="1" ht="16.5" customHeight="1">
      <c r="B280" s="171"/>
      <c r="C280" s="243" t="s">
        <v>751</v>
      </c>
      <c r="D280" s="243" t="s">
        <v>203</v>
      </c>
      <c r="E280" s="244" t="s">
        <v>1481</v>
      </c>
      <c r="F280" s="245" t="s">
        <v>1482</v>
      </c>
      <c r="G280" s="245"/>
      <c r="H280" s="245"/>
      <c r="I280" s="245"/>
      <c r="J280" s="246" t="s">
        <v>210</v>
      </c>
      <c r="K280" s="247">
        <v>1</v>
      </c>
      <c r="L280" s="150"/>
      <c r="M280" s="150"/>
      <c r="N280" s="248">
        <f t="shared" si="60"/>
        <v>0</v>
      </c>
      <c r="O280" s="236"/>
      <c r="P280" s="236"/>
      <c r="Q280" s="236"/>
      <c r="R280" s="174"/>
      <c r="T280" s="237" t="s">
        <v>5</v>
      </c>
      <c r="U280" s="238" t="s">
        <v>41</v>
      </c>
      <c r="V280" s="239">
        <v>0</v>
      </c>
      <c r="W280" s="239">
        <f t="shared" si="61"/>
        <v>0</v>
      </c>
      <c r="X280" s="239">
        <v>0</v>
      </c>
      <c r="Y280" s="239">
        <f t="shared" si="62"/>
        <v>0</v>
      </c>
      <c r="Z280" s="239">
        <v>0</v>
      </c>
      <c r="AA280" s="240">
        <f t="shared" si="63"/>
        <v>0</v>
      </c>
      <c r="AR280" s="158" t="s">
        <v>297</v>
      </c>
      <c r="AT280" s="158" t="s">
        <v>203</v>
      </c>
      <c r="AU280" s="158" t="s">
        <v>85</v>
      </c>
      <c r="AY280" s="158" t="s">
        <v>168</v>
      </c>
      <c r="BE280" s="241">
        <f t="shared" si="64"/>
        <v>0</v>
      </c>
      <c r="BF280" s="241">
        <f t="shared" si="65"/>
        <v>0</v>
      </c>
      <c r="BG280" s="241">
        <f t="shared" si="66"/>
        <v>0</v>
      </c>
      <c r="BH280" s="241">
        <f t="shared" si="67"/>
        <v>0</v>
      </c>
      <c r="BI280" s="241">
        <f t="shared" si="68"/>
        <v>0</v>
      </c>
      <c r="BJ280" s="158" t="s">
        <v>85</v>
      </c>
      <c r="BK280" s="242">
        <f t="shared" si="69"/>
        <v>0</v>
      </c>
      <c r="BL280" s="158" t="s">
        <v>232</v>
      </c>
      <c r="BM280" s="158" t="s">
        <v>1483</v>
      </c>
      <c r="BO280" s="152"/>
    </row>
    <row r="281" spans="2:67" s="170" customFormat="1" ht="38.25" customHeight="1">
      <c r="B281" s="171"/>
      <c r="C281" s="231" t="s">
        <v>755</v>
      </c>
      <c r="D281" s="231" t="s">
        <v>169</v>
      </c>
      <c r="E281" s="232" t="s">
        <v>1484</v>
      </c>
      <c r="F281" s="233" t="s">
        <v>1485</v>
      </c>
      <c r="G281" s="233"/>
      <c r="H281" s="233"/>
      <c r="I281" s="233"/>
      <c r="J281" s="234" t="s">
        <v>1418</v>
      </c>
      <c r="K281" s="235">
        <v>6</v>
      </c>
      <c r="L281" s="149"/>
      <c r="M281" s="149"/>
      <c r="N281" s="236">
        <f t="shared" si="60"/>
        <v>0</v>
      </c>
      <c r="O281" s="236"/>
      <c r="P281" s="236"/>
      <c r="Q281" s="236"/>
      <c r="R281" s="174"/>
      <c r="T281" s="237" t="s">
        <v>5</v>
      </c>
      <c r="U281" s="238" t="s">
        <v>41</v>
      </c>
      <c r="V281" s="239">
        <v>0</v>
      </c>
      <c r="W281" s="239">
        <f t="shared" si="61"/>
        <v>0</v>
      </c>
      <c r="X281" s="239">
        <v>0</v>
      </c>
      <c r="Y281" s="239">
        <f t="shared" si="62"/>
        <v>0</v>
      </c>
      <c r="Z281" s="239">
        <v>0</v>
      </c>
      <c r="AA281" s="240">
        <f t="shared" si="63"/>
        <v>0</v>
      </c>
      <c r="AR281" s="158" t="s">
        <v>232</v>
      </c>
      <c r="AT281" s="158" t="s">
        <v>169</v>
      </c>
      <c r="AU281" s="158" t="s">
        <v>85</v>
      </c>
      <c r="AY281" s="158" t="s">
        <v>168</v>
      </c>
      <c r="BE281" s="241">
        <f t="shared" si="64"/>
        <v>0</v>
      </c>
      <c r="BF281" s="241">
        <f t="shared" si="65"/>
        <v>0</v>
      </c>
      <c r="BG281" s="241">
        <f t="shared" si="66"/>
        <v>0</v>
      </c>
      <c r="BH281" s="241">
        <f t="shared" si="67"/>
        <v>0</v>
      </c>
      <c r="BI281" s="241">
        <f t="shared" si="68"/>
        <v>0</v>
      </c>
      <c r="BJ281" s="158" t="s">
        <v>85</v>
      </c>
      <c r="BK281" s="242">
        <f t="shared" si="69"/>
        <v>0</v>
      </c>
      <c r="BL281" s="158" t="s">
        <v>232</v>
      </c>
      <c r="BM281" s="158" t="s">
        <v>1486</v>
      </c>
      <c r="BO281" s="152"/>
    </row>
    <row r="282" spans="2:67" s="170" customFormat="1" ht="25.5" customHeight="1">
      <c r="B282" s="171"/>
      <c r="C282" s="243" t="s">
        <v>759</v>
      </c>
      <c r="D282" s="243" t="s">
        <v>203</v>
      </c>
      <c r="E282" s="244" t="s">
        <v>1487</v>
      </c>
      <c r="F282" s="245" t="s">
        <v>1488</v>
      </c>
      <c r="G282" s="245"/>
      <c r="H282" s="245"/>
      <c r="I282" s="245"/>
      <c r="J282" s="246" t="s">
        <v>210</v>
      </c>
      <c r="K282" s="247">
        <v>5</v>
      </c>
      <c r="L282" s="150"/>
      <c r="M282" s="150"/>
      <c r="N282" s="248">
        <f t="shared" si="60"/>
        <v>0</v>
      </c>
      <c r="O282" s="236"/>
      <c r="P282" s="236"/>
      <c r="Q282" s="236"/>
      <c r="R282" s="174"/>
      <c r="T282" s="237" t="s">
        <v>5</v>
      </c>
      <c r="U282" s="238" t="s">
        <v>41</v>
      </c>
      <c r="V282" s="239">
        <v>0</v>
      </c>
      <c r="W282" s="239">
        <f t="shared" si="61"/>
        <v>0</v>
      </c>
      <c r="X282" s="239">
        <v>0</v>
      </c>
      <c r="Y282" s="239">
        <f t="shared" si="62"/>
        <v>0</v>
      </c>
      <c r="Z282" s="239">
        <v>0</v>
      </c>
      <c r="AA282" s="240">
        <f t="shared" si="63"/>
        <v>0</v>
      </c>
      <c r="AR282" s="158" t="s">
        <v>297</v>
      </c>
      <c r="AT282" s="158" t="s">
        <v>203</v>
      </c>
      <c r="AU282" s="158" t="s">
        <v>85</v>
      </c>
      <c r="AY282" s="158" t="s">
        <v>168</v>
      </c>
      <c r="BE282" s="241">
        <f t="shared" si="64"/>
        <v>0</v>
      </c>
      <c r="BF282" s="241">
        <f t="shared" si="65"/>
        <v>0</v>
      </c>
      <c r="BG282" s="241">
        <f t="shared" si="66"/>
        <v>0</v>
      </c>
      <c r="BH282" s="241">
        <f t="shared" si="67"/>
        <v>0</v>
      </c>
      <c r="BI282" s="241">
        <f t="shared" si="68"/>
        <v>0</v>
      </c>
      <c r="BJ282" s="158" t="s">
        <v>85</v>
      </c>
      <c r="BK282" s="242">
        <f t="shared" si="69"/>
        <v>0</v>
      </c>
      <c r="BL282" s="158" t="s">
        <v>232</v>
      </c>
      <c r="BM282" s="158" t="s">
        <v>1489</v>
      </c>
      <c r="BO282" s="152"/>
    </row>
    <row r="283" spans="2:67" s="170" customFormat="1" ht="25.5" customHeight="1">
      <c r="B283" s="171"/>
      <c r="C283" s="243" t="s">
        <v>763</v>
      </c>
      <c r="D283" s="243" t="s">
        <v>203</v>
      </c>
      <c r="E283" s="244" t="s">
        <v>1490</v>
      </c>
      <c r="F283" s="245" t="s">
        <v>1491</v>
      </c>
      <c r="G283" s="245"/>
      <c r="H283" s="245"/>
      <c r="I283" s="245"/>
      <c r="J283" s="246" t="s">
        <v>210</v>
      </c>
      <c r="K283" s="247">
        <v>1</v>
      </c>
      <c r="L283" s="150"/>
      <c r="M283" s="150"/>
      <c r="N283" s="248">
        <f t="shared" si="60"/>
        <v>0</v>
      </c>
      <c r="O283" s="236"/>
      <c r="P283" s="236"/>
      <c r="Q283" s="236"/>
      <c r="R283" s="174"/>
      <c r="T283" s="237" t="s">
        <v>5</v>
      </c>
      <c r="U283" s="238" t="s">
        <v>41</v>
      </c>
      <c r="V283" s="239">
        <v>0</v>
      </c>
      <c r="W283" s="239">
        <f t="shared" si="61"/>
        <v>0</v>
      </c>
      <c r="X283" s="239">
        <v>0</v>
      </c>
      <c r="Y283" s="239">
        <f t="shared" si="62"/>
        <v>0</v>
      </c>
      <c r="Z283" s="239">
        <v>0</v>
      </c>
      <c r="AA283" s="240">
        <f t="shared" si="63"/>
        <v>0</v>
      </c>
      <c r="AR283" s="158" t="s">
        <v>297</v>
      </c>
      <c r="AT283" s="158" t="s">
        <v>203</v>
      </c>
      <c r="AU283" s="158" t="s">
        <v>85</v>
      </c>
      <c r="AY283" s="158" t="s">
        <v>168</v>
      </c>
      <c r="BE283" s="241">
        <f t="shared" si="64"/>
        <v>0</v>
      </c>
      <c r="BF283" s="241">
        <f t="shared" si="65"/>
        <v>0</v>
      </c>
      <c r="BG283" s="241">
        <f t="shared" si="66"/>
        <v>0</v>
      </c>
      <c r="BH283" s="241">
        <f t="shared" si="67"/>
        <v>0</v>
      </c>
      <c r="BI283" s="241">
        <f t="shared" si="68"/>
        <v>0</v>
      </c>
      <c r="BJ283" s="158" t="s">
        <v>85</v>
      </c>
      <c r="BK283" s="242">
        <f t="shared" si="69"/>
        <v>0</v>
      </c>
      <c r="BL283" s="158" t="s">
        <v>232</v>
      </c>
      <c r="BM283" s="158" t="s">
        <v>1492</v>
      </c>
      <c r="BO283" s="152"/>
    </row>
    <row r="284" spans="2:67" s="170" customFormat="1" ht="38.25" customHeight="1">
      <c r="B284" s="171"/>
      <c r="C284" s="231" t="s">
        <v>767</v>
      </c>
      <c r="D284" s="231" t="s">
        <v>169</v>
      </c>
      <c r="E284" s="232" t="s">
        <v>1493</v>
      </c>
      <c r="F284" s="233" t="s">
        <v>1494</v>
      </c>
      <c r="G284" s="233"/>
      <c r="H284" s="233"/>
      <c r="I284" s="233"/>
      <c r="J284" s="234" t="s">
        <v>1418</v>
      </c>
      <c r="K284" s="235">
        <v>5</v>
      </c>
      <c r="L284" s="149"/>
      <c r="M284" s="149"/>
      <c r="N284" s="236">
        <f t="shared" si="60"/>
        <v>0</v>
      </c>
      <c r="O284" s="236"/>
      <c r="P284" s="236"/>
      <c r="Q284" s="236"/>
      <c r="R284" s="174"/>
      <c r="T284" s="237" t="s">
        <v>5</v>
      </c>
      <c r="U284" s="238" t="s">
        <v>41</v>
      </c>
      <c r="V284" s="239">
        <v>0</v>
      </c>
      <c r="W284" s="239">
        <f t="shared" ref="W284:W311" si="70">V284*K284</f>
        <v>0</v>
      </c>
      <c r="X284" s="239">
        <v>0</v>
      </c>
      <c r="Y284" s="239">
        <f t="shared" ref="Y284:Y311" si="71">X284*K284</f>
        <v>0</v>
      </c>
      <c r="Z284" s="239">
        <v>0</v>
      </c>
      <c r="AA284" s="240">
        <f t="shared" ref="AA284:AA311" si="72">Z284*K284</f>
        <v>0</v>
      </c>
      <c r="AR284" s="158" t="s">
        <v>232</v>
      </c>
      <c r="AT284" s="158" t="s">
        <v>169</v>
      </c>
      <c r="AU284" s="158" t="s">
        <v>85</v>
      </c>
      <c r="AY284" s="158" t="s">
        <v>168</v>
      </c>
      <c r="BE284" s="241">
        <f t="shared" ref="BE284:BE311" si="73">IF(U284="základná",N284,0)</f>
        <v>0</v>
      </c>
      <c r="BF284" s="241">
        <f t="shared" ref="BF284:BF311" si="74">IF(U284="znížená",N284,0)</f>
        <v>0</v>
      </c>
      <c r="BG284" s="241">
        <f t="shared" ref="BG284:BG311" si="75">IF(U284="zákl. prenesená",N284,0)</f>
        <v>0</v>
      </c>
      <c r="BH284" s="241">
        <f t="shared" ref="BH284:BH311" si="76">IF(U284="zníž. prenesená",N284,0)</f>
        <v>0</v>
      </c>
      <c r="BI284" s="241">
        <f t="shared" ref="BI284:BI311" si="77">IF(U284="nulová",N284,0)</f>
        <v>0</v>
      </c>
      <c r="BJ284" s="158" t="s">
        <v>85</v>
      </c>
      <c r="BK284" s="242">
        <f t="shared" ref="BK284:BK311" si="78">ROUND(L284*K284,3)</f>
        <v>0</v>
      </c>
      <c r="BL284" s="158" t="s">
        <v>232</v>
      </c>
      <c r="BM284" s="158" t="s">
        <v>1495</v>
      </c>
      <c r="BO284" s="152"/>
    </row>
    <row r="285" spans="2:67" s="170" customFormat="1" ht="25.5" customHeight="1">
      <c r="B285" s="171"/>
      <c r="C285" s="243" t="s">
        <v>771</v>
      </c>
      <c r="D285" s="243" t="s">
        <v>203</v>
      </c>
      <c r="E285" s="244" t="s">
        <v>1496</v>
      </c>
      <c r="F285" s="245" t="s">
        <v>1497</v>
      </c>
      <c r="G285" s="245"/>
      <c r="H285" s="245"/>
      <c r="I285" s="245"/>
      <c r="J285" s="246" t="s">
        <v>210</v>
      </c>
      <c r="K285" s="247">
        <v>5</v>
      </c>
      <c r="L285" s="150"/>
      <c r="M285" s="150"/>
      <c r="N285" s="248">
        <f t="shared" si="60"/>
        <v>0</v>
      </c>
      <c r="O285" s="236"/>
      <c r="P285" s="236"/>
      <c r="Q285" s="236"/>
      <c r="R285" s="174"/>
      <c r="T285" s="237" t="s">
        <v>5</v>
      </c>
      <c r="U285" s="238" t="s">
        <v>41</v>
      </c>
      <c r="V285" s="239">
        <v>0</v>
      </c>
      <c r="W285" s="239">
        <f t="shared" si="70"/>
        <v>0</v>
      </c>
      <c r="X285" s="239">
        <v>0</v>
      </c>
      <c r="Y285" s="239">
        <f t="shared" si="71"/>
        <v>0</v>
      </c>
      <c r="Z285" s="239">
        <v>0</v>
      </c>
      <c r="AA285" s="240">
        <f t="shared" si="72"/>
        <v>0</v>
      </c>
      <c r="AR285" s="158" t="s">
        <v>297</v>
      </c>
      <c r="AT285" s="158" t="s">
        <v>203</v>
      </c>
      <c r="AU285" s="158" t="s">
        <v>85</v>
      </c>
      <c r="AY285" s="158" t="s">
        <v>168</v>
      </c>
      <c r="BE285" s="241">
        <f t="shared" si="73"/>
        <v>0</v>
      </c>
      <c r="BF285" s="241">
        <f t="shared" si="74"/>
        <v>0</v>
      </c>
      <c r="BG285" s="241">
        <f t="shared" si="75"/>
        <v>0</v>
      </c>
      <c r="BH285" s="241">
        <f t="shared" si="76"/>
        <v>0</v>
      </c>
      <c r="BI285" s="241">
        <f t="shared" si="77"/>
        <v>0</v>
      </c>
      <c r="BJ285" s="158" t="s">
        <v>85</v>
      </c>
      <c r="BK285" s="242">
        <f t="shared" si="78"/>
        <v>0</v>
      </c>
      <c r="BL285" s="158" t="s">
        <v>232</v>
      </c>
      <c r="BM285" s="158" t="s">
        <v>1498</v>
      </c>
      <c r="BO285" s="152"/>
    </row>
    <row r="286" spans="2:67" s="170" customFormat="1" ht="25.5" customHeight="1">
      <c r="B286" s="171"/>
      <c r="C286" s="231" t="s">
        <v>775</v>
      </c>
      <c r="D286" s="231" t="s">
        <v>169</v>
      </c>
      <c r="E286" s="232" t="s">
        <v>1499</v>
      </c>
      <c r="F286" s="233" t="s">
        <v>1500</v>
      </c>
      <c r="G286" s="233"/>
      <c r="H286" s="233"/>
      <c r="I286" s="233"/>
      <c r="J286" s="234" t="s">
        <v>1418</v>
      </c>
      <c r="K286" s="235">
        <v>4</v>
      </c>
      <c r="L286" s="149"/>
      <c r="M286" s="149"/>
      <c r="N286" s="236">
        <f t="shared" si="60"/>
        <v>0</v>
      </c>
      <c r="O286" s="236"/>
      <c r="P286" s="236"/>
      <c r="Q286" s="236"/>
      <c r="R286" s="174"/>
      <c r="T286" s="237" t="s">
        <v>5</v>
      </c>
      <c r="U286" s="238" t="s">
        <v>41</v>
      </c>
      <c r="V286" s="239">
        <v>0</v>
      </c>
      <c r="W286" s="239">
        <f t="shared" si="70"/>
        <v>0</v>
      </c>
      <c r="X286" s="239">
        <v>0</v>
      </c>
      <c r="Y286" s="239">
        <f t="shared" si="71"/>
        <v>0</v>
      </c>
      <c r="Z286" s="239">
        <v>0</v>
      </c>
      <c r="AA286" s="240">
        <f t="shared" si="72"/>
        <v>0</v>
      </c>
      <c r="AR286" s="158" t="s">
        <v>232</v>
      </c>
      <c r="AT286" s="158" t="s">
        <v>169</v>
      </c>
      <c r="AU286" s="158" t="s">
        <v>85</v>
      </c>
      <c r="AY286" s="158" t="s">
        <v>168</v>
      </c>
      <c r="BE286" s="241">
        <f t="shared" si="73"/>
        <v>0</v>
      </c>
      <c r="BF286" s="241">
        <f t="shared" si="74"/>
        <v>0</v>
      </c>
      <c r="BG286" s="241">
        <f t="shared" si="75"/>
        <v>0</v>
      </c>
      <c r="BH286" s="241">
        <f t="shared" si="76"/>
        <v>0</v>
      </c>
      <c r="BI286" s="241">
        <f t="shared" si="77"/>
        <v>0</v>
      </c>
      <c r="BJ286" s="158" t="s">
        <v>85</v>
      </c>
      <c r="BK286" s="242">
        <f t="shared" si="78"/>
        <v>0</v>
      </c>
      <c r="BL286" s="158" t="s">
        <v>232</v>
      </c>
      <c r="BM286" s="158" t="s">
        <v>1501</v>
      </c>
      <c r="BO286" s="152"/>
    </row>
    <row r="287" spans="2:67" s="170" customFormat="1" ht="25.5" customHeight="1">
      <c r="B287" s="171"/>
      <c r="C287" s="243" t="s">
        <v>779</v>
      </c>
      <c r="D287" s="243" t="s">
        <v>203</v>
      </c>
      <c r="E287" s="244" t="s">
        <v>1502</v>
      </c>
      <c r="F287" s="245" t="s">
        <v>1503</v>
      </c>
      <c r="G287" s="245"/>
      <c r="H287" s="245"/>
      <c r="I287" s="245"/>
      <c r="J287" s="246" t="s">
        <v>210</v>
      </c>
      <c r="K287" s="247">
        <v>4</v>
      </c>
      <c r="L287" s="150"/>
      <c r="M287" s="150"/>
      <c r="N287" s="248">
        <f t="shared" si="60"/>
        <v>0</v>
      </c>
      <c r="O287" s="236"/>
      <c r="P287" s="236"/>
      <c r="Q287" s="236"/>
      <c r="R287" s="174"/>
      <c r="T287" s="237" t="s">
        <v>5</v>
      </c>
      <c r="U287" s="238" t="s">
        <v>41</v>
      </c>
      <c r="V287" s="239">
        <v>0</v>
      </c>
      <c r="W287" s="239">
        <f t="shared" si="70"/>
        <v>0</v>
      </c>
      <c r="X287" s="239">
        <v>0</v>
      </c>
      <c r="Y287" s="239">
        <f t="shared" si="71"/>
        <v>0</v>
      </c>
      <c r="Z287" s="239">
        <v>0</v>
      </c>
      <c r="AA287" s="240">
        <f t="shared" si="72"/>
        <v>0</v>
      </c>
      <c r="AR287" s="158" t="s">
        <v>297</v>
      </c>
      <c r="AT287" s="158" t="s">
        <v>203</v>
      </c>
      <c r="AU287" s="158" t="s">
        <v>85</v>
      </c>
      <c r="AY287" s="158" t="s">
        <v>168</v>
      </c>
      <c r="BE287" s="241">
        <f t="shared" si="73"/>
        <v>0</v>
      </c>
      <c r="BF287" s="241">
        <f t="shared" si="74"/>
        <v>0</v>
      </c>
      <c r="BG287" s="241">
        <f t="shared" si="75"/>
        <v>0</v>
      </c>
      <c r="BH287" s="241">
        <f t="shared" si="76"/>
        <v>0</v>
      </c>
      <c r="BI287" s="241">
        <f t="shared" si="77"/>
        <v>0</v>
      </c>
      <c r="BJ287" s="158" t="s">
        <v>85</v>
      </c>
      <c r="BK287" s="242">
        <f t="shared" si="78"/>
        <v>0</v>
      </c>
      <c r="BL287" s="158" t="s">
        <v>232</v>
      </c>
      <c r="BM287" s="158" t="s">
        <v>1504</v>
      </c>
      <c r="BO287" s="152"/>
    </row>
    <row r="288" spans="2:67" s="170" customFormat="1" ht="25.5" customHeight="1">
      <c r="B288" s="171"/>
      <c r="C288" s="231" t="s">
        <v>783</v>
      </c>
      <c r="D288" s="231" t="s">
        <v>169</v>
      </c>
      <c r="E288" s="232" t="s">
        <v>1505</v>
      </c>
      <c r="F288" s="233" t="s">
        <v>1506</v>
      </c>
      <c r="G288" s="233"/>
      <c r="H288" s="233"/>
      <c r="I288" s="233"/>
      <c r="J288" s="234" t="s">
        <v>1418</v>
      </c>
      <c r="K288" s="235">
        <v>77</v>
      </c>
      <c r="L288" s="149"/>
      <c r="M288" s="149"/>
      <c r="N288" s="236">
        <f t="shared" si="60"/>
        <v>0</v>
      </c>
      <c r="O288" s="236"/>
      <c r="P288" s="236"/>
      <c r="Q288" s="236"/>
      <c r="R288" s="174"/>
      <c r="T288" s="237" t="s">
        <v>5</v>
      </c>
      <c r="U288" s="238" t="s">
        <v>41</v>
      </c>
      <c r="V288" s="239">
        <v>0</v>
      </c>
      <c r="W288" s="239">
        <f t="shared" si="70"/>
        <v>0</v>
      </c>
      <c r="X288" s="239">
        <v>0</v>
      </c>
      <c r="Y288" s="239">
        <f t="shared" si="71"/>
        <v>0</v>
      </c>
      <c r="Z288" s="239">
        <v>0</v>
      </c>
      <c r="AA288" s="240">
        <f t="shared" si="72"/>
        <v>0</v>
      </c>
      <c r="AR288" s="158" t="s">
        <v>232</v>
      </c>
      <c r="AT288" s="158" t="s">
        <v>169</v>
      </c>
      <c r="AU288" s="158" t="s">
        <v>85</v>
      </c>
      <c r="AY288" s="158" t="s">
        <v>168</v>
      </c>
      <c r="BE288" s="241">
        <f t="shared" si="73"/>
        <v>0</v>
      </c>
      <c r="BF288" s="241">
        <f t="shared" si="74"/>
        <v>0</v>
      </c>
      <c r="BG288" s="241">
        <f t="shared" si="75"/>
        <v>0</v>
      </c>
      <c r="BH288" s="241">
        <f t="shared" si="76"/>
        <v>0</v>
      </c>
      <c r="BI288" s="241">
        <f t="shared" si="77"/>
        <v>0</v>
      </c>
      <c r="BJ288" s="158" t="s">
        <v>85</v>
      </c>
      <c r="BK288" s="242">
        <f t="shared" si="78"/>
        <v>0</v>
      </c>
      <c r="BL288" s="158" t="s">
        <v>232</v>
      </c>
      <c r="BM288" s="158" t="s">
        <v>1507</v>
      </c>
      <c r="BO288" s="152"/>
    </row>
    <row r="289" spans="2:67" s="170" customFormat="1" ht="25.5" customHeight="1">
      <c r="B289" s="171"/>
      <c r="C289" s="243" t="s">
        <v>787</v>
      </c>
      <c r="D289" s="243" t="s">
        <v>203</v>
      </c>
      <c r="E289" s="244" t="s">
        <v>1508</v>
      </c>
      <c r="F289" s="245" t="s">
        <v>1509</v>
      </c>
      <c r="G289" s="245"/>
      <c r="H289" s="245"/>
      <c r="I289" s="245"/>
      <c r="J289" s="246" t="s">
        <v>210</v>
      </c>
      <c r="K289" s="247">
        <v>77</v>
      </c>
      <c r="L289" s="150"/>
      <c r="M289" s="150"/>
      <c r="N289" s="248">
        <f t="shared" si="60"/>
        <v>0</v>
      </c>
      <c r="O289" s="236"/>
      <c r="P289" s="236"/>
      <c r="Q289" s="236"/>
      <c r="R289" s="174"/>
      <c r="T289" s="237" t="s">
        <v>5</v>
      </c>
      <c r="U289" s="238" t="s">
        <v>41</v>
      </c>
      <c r="V289" s="239">
        <v>0</v>
      </c>
      <c r="W289" s="239">
        <f t="shared" si="70"/>
        <v>0</v>
      </c>
      <c r="X289" s="239">
        <v>0</v>
      </c>
      <c r="Y289" s="239">
        <f t="shared" si="71"/>
        <v>0</v>
      </c>
      <c r="Z289" s="239">
        <v>0</v>
      </c>
      <c r="AA289" s="240">
        <f t="shared" si="72"/>
        <v>0</v>
      </c>
      <c r="AR289" s="158" t="s">
        <v>297</v>
      </c>
      <c r="AT289" s="158" t="s">
        <v>203</v>
      </c>
      <c r="AU289" s="158" t="s">
        <v>85</v>
      </c>
      <c r="AY289" s="158" t="s">
        <v>168</v>
      </c>
      <c r="BE289" s="241">
        <f t="shared" si="73"/>
        <v>0</v>
      </c>
      <c r="BF289" s="241">
        <f t="shared" si="74"/>
        <v>0</v>
      </c>
      <c r="BG289" s="241">
        <f t="shared" si="75"/>
        <v>0</v>
      </c>
      <c r="BH289" s="241">
        <f t="shared" si="76"/>
        <v>0</v>
      </c>
      <c r="BI289" s="241">
        <f t="shared" si="77"/>
        <v>0</v>
      </c>
      <c r="BJ289" s="158" t="s">
        <v>85</v>
      </c>
      <c r="BK289" s="242">
        <f t="shared" si="78"/>
        <v>0</v>
      </c>
      <c r="BL289" s="158" t="s">
        <v>232</v>
      </c>
      <c r="BM289" s="158" t="s">
        <v>1510</v>
      </c>
      <c r="BO289" s="152"/>
    </row>
    <row r="290" spans="2:67" s="170" customFormat="1" ht="25.5" customHeight="1">
      <c r="B290" s="171"/>
      <c r="C290" s="243" t="s">
        <v>790</v>
      </c>
      <c r="D290" s="243" t="s">
        <v>203</v>
      </c>
      <c r="E290" s="244" t="s">
        <v>1511</v>
      </c>
      <c r="F290" s="245" t="s">
        <v>1512</v>
      </c>
      <c r="G290" s="245"/>
      <c r="H290" s="245"/>
      <c r="I290" s="245"/>
      <c r="J290" s="246" t="s">
        <v>210</v>
      </c>
      <c r="K290" s="247">
        <v>77</v>
      </c>
      <c r="L290" s="150"/>
      <c r="M290" s="150"/>
      <c r="N290" s="248">
        <f t="shared" si="60"/>
        <v>0</v>
      </c>
      <c r="O290" s="236"/>
      <c r="P290" s="236"/>
      <c r="Q290" s="236"/>
      <c r="R290" s="174"/>
      <c r="T290" s="237" t="s">
        <v>5</v>
      </c>
      <c r="U290" s="238" t="s">
        <v>41</v>
      </c>
      <c r="V290" s="239">
        <v>0</v>
      </c>
      <c r="W290" s="239">
        <f t="shared" si="70"/>
        <v>0</v>
      </c>
      <c r="X290" s="239">
        <v>0</v>
      </c>
      <c r="Y290" s="239">
        <f t="shared" si="71"/>
        <v>0</v>
      </c>
      <c r="Z290" s="239">
        <v>0</v>
      </c>
      <c r="AA290" s="240">
        <f t="shared" si="72"/>
        <v>0</v>
      </c>
      <c r="AR290" s="158" t="s">
        <v>297</v>
      </c>
      <c r="AT290" s="158" t="s">
        <v>203</v>
      </c>
      <c r="AU290" s="158" t="s">
        <v>85</v>
      </c>
      <c r="AY290" s="158" t="s">
        <v>168</v>
      </c>
      <c r="BE290" s="241">
        <f t="shared" si="73"/>
        <v>0</v>
      </c>
      <c r="BF290" s="241">
        <f t="shared" si="74"/>
        <v>0</v>
      </c>
      <c r="BG290" s="241">
        <f t="shared" si="75"/>
        <v>0</v>
      </c>
      <c r="BH290" s="241">
        <f t="shared" si="76"/>
        <v>0</v>
      </c>
      <c r="BI290" s="241">
        <f t="shared" si="77"/>
        <v>0</v>
      </c>
      <c r="BJ290" s="158" t="s">
        <v>85</v>
      </c>
      <c r="BK290" s="242">
        <f t="shared" si="78"/>
        <v>0</v>
      </c>
      <c r="BL290" s="158" t="s">
        <v>232</v>
      </c>
      <c r="BM290" s="158" t="s">
        <v>1513</v>
      </c>
      <c r="BO290" s="152"/>
    </row>
    <row r="291" spans="2:67" s="170" customFormat="1" ht="25.5" customHeight="1">
      <c r="B291" s="171"/>
      <c r="C291" s="231" t="s">
        <v>793</v>
      </c>
      <c r="D291" s="231" t="s">
        <v>169</v>
      </c>
      <c r="E291" s="232" t="s">
        <v>1514</v>
      </c>
      <c r="F291" s="233" t="s">
        <v>1515</v>
      </c>
      <c r="G291" s="233"/>
      <c r="H291" s="233"/>
      <c r="I291" s="233"/>
      <c r="J291" s="234" t="s">
        <v>210</v>
      </c>
      <c r="K291" s="235">
        <v>6</v>
      </c>
      <c r="L291" s="149"/>
      <c r="M291" s="149"/>
      <c r="N291" s="236">
        <f t="shared" si="60"/>
        <v>0</v>
      </c>
      <c r="O291" s="236"/>
      <c r="P291" s="236"/>
      <c r="Q291" s="236"/>
      <c r="R291" s="174"/>
      <c r="T291" s="237" t="s">
        <v>5</v>
      </c>
      <c r="U291" s="238" t="s">
        <v>41</v>
      </c>
      <c r="V291" s="239">
        <v>0</v>
      </c>
      <c r="W291" s="239">
        <f t="shared" si="70"/>
        <v>0</v>
      </c>
      <c r="X291" s="239">
        <v>0</v>
      </c>
      <c r="Y291" s="239">
        <f t="shared" si="71"/>
        <v>0</v>
      </c>
      <c r="Z291" s="239">
        <v>0</v>
      </c>
      <c r="AA291" s="240">
        <f t="shared" si="72"/>
        <v>0</v>
      </c>
      <c r="AR291" s="158" t="s">
        <v>232</v>
      </c>
      <c r="AT291" s="158" t="s">
        <v>169</v>
      </c>
      <c r="AU291" s="158" t="s">
        <v>85</v>
      </c>
      <c r="AY291" s="158" t="s">
        <v>168</v>
      </c>
      <c r="BE291" s="241">
        <f t="shared" si="73"/>
        <v>0</v>
      </c>
      <c r="BF291" s="241">
        <f t="shared" si="74"/>
        <v>0</v>
      </c>
      <c r="BG291" s="241">
        <f t="shared" si="75"/>
        <v>0</v>
      </c>
      <c r="BH291" s="241">
        <f t="shared" si="76"/>
        <v>0</v>
      </c>
      <c r="BI291" s="241">
        <f t="shared" si="77"/>
        <v>0</v>
      </c>
      <c r="BJ291" s="158" t="s">
        <v>85</v>
      </c>
      <c r="BK291" s="242">
        <f t="shared" si="78"/>
        <v>0</v>
      </c>
      <c r="BL291" s="158" t="s">
        <v>232</v>
      </c>
      <c r="BM291" s="158" t="s">
        <v>1516</v>
      </c>
      <c r="BO291" s="152"/>
    </row>
    <row r="292" spans="2:67" s="170" customFormat="1" ht="25.5" customHeight="1">
      <c r="B292" s="171"/>
      <c r="C292" s="231" t="s">
        <v>796</v>
      </c>
      <c r="D292" s="231" t="s">
        <v>169</v>
      </c>
      <c r="E292" s="232" t="s">
        <v>1517</v>
      </c>
      <c r="F292" s="233" t="s">
        <v>1518</v>
      </c>
      <c r="G292" s="233"/>
      <c r="H292" s="233"/>
      <c r="I292" s="233"/>
      <c r="J292" s="234" t="s">
        <v>210</v>
      </c>
      <c r="K292" s="235">
        <v>2</v>
      </c>
      <c r="L292" s="149"/>
      <c r="M292" s="149"/>
      <c r="N292" s="236">
        <f t="shared" si="60"/>
        <v>0</v>
      </c>
      <c r="O292" s="236"/>
      <c r="P292" s="236"/>
      <c r="Q292" s="236"/>
      <c r="R292" s="174"/>
      <c r="T292" s="237" t="s">
        <v>5</v>
      </c>
      <c r="U292" s="238" t="s">
        <v>41</v>
      </c>
      <c r="V292" s="239">
        <v>0</v>
      </c>
      <c r="W292" s="239">
        <f t="shared" si="70"/>
        <v>0</v>
      </c>
      <c r="X292" s="239">
        <v>0</v>
      </c>
      <c r="Y292" s="239">
        <f t="shared" si="71"/>
        <v>0</v>
      </c>
      <c r="Z292" s="239">
        <v>0</v>
      </c>
      <c r="AA292" s="240">
        <f t="shared" si="72"/>
        <v>0</v>
      </c>
      <c r="AR292" s="158" t="s">
        <v>232</v>
      </c>
      <c r="AT292" s="158" t="s">
        <v>169</v>
      </c>
      <c r="AU292" s="158" t="s">
        <v>85</v>
      </c>
      <c r="AY292" s="158" t="s">
        <v>168</v>
      </c>
      <c r="BE292" s="241">
        <f t="shared" si="73"/>
        <v>0</v>
      </c>
      <c r="BF292" s="241">
        <f t="shared" si="74"/>
        <v>0</v>
      </c>
      <c r="BG292" s="241">
        <f t="shared" si="75"/>
        <v>0</v>
      </c>
      <c r="BH292" s="241">
        <f t="shared" si="76"/>
        <v>0</v>
      </c>
      <c r="BI292" s="241">
        <f t="shared" si="77"/>
        <v>0</v>
      </c>
      <c r="BJ292" s="158" t="s">
        <v>85</v>
      </c>
      <c r="BK292" s="242">
        <f t="shared" si="78"/>
        <v>0</v>
      </c>
      <c r="BL292" s="158" t="s">
        <v>232</v>
      </c>
      <c r="BM292" s="158" t="s">
        <v>1519</v>
      </c>
      <c r="BO292" s="152"/>
    </row>
    <row r="293" spans="2:67" s="170" customFormat="1" ht="25.5" customHeight="1">
      <c r="B293" s="171"/>
      <c r="C293" s="243" t="s">
        <v>799</v>
      </c>
      <c r="D293" s="243" t="s">
        <v>203</v>
      </c>
      <c r="E293" s="244" t="s">
        <v>1520</v>
      </c>
      <c r="F293" s="245" t="s">
        <v>1521</v>
      </c>
      <c r="G293" s="245"/>
      <c r="H293" s="245"/>
      <c r="I293" s="245"/>
      <c r="J293" s="246" t="s">
        <v>210</v>
      </c>
      <c r="K293" s="247">
        <v>2</v>
      </c>
      <c r="L293" s="150"/>
      <c r="M293" s="150"/>
      <c r="N293" s="248">
        <f t="shared" si="60"/>
        <v>0</v>
      </c>
      <c r="O293" s="236"/>
      <c r="P293" s="236"/>
      <c r="Q293" s="236"/>
      <c r="R293" s="174"/>
      <c r="T293" s="237" t="s">
        <v>5</v>
      </c>
      <c r="U293" s="238" t="s">
        <v>41</v>
      </c>
      <c r="V293" s="239">
        <v>0</v>
      </c>
      <c r="W293" s="239">
        <f t="shared" si="70"/>
        <v>0</v>
      </c>
      <c r="X293" s="239">
        <v>0</v>
      </c>
      <c r="Y293" s="239">
        <f t="shared" si="71"/>
        <v>0</v>
      </c>
      <c r="Z293" s="239">
        <v>0</v>
      </c>
      <c r="AA293" s="240">
        <f t="shared" si="72"/>
        <v>0</v>
      </c>
      <c r="AR293" s="158" t="s">
        <v>297</v>
      </c>
      <c r="AT293" s="158" t="s">
        <v>203</v>
      </c>
      <c r="AU293" s="158" t="s">
        <v>85</v>
      </c>
      <c r="AY293" s="158" t="s">
        <v>168</v>
      </c>
      <c r="BE293" s="241">
        <f t="shared" si="73"/>
        <v>0</v>
      </c>
      <c r="BF293" s="241">
        <f t="shared" si="74"/>
        <v>0</v>
      </c>
      <c r="BG293" s="241">
        <f t="shared" si="75"/>
        <v>0</v>
      </c>
      <c r="BH293" s="241">
        <f t="shared" si="76"/>
        <v>0</v>
      </c>
      <c r="BI293" s="241">
        <f t="shared" si="77"/>
        <v>0</v>
      </c>
      <c r="BJ293" s="158" t="s">
        <v>85</v>
      </c>
      <c r="BK293" s="242">
        <f t="shared" si="78"/>
        <v>0</v>
      </c>
      <c r="BL293" s="158" t="s">
        <v>232</v>
      </c>
      <c r="BM293" s="158" t="s">
        <v>1522</v>
      </c>
      <c r="BO293" s="152"/>
    </row>
    <row r="294" spans="2:67" s="170" customFormat="1" ht="25.5" customHeight="1">
      <c r="B294" s="171"/>
      <c r="C294" s="243" t="s">
        <v>802</v>
      </c>
      <c r="D294" s="243" t="s">
        <v>203</v>
      </c>
      <c r="E294" s="244" t="s">
        <v>1523</v>
      </c>
      <c r="F294" s="245" t="s">
        <v>1524</v>
      </c>
      <c r="G294" s="245"/>
      <c r="H294" s="245"/>
      <c r="I294" s="245"/>
      <c r="J294" s="246" t="s">
        <v>210</v>
      </c>
      <c r="K294" s="247">
        <v>2</v>
      </c>
      <c r="L294" s="150"/>
      <c r="M294" s="150"/>
      <c r="N294" s="248">
        <f t="shared" si="60"/>
        <v>0</v>
      </c>
      <c r="O294" s="236"/>
      <c r="P294" s="236"/>
      <c r="Q294" s="236"/>
      <c r="R294" s="174"/>
      <c r="T294" s="237" t="s">
        <v>5</v>
      </c>
      <c r="U294" s="238" t="s">
        <v>41</v>
      </c>
      <c r="V294" s="239">
        <v>0</v>
      </c>
      <c r="W294" s="239">
        <f t="shared" si="70"/>
        <v>0</v>
      </c>
      <c r="X294" s="239">
        <v>0</v>
      </c>
      <c r="Y294" s="239">
        <f t="shared" si="71"/>
        <v>0</v>
      </c>
      <c r="Z294" s="239">
        <v>0</v>
      </c>
      <c r="AA294" s="240">
        <f t="shared" si="72"/>
        <v>0</v>
      </c>
      <c r="AR294" s="158" t="s">
        <v>297</v>
      </c>
      <c r="AT294" s="158" t="s">
        <v>203</v>
      </c>
      <c r="AU294" s="158" t="s">
        <v>85</v>
      </c>
      <c r="AY294" s="158" t="s">
        <v>168</v>
      </c>
      <c r="BE294" s="241">
        <f t="shared" si="73"/>
        <v>0</v>
      </c>
      <c r="BF294" s="241">
        <f t="shared" si="74"/>
        <v>0</v>
      </c>
      <c r="BG294" s="241">
        <f t="shared" si="75"/>
        <v>0</v>
      </c>
      <c r="BH294" s="241">
        <f t="shared" si="76"/>
        <v>0</v>
      </c>
      <c r="BI294" s="241">
        <f t="shared" si="77"/>
        <v>0</v>
      </c>
      <c r="BJ294" s="158" t="s">
        <v>85</v>
      </c>
      <c r="BK294" s="242">
        <f t="shared" si="78"/>
        <v>0</v>
      </c>
      <c r="BL294" s="158" t="s">
        <v>232</v>
      </c>
      <c r="BM294" s="158" t="s">
        <v>1525</v>
      </c>
      <c r="BO294" s="152"/>
    </row>
    <row r="295" spans="2:67" s="170" customFormat="1" ht="25.5" customHeight="1">
      <c r="B295" s="171"/>
      <c r="C295" s="243" t="s">
        <v>805</v>
      </c>
      <c r="D295" s="243" t="s">
        <v>203</v>
      </c>
      <c r="E295" s="244" t="s">
        <v>1526</v>
      </c>
      <c r="F295" s="245" t="s">
        <v>1527</v>
      </c>
      <c r="G295" s="245"/>
      <c r="H295" s="245"/>
      <c r="I295" s="245"/>
      <c r="J295" s="246" t="s">
        <v>210</v>
      </c>
      <c r="K295" s="247">
        <v>2</v>
      </c>
      <c r="L295" s="150"/>
      <c r="M295" s="150"/>
      <c r="N295" s="248">
        <f t="shared" si="60"/>
        <v>0</v>
      </c>
      <c r="O295" s="236"/>
      <c r="P295" s="236"/>
      <c r="Q295" s="236"/>
      <c r="R295" s="174"/>
      <c r="T295" s="237" t="s">
        <v>5</v>
      </c>
      <c r="U295" s="238" t="s">
        <v>41</v>
      </c>
      <c r="V295" s="239">
        <v>0</v>
      </c>
      <c r="W295" s="239">
        <f t="shared" si="70"/>
        <v>0</v>
      </c>
      <c r="X295" s="239">
        <v>0</v>
      </c>
      <c r="Y295" s="239">
        <f t="shared" si="71"/>
        <v>0</v>
      </c>
      <c r="Z295" s="239">
        <v>0</v>
      </c>
      <c r="AA295" s="240">
        <f t="shared" si="72"/>
        <v>0</v>
      </c>
      <c r="AR295" s="158" t="s">
        <v>297</v>
      </c>
      <c r="AT295" s="158" t="s">
        <v>203</v>
      </c>
      <c r="AU295" s="158" t="s">
        <v>85</v>
      </c>
      <c r="AY295" s="158" t="s">
        <v>168</v>
      </c>
      <c r="BE295" s="241">
        <f t="shared" si="73"/>
        <v>0</v>
      </c>
      <c r="BF295" s="241">
        <f t="shared" si="74"/>
        <v>0</v>
      </c>
      <c r="BG295" s="241">
        <f t="shared" si="75"/>
        <v>0</v>
      </c>
      <c r="BH295" s="241">
        <f t="shared" si="76"/>
        <v>0</v>
      </c>
      <c r="BI295" s="241">
        <f t="shared" si="77"/>
        <v>0</v>
      </c>
      <c r="BJ295" s="158" t="s">
        <v>85</v>
      </c>
      <c r="BK295" s="242">
        <f t="shared" si="78"/>
        <v>0</v>
      </c>
      <c r="BL295" s="158" t="s">
        <v>232</v>
      </c>
      <c r="BM295" s="158" t="s">
        <v>1528</v>
      </c>
      <c r="BO295" s="152"/>
    </row>
    <row r="296" spans="2:67" s="170" customFormat="1" ht="38.25" customHeight="1">
      <c r="B296" s="171"/>
      <c r="C296" s="231" t="s">
        <v>808</v>
      </c>
      <c r="D296" s="231" t="s">
        <v>169</v>
      </c>
      <c r="E296" s="232" t="s">
        <v>1529</v>
      </c>
      <c r="F296" s="233" t="s">
        <v>1530</v>
      </c>
      <c r="G296" s="233"/>
      <c r="H296" s="233"/>
      <c r="I296" s="233"/>
      <c r="J296" s="234" t="s">
        <v>210</v>
      </c>
      <c r="K296" s="235">
        <v>17</v>
      </c>
      <c r="L296" s="149"/>
      <c r="M296" s="149"/>
      <c r="N296" s="236">
        <f t="shared" si="60"/>
        <v>0</v>
      </c>
      <c r="O296" s="236"/>
      <c r="P296" s="236"/>
      <c r="Q296" s="236"/>
      <c r="R296" s="174"/>
      <c r="T296" s="237" t="s">
        <v>5</v>
      </c>
      <c r="U296" s="238" t="s">
        <v>41</v>
      </c>
      <c r="V296" s="239">
        <v>0</v>
      </c>
      <c r="W296" s="239">
        <f t="shared" si="70"/>
        <v>0</v>
      </c>
      <c r="X296" s="239">
        <v>0</v>
      </c>
      <c r="Y296" s="239">
        <f t="shared" si="71"/>
        <v>0</v>
      </c>
      <c r="Z296" s="239">
        <v>0</v>
      </c>
      <c r="AA296" s="240">
        <f t="shared" si="72"/>
        <v>0</v>
      </c>
      <c r="AR296" s="158" t="s">
        <v>232</v>
      </c>
      <c r="AT296" s="158" t="s">
        <v>169</v>
      </c>
      <c r="AU296" s="158" t="s">
        <v>85</v>
      </c>
      <c r="AY296" s="158" t="s">
        <v>168</v>
      </c>
      <c r="BE296" s="241">
        <f t="shared" si="73"/>
        <v>0</v>
      </c>
      <c r="BF296" s="241">
        <f t="shared" si="74"/>
        <v>0</v>
      </c>
      <c r="BG296" s="241">
        <f t="shared" si="75"/>
        <v>0</v>
      </c>
      <c r="BH296" s="241">
        <f t="shared" si="76"/>
        <v>0</v>
      </c>
      <c r="BI296" s="241">
        <f t="shared" si="77"/>
        <v>0</v>
      </c>
      <c r="BJ296" s="158" t="s">
        <v>85</v>
      </c>
      <c r="BK296" s="242">
        <f t="shared" si="78"/>
        <v>0</v>
      </c>
      <c r="BL296" s="158" t="s">
        <v>232</v>
      </c>
      <c r="BM296" s="158" t="s">
        <v>1531</v>
      </c>
      <c r="BO296" s="152"/>
    </row>
    <row r="297" spans="2:67" s="170" customFormat="1" ht="25.5" customHeight="1">
      <c r="B297" s="171"/>
      <c r="C297" s="243" t="s">
        <v>811</v>
      </c>
      <c r="D297" s="243" t="s">
        <v>203</v>
      </c>
      <c r="E297" s="244" t="s">
        <v>1532</v>
      </c>
      <c r="F297" s="245" t="s">
        <v>1533</v>
      </c>
      <c r="G297" s="245"/>
      <c r="H297" s="245"/>
      <c r="I297" s="245"/>
      <c r="J297" s="246" t="s">
        <v>210</v>
      </c>
      <c r="K297" s="247">
        <v>17</v>
      </c>
      <c r="L297" s="150"/>
      <c r="M297" s="150"/>
      <c r="N297" s="248">
        <f t="shared" si="60"/>
        <v>0</v>
      </c>
      <c r="O297" s="236"/>
      <c r="P297" s="236"/>
      <c r="Q297" s="236"/>
      <c r="R297" s="174"/>
      <c r="T297" s="237" t="s">
        <v>5</v>
      </c>
      <c r="U297" s="238" t="s">
        <v>41</v>
      </c>
      <c r="V297" s="239">
        <v>0</v>
      </c>
      <c r="W297" s="239">
        <f t="shared" si="70"/>
        <v>0</v>
      </c>
      <c r="X297" s="239">
        <v>0</v>
      </c>
      <c r="Y297" s="239">
        <f t="shared" si="71"/>
        <v>0</v>
      </c>
      <c r="Z297" s="239">
        <v>0</v>
      </c>
      <c r="AA297" s="240">
        <f t="shared" si="72"/>
        <v>0</v>
      </c>
      <c r="AR297" s="158" t="s">
        <v>297</v>
      </c>
      <c r="AT297" s="158" t="s">
        <v>203</v>
      </c>
      <c r="AU297" s="158" t="s">
        <v>85</v>
      </c>
      <c r="AY297" s="158" t="s">
        <v>168</v>
      </c>
      <c r="BE297" s="241">
        <f t="shared" si="73"/>
        <v>0</v>
      </c>
      <c r="BF297" s="241">
        <f t="shared" si="74"/>
        <v>0</v>
      </c>
      <c r="BG297" s="241">
        <f t="shared" si="75"/>
        <v>0</v>
      </c>
      <c r="BH297" s="241">
        <f t="shared" si="76"/>
        <v>0</v>
      </c>
      <c r="BI297" s="241">
        <f t="shared" si="77"/>
        <v>0</v>
      </c>
      <c r="BJ297" s="158" t="s">
        <v>85</v>
      </c>
      <c r="BK297" s="242">
        <f t="shared" si="78"/>
        <v>0</v>
      </c>
      <c r="BL297" s="158" t="s">
        <v>232</v>
      </c>
      <c r="BM297" s="158" t="s">
        <v>1534</v>
      </c>
      <c r="BO297" s="152"/>
    </row>
    <row r="298" spans="2:67" s="170" customFormat="1" ht="38.25" customHeight="1">
      <c r="B298" s="171"/>
      <c r="C298" s="231" t="s">
        <v>814</v>
      </c>
      <c r="D298" s="231" t="s">
        <v>169</v>
      </c>
      <c r="E298" s="232" t="s">
        <v>1535</v>
      </c>
      <c r="F298" s="233" t="s">
        <v>1536</v>
      </c>
      <c r="G298" s="233"/>
      <c r="H298" s="233"/>
      <c r="I298" s="233"/>
      <c r="J298" s="234" t="s">
        <v>210</v>
      </c>
      <c r="K298" s="235">
        <v>15</v>
      </c>
      <c r="L298" s="149"/>
      <c r="M298" s="149"/>
      <c r="N298" s="236">
        <f t="shared" si="60"/>
        <v>0</v>
      </c>
      <c r="O298" s="236"/>
      <c r="P298" s="236"/>
      <c r="Q298" s="236"/>
      <c r="R298" s="174"/>
      <c r="T298" s="237" t="s">
        <v>5</v>
      </c>
      <c r="U298" s="238" t="s">
        <v>41</v>
      </c>
      <c r="V298" s="239">
        <v>0</v>
      </c>
      <c r="W298" s="239">
        <f t="shared" si="70"/>
        <v>0</v>
      </c>
      <c r="X298" s="239">
        <v>0</v>
      </c>
      <c r="Y298" s="239">
        <f t="shared" si="71"/>
        <v>0</v>
      </c>
      <c r="Z298" s="239">
        <v>0</v>
      </c>
      <c r="AA298" s="240">
        <f t="shared" si="72"/>
        <v>0</v>
      </c>
      <c r="AR298" s="158" t="s">
        <v>232</v>
      </c>
      <c r="AT298" s="158" t="s">
        <v>169</v>
      </c>
      <c r="AU298" s="158" t="s">
        <v>85</v>
      </c>
      <c r="AY298" s="158" t="s">
        <v>168</v>
      </c>
      <c r="BE298" s="241">
        <f t="shared" si="73"/>
        <v>0</v>
      </c>
      <c r="BF298" s="241">
        <f t="shared" si="74"/>
        <v>0</v>
      </c>
      <c r="BG298" s="241">
        <f t="shared" si="75"/>
        <v>0</v>
      </c>
      <c r="BH298" s="241">
        <f t="shared" si="76"/>
        <v>0</v>
      </c>
      <c r="BI298" s="241">
        <f t="shared" si="77"/>
        <v>0</v>
      </c>
      <c r="BJ298" s="158" t="s">
        <v>85</v>
      </c>
      <c r="BK298" s="242">
        <f t="shared" si="78"/>
        <v>0</v>
      </c>
      <c r="BL298" s="158" t="s">
        <v>232</v>
      </c>
      <c r="BM298" s="158" t="s">
        <v>1537</v>
      </c>
      <c r="BO298" s="152"/>
    </row>
    <row r="299" spans="2:67" s="170" customFormat="1" ht="16.5" customHeight="1">
      <c r="B299" s="171"/>
      <c r="C299" s="243" t="s">
        <v>818</v>
      </c>
      <c r="D299" s="243" t="s">
        <v>203</v>
      </c>
      <c r="E299" s="244" t="s">
        <v>1538</v>
      </c>
      <c r="F299" s="245" t="s">
        <v>1539</v>
      </c>
      <c r="G299" s="245"/>
      <c r="H299" s="245"/>
      <c r="I299" s="245"/>
      <c r="J299" s="246" t="s">
        <v>210</v>
      </c>
      <c r="K299" s="247">
        <v>15</v>
      </c>
      <c r="L299" s="150"/>
      <c r="M299" s="150"/>
      <c r="N299" s="248">
        <f t="shared" si="60"/>
        <v>0</v>
      </c>
      <c r="O299" s="236"/>
      <c r="P299" s="236"/>
      <c r="Q299" s="236"/>
      <c r="R299" s="174"/>
      <c r="T299" s="237" t="s">
        <v>5</v>
      </c>
      <c r="U299" s="238" t="s">
        <v>41</v>
      </c>
      <c r="V299" s="239">
        <v>0</v>
      </c>
      <c r="W299" s="239">
        <f t="shared" si="70"/>
        <v>0</v>
      </c>
      <c r="X299" s="239">
        <v>0</v>
      </c>
      <c r="Y299" s="239">
        <f t="shared" si="71"/>
        <v>0</v>
      </c>
      <c r="Z299" s="239">
        <v>0</v>
      </c>
      <c r="AA299" s="240">
        <f t="shared" si="72"/>
        <v>0</v>
      </c>
      <c r="AR299" s="158" t="s">
        <v>297</v>
      </c>
      <c r="AT299" s="158" t="s">
        <v>203</v>
      </c>
      <c r="AU299" s="158" t="s">
        <v>85</v>
      </c>
      <c r="AY299" s="158" t="s">
        <v>168</v>
      </c>
      <c r="BE299" s="241">
        <f t="shared" si="73"/>
        <v>0</v>
      </c>
      <c r="BF299" s="241">
        <f t="shared" si="74"/>
        <v>0</v>
      </c>
      <c r="BG299" s="241">
        <f t="shared" si="75"/>
        <v>0</v>
      </c>
      <c r="BH299" s="241">
        <f t="shared" si="76"/>
        <v>0</v>
      </c>
      <c r="BI299" s="241">
        <f t="shared" si="77"/>
        <v>0</v>
      </c>
      <c r="BJ299" s="158" t="s">
        <v>85</v>
      </c>
      <c r="BK299" s="242">
        <f t="shared" si="78"/>
        <v>0</v>
      </c>
      <c r="BL299" s="158" t="s">
        <v>232</v>
      </c>
      <c r="BM299" s="158" t="s">
        <v>1540</v>
      </c>
      <c r="BO299" s="152"/>
    </row>
    <row r="300" spans="2:67" s="170" customFormat="1" ht="38.25" customHeight="1">
      <c r="B300" s="171"/>
      <c r="C300" s="231" t="s">
        <v>822</v>
      </c>
      <c r="D300" s="231" t="s">
        <v>169</v>
      </c>
      <c r="E300" s="232" t="s">
        <v>1541</v>
      </c>
      <c r="F300" s="233" t="s">
        <v>1542</v>
      </c>
      <c r="G300" s="233"/>
      <c r="H300" s="233"/>
      <c r="I300" s="233"/>
      <c r="J300" s="234" t="s">
        <v>210</v>
      </c>
      <c r="K300" s="235">
        <v>2</v>
      </c>
      <c r="L300" s="149"/>
      <c r="M300" s="149"/>
      <c r="N300" s="236">
        <f t="shared" si="60"/>
        <v>0</v>
      </c>
      <c r="O300" s="236"/>
      <c r="P300" s="236"/>
      <c r="Q300" s="236"/>
      <c r="R300" s="174"/>
      <c r="T300" s="237" t="s">
        <v>5</v>
      </c>
      <c r="U300" s="238" t="s">
        <v>41</v>
      </c>
      <c r="V300" s="239">
        <v>0</v>
      </c>
      <c r="W300" s="239">
        <f t="shared" si="70"/>
        <v>0</v>
      </c>
      <c r="X300" s="239">
        <v>0</v>
      </c>
      <c r="Y300" s="239">
        <f t="shared" si="71"/>
        <v>0</v>
      </c>
      <c r="Z300" s="239">
        <v>0</v>
      </c>
      <c r="AA300" s="240">
        <f t="shared" si="72"/>
        <v>0</v>
      </c>
      <c r="AR300" s="158" t="s">
        <v>232</v>
      </c>
      <c r="AT300" s="158" t="s">
        <v>169</v>
      </c>
      <c r="AU300" s="158" t="s">
        <v>85</v>
      </c>
      <c r="AY300" s="158" t="s">
        <v>168</v>
      </c>
      <c r="BE300" s="241">
        <f t="shared" si="73"/>
        <v>0</v>
      </c>
      <c r="BF300" s="241">
        <f t="shared" si="74"/>
        <v>0</v>
      </c>
      <c r="BG300" s="241">
        <f t="shared" si="75"/>
        <v>0</v>
      </c>
      <c r="BH300" s="241">
        <f t="shared" si="76"/>
        <v>0</v>
      </c>
      <c r="BI300" s="241">
        <f t="shared" si="77"/>
        <v>0</v>
      </c>
      <c r="BJ300" s="158" t="s">
        <v>85</v>
      </c>
      <c r="BK300" s="242">
        <f t="shared" si="78"/>
        <v>0</v>
      </c>
      <c r="BL300" s="158" t="s">
        <v>232</v>
      </c>
      <c r="BM300" s="158" t="s">
        <v>1543</v>
      </c>
      <c r="BO300" s="152"/>
    </row>
    <row r="301" spans="2:67" s="170" customFormat="1" ht="38.25" customHeight="1">
      <c r="B301" s="171"/>
      <c r="C301" s="243" t="s">
        <v>826</v>
      </c>
      <c r="D301" s="243" t="s">
        <v>203</v>
      </c>
      <c r="E301" s="244" t="s">
        <v>1544</v>
      </c>
      <c r="F301" s="245" t="s">
        <v>1545</v>
      </c>
      <c r="G301" s="245"/>
      <c r="H301" s="245"/>
      <c r="I301" s="245"/>
      <c r="J301" s="246" t="s">
        <v>210</v>
      </c>
      <c r="K301" s="247">
        <v>2</v>
      </c>
      <c r="L301" s="150"/>
      <c r="M301" s="150"/>
      <c r="N301" s="248">
        <f t="shared" si="60"/>
        <v>0</v>
      </c>
      <c r="O301" s="236"/>
      <c r="P301" s="236"/>
      <c r="Q301" s="236"/>
      <c r="R301" s="174"/>
      <c r="T301" s="237" t="s">
        <v>5</v>
      </c>
      <c r="U301" s="238" t="s">
        <v>41</v>
      </c>
      <c r="V301" s="239">
        <v>0</v>
      </c>
      <c r="W301" s="239">
        <f t="shared" si="70"/>
        <v>0</v>
      </c>
      <c r="X301" s="239">
        <v>0</v>
      </c>
      <c r="Y301" s="239">
        <f t="shared" si="71"/>
        <v>0</v>
      </c>
      <c r="Z301" s="239">
        <v>0</v>
      </c>
      <c r="AA301" s="240">
        <f t="shared" si="72"/>
        <v>0</v>
      </c>
      <c r="AR301" s="158" t="s">
        <v>297</v>
      </c>
      <c r="AT301" s="158" t="s">
        <v>203</v>
      </c>
      <c r="AU301" s="158" t="s">
        <v>85</v>
      </c>
      <c r="AY301" s="158" t="s">
        <v>168</v>
      </c>
      <c r="BE301" s="241">
        <f t="shared" si="73"/>
        <v>0</v>
      </c>
      <c r="BF301" s="241">
        <f t="shared" si="74"/>
        <v>0</v>
      </c>
      <c r="BG301" s="241">
        <f t="shared" si="75"/>
        <v>0</v>
      </c>
      <c r="BH301" s="241">
        <f t="shared" si="76"/>
        <v>0</v>
      </c>
      <c r="BI301" s="241">
        <f t="shared" si="77"/>
        <v>0</v>
      </c>
      <c r="BJ301" s="158" t="s">
        <v>85</v>
      </c>
      <c r="BK301" s="242">
        <f t="shared" si="78"/>
        <v>0</v>
      </c>
      <c r="BL301" s="158" t="s">
        <v>232</v>
      </c>
      <c r="BM301" s="158" t="s">
        <v>1546</v>
      </c>
      <c r="BO301" s="152"/>
    </row>
    <row r="302" spans="2:67" s="170" customFormat="1" ht="25.5" customHeight="1">
      <c r="B302" s="171"/>
      <c r="C302" s="231" t="s">
        <v>830</v>
      </c>
      <c r="D302" s="231" t="s">
        <v>169</v>
      </c>
      <c r="E302" s="232" t="s">
        <v>1547</v>
      </c>
      <c r="F302" s="233" t="s">
        <v>1548</v>
      </c>
      <c r="G302" s="233"/>
      <c r="H302" s="233"/>
      <c r="I302" s="233"/>
      <c r="J302" s="234" t="s">
        <v>1418</v>
      </c>
      <c r="K302" s="235">
        <v>3</v>
      </c>
      <c r="L302" s="149"/>
      <c r="M302" s="149"/>
      <c r="N302" s="236">
        <f t="shared" si="60"/>
        <v>0</v>
      </c>
      <c r="O302" s="236"/>
      <c r="P302" s="236"/>
      <c r="Q302" s="236"/>
      <c r="R302" s="174"/>
      <c r="T302" s="237" t="s">
        <v>5</v>
      </c>
      <c r="U302" s="238" t="s">
        <v>41</v>
      </c>
      <c r="V302" s="239">
        <v>0</v>
      </c>
      <c r="W302" s="239">
        <f t="shared" si="70"/>
        <v>0</v>
      </c>
      <c r="X302" s="239">
        <v>0</v>
      </c>
      <c r="Y302" s="239">
        <f t="shared" si="71"/>
        <v>0</v>
      </c>
      <c r="Z302" s="239">
        <v>0</v>
      </c>
      <c r="AA302" s="240">
        <f t="shared" si="72"/>
        <v>0</v>
      </c>
      <c r="AR302" s="158" t="s">
        <v>232</v>
      </c>
      <c r="AT302" s="158" t="s">
        <v>169</v>
      </c>
      <c r="AU302" s="158" t="s">
        <v>85</v>
      </c>
      <c r="AY302" s="158" t="s">
        <v>168</v>
      </c>
      <c r="BE302" s="241">
        <f t="shared" si="73"/>
        <v>0</v>
      </c>
      <c r="BF302" s="241">
        <f t="shared" si="74"/>
        <v>0</v>
      </c>
      <c r="BG302" s="241">
        <f t="shared" si="75"/>
        <v>0</v>
      </c>
      <c r="BH302" s="241">
        <f t="shared" si="76"/>
        <v>0</v>
      </c>
      <c r="BI302" s="241">
        <f t="shared" si="77"/>
        <v>0</v>
      </c>
      <c r="BJ302" s="158" t="s">
        <v>85</v>
      </c>
      <c r="BK302" s="242">
        <f t="shared" si="78"/>
        <v>0</v>
      </c>
      <c r="BL302" s="158" t="s">
        <v>232</v>
      </c>
      <c r="BM302" s="158" t="s">
        <v>1549</v>
      </c>
      <c r="BO302" s="152"/>
    </row>
    <row r="303" spans="2:67" s="170" customFormat="1" ht="25.5" customHeight="1">
      <c r="B303" s="171"/>
      <c r="C303" s="243" t="s">
        <v>834</v>
      </c>
      <c r="D303" s="243" t="s">
        <v>203</v>
      </c>
      <c r="E303" s="244" t="s">
        <v>1550</v>
      </c>
      <c r="F303" s="245" t="s">
        <v>1551</v>
      </c>
      <c r="G303" s="245"/>
      <c r="H303" s="245"/>
      <c r="I303" s="245"/>
      <c r="J303" s="246" t="s">
        <v>210</v>
      </c>
      <c r="K303" s="247">
        <v>3</v>
      </c>
      <c r="L303" s="150"/>
      <c r="M303" s="150"/>
      <c r="N303" s="248">
        <f t="shared" si="60"/>
        <v>0</v>
      </c>
      <c r="O303" s="236"/>
      <c r="P303" s="236"/>
      <c r="Q303" s="236"/>
      <c r="R303" s="174"/>
      <c r="T303" s="237" t="s">
        <v>5</v>
      </c>
      <c r="U303" s="238" t="s">
        <v>41</v>
      </c>
      <c r="V303" s="239">
        <v>0</v>
      </c>
      <c r="W303" s="239">
        <f t="shared" si="70"/>
        <v>0</v>
      </c>
      <c r="X303" s="239">
        <v>0</v>
      </c>
      <c r="Y303" s="239">
        <f t="shared" si="71"/>
        <v>0</v>
      </c>
      <c r="Z303" s="239">
        <v>0</v>
      </c>
      <c r="AA303" s="240">
        <f t="shared" si="72"/>
        <v>0</v>
      </c>
      <c r="AR303" s="158" t="s">
        <v>297</v>
      </c>
      <c r="AT303" s="158" t="s">
        <v>203</v>
      </c>
      <c r="AU303" s="158" t="s">
        <v>85</v>
      </c>
      <c r="AY303" s="158" t="s">
        <v>168</v>
      </c>
      <c r="BE303" s="241">
        <f t="shared" si="73"/>
        <v>0</v>
      </c>
      <c r="BF303" s="241">
        <f t="shared" si="74"/>
        <v>0</v>
      </c>
      <c r="BG303" s="241">
        <f t="shared" si="75"/>
        <v>0</v>
      </c>
      <c r="BH303" s="241">
        <f t="shared" si="76"/>
        <v>0</v>
      </c>
      <c r="BI303" s="241">
        <f t="shared" si="77"/>
        <v>0</v>
      </c>
      <c r="BJ303" s="158" t="s">
        <v>85</v>
      </c>
      <c r="BK303" s="242">
        <f t="shared" si="78"/>
        <v>0</v>
      </c>
      <c r="BL303" s="158" t="s">
        <v>232</v>
      </c>
      <c r="BM303" s="158" t="s">
        <v>1552</v>
      </c>
      <c r="BO303" s="152"/>
    </row>
    <row r="304" spans="2:67" s="170" customFormat="1" ht="25.5" customHeight="1">
      <c r="B304" s="171"/>
      <c r="C304" s="231" t="s">
        <v>838</v>
      </c>
      <c r="D304" s="231" t="s">
        <v>169</v>
      </c>
      <c r="E304" s="232" t="s">
        <v>1553</v>
      </c>
      <c r="F304" s="233" t="s">
        <v>1554</v>
      </c>
      <c r="G304" s="233"/>
      <c r="H304" s="233"/>
      <c r="I304" s="233"/>
      <c r="J304" s="234" t="s">
        <v>210</v>
      </c>
      <c r="K304" s="235">
        <v>3</v>
      </c>
      <c r="L304" s="149"/>
      <c r="M304" s="149"/>
      <c r="N304" s="236">
        <f t="shared" si="60"/>
        <v>0</v>
      </c>
      <c r="O304" s="236"/>
      <c r="P304" s="236"/>
      <c r="Q304" s="236"/>
      <c r="R304" s="174"/>
      <c r="T304" s="237" t="s">
        <v>5</v>
      </c>
      <c r="U304" s="238" t="s">
        <v>41</v>
      </c>
      <c r="V304" s="239">
        <v>0</v>
      </c>
      <c r="W304" s="239">
        <f t="shared" si="70"/>
        <v>0</v>
      </c>
      <c r="X304" s="239">
        <v>0</v>
      </c>
      <c r="Y304" s="239">
        <f t="shared" si="71"/>
        <v>0</v>
      </c>
      <c r="Z304" s="239">
        <v>0</v>
      </c>
      <c r="AA304" s="240">
        <f t="shared" si="72"/>
        <v>0</v>
      </c>
      <c r="AR304" s="158" t="s">
        <v>232</v>
      </c>
      <c r="AT304" s="158" t="s">
        <v>169</v>
      </c>
      <c r="AU304" s="158" t="s">
        <v>85</v>
      </c>
      <c r="AY304" s="158" t="s">
        <v>168</v>
      </c>
      <c r="BE304" s="241">
        <f t="shared" si="73"/>
        <v>0</v>
      </c>
      <c r="BF304" s="241">
        <f t="shared" si="74"/>
        <v>0</v>
      </c>
      <c r="BG304" s="241">
        <f t="shared" si="75"/>
        <v>0</v>
      </c>
      <c r="BH304" s="241">
        <f t="shared" si="76"/>
        <v>0</v>
      </c>
      <c r="BI304" s="241">
        <f t="shared" si="77"/>
        <v>0</v>
      </c>
      <c r="BJ304" s="158" t="s">
        <v>85</v>
      </c>
      <c r="BK304" s="242">
        <f t="shared" si="78"/>
        <v>0</v>
      </c>
      <c r="BL304" s="158" t="s">
        <v>232</v>
      </c>
      <c r="BM304" s="158" t="s">
        <v>1555</v>
      </c>
      <c r="BO304" s="152"/>
    </row>
    <row r="305" spans="2:67" s="170" customFormat="1" ht="25.5" customHeight="1">
      <c r="B305" s="171"/>
      <c r="C305" s="243" t="s">
        <v>842</v>
      </c>
      <c r="D305" s="243" t="s">
        <v>203</v>
      </c>
      <c r="E305" s="244" t="s">
        <v>1556</v>
      </c>
      <c r="F305" s="245" t="s">
        <v>1557</v>
      </c>
      <c r="G305" s="245"/>
      <c r="H305" s="245"/>
      <c r="I305" s="245"/>
      <c r="J305" s="246" t="s">
        <v>210</v>
      </c>
      <c r="K305" s="247">
        <v>3</v>
      </c>
      <c r="L305" s="150"/>
      <c r="M305" s="150"/>
      <c r="N305" s="248">
        <f t="shared" si="60"/>
        <v>0</v>
      </c>
      <c r="O305" s="236"/>
      <c r="P305" s="236"/>
      <c r="Q305" s="236"/>
      <c r="R305" s="174"/>
      <c r="T305" s="237" t="s">
        <v>5</v>
      </c>
      <c r="U305" s="238" t="s">
        <v>41</v>
      </c>
      <c r="V305" s="239">
        <v>0</v>
      </c>
      <c r="W305" s="239">
        <f t="shared" si="70"/>
        <v>0</v>
      </c>
      <c r="X305" s="239">
        <v>0</v>
      </c>
      <c r="Y305" s="239">
        <f t="shared" si="71"/>
        <v>0</v>
      </c>
      <c r="Z305" s="239">
        <v>0</v>
      </c>
      <c r="AA305" s="240">
        <f t="shared" si="72"/>
        <v>0</v>
      </c>
      <c r="AR305" s="158" t="s">
        <v>297</v>
      </c>
      <c r="AT305" s="158" t="s">
        <v>203</v>
      </c>
      <c r="AU305" s="158" t="s">
        <v>85</v>
      </c>
      <c r="AY305" s="158" t="s">
        <v>168</v>
      </c>
      <c r="BE305" s="241">
        <f t="shared" si="73"/>
        <v>0</v>
      </c>
      <c r="BF305" s="241">
        <f t="shared" si="74"/>
        <v>0</v>
      </c>
      <c r="BG305" s="241">
        <f t="shared" si="75"/>
        <v>0</v>
      </c>
      <c r="BH305" s="241">
        <f t="shared" si="76"/>
        <v>0</v>
      </c>
      <c r="BI305" s="241">
        <f t="shared" si="77"/>
        <v>0</v>
      </c>
      <c r="BJ305" s="158" t="s">
        <v>85</v>
      </c>
      <c r="BK305" s="242">
        <f t="shared" si="78"/>
        <v>0</v>
      </c>
      <c r="BL305" s="158" t="s">
        <v>232</v>
      </c>
      <c r="BM305" s="158" t="s">
        <v>1558</v>
      </c>
      <c r="BO305" s="152"/>
    </row>
    <row r="306" spans="2:67" s="170" customFormat="1" ht="38.25" customHeight="1">
      <c r="B306" s="171"/>
      <c r="C306" s="231" t="s">
        <v>846</v>
      </c>
      <c r="D306" s="231" t="s">
        <v>169</v>
      </c>
      <c r="E306" s="232" t="s">
        <v>1559</v>
      </c>
      <c r="F306" s="233" t="s">
        <v>1560</v>
      </c>
      <c r="G306" s="233"/>
      <c r="H306" s="233"/>
      <c r="I306" s="233"/>
      <c r="J306" s="234" t="s">
        <v>210</v>
      </c>
      <c r="K306" s="235">
        <v>3</v>
      </c>
      <c r="L306" s="149"/>
      <c r="M306" s="149"/>
      <c r="N306" s="236">
        <f t="shared" si="60"/>
        <v>0</v>
      </c>
      <c r="O306" s="236"/>
      <c r="P306" s="236"/>
      <c r="Q306" s="236"/>
      <c r="R306" s="174"/>
      <c r="T306" s="237" t="s">
        <v>5</v>
      </c>
      <c r="U306" s="238" t="s">
        <v>41</v>
      </c>
      <c r="V306" s="239">
        <v>0</v>
      </c>
      <c r="W306" s="239">
        <f t="shared" si="70"/>
        <v>0</v>
      </c>
      <c r="X306" s="239">
        <v>0</v>
      </c>
      <c r="Y306" s="239">
        <f t="shared" si="71"/>
        <v>0</v>
      </c>
      <c r="Z306" s="239">
        <v>0</v>
      </c>
      <c r="AA306" s="240">
        <f t="shared" si="72"/>
        <v>0</v>
      </c>
      <c r="AR306" s="158" t="s">
        <v>232</v>
      </c>
      <c r="AT306" s="158" t="s">
        <v>169</v>
      </c>
      <c r="AU306" s="158" t="s">
        <v>85</v>
      </c>
      <c r="AY306" s="158" t="s">
        <v>168</v>
      </c>
      <c r="BE306" s="241">
        <f t="shared" si="73"/>
        <v>0</v>
      </c>
      <c r="BF306" s="241">
        <f t="shared" si="74"/>
        <v>0</v>
      </c>
      <c r="BG306" s="241">
        <f t="shared" si="75"/>
        <v>0</v>
      </c>
      <c r="BH306" s="241">
        <f t="shared" si="76"/>
        <v>0</v>
      </c>
      <c r="BI306" s="241">
        <f t="shared" si="77"/>
        <v>0</v>
      </c>
      <c r="BJ306" s="158" t="s">
        <v>85</v>
      </c>
      <c r="BK306" s="242">
        <f t="shared" si="78"/>
        <v>0</v>
      </c>
      <c r="BL306" s="158" t="s">
        <v>232</v>
      </c>
      <c r="BM306" s="158" t="s">
        <v>1561</v>
      </c>
      <c r="BO306" s="152"/>
    </row>
    <row r="307" spans="2:67" s="170" customFormat="1" ht="25.5" customHeight="1">
      <c r="B307" s="171"/>
      <c r="C307" s="243" t="s">
        <v>850</v>
      </c>
      <c r="D307" s="243" t="s">
        <v>203</v>
      </c>
      <c r="E307" s="244" t="s">
        <v>1562</v>
      </c>
      <c r="F307" s="245" t="s">
        <v>1563</v>
      </c>
      <c r="G307" s="245"/>
      <c r="H307" s="245"/>
      <c r="I307" s="245"/>
      <c r="J307" s="246" t="s">
        <v>210</v>
      </c>
      <c r="K307" s="247">
        <v>2</v>
      </c>
      <c r="L307" s="150"/>
      <c r="M307" s="150"/>
      <c r="N307" s="248">
        <f t="shared" si="60"/>
        <v>0</v>
      </c>
      <c r="O307" s="236"/>
      <c r="P307" s="236"/>
      <c r="Q307" s="236"/>
      <c r="R307" s="174"/>
      <c r="T307" s="237" t="s">
        <v>5</v>
      </c>
      <c r="U307" s="238" t="s">
        <v>41</v>
      </c>
      <c r="V307" s="239">
        <v>0</v>
      </c>
      <c r="W307" s="239">
        <f t="shared" si="70"/>
        <v>0</v>
      </c>
      <c r="X307" s="239">
        <v>0</v>
      </c>
      <c r="Y307" s="239">
        <f t="shared" si="71"/>
        <v>0</v>
      </c>
      <c r="Z307" s="239">
        <v>0</v>
      </c>
      <c r="AA307" s="240">
        <f t="shared" si="72"/>
        <v>0</v>
      </c>
      <c r="AR307" s="158" t="s">
        <v>297</v>
      </c>
      <c r="AT307" s="158" t="s">
        <v>203</v>
      </c>
      <c r="AU307" s="158" t="s">
        <v>85</v>
      </c>
      <c r="AY307" s="158" t="s">
        <v>168</v>
      </c>
      <c r="BE307" s="241">
        <f t="shared" si="73"/>
        <v>0</v>
      </c>
      <c r="BF307" s="241">
        <f t="shared" si="74"/>
        <v>0</v>
      </c>
      <c r="BG307" s="241">
        <f t="shared" si="75"/>
        <v>0</v>
      </c>
      <c r="BH307" s="241">
        <f t="shared" si="76"/>
        <v>0</v>
      </c>
      <c r="BI307" s="241">
        <f t="shared" si="77"/>
        <v>0</v>
      </c>
      <c r="BJ307" s="158" t="s">
        <v>85</v>
      </c>
      <c r="BK307" s="242">
        <f t="shared" si="78"/>
        <v>0</v>
      </c>
      <c r="BL307" s="158" t="s">
        <v>232</v>
      </c>
      <c r="BM307" s="158" t="s">
        <v>1564</v>
      </c>
      <c r="BO307" s="152"/>
    </row>
    <row r="308" spans="2:67" s="170" customFormat="1" ht="38.25" customHeight="1">
      <c r="B308" s="171"/>
      <c r="C308" s="243" t="s">
        <v>854</v>
      </c>
      <c r="D308" s="243" t="s">
        <v>203</v>
      </c>
      <c r="E308" s="244" t="s">
        <v>1565</v>
      </c>
      <c r="F308" s="245" t="s">
        <v>1566</v>
      </c>
      <c r="G308" s="245"/>
      <c r="H308" s="245"/>
      <c r="I308" s="245"/>
      <c r="J308" s="246" t="s">
        <v>210</v>
      </c>
      <c r="K308" s="247">
        <v>1</v>
      </c>
      <c r="L308" s="150"/>
      <c r="M308" s="150"/>
      <c r="N308" s="248">
        <f t="shared" si="60"/>
        <v>0</v>
      </c>
      <c r="O308" s="236"/>
      <c r="P308" s="236"/>
      <c r="Q308" s="236"/>
      <c r="R308" s="174"/>
      <c r="T308" s="237" t="s">
        <v>5</v>
      </c>
      <c r="U308" s="238" t="s">
        <v>41</v>
      </c>
      <c r="V308" s="239">
        <v>0</v>
      </c>
      <c r="W308" s="239">
        <f t="shared" si="70"/>
        <v>0</v>
      </c>
      <c r="X308" s="239">
        <v>0</v>
      </c>
      <c r="Y308" s="239">
        <f t="shared" si="71"/>
        <v>0</v>
      </c>
      <c r="Z308" s="239">
        <v>0</v>
      </c>
      <c r="AA308" s="240">
        <f t="shared" si="72"/>
        <v>0</v>
      </c>
      <c r="AR308" s="158" t="s">
        <v>297</v>
      </c>
      <c r="AT308" s="158" t="s">
        <v>203</v>
      </c>
      <c r="AU308" s="158" t="s">
        <v>85</v>
      </c>
      <c r="AY308" s="158" t="s">
        <v>168</v>
      </c>
      <c r="BE308" s="241">
        <f t="shared" si="73"/>
        <v>0</v>
      </c>
      <c r="BF308" s="241">
        <f t="shared" si="74"/>
        <v>0</v>
      </c>
      <c r="BG308" s="241">
        <f t="shared" si="75"/>
        <v>0</v>
      </c>
      <c r="BH308" s="241">
        <f t="shared" si="76"/>
        <v>0</v>
      </c>
      <c r="BI308" s="241">
        <f t="shared" si="77"/>
        <v>0</v>
      </c>
      <c r="BJ308" s="158" t="s">
        <v>85</v>
      </c>
      <c r="BK308" s="242">
        <f t="shared" si="78"/>
        <v>0</v>
      </c>
      <c r="BL308" s="158" t="s">
        <v>232</v>
      </c>
      <c r="BM308" s="158" t="s">
        <v>1567</v>
      </c>
      <c r="BO308" s="152"/>
    </row>
    <row r="309" spans="2:67" s="170" customFormat="1" ht="88.5" customHeight="1">
      <c r="B309" s="171"/>
      <c r="C309" s="243" t="s">
        <v>858</v>
      </c>
      <c r="D309" s="243" t="s">
        <v>203</v>
      </c>
      <c r="E309" s="244" t="s">
        <v>1568</v>
      </c>
      <c r="F309" s="278" t="s">
        <v>2627</v>
      </c>
      <c r="G309" s="278"/>
      <c r="H309" s="278"/>
      <c r="I309" s="278"/>
      <c r="J309" s="246" t="s">
        <v>1418</v>
      </c>
      <c r="K309" s="247">
        <v>1</v>
      </c>
      <c r="L309" s="150"/>
      <c r="M309" s="150"/>
      <c r="N309" s="248">
        <f t="shared" si="60"/>
        <v>0</v>
      </c>
      <c r="O309" s="236"/>
      <c r="P309" s="236"/>
      <c r="Q309" s="236"/>
      <c r="R309" s="174"/>
      <c r="S309" s="281"/>
      <c r="T309" s="237" t="s">
        <v>5</v>
      </c>
      <c r="U309" s="238" t="s">
        <v>41</v>
      </c>
      <c r="V309" s="239">
        <v>0</v>
      </c>
      <c r="W309" s="239">
        <f t="shared" si="70"/>
        <v>0</v>
      </c>
      <c r="X309" s="239">
        <v>0</v>
      </c>
      <c r="Y309" s="239">
        <f t="shared" si="71"/>
        <v>0</v>
      </c>
      <c r="Z309" s="239">
        <v>0</v>
      </c>
      <c r="AA309" s="240">
        <f t="shared" si="72"/>
        <v>0</v>
      </c>
      <c r="AR309" s="158" t="s">
        <v>297</v>
      </c>
      <c r="AT309" s="158" t="s">
        <v>203</v>
      </c>
      <c r="AU309" s="158" t="s">
        <v>85</v>
      </c>
      <c r="AY309" s="158" t="s">
        <v>168</v>
      </c>
      <c r="BE309" s="241">
        <f t="shared" si="73"/>
        <v>0</v>
      </c>
      <c r="BF309" s="241">
        <f t="shared" si="74"/>
        <v>0</v>
      </c>
      <c r="BG309" s="241">
        <f t="shared" si="75"/>
        <v>0</v>
      </c>
      <c r="BH309" s="241">
        <f t="shared" si="76"/>
        <v>0</v>
      </c>
      <c r="BI309" s="241">
        <f t="shared" si="77"/>
        <v>0</v>
      </c>
      <c r="BJ309" s="158" t="s">
        <v>85</v>
      </c>
      <c r="BK309" s="242">
        <f t="shared" si="78"/>
        <v>0</v>
      </c>
      <c r="BL309" s="158" t="s">
        <v>232</v>
      </c>
      <c r="BM309" s="158" t="s">
        <v>1569</v>
      </c>
      <c r="BO309" s="152"/>
    </row>
    <row r="310" spans="2:67" s="170" customFormat="1" ht="287.25" customHeight="1">
      <c r="B310" s="171"/>
      <c r="C310" s="243" t="s">
        <v>862</v>
      </c>
      <c r="D310" s="243" t="s">
        <v>203</v>
      </c>
      <c r="E310" s="244" t="s">
        <v>1570</v>
      </c>
      <c r="F310" s="278" t="s">
        <v>2628</v>
      </c>
      <c r="G310" s="278"/>
      <c r="H310" s="278"/>
      <c r="I310" s="278"/>
      <c r="J310" s="246" t="s">
        <v>1418</v>
      </c>
      <c r="K310" s="247">
        <v>1</v>
      </c>
      <c r="L310" s="150"/>
      <c r="M310" s="150"/>
      <c r="N310" s="248">
        <f t="shared" si="60"/>
        <v>0</v>
      </c>
      <c r="O310" s="236"/>
      <c r="P310" s="236"/>
      <c r="Q310" s="236"/>
      <c r="R310" s="174"/>
      <c r="S310" s="281"/>
      <c r="T310" s="237" t="s">
        <v>5</v>
      </c>
      <c r="U310" s="238" t="s">
        <v>41</v>
      </c>
      <c r="V310" s="239">
        <v>0</v>
      </c>
      <c r="W310" s="239">
        <f t="shared" si="70"/>
        <v>0</v>
      </c>
      <c r="X310" s="239">
        <v>0</v>
      </c>
      <c r="Y310" s="239">
        <f t="shared" si="71"/>
        <v>0</v>
      </c>
      <c r="Z310" s="239">
        <v>0</v>
      </c>
      <c r="AA310" s="240">
        <f t="shared" si="72"/>
        <v>0</v>
      </c>
      <c r="AR310" s="158" t="s">
        <v>297</v>
      </c>
      <c r="AT310" s="158" t="s">
        <v>203</v>
      </c>
      <c r="AU310" s="158" t="s">
        <v>85</v>
      </c>
      <c r="AY310" s="158" t="s">
        <v>168</v>
      </c>
      <c r="BE310" s="241">
        <f t="shared" si="73"/>
        <v>0</v>
      </c>
      <c r="BF310" s="241">
        <f t="shared" si="74"/>
        <v>0</v>
      </c>
      <c r="BG310" s="241">
        <f t="shared" si="75"/>
        <v>0</v>
      </c>
      <c r="BH310" s="241">
        <f t="shared" si="76"/>
        <v>0</v>
      </c>
      <c r="BI310" s="241">
        <f t="shared" si="77"/>
        <v>0</v>
      </c>
      <c r="BJ310" s="158" t="s">
        <v>85</v>
      </c>
      <c r="BK310" s="242">
        <f t="shared" si="78"/>
        <v>0</v>
      </c>
      <c r="BL310" s="158" t="s">
        <v>232</v>
      </c>
      <c r="BM310" s="158" t="s">
        <v>1571</v>
      </c>
      <c r="BO310" s="152"/>
    </row>
    <row r="311" spans="2:67" s="170" customFormat="1" ht="25.5" customHeight="1">
      <c r="B311" s="171"/>
      <c r="C311" s="231" t="s">
        <v>866</v>
      </c>
      <c r="D311" s="231" t="s">
        <v>169</v>
      </c>
      <c r="E311" s="232" t="s">
        <v>1572</v>
      </c>
      <c r="F311" s="233" t="s">
        <v>1573</v>
      </c>
      <c r="G311" s="233"/>
      <c r="H311" s="233"/>
      <c r="I311" s="233"/>
      <c r="J311" s="234" t="s">
        <v>267</v>
      </c>
      <c r="K311" s="235">
        <v>2.87</v>
      </c>
      <c r="L311" s="149"/>
      <c r="M311" s="149"/>
      <c r="N311" s="236">
        <f t="shared" si="60"/>
        <v>0</v>
      </c>
      <c r="O311" s="236"/>
      <c r="P311" s="236"/>
      <c r="Q311" s="236"/>
      <c r="R311" s="174"/>
      <c r="S311" s="262"/>
      <c r="T311" s="237" t="s">
        <v>5</v>
      </c>
      <c r="U311" s="238" t="s">
        <v>41</v>
      </c>
      <c r="V311" s="239">
        <v>1.4490000000000001</v>
      </c>
      <c r="W311" s="239">
        <f t="shared" si="70"/>
        <v>4.1586300000000005</v>
      </c>
      <c r="X311" s="239">
        <v>0</v>
      </c>
      <c r="Y311" s="239">
        <f t="shared" si="71"/>
        <v>0</v>
      </c>
      <c r="Z311" s="239">
        <v>0</v>
      </c>
      <c r="AA311" s="240">
        <f t="shared" si="72"/>
        <v>0</v>
      </c>
      <c r="AR311" s="158" t="s">
        <v>232</v>
      </c>
      <c r="AT311" s="158" t="s">
        <v>169</v>
      </c>
      <c r="AU311" s="158" t="s">
        <v>85</v>
      </c>
      <c r="AY311" s="158" t="s">
        <v>168</v>
      </c>
      <c r="BE311" s="241">
        <f t="shared" si="73"/>
        <v>0</v>
      </c>
      <c r="BF311" s="241">
        <f t="shared" si="74"/>
        <v>0</v>
      </c>
      <c r="BG311" s="241">
        <f t="shared" si="75"/>
        <v>0</v>
      </c>
      <c r="BH311" s="241">
        <f t="shared" si="76"/>
        <v>0</v>
      </c>
      <c r="BI311" s="241">
        <f t="shared" si="77"/>
        <v>0</v>
      </c>
      <c r="BJ311" s="158" t="s">
        <v>85</v>
      </c>
      <c r="BK311" s="242">
        <f t="shared" si="78"/>
        <v>0</v>
      </c>
      <c r="BL311" s="158" t="s">
        <v>232</v>
      </c>
      <c r="BM311" s="158" t="s">
        <v>1574</v>
      </c>
      <c r="BO311" s="152"/>
    </row>
    <row r="312" spans="2:67" s="220" customFormat="1" ht="29.9" customHeight="1">
      <c r="B312" s="214"/>
      <c r="C312" s="215"/>
      <c r="D312" s="227" t="s">
        <v>1178</v>
      </c>
      <c r="E312" s="227"/>
      <c r="F312" s="227"/>
      <c r="G312" s="227"/>
      <c r="H312" s="227"/>
      <c r="I312" s="227"/>
      <c r="J312" s="227"/>
      <c r="K312" s="227"/>
      <c r="L312" s="289"/>
      <c r="M312" s="289"/>
      <c r="N312" s="249">
        <f>BK312</f>
        <v>0</v>
      </c>
      <c r="O312" s="250"/>
      <c r="P312" s="250"/>
      <c r="Q312" s="250"/>
      <c r="R312" s="219"/>
      <c r="S312" s="263"/>
      <c r="T312" s="221"/>
      <c r="U312" s="215"/>
      <c r="V312" s="215"/>
      <c r="W312" s="222">
        <f>SUM(W313:W314)</f>
        <v>0</v>
      </c>
      <c r="X312" s="215"/>
      <c r="Y312" s="222">
        <f>SUM(Y313:Y314)</f>
        <v>0</v>
      </c>
      <c r="Z312" s="215"/>
      <c r="AA312" s="223">
        <f>SUM(AA313:AA314)</f>
        <v>0</v>
      </c>
      <c r="AR312" s="224" t="s">
        <v>85</v>
      </c>
      <c r="AT312" s="225" t="s">
        <v>73</v>
      </c>
      <c r="AU312" s="225" t="s">
        <v>80</v>
      </c>
      <c r="AY312" s="224" t="s">
        <v>168</v>
      </c>
      <c r="BK312" s="226">
        <f>SUM(BK313:BK314)</f>
        <v>0</v>
      </c>
      <c r="BO312" s="152"/>
    </row>
    <row r="313" spans="2:67" s="170" customFormat="1" ht="16.5" customHeight="1">
      <c r="B313" s="171"/>
      <c r="C313" s="243" t="s">
        <v>870</v>
      </c>
      <c r="D313" s="243" t="s">
        <v>203</v>
      </c>
      <c r="E313" s="244" t="s">
        <v>1575</v>
      </c>
      <c r="F313" s="245" t="s">
        <v>1576</v>
      </c>
      <c r="G313" s="245"/>
      <c r="H313" s="245"/>
      <c r="I313" s="245"/>
      <c r="J313" s="246" t="s">
        <v>210</v>
      </c>
      <c r="K313" s="247">
        <v>12</v>
      </c>
      <c r="L313" s="150"/>
      <c r="M313" s="150"/>
      <c r="N313" s="248">
        <f>ROUND(L313*K313,2)</f>
        <v>0</v>
      </c>
      <c r="O313" s="236"/>
      <c r="P313" s="236"/>
      <c r="Q313" s="236"/>
      <c r="R313" s="174"/>
      <c r="S313" s="262"/>
      <c r="T313" s="237" t="s">
        <v>5</v>
      </c>
      <c r="U313" s="238" t="s">
        <v>41</v>
      </c>
      <c r="V313" s="239">
        <v>0</v>
      </c>
      <c r="W313" s="239">
        <f>V313*K313</f>
        <v>0</v>
      </c>
      <c r="X313" s="239">
        <v>0</v>
      </c>
      <c r="Y313" s="239">
        <f>X313*K313</f>
        <v>0</v>
      </c>
      <c r="Z313" s="239">
        <v>0</v>
      </c>
      <c r="AA313" s="240">
        <f>Z313*K313</f>
        <v>0</v>
      </c>
      <c r="AR313" s="158" t="s">
        <v>297</v>
      </c>
      <c r="AT313" s="158" t="s">
        <v>203</v>
      </c>
      <c r="AU313" s="158" t="s">
        <v>85</v>
      </c>
      <c r="AY313" s="158" t="s">
        <v>168</v>
      </c>
      <c r="BE313" s="241">
        <f>IF(U313="základná",N313,0)</f>
        <v>0</v>
      </c>
      <c r="BF313" s="241">
        <f>IF(U313="znížená",N313,0)</f>
        <v>0</v>
      </c>
      <c r="BG313" s="241">
        <f>IF(U313="zákl. prenesená",N313,0)</f>
        <v>0</v>
      </c>
      <c r="BH313" s="241">
        <f>IF(U313="zníž. prenesená",N313,0)</f>
        <v>0</v>
      </c>
      <c r="BI313" s="241">
        <f>IF(U313="nulová",N313,0)</f>
        <v>0</v>
      </c>
      <c r="BJ313" s="158" t="s">
        <v>85</v>
      </c>
      <c r="BK313" s="242">
        <f>ROUND(L313*K313,3)</f>
        <v>0</v>
      </c>
      <c r="BL313" s="158" t="s">
        <v>232</v>
      </c>
      <c r="BM313" s="158" t="s">
        <v>1577</v>
      </c>
      <c r="BO313" s="152"/>
    </row>
    <row r="314" spans="2:67" s="170" customFormat="1" ht="25.5" customHeight="1">
      <c r="B314" s="171"/>
      <c r="C314" s="231" t="s">
        <v>874</v>
      </c>
      <c r="D314" s="231" t="s">
        <v>169</v>
      </c>
      <c r="E314" s="232" t="s">
        <v>1578</v>
      </c>
      <c r="F314" s="233" t="s">
        <v>1579</v>
      </c>
      <c r="G314" s="233"/>
      <c r="H314" s="233"/>
      <c r="I314" s="233"/>
      <c r="J314" s="234" t="s">
        <v>210</v>
      </c>
      <c r="K314" s="235">
        <v>134</v>
      </c>
      <c r="L314" s="149"/>
      <c r="M314" s="149"/>
      <c r="N314" s="236">
        <f>ROUND(L314*K314,2)</f>
        <v>0</v>
      </c>
      <c r="O314" s="236"/>
      <c r="P314" s="236"/>
      <c r="Q314" s="236"/>
      <c r="R314" s="174"/>
      <c r="S314" s="262"/>
      <c r="T314" s="237" t="s">
        <v>5</v>
      </c>
      <c r="U314" s="238" t="s">
        <v>41</v>
      </c>
      <c r="V314" s="239">
        <v>0</v>
      </c>
      <c r="W314" s="239">
        <f>V314*K314</f>
        <v>0</v>
      </c>
      <c r="X314" s="239">
        <v>0</v>
      </c>
      <c r="Y314" s="239">
        <f>X314*K314</f>
        <v>0</v>
      </c>
      <c r="Z314" s="239">
        <v>0</v>
      </c>
      <c r="AA314" s="240">
        <f>Z314*K314</f>
        <v>0</v>
      </c>
      <c r="AR314" s="158" t="s">
        <v>232</v>
      </c>
      <c r="AT314" s="158" t="s">
        <v>169</v>
      </c>
      <c r="AU314" s="158" t="s">
        <v>85</v>
      </c>
      <c r="AY314" s="158" t="s">
        <v>168</v>
      </c>
      <c r="BE314" s="241">
        <f>IF(U314="základná",N314,0)</f>
        <v>0</v>
      </c>
      <c r="BF314" s="241">
        <f>IF(U314="znížená",N314,0)</f>
        <v>0</v>
      </c>
      <c r="BG314" s="241">
        <f>IF(U314="zákl. prenesená",N314,0)</f>
        <v>0</v>
      </c>
      <c r="BH314" s="241">
        <f>IF(U314="zníž. prenesená",N314,0)</f>
        <v>0</v>
      </c>
      <c r="BI314" s="241">
        <f>IF(U314="nulová",N314,0)</f>
        <v>0</v>
      </c>
      <c r="BJ314" s="158" t="s">
        <v>85</v>
      </c>
      <c r="BK314" s="242">
        <f>ROUND(L314*K314,3)</f>
        <v>0</v>
      </c>
      <c r="BL314" s="158" t="s">
        <v>232</v>
      </c>
      <c r="BM314" s="158" t="s">
        <v>1580</v>
      </c>
      <c r="BO314" s="152"/>
    </row>
    <row r="315" spans="2:67" s="220" customFormat="1" ht="37.4" customHeight="1">
      <c r="B315" s="214"/>
      <c r="C315" s="215"/>
      <c r="D315" s="216" t="s">
        <v>1179</v>
      </c>
      <c r="E315" s="216"/>
      <c r="F315" s="216"/>
      <c r="G315" s="216"/>
      <c r="H315" s="216"/>
      <c r="I315" s="216"/>
      <c r="J315" s="216"/>
      <c r="K315" s="216"/>
      <c r="L315" s="290"/>
      <c r="M315" s="290"/>
      <c r="N315" s="259">
        <f>BK315</f>
        <v>0</v>
      </c>
      <c r="O315" s="260"/>
      <c r="P315" s="260"/>
      <c r="Q315" s="260"/>
      <c r="R315" s="219"/>
      <c r="S315" s="263"/>
      <c r="T315" s="221"/>
      <c r="U315" s="215"/>
      <c r="V315" s="215"/>
      <c r="W315" s="222">
        <f>SUM(W316:W317)</f>
        <v>0</v>
      </c>
      <c r="X315" s="215"/>
      <c r="Y315" s="222">
        <f>SUM(Y316:Y317)</f>
        <v>0</v>
      </c>
      <c r="Z315" s="215"/>
      <c r="AA315" s="223">
        <f>SUM(AA316:AA317)</f>
        <v>0</v>
      </c>
      <c r="AR315" s="224" t="s">
        <v>173</v>
      </c>
      <c r="AT315" s="225" t="s">
        <v>73</v>
      </c>
      <c r="AU315" s="225" t="s">
        <v>74</v>
      </c>
      <c r="AY315" s="224" t="s">
        <v>168</v>
      </c>
      <c r="BK315" s="226">
        <f>SUM(BK316:BK317)</f>
        <v>0</v>
      </c>
      <c r="BO315" s="152"/>
    </row>
    <row r="316" spans="2:67" s="170" customFormat="1" ht="16.5" customHeight="1">
      <c r="B316" s="171"/>
      <c r="C316" s="231" t="s">
        <v>878</v>
      </c>
      <c r="D316" s="231" t="s">
        <v>169</v>
      </c>
      <c r="E316" s="232" t="s">
        <v>1581</v>
      </c>
      <c r="F316" s="233" t="s">
        <v>1582</v>
      </c>
      <c r="G316" s="233"/>
      <c r="H316" s="233"/>
      <c r="I316" s="233"/>
      <c r="J316" s="264" t="s">
        <v>1587</v>
      </c>
      <c r="K316" s="265">
        <v>2</v>
      </c>
      <c r="L316" s="151"/>
      <c r="M316" s="151"/>
      <c r="N316" s="236">
        <f>ROUND(L316*K316,2)</f>
        <v>0</v>
      </c>
      <c r="O316" s="236"/>
      <c r="P316" s="236"/>
      <c r="Q316" s="236"/>
      <c r="R316" s="174"/>
      <c r="S316" s="262"/>
      <c r="T316" s="237" t="s">
        <v>5</v>
      </c>
      <c r="U316" s="238" t="s">
        <v>41</v>
      </c>
      <c r="V316" s="239">
        <v>0</v>
      </c>
      <c r="W316" s="239">
        <f>V316*K316</f>
        <v>0</v>
      </c>
      <c r="X316" s="239">
        <v>0</v>
      </c>
      <c r="Y316" s="239">
        <f>X316*K316</f>
        <v>0</v>
      </c>
      <c r="Z316" s="239">
        <v>0</v>
      </c>
      <c r="AA316" s="240">
        <f>Z316*K316</f>
        <v>0</v>
      </c>
      <c r="AR316" s="158" t="s">
        <v>1583</v>
      </c>
      <c r="AT316" s="158" t="s">
        <v>169</v>
      </c>
      <c r="AU316" s="158" t="s">
        <v>80</v>
      </c>
      <c r="AY316" s="158" t="s">
        <v>168</v>
      </c>
      <c r="BE316" s="241">
        <f>IF(U316="základná",N316,0)</f>
        <v>0</v>
      </c>
      <c r="BF316" s="241">
        <f>IF(U316="znížená",N316,0)</f>
        <v>0</v>
      </c>
      <c r="BG316" s="241">
        <f>IF(U316="zákl. prenesená",N316,0)</f>
        <v>0</v>
      </c>
      <c r="BH316" s="241">
        <f>IF(U316="zníž. prenesená",N316,0)</f>
        <v>0</v>
      </c>
      <c r="BI316" s="241">
        <f>IF(U316="nulová",N316,0)</f>
        <v>0</v>
      </c>
      <c r="BJ316" s="158" t="s">
        <v>85</v>
      </c>
      <c r="BK316" s="242">
        <f>ROUND(L316*K316,3)</f>
        <v>0</v>
      </c>
      <c r="BL316" s="158" t="s">
        <v>1583</v>
      </c>
      <c r="BM316" s="158" t="s">
        <v>1584</v>
      </c>
      <c r="BO316" s="152"/>
    </row>
    <row r="317" spans="2:67" s="170" customFormat="1" ht="16.5" customHeight="1">
      <c r="B317" s="171"/>
      <c r="C317" s="231" t="s">
        <v>882</v>
      </c>
      <c r="D317" s="231" t="s">
        <v>169</v>
      </c>
      <c r="E317" s="232" t="s">
        <v>1585</v>
      </c>
      <c r="F317" s="233" t="s">
        <v>1586</v>
      </c>
      <c r="G317" s="233"/>
      <c r="H317" s="233"/>
      <c r="I317" s="233"/>
      <c r="J317" s="234" t="s">
        <v>1587</v>
      </c>
      <c r="K317" s="235">
        <v>8</v>
      </c>
      <c r="L317" s="149"/>
      <c r="M317" s="149"/>
      <c r="N317" s="236">
        <f>ROUND(L317*K317,2)</f>
        <v>0</v>
      </c>
      <c r="O317" s="236"/>
      <c r="P317" s="236"/>
      <c r="Q317" s="236"/>
      <c r="R317" s="174"/>
      <c r="T317" s="237" t="s">
        <v>5</v>
      </c>
      <c r="U317" s="253" t="s">
        <v>41</v>
      </c>
      <c r="V317" s="254">
        <v>0</v>
      </c>
      <c r="W317" s="254">
        <f>V317*K317</f>
        <v>0</v>
      </c>
      <c r="X317" s="254">
        <v>0</v>
      </c>
      <c r="Y317" s="254">
        <f>X317*K317</f>
        <v>0</v>
      </c>
      <c r="Z317" s="254">
        <v>0</v>
      </c>
      <c r="AA317" s="255">
        <f>Z317*K317</f>
        <v>0</v>
      </c>
      <c r="AR317" s="158" t="s">
        <v>1583</v>
      </c>
      <c r="AT317" s="158" t="s">
        <v>169</v>
      </c>
      <c r="AU317" s="158" t="s">
        <v>80</v>
      </c>
      <c r="AY317" s="158" t="s">
        <v>168</v>
      </c>
      <c r="BE317" s="241">
        <f>IF(U317="základná",N317,0)</f>
        <v>0</v>
      </c>
      <c r="BF317" s="241">
        <f>IF(U317="znížená",N317,0)</f>
        <v>0</v>
      </c>
      <c r="BG317" s="241">
        <f>IF(U317="zákl. prenesená",N317,0)</f>
        <v>0</v>
      </c>
      <c r="BH317" s="241">
        <f>IF(U317="zníž. prenesená",N317,0)</f>
        <v>0</v>
      </c>
      <c r="BI317" s="241">
        <f>IF(U317="nulová",N317,0)</f>
        <v>0</v>
      </c>
      <c r="BJ317" s="158" t="s">
        <v>85</v>
      </c>
      <c r="BK317" s="242">
        <f>ROUND(L317*K317,3)</f>
        <v>0</v>
      </c>
      <c r="BL317" s="158" t="s">
        <v>1583</v>
      </c>
      <c r="BM317" s="158" t="s">
        <v>1588</v>
      </c>
      <c r="BO317" s="152"/>
    </row>
    <row r="318" spans="2:67" s="170" customFormat="1" ht="7" customHeight="1">
      <c r="B318" s="179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1"/>
    </row>
  </sheetData>
  <sheetProtection algorithmName="SHA-512" hashValue="NZo70R4vZnMvP0pk27QoMBx1k2iQCklZ2kPm1qA+6xCihaQgsSGBbH3nGONBFWTYwjF7KGVQbV01o0BJZLtNSg==" saltValue="XJcc738y15+bWOFoBA0cXw==" spinCount="100000" sheet="1" formatCells="0" sort="0" autoFilter="0"/>
  <protectedRanges>
    <protectedRange sqref="BO127:BO317 L127:M317 C4:Q106" name="Rozsah1"/>
  </protectedRanges>
  <mergeCells count="620">
    <mergeCell ref="H1:K1"/>
    <mergeCell ref="S2:AC2"/>
    <mergeCell ref="F316:I316"/>
    <mergeCell ref="L316:M316"/>
    <mergeCell ref="N316:Q316"/>
    <mergeCell ref="F317:I317"/>
    <mergeCell ref="L317:M317"/>
    <mergeCell ref="N317:Q317"/>
    <mergeCell ref="N124:Q124"/>
    <mergeCell ref="N125:Q125"/>
    <mergeCell ref="N126:Q126"/>
    <mergeCell ref="N134:Q134"/>
    <mergeCell ref="N136:Q136"/>
    <mergeCell ref="N158:Q158"/>
    <mergeCell ref="N171:Q171"/>
    <mergeCell ref="N173:Q173"/>
    <mergeCell ref="N174:Q174"/>
    <mergeCell ref="N187:Q187"/>
    <mergeCell ref="N211:Q211"/>
    <mergeCell ref="N251:Q251"/>
    <mergeCell ref="N312:Q312"/>
    <mergeCell ref="N315:Q315"/>
    <mergeCell ref="F311:I311"/>
    <mergeCell ref="L311:M311"/>
    <mergeCell ref="N311:Q311"/>
    <mergeCell ref="F313:I313"/>
    <mergeCell ref="L313:M313"/>
    <mergeCell ref="N313:Q313"/>
    <mergeCell ref="F314:I314"/>
    <mergeCell ref="L314:M314"/>
    <mergeCell ref="N314:Q314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0:I250"/>
    <mergeCell ref="L250:M250"/>
    <mergeCell ref="N250:Q250"/>
    <mergeCell ref="F252:I252"/>
    <mergeCell ref="L252:M252"/>
    <mergeCell ref="N252:Q252"/>
    <mergeCell ref="F253:I253"/>
    <mergeCell ref="L253:M253"/>
    <mergeCell ref="N253:Q253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0:I170"/>
    <mergeCell ref="L170:M170"/>
    <mergeCell ref="N170:Q170"/>
    <mergeCell ref="F172:I172"/>
    <mergeCell ref="L172:M172"/>
    <mergeCell ref="N172:Q172"/>
    <mergeCell ref="F175:I175"/>
    <mergeCell ref="L175:M175"/>
    <mergeCell ref="N175:Q17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L1" location="C123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296"/>
  <sheetViews>
    <sheetView showGridLines="0" workbookViewId="0">
      <pane ySplit="1" topLeftCell="A2" activePane="bottomLeft" state="frozen"/>
      <selection pane="bottomLeft" activeCell="C98" activeCellId="2" sqref="BO119:BO295 L119:M295 C4:Q98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2.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92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1589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1590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N96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ROUND((SUM(BE96:BE97)+SUM(BE116:BE295)), 2)</f>
        <v>0</v>
      </c>
      <c r="I33" s="301"/>
      <c r="J33" s="301"/>
      <c r="K33" s="298"/>
      <c r="L33" s="298"/>
      <c r="M33" s="315">
        <f>ROUND(ROUND((SUM(BE96:BE97)+SUM(BE116:BE295)),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ROUND((SUM(BF96:BF97)+SUM(BF116:BF295)), 2)</f>
        <v>0</v>
      </c>
      <c r="I34" s="301"/>
      <c r="J34" s="301"/>
      <c r="K34" s="298"/>
      <c r="L34" s="298"/>
      <c r="M34" s="315">
        <f>ROUND(ROUND((SUM(BF96:BF97)+SUM(BF116:BF295)),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ROUND((SUM(BG96:BG97)+SUM(BG116:BG295)),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ROUND((SUM(BH96:BH97)+SUM(BH116:BH295)),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ROUND((SUM(BI96:BI97)+SUM(BI116:BI295)),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8" s="170" customFormat="1" ht="37" customHeight="1">
      <c r="B80" s="171"/>
      <c r="C80" s="334" t="s">
        <v>121</v>
      </c>
      <c r="D80" s="298"/>
      <c r="E80" s="298"/>
      <c r="F80" s="335" t="str">
        <f>F8</f>
        <v>E 03 - ELEKTROINŠTALÁCIA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Illéš</v>
      </c>
      <c r="N85" s="304"/>
      <c r="O85" s="304"/>
      <c r="P85" s="304"/>
      <c r="Q85" s="304"/>
      <c r="R85" s="174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N116</f>
        <v>0</v>
      </c>
      <c r="O89" s="340"/>
      <c r="P89" s="340"/>
      <c r="Q89" s="340"/>
      <c r="R89" s="174"/>
      <c r="AU89" s="158" t="s">
        <v>130</v>
      </c>
    </row>
    <row r="90" spans="2:47" s="190" customFormat="1" ht="25" customHeight="1">
      <c r="B90" s="187"/>
      <c r="C90" s="341"/>
      <c r="D90" s="342" t="s">
        <v>1168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N117</f>
        <v>0</v>
      </c>
      <c r="O90" s="344"/>
      <c r="P90" s="344"/>
      <c r="Q90" s="344"/>
      <c r="R90" s="189"/>
    </row>
    <row r="91" spans="2:47" s="193" customFormat="1" ht="19.899999999999999" customHeight="1">
      <c r="B91" s="191"/>
      <c r="C91" s="345"/>
      <c r="D91" s="346" t="s">
        <v>1591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N118</f>
        <v>0</v>
      </c>
      <c r="O91" s="348"/>
      <c r="P91" s="348"/>
      <c r="Q91" s="348"/>
      <c r="R91" s="192"/>
    </row>
    <row r="92" spans="2:47" s="190" customFormat="1" ht="25" customHeight="1">
      <c r="B92" s="187"/>
      <c r="C92" s="341"/>
      <c r="D92" s="342" t="s">
        <v>1592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3">
        <f>N130</f>
        <v>0</v>
      </c>
      <c r="O92" s="344"/>
      <c r="P92" s="344"/>
      <c r="Q92" s="344"/>
      <c r="R92" s="189"/>
    </row>
    <row r="93" spans="2:47" s="190" customFormat="1" ht="25" customHeight="1">
      <c r="B93" s="187"/>
      <c r="C93" s="341"/>
      <c r="D93" s="342" t="s">
        <v>1593</v>
      </c>
      <c r="E93" s="341"/>
      <c r="F93" s="341"/>
      <c r="G93" s="341"/>
      <c r="H93" s="341"/>
      <c r="I93" s="341"/>
      <c r="J93" s="341"/>
      <c r="K93" s="341"/>
      <c r="L93" s="341"/>
      <c r="M93" s="341"/>
      <c r="N93" s="343">
        <f>N281</f>
        <v>0</v>
      </c>
      <c r="O93" s="344"/>
      <c r="P93" s="344"/>
      <c r="Q93" s="344"/>
      <c r="R93" s="189"/>
    </row>
    <row r="94" spans="2:47" s="190" customFormat="1" ht="25" customHeight="1">
      <c r="B94" s="187"/>
      <c r="C94" s="341"/>
      <c r="D94" s="342" t="s">
        <v>1179</v>
      </c>
      <c r="E94" s="341"/>
      <c r="F94" s="341"/>
      <c r="G94" s="341"/>
      <c r="H94" s="341"/>
      <c r="I94" s="341"/>
      <c r="J94" s="341"/>
      <c r="K94" s="341"/>
      <c r="L94" s="341"/>
      <c r="M94" s="341"/>
      <c r="N94" s="343">
        <f>N291</f>
        <v>0</v>
      </c>
      <c r="O94" s="344"/>
      <c r="P94" s="344"/>
      <c r="Q94" s="344"/>
      <c r="R94" s="189"/>
    </row>
    <row r="95" spans="2:47" s="170" customFormat="1" ht="21.75" customHeight="1">
      <c r="B95" s="171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174"/>
    </row>
    <row r="96" spans="2:47" s="170" customFormat="1" ht="29.25" customHeight="1">
      <c r="B96" s="171"/>
      <c r="C96" s="338" t="s">
        <v>153</v>
      </c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340">
        <v>0</v>
      </c>
      <c r="O96" s="349"/>
      <c r="P96" s="349"/>
      <c r="Q96" s="349"/>
      <c r="R96" s="174"/>
      <c r="T96" s="194"/>
      <c r="U96" s="195" t="s">
        <v>38</v>
      </c>
    </row>
    <row r="97" spans="2:18" s="170" customFormat="1" ht="18" customHeight="1">
      <c r="B97" s="171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174"/>
    </row>
    <row r="98" spans="2:18" s="170" customFormat="1" ht="29.25" customHeight="1">
      <c r="B98" s="171"/>
      <c r="C98" s="350" t="s">
        <v>112</v>
      </c>
      <c r="D98" s="316"/>
      <c r="E98" s="316"/>
      <c r="F98" s="316"/>
      <c r="G98" s="316"/>
      <c r="H98" s="316"/>
      <c r="I98" s="316"/>
      <c r="J98" s="316"/>
      <c r="K98" s="316"/>
      <c r="L98" s="351">
        <f>ROUND(SUM(N89+N96),2)</f>
        <v>0</v>
      </c>
      <c r="M98" s="351"/>
      <c r="N98" s="351"/>
      <c r="O98" s="351"/>
      <c r="P98" s="351"/>
      <c r="Q98" s="351"/>
      <c r="R98" s="174"/>
    </row>
    <row r="99" spans="2:18" s="170" customFormat="1" ht="7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1"/>
    </row>
    <row r="103" spans="2:18" s="170" customFormat="1" ht="7" customHeight="1">
      <c r="B103" s="182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4"/>
    </row>
    <row r="104" spans="2:18" s="170" customFormat="1" ht="37" customHeight="1">
      <c r="B104" s="171"/>
      <c r="C104" s="163" t="s">
        <v>154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4"/>
    </row>
    <row r="105" spans="2:18" s="170" customFormat="1" ht="7" customHeight="1">
      <c r="B105" s="17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4"/>
    </row>
    <row r="106" spans="2:18" s="170" customFormat="1" ht="30" customHeight="1">
      <c r="B106" s="171"/>
      <c r="C106" s="167" t="s">
        <v>15</v>
      </c>
      <c r="D106" s="172"/>
      <c r="E106" s="172"/>
      <c r="F106" s="168" t="str">
        <f>F6</f>
        <v>Urgentný príjem, zmena dokončenej stavby v NsP Rožňava</v>
      </c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72"/>
      <c r="R106" s="174"/>
    </row>
    <row r="107" spans="2:18" ht="30" customHeight="1">
      <c r="B107" s="162"/>
      <c r="C107" s="167" t="s">
        <v>119</v>
      </c>
      <c r="D107" s="166"/>
      <c r="E107" s="166"/>
      <c r="F107" s="168" t="s">
        <v>120</v>
      </c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166"/>
      <c r="R107" s="164"/>
    </row>
    <row r="108" spans="2:18" s="170" customFormat="1" ht="37" customHeight="1">
      <c r="B108" s="171"/>
      <c r="C108" s="185" t="s">
        <v>121</v>
      </c>
      <c r="D108" s="172"/>
      <c r="E108" s="172"/>
      <c r="F108" s="186" t="str">
        <f>F8</f>
        <v>E 03 - ELEKTROINŠTALÁCIA</v>
      </c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2"/>
      <c r="R108" s="174"/>
    </row>
    <row r="109" spans="2:18" s="170" customFormat="1" ht="7" customHeigh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4"/>
    </row>
    <row r="110" spans="2:18" s="170" customFormat="1" ht="18" customHeight="1">
      <c r="B110" s="171"/>
      <c r="C110" s="167" t="s">
        <v>19</v>
      </c>
      <c r="D110" s="172"/>
      <c r="E110" s="172"/>
      <c r="F110" s="175" t="str">
        <f>F10</f>
        <v xml:space="preserve"> </v>
      </c>
      <c r="G110" s="172"/>
      <c r="H110" s="172"/>
      <c r="I110" s="172"/>
      <c r="J110" s="172"/>
      <c r="K110" s="167" t="s">
        <v>21</v>
      </c>
      <c r="L110" s="172"/>
      <c r="M110" s="176" t="str">
        <f>IF(O10="","",O10)</f>
        <v>1.4.2018</v>
      </c>
      <c r="N110" s="176"/>
      <c r="O110" s="176"/>
      <c r="P110" s="176"/>
      <c r="Q110" s="172"/>
      <c r="R110" s="174"/>
    </row>
    <row r="111" spans="2:18" s="170" customFormat="1" ht="7" customHeight="1">
      <c r="B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4"/>
    </row>
    <row r="112" spans="2:18" s="170" customFormat="1">
      <c r="B112" s="171"/>
      <c r="C112" s="167" t="s">
        <v>23</v>
      </c>
      <c r="D112" s="172"/>
      <c r="E112" s="172"/>
      <c r="F112" s="175" t="str">
        <f>E13</f>
        <v>Nemocnica s poliklinikou sv. Barbory Rožňava, a.s.</v>
      </c>
      <c r="G112" s="172"/>
      <c r="H112" s="172"/>
      <c r="I112" s="172"/>
      <c r="J112" s="172"/>
      <c r="K112" s="167" t="s">
        <v>29</v>
      </c>
      <c r="L112" s="172"/>
      <c r="M112" s="177" t="str">
        <f>E19</f>
        <v>Architekt Dzurco s.r.o.</v>
      </c>
      <c r="N112" s="177"/>
      <c r="O112" s="177"/>
      <c r="P112" s="177"/>
      <c r="Q112" s="177"/>
      <c r="R112" s="174"/>
    </row>
    <row r="113" spans="2:67" s="170" customFormat="1" ht="14.5" customHeight="1">
      <c r="B113" s="171"/>
      <c r="C113" s="167" t="s">
        <v>27</v>
      </c>
      <c r="D113" s="172"/>
      <c r="E113" s="172"/>
      <c r="F113" s="175" t="str">
        <f>IF(E16="","",E16)</f>
        <v xml:space="preserve"> </v>
      </c>
      <c r="G113" s="172"/>
      <c r="H113" s="172"/>
      <c r="I113" s="172"/>
      <c r="J113" s="172"/>
      <c r="K113" s="167" t="s">
        <v>33</v>
      </c>
      <c r="L113" s="172"/>
      <c r="M113" s="177" t="str">
        <f>E22</f>
        <v>Ing. Illéš</v>
      </c>
      <c r="N113" s="177"/>
      <c r="O113" s="177"/>
      <c r="P113" s="177"/>
      <c r="Q113" s="177"/>
      <c r="R113" s="174"/>
    </row>
    <row r="114" spans="2:67" s="170" customFormat="1" ht="10.4" customHeight="1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4"/>
    </row>
    <row r="115" spans="2:67" s="202" customFormat="1" ht="29.25" customHeight="1">
      <c r="B115" s="196"/>
      <c r="C115" s="197" t="s">
        <v>155</v>
      </c>
      <c r="D115" s="198" t="s">
        <v>156</v>
      </c>
      <c r="E115" s="198" t="s">
        <v>56</v>
      </c>
      <c r="F115" s="199" t="s">
        <v>157</v>
      </c>
      <c r="G115" s="199"/>
      <c r="H115" s="199"/>
      <c r="I115" s="199"/>
      <c r="J115" s="198" t="s">
        <v>158</v>
      </c>
      <c r="K115" s="198" t="s">
        <v>159</v>
      </c>
      <c r="L115" s="199" t="s">
        <v>160</v>
      </c>
      <c r="M115" s="199"/>
      <c r="N115" s="199" t="s">
        <v>128</v>
      </c>
      <c r="O115" s="199"/>
      <c r="P115" s="199"/>
      <c r="Q115" s="200"/>
      <c r="R115" s="201"/>
      <c r="T115" s="203" t="s">
        <v>161</v>
      </c>
      <c r="U115" s="204" t="s">
        <v>38</v>
      </c>
      <c r="V115" s="204" t="s">
        <v>162</v>
      </c>
      <c r="W115" s="204" t="s">
        <v>163</v>
      </c>
      <c r="X115" s="204" t="s">
        <v>164</v>
      </c>
      <c r="Y115" s="204" t="s">
        <v>165</v>
      </c>
      <c r="Z115" s="204" t="s">
        <v>166</v>
      </c>
      <c r="AA115" s="205" t="s">
        <v>167</v>
      </c>
      <c r="BO115" s="198" t="s">
        <v>2638</v>
      </c>
    </row>
    <row r="116" spans="2:67" s="170" customFormat="1" ht="29.25" customHeight="1">
      <c r="B116" s="171"/>
      <c r="C116" s="206" t="s">
        <v>124</v>
      </c>
      <c r="D116" s="172"/>
      <c r="E116" s="172"/>
      <c r="F116" s="172"/>
      <c r="G116" s="172"/>
      <c r="H116" s="172"/>
      <c r="I116" s="172"/>
      <c r="J116" s="172"/>
      <c r="K116" s="172"/>
      <c r="L116" s="207"/>
      <c r="M116" s="207"/>
      <c r="N116" s="208">
        <f>BK116</f>
        <v>0</v>
      </c>
      <c r="O116" s="209"/>
      <c r="P116" s="209"/>
      <c r="Q116" s="209"/>
      <c r="R116" s="174"/>
      <c r="T116" s="210"/>
      <c r="U116" s="178"/>
      <c r="V116" s="178"/>
      <c r="W116" s="211">
        <f>W117+W130+W281+W291</f>
        <v>5.9978549999999995</v>
      </c>
      <c r="X116" s="178"/>
      <c r="Y116" s="211">
        <f>Y117+Y130+Y281+Y291</f>
        <v>0</v>
      </c>
      <c r="Z116" s="178"/>
      <c r="AA116" s="212">
        <f>AA117+AA130+AA281+AA291</f>
        <v>2.7349999999999999</v>
      </c>
      <c r="AT116" s="158" t="s">
        <v>73</v>
      </c>
      <c r="AU116" s="158" t="s">
        <v>130</v>
      </c>
      <c r="BK116" s="213">
        <f>BK117+BK130+BK281+BK291</f>
        <v>0</v>
      </c>
    </row>
    <row r="117" spans="2:67" s="220" customFormat="1" ht="37.4" customHeight="1">
      <c r="B117" s="214"/>
      <c r="C117" s="215"/>
      <c r="D117" s="216" t="s">
        <v>1168</v>
      </c>
      <c r="E117" s="216"/>
      <c r="F117" s="216"/>
      <c r="G117" s="216"/>
      <c r="H117" s="216"/>
      <c r="I117" s="216"/>
      <c r="J117" s="216"/>
      <c r="K117" s="216"/>
      <c r="L117" s="217"/>
      <c r="M117" s="217"/>
      <c r="N117" s="218">
        <f>BK117</f>
        <v>0</v>
      </c>
      <c r="O117" s="188"/>
      <c r="P117" s="188"/>
      <c r="Q117" s="188"/>
      <c r="R117" s="219"/>
      <c r="T117" s="221"/>
      <c r="U117" s="215"/>
      <c r="V117" s="215"/>
      <c r="W117" s="222">
        <f>W118</f>
        <v>5.9978549999999995</v>
      </c>
      <c r="X117" s="215"/>
      <c r="Y117" s="222">
        <f>Y118</f>
        <v>0</v>
      </c>
      <c r="Z117" s="215"/>
      <c r="AA117" s="223">
        <f>AA118</f>
        <v>2.7349999999999999</v>
      </c>
      <c r="AR117" s="224" t="s">
        <v>80</v>
      </c>
      <c r="AT117" s="225" t="s">
        <v>73</v>
      </c>
      <c r="AU117" s="225" t="s">
        <v>74</v>
      </c>
      <c r="AY117" s="224" t="s">
        <v>168</v>
      </c>
      <c r="BK117" s="226">
        <f>BK118</f>
        <v>0</v>
      </c>
    </row>
    <row r="118" spans="2:67" s="220" customFormat="1" ht="19.899999999999999" customHeight="1">
      <c r="B118" s="214"/>
      <c r="C118" s="215"/>
      <c r="D118" s="227" t="s">
        <v>1591</v>
      </c>
      <c r="E118" s="227"/>
      <c r="F118" s="227"/>
      <c r="G118" s="227"/>
      <c r="H118" s="227"/>
      <c r="I118" s="227"/>
      <c r="J118" s="227"/>
      <c r="K118" s="227"/>
      <c r="L118" s="228"/>
      <c r="M118" s="228"/>
      <c r="N118" s="229">
        <f>BK118</f>
        <v>0</v>
      </c>
      <c r="O118" s="230"/>
      <c r="P118" s="230"/>
      <c r="Q118" s="230"/>
      <c r="R118" s="219"/>
      <c r="T118" s="221"/>
      <c r="U118" s="215"/>
      <c r="V118" s="215"/>
      <c r="W118" s="222">
        <f>SUM(W119:W129)</f>
        <v>5.9978549999999995</v>
      </c>
      <c r="X118" s="215"/>
      <c r="Y118" s="222">
        <f>SUM(Y119:Y129)</f>
        <v>0</v>
      </c>
      <c r="Z118" s="215"/>
      <c r="AA118" s="223">
        <f>SUM(AA119:AA129)</f>
        <v>2.7349999999999999</v>
      </c>
      <c r="AR118" s="224" t="s">
        <v>80</v>
      </c>
      <c r="AT118" s="225" t="s">
        <v>73</v>
      </c>
      <c r="AU118" s="225" t="s">
        <v>80</v>
      </c>
      <c r="AY118" s="224" t="s">
        <v>168</v>
      </c>
      <c r="BK118" s="226">
        <f>SUM(BK119:BK129)</f>
        <v>0</v>
      </c>
    </row>
    <row r="119" spans="2:67" s="170" customFormat="1" ht="38.25" customHeight="1">
      <c r="B119" s="171"/>
      <c r="C119" s="231" t="s">
        <v>80</v>
      </c>
      <c r="D119" s="231" t="s">
        <v>169</v>
      </c>
      <c r="E119" s="232" t="s">
        <v>1594</v>
      </c>
      <c r="F119" s="233" t="s">
        <v>1595</v>
      </c>
      <c r="G119" s="233"/>
      <c r="H119" s="233"/>
      <c r="I119" s="233"/>
      <c r="J119" s="234" t="s">
        <v>210</v>
      </c>
      <c r="K119" s="235">
        <v>75</v>
      </c>
      <c r="L119" s="149"/>
      <c r="M119" s="149"/>
      <c r="N119" s="236">
        <f t="shared" ref="N119:N129" si="0">ROUND(L119*K119,2)</f>
        <v>0</v>
      </c>
      <c r="O119" s="236"/>
      <c r="P119" s="236"/>
      <c r="Q119" s="236"/>
      <c r="R119" s="174"/>
      <c r="T119" s="237" t="s">
        <v>5</v>
      </c>
      <c r="U119" s="238" t="s">
        <v>41</v>
      </c>
      <c r="V119" s="239">
        <v>0</v>
      </c>
      <c r="W119" s="239">
        <f t="shared" ref="W119:W129" si="1">V119*K119</f>
        <v>0</v>
      </c>
      <c r="X119" s="239">
        <v>0</v>
      </c>
      <c r="Y119" s="239">
        <f t="shared" ref="Y119:Y129" si="2">X119*K119</f>
        <v>0</v>
      </c>
      <c r="Z119" s="239">
        <v>1E-3</v>
      </c>
      <c r="AA119" s="240">
        <f t="shared" ref="AA119:AA129" si="3">Z119*K119</f>
        <v>7.4999999999999997E-2</v>
      </c>
      <c r="AR119" s="158" t="s">
        <v>173</v>
      </c>
      <c r="AT119" s="158" t="s">
        <v>169</v>
      </c>
      <c r="AU119" s="158" t="s">
        <v>85</v>
      </c>
      <c r="AY119" s="158" t="s">
        <v>168</v>
      </c>
      <c r="BE119" s="241">
        <f t="shared" ref="BE119:BE129" si="4">IF(U119="základná",N119,0)</f>
        <v>0</v>
      </c>
      <c r="BF119" s="241">
        <f t="shared" ref="BF119:BF129" si="5">IF(U119="znížená",N119,0)</f>
        <v>0</v>
      </c>
      <c r="BG119" s="241">
        <f t="shared" ref="BG119:BG129" si="6">IF(U119="zákl. prenesená",N119,0)</f>
        <v>0</v>
      </c>
      <c r="BH119" s="241">
        <f t="shared" ref="BH119:BH129" si="7">IF(U119="zníž. prenesená",N119,0)</f>
        <v>0</v>
      </c>
      <c r="BI119" s="241">
        <f t="shared" ref="BI119:BI129" si="8">IF(U119="nulová",N119,0)</f>
        <v>0</v>
      </c>
      <c r="BJ119" s="158" t="s">
        <v>85</v>
      </c>
      <c r="BK119" s="242">
        <f t="shared" ref="BK119:BK129" si="9">ROUND(L119*K119,3)</f>
        <v>0</v>
      </c>
      <c r="BL119" s="158" t="s">
        <v>173</v>
      </c>
      <c r="BM119" s="158" t="s">
        <v>85</v>
      </c>
      <c r="BO119" s="152"/>
    </row>
    <row r="120" spans="2:67" s="170" customFormat="1" ht="38.25" customHeight="1">
      <c r="B120" s="171"/>
      <c r="C120" s="231" t="s">
        <v>85</v>
      </c>
      <c r="D120" s="231" t="s">
        <v>169</v>
      </c>
      <c r="E120" s="232" t="s">
        <v>1596</v>
      </c>
      <c r="F120" s="233" t="s">
        <v>1597</v>
      </c>
      <c r="G120" s="233"/>
      <c r="H120" s="233"/>
      <c r="I120" s="233"/>
      <c r="J120" s="234" t="s">
        <v>210</v>
      </c>
      <c r="K120" s="235">
        <v>40</v>
      </c>
      <c r="L120" s="149"/>
      <c r="M120" s="149"/>
      <c r="N120" s="236">
        <f t="shared" si="0"/>
        <v>0</v>
      </c>
      <c r="O120" s="236"/>
      <c r="P120" s="236"/>
      <c r="Q120" s="236"/>
      <c r="R120" s="174"/>
      <c r="T120" s="237" t="s">
        <v>5</v>
      </c>
      <c r="U120" s="238" t="s">
        <v>41</v>
      </c>
      <c r="V120" s="239">
        <v>0</v>
      </c>
      <c r="W120" s="239">
        <f t="shared" si="1"/>
        <v>0</v>
      </c>
      <c r="X120" s="239">
        <v>0</v>
      </c>
      <c r="Y120" s="239">
        <f t="shared" si="2"/>
        <v>0</v>
      </c>
      <c r="Z120" s="239">
        <v>1E-3</v>
      </c>
      <c r="AA120" s="240">
        <f t="shared" si="3"/>
        <v>0.04</v>
      </c>
      <c r="AR120" s="158" t="s">
        <v>173</v>
      </c>
      <c r="AT120" s="158" t="s">
        <v>169</v>
      </c>
      <c r="AU120" s="158" t="s">
        <v>85</v>
      </c>
      <c r="AY120" s="158" t="s">
        <v>168</v>
      </c>
      <c r="BE120" s="241">
        <f t="shared" si="4"/>
        <v>0</v>
      </c>
      <c r="BF120" s="241">
        <f t="shared" si="5"/>
        <v>0</v>
      </c>
      <c r="BG120" s="241">
        <f t="shared" si="6"/>
        <v>0</v>
      </c>
      <c r="BH120" s="241">
        <f t="shared" si="7"/>
        <v>0</v>
      </c>
      <c r="BI120" s="241">
        <f t="shared" si="8"/>
        <v>0</v>
      </c>
      <c r="BJ120" s="158" t="s">
        <v>85</v>
      </c>
      <c r="BK120" s="242">
        <f t="shared" si="9"/>
        <v>0</v>
      </c>
      <c r="BL120" s="158" t="s">
        <v>173</v>
      </c>
      <c r="BM120" s="158" t="s">
        <v>173</v>
      </c>
      <c r="BO120" s="152"/>
    </row>
    <row r="121" spans="2:67" s="170" customFormat="1" ht="38.25" customHeight="1">
      <c r="B121" s="171"/>
      <c r="C121" s="231" t="s">
        <v>178</v>
      </c>
      <c r="D121" s="231" t="s">
        <v>169</v>
      </c>
      <c r="E121" s="232" t="s">
        <v>1598</v>
      </c>
      <c r="F121" s="233" t="s">
        <v>1599</v>
      </c>
      <c r="G121" s="233"/>
      <c r="H121" s="233"/>
      <c r="I121" s="233"/>
      <c r="J121" s="234" t="s">
        <v>210</v>
      </c>
      <c r="K121" s="235">
        <v>30</v>
      </c>
      <c r="L121" s="149"/>
      <c r="M121" s="149"/>
      <c r="N121" s="236">
        <f t="shared" si="0"/>
        <v>0</v>
      </c>
      <c r="O121" s="236"/>
      <c r="P121" s="236"/>
      <c r="Q121" s="236"/>
      <c r="R121" s="174"/>
      <c r="T121" s="237" t="s">
        <v>5</v>
      </c>
      <c r="U121" s="238" t="s">
        <v>41</v>
      </c>
      <c r="V121" s="239">
        <v>0</v>
      </c>
      <c r="W121" s="239">
        <f t="shared" si="1"/>
        <v>0</v>
      </c>
      <c r="X121" s="239">
        <v>0</v>
      </c>
      <c r="Y121" s="239">
        <f t="shared" si="2"/>
        <v>0</v>
      </c>
      <c r="Z121" s="239">
        <v>2E-3</v>
      </c>
      <c r="AA121" s="240">
        <f t="shared" si="3"/>
        <v>0.06</v>
      </c>
      <c r="AR121" s="158" t="s">
        <v>173</v>
      </c>
      <c r="AT121" s="158" t="s">
        <v>169</v>
      </c>
      <c r="AU121" s="158" t="s">
        <v>85</v>
      </c>
      <c r="AY121" s="158" t="s">
        <v>168</v>
      </c>
      <c r="BE121" s="241">
        <f t="shared" si="4"/>
        <v>0</v>
      </c>
      <c r="BF121" s="241">
        <f t="shared" si="5"/>
        <v>0</v>
      </c>
      <c r="BG121" s="241">
        <f t="shared" si="6"/>
        <v>0</v>
      </c>
      <c r="BH121" s="241">
        <f t="shared" si="7"/>
        <v>0</v>
      </c>
      <c r="BI121" s="241">
        <f t="shared" si="8"/>
        <v>0</v>
      </c>
      <c r="BJ121" s="158" t="s">
        <v>85</v>
      </c>
      <c r="BK121" s="242">
        <f t="shared" si="9"/>
        <v>0</v>
      </c>
      <c r="BL121" s="158" t="s">
        <v>173</v>
      </c>
      <c r="BM121" s="158" t="s">
        <v>190</v>
      </c>
      <c r="BO121" s="152"/>
    </row>
    <row r="122" spans="2:67" s="170" customFormat="1" ht="38.25" customHeight="1">
      <c r="B122" s="171"/>
      <c r="C122" s="231" t="s">
        <v>173</v>
      </c>
      <c r="D122" s="231" t="s">
        <v>169</v>
      </c>
      <c r="E122" s="232" t="s">
        <v>1600</v>
      </c>
      <c r="F122" s="233" t="s">
        <v>1601</v>
      </c>
      <c r="G122" s="233"/>
      <c r="H122" s="233"/>
      <c r="I122" s="233"/>
      <c r="J122" s="234" t="s">
        <v>243</v>
      </c>
      <c r="K122" s="235">
        <v>840</v>
      </c>
      <c r="L122" s="149"/>
      <c r="M122" s="149"/>
      <c r="N122" s="236">
        <f t="shared" si="0"/>
        <v>0</v>
      </c>
      <c r="O122" s="236"/>
      <c r="P122" s="236"/>
      <c r="Q122" s="236"/>
      <c r="R122" s="174"/>
      <c r="T122" s="237" t="s">
        <v>5</v>
      </c>
      <c r="U122" s="238" t="s">
        <v>41</v>
      </c>
      <c r="V122" s="239">
        <v>0</v>
      </c>
      <c r="W122" s="239">
        <f t="shared" si="1"/>
        <v>0</v>
      </c>
      <c r="X122" s="239">
        <v>0</v>
      </c>
      <c r="Y122" s="239">
        <f t="shared" si="2"/>
        <v>0</v>
      </c>
      <c r="Z122" s="239">
        <v>2E-3</v>
      </c>
      <c r="AA122" s="240">
        <f t="shared" si="3"/>
        <v>1.68</v>
      </c>
      <c r="AR122" s="158" t="s">
        <v>173</v>
      </c>
      <c r="AT122" s="158" t="s">
        <v>169</v>
      </c>
      <c r="AU122" s="158" t="s">
        <v>85</v>
      </c>
      <c r="AY122" s="158" t="s">
        <v>168</v>
      </c>
      <c r="BE122" s="241">
        <f t="shared" si="4"/>
        <v>0</v>
      </c>
      <c r="BF122" s="241">
        <f t="shared" si="5"/>
        <v>0</v>
      </c>
      <c r="BG122" s="241">
        <f t="shared" si="6"/>
        <v>0</v>
      </c>
      <c r="BH122" s="241">
        <f t="shared" si="7"/>
        <v>0</v>
      </c>
      <c r="BI122" s="241">
        <f t="shared" si="8"/>
        <v>0</v>
      </c>
      <c r="BJ122" s="158" t="s">
        <v>85</v>
      </c>
      <c r="BK122" s="242">
        <f t="shared" si="9"/>
        <v>0</v>
      </c>
      <c r="BL122" s="158" t="s">
        <v>173</v>
      </c>
      <c r="BM122" s="158" t="s">
        <v>198</v>
      </c>
      <c r="BO122" s="152"/>
    </row>
    <row r="123" spans="2:67" s="170" customFormat="1" ht="38.25" customHeight="1">
      <c r="B123" s="171"/>
      <c r="C123" s="231" t="s">
        <v>186</v>
      </c>
      <c r="D123" s="231" t="s">
        <v>169</v>
      </c>
      <c r="E123" s="232" t="s">
        <v>1602</v>
      </c>
      <c r="F123" s="233" t="s">
        <v>1603</v>
      </c>
      <c r="G123" s="233"/>
      <c r="H123" s="233"/>
      <c r="I123" s="233"/>
      <c r="J123" s="234" t="s">
        <v>243</v>
      </c>
      <c r="K123" s="235">
        <v>220</v>
      </c>
      <c r="L123" s="149"/>
      <c r="M123" s="149"/>
      <c r="N123" s="236">
        <f t="shared" si="0"/>
        <v>0</v>
      </c>
      <c r="O123" s="236"/>
      <c r="P123" s="236"/>
      <c r="Q123" s="236"/>
      <c r="R123" s="174"/>
      <c r="T123" s="237" t="s">
        <v>5</v>
      </c>
      <c r="U123" s="238" t="s">
        <v>41</v>
      </c>
      <c r="V123" s="239">
        <v>0</v>
      </c>
      <c r="W123" s="239">
        <f t="shared" si="1"/>
        <v>0</v>
      </c>
      <c r="X123" s="239">
        <v>0</v>
      </c>
      <c r="Y123" s="239">
        <f t="shared" si="2"/>
        <v>0</v>
      </c>
      <c r="Z123" s="239">
        <v>4.0000000000000001E-3</v>
      </c>
      <c r="AA123" s="240">
        <f t="shared" si="3"/>
        <v>0.88</v>
      </c>
      <c r="AR123" s="158" t="s">
        <v>173</v>
      </c>
      <c r="AT123" s="158" t="s">
        <v>169</v>
      </c>
      <c r="AU123" s="158" t="s">
        <v>85</v>
      </c>
      <c r="AY123" s="158" t="s">
        <v>168</v>
      </c>
      <c r="BE123" s="241">
        <f t="shared" si="4"/>
        <v>0</v>
      </c>
      <c r="BF123" s="241">
        <f t="shared" si="5"/>
        <v>0</v>
      </c>
      <c r="BG123" s="241">
        <f t="shared" si="6"/>
        <v>0</v>
      </c>
      <c r="BH123" s="241">
        <f t="shared" si="7"/>
        <v>0</v>
      </c>
      <c r="BI123" s="241">
        <f t="shared" si="8"/>
        <v>0</v>
      </c>
      <c r="BJ123" s="158" t="s">
        <v>85</v>
      </c>
      <c r="BK123" s="242">
        <f t="shared" si="9"/>
        <v>0</v>
      </c>
      <c r="BL123" s="158" t="s">
        <v>173</v>
      </c>
      <c r="BM123" s="158" t="s">
        <v>207</v>
      </c>
      <c r="BO123" s="152"/>
    </row>
    <row r="124" spans="2:67" s="170" customFormat="1" ht="16.5" customHeight="1">
      <c r="B124" s="171"/>
      <c r="C124" s="243" t="s">
        <v>190</v>
      </c>
      <c r="D124" s="243" t="s">
        <v>203</v>
      </c>
      <c r="E124" s="244" t="s">
        <v>1604</v>
      </c>
      <c r="F124" s="245" t="s">
        <v>1605</v>
      </c>
      <c r="G124" s="245"/>
      <c r="H124" s="245"/>
      <c r="I124" s="245"/>
      <c r="J124" s="246" t="s">
        <v>210</v>
      </c>
      <c r="K124" s="247">
        <v>6</v>
      </c>
      <c r="L124" s="150"/>
      <c r="M124" s="150"/>
      <c r="N124" s="248">
        <f t="shared" si="0"/>
        <v>0</v>
      </c>
      <c r="O124" s="236"/>
      <c r="P124" s="236"/>
      <c r="Q124" s="236"/>
      <c r="R124" s="174"/>
      <c r="T124" s="237" t="s">
        <v>5</v>
      </c>
      <c r="U124" s="238" t="s">
        <v>41</v>
      </c>
      <c r="V124" s="239">
        <v>0</v>
      </c>
      <c r="W124" s="239">
        <f t="shared" si="1"/>
        <v>0</v>
      </c>
      <c r="X124" s="239">
        <v>0</v>
      </c>
      <c r="Y124" s="239">
        <f t="shared" si="2"/>
        <v>0</v>
      </c>
      <c r="Z124" s="239">
        <v>0</v>
      </c>
      <c r="AA124" s="240">
        <f t="shared" si="3"/>
        <v>0</v>
      </c>
      <c r="AR124" s="158" t="s">
        <v>198</v>
      </c>
      <c r="AT124" s="158" t="s">
        <v>203</v>
      </c>
      <c r="AU124" s="158" t="s">
        <v>85</v>
      </c>
      <c r="AY124" s="158" t="s">
        <v>168</v>
      </c>
      <c r="BE124" s="241">
        <f t="shared" si="4"/>
        <v>0</v>
      </c>
      <c r="BF124" s="241">
        <f t="shared" si="5"/>
        <v>0</v>
      </c>
      <c r="BG124" s="241">
        <f t="shared" si="6"/>
        <v>0</v>
      </c>
      <c r="BH124" s="241">
        <f t="shared" si="7"/>
        <v>0</v>
      </c>
      <c r="BI124" s="241">
        <f t="shared" si="8"/>
        <v>0</v>
      </c>
      <c r="BJ124" s="158" t="s">
        <v>85</v>
      </c>
      <c r="BK124" s="242">
        <f t="shared" si="9"/>
        <v>0</v>
      </c>
      <c r="BL124" s="158" t="s">
        <v>173</v>
      </c>
      <c r="BM124" s="158" t="s">
        <v>216</v>
      </c>
      <c r="BO124" s="152"/>
    </row>
    <row r="125" spans="2:67" s="170" customFormat="1" ht="25.5" customHeight="1">
      <c r="B125" s="171"/>
      <c r="C125" s="231" t="s">
        <v>194</v>
      </c>
      <c r="D125" s="231" t="s">
        <v>169</v>
      </c>
      <c r="E125" s="232" t="s">
        <v>554</v>
      </c>
      <c r="F125" s="233" t="s">
        <v>555</v>
      </c>
      <c r="G125" s="233"/>
      <c r="H125" s="233"/>
      <c r="I125" s="233"/>
      <c r="J125" s="234" t="s">
        <v>267</v>
      </c>
      <c r="K125" s="235">
        <v>2.7349999999999999</v>
      </c>
      <c r="L125" s="149"/>
      <c r="M125" s="149"/>
      <c r="N125" s="236">
        <f t="shared" si="0"/>
        <v>0</v>
      </c>
      <c r="O125" s="236"/>
      <c r="P125" s="236"/>
      <c r="Q125" s="236"/>
      <c r="R125" s="174"/>
      <c r="T125" s="237" t="s">
        <v>5</v>
      </c>
      <c r="U125" s="238" t="s">
        <v>41</v>
      </c>
      <c r="V125" s="239">
        <v>0.59799999999999998</v>
      </c>
      <c r="W125" s="239">
        <f t="shared" si="1"/>
        <v>1.6355299999999999</v>
      </c>
      <c r="X125" s="239">
        <v>0</v>
      </c>
      <c r="Y125" s="239">
        <f t="shared" si="2"/>
        <v>0</v>
      </c>
      <c r="Z125" s="239">
        <v>0</v>
      </c>
      <c r="AA125" s="240">
        <f t="shared" si="3"/>
        <v>0</v>
      </c>
      <c r="AR125" s="158" t="s">
        <v>173</v>
      </c>
      <c r="AT125" s="158" t="s">
        <v>169</v>
      </c>
      <c r="AU125" s="158" t="s">
        <v>85</v>
      </c>
      <c r="AY125" s="158" t="s">
        <v>168</v>
      </c>
      <c r="BE125" s="241">
        <f t="shared" si="4"/>
        <v>0</v>
      </c>
      <c r="BF125" s="241">
        <f t="shared" si="5"/>
        <v>0</v>
      </c>
      <c r="BG125" s="241">
        <f t="shared" si="6"/>
        <v>0</v>
      </c>
      <c r="BH125" s="241">
        <f t="shared" si="7"/>
        <v>0</v>
      </c>
      <c r="BI125" s="241">
        <f t="shared" si="8"/>
        <v>0</v>
      </c>
      <c r="BJ125" s="158" t="s">
        <v>85</v>
      </c>
      <c r="BK125" s="242">
        <f t="shared" si="9"/>
        <v>0</v>
      </c>
      <c r="BL125" s="158" t="s">
        <v>173</v>
      </c>
      <c r="BM125" s="158" t="s">
        <v>1606</v>
      </c>
      <c r="BO125" s="152"/>
    </row>
    <row r="126" spans="2:67" s="170" customFormat="1" ht="25.5" customHeight="1">
      <c r="B126" s="171"/>
      <c r="C126" s="231" t="s">
        <v>198</v>
      </c>
      <c r="D126" s="231" t="s">
        <v>169</v>
      </c>
      <c r="E126" s="232" t="s">
        <v>558</v>
      </c>
      <c r="F126" s="233" t="s">
        <v>559</v>
      </c>
      <c r="G126" s="233"/>
      <c r="H126" s="233"/>
      <c r="I126" s="233"/>
      <c r="J126" s="234" t="s">
        <v>267</v>
      </c>
      <c r="K126" s="235">
        <v>41.024999999999999</v>
      </c>
      <c r="L126" s="149"/>
      <c r="M126" s="149"/>
      <c r="N126" s="236">
        <f t="shared" si="0"/>
        <v>0</v>
      </c>
      <c r="O126" s="236"/>
      <c r="P126" s="236"/>
      <c r="Q126" s="236"/>
      <c r="R126" s="174"/>
      <c r="T126" s="237" t="s">
        <v>5</v>
      </c>
      <c r="U126" s="238" t="s">
        <v>41</v>
      </c>
      <c r="V126" s="239">
        <v>7.0000000000000001E-3</v>
      </c>
      <c r="W126" s="239">
        <f t="shared" si="1"/>
        <v>0.28717500000000001</v>
      </c>
      <c r="X126" s="239">
        <v>0</v>
      </c>
      <c r="Y126" s="239">
        <f t="shared" si="2"/>
        <v>0</v>
      </c>
      <c r="Z126" s="239">
        <v>0</v>
      </c>
      <c r="AA126" s="240">
        <f t="shared" si="3"/>
        <v>0</v>
      </c>
      <c r="AR126" s="158" t="s">
        <v>173</v>
      </c>
      <c r="AT126" s="158" t="s">
        <v>169</v>
      </c>
      <c r="AU126" s="158" t="s">
        <v>85</v>
      </c>
      <c r="AY126" s="158" t="s">
        <v>168</v>
      </c>
      <c r="BE126" s="241">
        <f t="shared" si="4"/>
        <v>0</v>
      </c>
      <c r="BF126" s="241">
        <f t="shared" si="5"/>
        <v>0</v>
      </c>
      <c r="BG126" s="241">
        <f t="shared" si="6"/>
        <v>0</v>
      </c>
      <c r="BH126" s="241">
        <f t="shared" si="7"/>
        <v>0</v>
      </c>
      <c r="BI126" s="241">
        <f t="shared" si="8"/>
        <v>0</v>
      </c>
      <c r="BJ126" s="158" t="s">
        <v>85</v>
      </c>
      <c r="BK126" s="242">
        <f t="shared" si="9"/>
        <v>0</v>
      </c>
      <c r="BL126" s="158" t="s">
        <v>173</v>
      </c>
      <c r="BM126" s="158" t="s">
        <v>1607</v>
      </c>
      <c r="BO126" s="152"/>
    </row>
    <row r="127" spans="2:67" s="170" customFormat="1" ht="25.5" customHeight="1">
      <c r="B127" s="171"/>
      <c r="C127" s="231" t="s">
        <v>202</v>
      </c>
      <c r="D127" s="231" t="s">
        <v>169</v>
      </c>
      <c r="E127" s="232" t="s">
        <v>562</v>
      </c>
      <c r="F127" s="233" t="s">
        <v>563</v>
      </c>
      <c r="G127" s="233"/>
      <c r="H127" s="233"/>
      <c r="I127" s="233"/>
      <c r="J127" s="234" t="s">
        <v>267</v>
      </c>
      <c r="K127" s="235">
        <v>2.7349999999999999</v>
      </c>
      <c r="L127" s="149"/>
      <c r="M127" s="149"/>
      <c r="N127" s="236">
        <f t="shared" si="0"/>
        <v>0</v>
      </c>
      <c r="O127" s="236"/>
      <c r="P127" s="236"/>
      <c r="Q127" s="236"/>
      <c r="R127" s="174"/>
      <c r="T127" s="237" t="s">
        <v>5</v>
      </c>
      <c r="U127" s="238" t="s">
        <v>41</v>
      </c>
      <c r="V127" s="239">
        <v>0.89</v>
      </c>
      <c r="W127" s="239">
        <f t="shared" si="1"/>
        <v>2.4341499999999998</v>
      </c>
      <c r="X127" s="239">
        <v>0</v>
      </c>
      <c r="Y127" s="239">
        <f t="shared" si="2"/>
        <v>0</v>
      </c>
      <c r="Z127" s="239">
        <v>0</v>
      </c>
      <c r="AA127" s="240">
        <f t="shared" si="3"/>
        <v>0</v>
      </c>
      <c r="AR127" s="158" t="s">
        <v>173</v>
      </c>
      <c r="AT127" s="158" t="s">
        <v>169</v>
      </c>
      <c r="AU127" s="158" t="s">
        <v>85</v>
      </c>
      <c r="AY127" s="158" t="s">
        <v>168</v>
      </c>
      <c r="BE127" s="241">
        <f t="shared" si="4"/>
        <v>0</v>
      </c>
      <c r="BF127" s="241">
        <f t="shared" si="5"/>
        <v>0</v>
      </c>
      <c r="BG127" s="241">
        <f t="shared" si="6"/>
        <v>0</v>
      </c>
      <c r="BH127" s="241">
        <f t="shared" si="7"/>
        <v>0</v>
      </c>
      <c r="BI127" s="241">
        <f t="shared" si="8"/>
        <v>0</v>
      </c>
      <c r="BJ127" s="158" t="s">
        <v>85</v>
      </c>
      <c r="BK127" s="242">
        <f t="shared" si="9"/>
        <v>0</v>
      </c>
      <c r="BL127" s="158" t="s">
        <v>173</v>
      </c>
      <c r="BM127" s="158" t="s">
        <v>1608</v>
      </c>
      <c r="BO127" s="152"/>
    </row>
    <row r="128" spans="2:67" s="170" customFormat="1" ht="25.5" customHeight="1">
      <c r="B128" s="171"/>
      <c r="C128" s="231" t="s">
        <v>207</v>
      </c>
      <c r="D128" s="231" t="s">
        <v>169</v>
      </c>
      <c r="E128" s="232" t="s">
        <v>566</v>
      </c>
      <c r="F128" s="233" t="s">
        <v>567</v>
      </c>
      <c r="G128" s="233"/>
      <c r="H128" s="233"/>
      <c r="I128" s="233"/>
      <c r="J128" s="234" t="s">
        <v>267</v>
      </c>
      <c r="K128" s="235">
        <v>16.41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T128" s="237" t="s">
        <v>5</v>
      </c>
      <c r="U128" s="238" t="s">
        <v>41</v>
      </c>
      <c r="V128" s="239">
        <v>0.1</v>
      </c>
      <c r="W128" s="239">
        <f t="shared" si="1"/>
        <v>1.641</v>
      </c>
      <c r="X128" s="239">
        <v>0</v>
      </c>
      <c r="Y128" s="239">
        <f t="shared" si="2"/>
        <v>0</v>
      </c>
      <c r="Z128" s="239">
        <v>0</v>
      </c>
      <c r="AA128" s="240">
        <f t="shared" si="3"/>
        <v>0</v>
      </c>
      <c r="AR128" s="158" t="s">
        <v>173</v>
      </c>
      <c r="AT128" s="158" t="s">
        <v>169</v>
      </c>
      <c r="AU128" s="158" t="s">
        <v>85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1609</v>
      </c>
      <c r="BO128" s="152"/>
    </row>
    <row r="129" spans="2:67" s="170" customFormat="1" ht="25.5" customHeight="1">
      <c r="B129" s="171"/>
      <c r="C129" s="231" t="s">
        <v>212</v>
      </c>
      <c r="D129" s="231" t="s">
        <v>169</v>
      </c>
      <c r="E129" s="232" t="s">
        <v>570</v>
      </c>
      <c r="F129" s="233" t="s">
        <v>571</v>
      </c>
      <c r="G129" s="233"/>
      <c r="H129" s="233"/>
      <c r="I129" s="233"/>
      <c r="J129" s="234" t="s">
        <v>267</v>
      </c>
      <c r="K129" s="235">
        <v>2.7349999999999999</v>
      </c>
      <c r="L129" s="149"/>
      <c r="M129" s="149"/>
      <c r="N129" s="236">
        <f t="shared" si="0"/>
        <v>0</v>
      </c>
      <c r="O129" s="236"/>
      <c r="P129" s="236"/>
      <c r="Q129" s="236"/>
      <c r="R129" s="174"/>
      <c r="T129" s="237" t="s">
        <v>5</v>
      </c>
      <c r="U129" s="238" t="s">
        <v>41</v>
      </c>
      <c r="V129" s="239">
        <v>0</v>
      </c>
      <c r="W129" s="239">
        <f t="shared" si="1"/>
        <v>0</v>
      </c>
      <c r="X129" s="239">
        <v>0</v>
      </c>
      <c r="Y129" s="239">
        <f t="shared" si="2"/>
        <v>0</v>
      </c>
      <c r="Z129" s="239">
        <v>0</v>
      </c>
      <c r="AA129" s="240">
        <f t="shared" si="3"/>
        <v>0</v>
      </c>
      <c r="AR129" s="158" t="s">
        <v>173</v>
      </c>
      <c r="AT129" s="158" t="s">
        <v>169</v>
      </c>
      <c r="AU129" s="158" t="s">
        <v>85</v>
      </c>
      <c r="AY129" s="158" t="s">
        <v>168</v>
      </c>
      <c r="BE129" s="241">
        <f t="shared" si="4"/>
        <v>0</v>
      </c>
      <c r="BF129" s="241">
        <f t="shared" si="5"/>
        <v>0</v>
      </c>
      <c r="BG129" s="241">
        <f t="shared" si="6"/>
        <v>0</v>
      </c>
      <c r="BH129" s="241">
        <f t="shared" si="7"/>
        <v>0</v>
      </c>
      <c r="BI129" s="241">
        <f t="shared" si="8"/>
        <v>0</v>
      </c>
      <c r="BJ129" s="158" t="s">
        <v>85</v>
      </c>
      <c r="BK129" s="242">
        <f t="shared" si="9"/>
        <v>0</v>
      </c>
      <c r="BL129" s="158" t="s">
        <v>173</v>
      </c>
      <c r="BM129" s="158" t="s">
        <v>1610</v>
      </c>
      <c r="BO129" s="152"/>
    </row>
    <row r="130" spans="2:67" s="220" customFormat="1" ht="37.4" customHeight="1">
      <c r="B130" s="214"/>
      <c r="C130" s="215"/>
      <c r="D130" s="216" t="s">
        <v>1592</v>
      </c>
      <c r="E130" s="216"/>
      <c r="F130" s="216"/>
      <c r="G130" s="216"/>
      <c r="H130" s="216"/>
      <c r="I130" s="216"/>
      <c r="J130" s="216"/>
      <c r="K130" s="216"/>
      <c r="L130" s="290"/>
      <c r="M130" s="290"/>
      <c r="N130" s="259">
        <f>BK130</f>
        <v>0</v>
      </c>
      <c r="O130" s="260"/>
      <c r="P130" s="260"/>
      <c r="Q130" s="260"/>
      <c r="R130" s="219"/>
      <c r="T130" s="221"/>
      <c r="U130" s="215"/>
      <c r="V130" s="215"/>
      <c r="W130" s="222">
        <f>SUM(W131:W280)</f>
        <v>0</v>
      </c>
      <c r="X130" s="215"/>
      <c r="Y130" s="222">
        <f>SUM(Y131:Y280)</f>
        <v>0</v>
      </c>
      <c r="Z130" s="215"/>
      <c r="AA130" s="223">
        <f>SUM(AA131:AA280)</f>
        <v>0</v>
      </c>
      <c r="AR130" s="224" t="s">
        <v>80</v>
      </c>
      <c r="AT130" s="225" t="s">
        <v>73</v>
      </c>
      <c r="AU130" s="225" t="s">
        <v>74</v>
      </c>
      <c r="AY130" s="224" t="s">
        <v>168</v>
      </c>
      <c r="BK130" s="226">
        <f>SUM(BK131:BK280)</f>
        <v>0</v>
      </c>
      <c r="BO130" s="152"/>
    </row>
    <row r="131" spans="2:67" s="170" customFormat="1" ht="25.5" customHeight="1">
      <c r="B131" s="171"/>
      <c r="C131" s="231" t="s">
        <v>216</v>
      </c>
      <c r="D131" s="231" t="s">
        <v>169</v>
      </c>
      <c r="E131" s="232" t="s">
        <v>1611</v>
      </c>
      <c r="F131" s="233" t="s">
        <v>1612</v>
      </c>
      <c r="G131" s="233"/>
      <c r="H131" s="233"/>
      <c r="I131" s="233"/>
      <c r="J131" s="234" t="s">
        <v>243</v>
      </c>
      <c r="K131" s="235">
        <v>600</v>
      </c>
      <c r="L131" s="149"/>
      <c r="M131" s="149"/>
      <c r="N131" s="236">
        <f t="shared" ref="N131:N194" si="10">ROUND(L131*K131,2)</f>
        <v>0</v>
      </c>
      <c r="O131" s="236"/>
      <c r="P131" s="236"/>
      <c r="Q131" s="236"/>
      <c r="R131" s="174"/>
      <c r="T131" s="237" t="s">
        <v>5</v>
      </c>
      <c r="U131" s="238" t="s">
        <v>41</v>
      </c>
      <c r="V131" s="239">
        <v>0</v>
      </c>
      <c r="W131" s="239">
        <f t="shared" ref="W131:W162" si="11">V131*K131</f>
        <v>0</v>
      </c>
      <c r="X131" s="239">
        <v>0</v>
      </c>
      <c r="Y131" s="239">
        <f t="shared" ref="Y131:Y162" si="12">X131*K131</f>
        <v>0</v>
      </c>
      <c r="Z131" s="239">
        <v>0</v>
      </c>
      <c r="AA131" s="240">
        <f t="shared" ref="AA131:AA162" si="13">Z131*K131</f>
        <v>0</v>
      </c>
      <c r="AR131" s="158" t="s">
        <v>173</v>
      </c>
      <c r="AT131" s="158" t="s">
        <v>169</v>
      </c>
      <c r="AU131" s="158" t="s">
        <v>80</v>
      </c>
      <c r="AY131" s="158" t="s">
        <v>168</v>
      </c>
      <c r="BE131" s="241">
        <f t="shared" ref="BE131:BE162" si="14">IF(U131="základná",N131,0)</f>
        <v>0</v>
      </c>
      <c r="BF131" s="241">
        <f t="shared" ref="BF131:BF162" si="15">IF(U131="znížená",N131,0)</f>
        <v>0</v>
      </c>
      <c r="BG131" s="241">
        <f t="shared" ref="BG131:BG162" si="16">IF(U131="zákl. prenesená",N131,0)</f>
        <v>0</v>
      </c>
      <c r="BH131" s="241">
        <f t="shared" ref="BH131:BH162" si="17">IF(U131="zníž. prenesená",N131,0)</f>
        <v>0</v>
      </c>
      <c r="BI131" s="241">
        <f t="shared" ref="BI131:BI162" si="18">IF(U131="nulová",N131,0)</f>
        <v>0</v>
      </c>
      <c r="BJ131" s="158" t="s">
        <v>85</v>
      </c>
      <c r="BK131" s="242">
        <f t="shared" ref="BK131:BK162" si="19">ROUND(L131*K131,3)</f>
        <v>0</v>
      </c>
      <c r="BL131" s="158" t="s">
        <v>173</v>
      </c>
      <c r="BM131" s="158" t="s">
        <v>224</v>
      </c>
      <c r="BO131" s="152"/>
    </row>
    <row r="132" spans="2:67" s="170" customFormat="1" ht="38.25" customHeight="1">
      <c r="B132" s="171"/>
      <c r="C132" s="243" t="s">
        <v>220</v>
      </c>
      <c r="D132" s="243" t="s">
        <v>203</v>
      </c>
      <c r="E132" s="244" t="s">
        <v>1613</v>
      </c>
      <c r="F132" s="245" t="s">
        <v>1614</v>
      </c>
      <c r="G132" s="245"/>
      <c r="H132" s="245"/>
      <c r="I132" s="245"/>
      <c r="J132" s="246" t="s">
        <v>243</v>
      </c>
      <c r="K132" s="247">
        <v>600</v>
      </c>
      <c r="L132" s="150"/>
      <c r="M132" s="150"/>
      <c r="N132" s="248">
        <f t="shared" si="10"/>
        <v>0</v>
      </c>
      <c r="O132" s="236"/>
      <c r="P132" s="236"/>
      <c r="Q132" s="236"/>
      <c r="R132" s="174"/>
      <c r="T132" s="237" t="s">
        <v>5</v>
      </c>
      <c r="U132" s="238" t="s">
        <v>41</v>
      </c>
      <c r="V132" s="239">
        <v>0</v>
      </c>
      <c r="W132" s="239">
        <f t="shared" si="11"/>
        <v>0</v>
      </c>
      <c r="X132" s="239">
        <v>0</v>
      </c>
      <c r="Y132" s="239">
        <f t="shared" si="12"/>
        <v>0</v>
      </c>
      <c r="Z132" s="239">
        <v>0</v>
      </c>
      <c r="AA132" s="240">
        <f t="shared" si="13"/>
        <v>0</v>
      </c>
      <c r="AR132" s="158" t="s">
        <v>198</v>
      </c>
      <c r="AT132" s="158" t="s">
        <v>203</v>
      </c>
      <c r="AU132" s="158" t="s">
        <v>80</v>
      </c>
      <c r="AY132" s="158" t="s">
        <v>168</v>
      </c>
      <c r="BE132" s="241">
        <f t="shared" si="14"/>
        <v>0</v>
      </c>
      <c r="BF132" s="241">
        <f t="shared" si="15"/>
        <v>0</v>
      </c>
      <c r="BG132" s="241">
        <f t="shared" si="16"/>
        <v>0</v>
      </c>
      <c r="BH132" s="241">
        <f t="shared" si="17"/>
        <v>0</v>
      </c>
      <c r="BI132" s="241">
        <f t="shared" si="18"/>
        <v>0</v>
      </c>
      <c r="BJ132" s="158" t="s">
        <v>85</v>
      </c>
      <c r="BK132" s="242">
        <f t="shared" si="19"/>
        <v>0</v>
      </c>
      <c r="BL132" s="158" t="s">
        <v>173</v>
      </c>
      <c r="BM132" s="158" t="s">
        <v>232</v>
      </c>
      <c r="BO132" s="152"/>
    </row>
    <row r="133" spans="2:67" s="170" customFormat="1" ht="25.5" customHeight="1">
      <c r="B133" s="171"/>
      <c r="C133" s="231" t="s">
        <v>224</v>
      </c>
      <c r="D133" s="231" t="s">
        <v>169</v>
      </c>
      <c r="E133" s="232" t="s">
        <v>1615</v>
      </c>
      <c r="F133" s="233" t="s">
        <v>1616</v>
      </c>
      <c r="G133" s="233"/>
      <c r="H133" s="233"/>
      <c r="I133" s="233"/>
      <c r="J133" s="234" t="s">
        <v>243</v>
      </c>
      <c r="K133" s="235">
        <v>400</v>
      </c>
      <c r="L133" s="149"/>
      <c r="M133" s="149"/>
      <c r="N133" s="236">
        <f t="shared" si="10"/>
        <v>0</v>
      </c>
      <c r="O133" s="236"/>
      <c r="P133" s="236"/>
      <c r="Q133" s="236"/>
      <c r="R133" s="174"/>
      <c r="T133" s="237" t="s">
        <v>5</v>
      </c>
      <c r="U133" s="238" t="s">
        <v>41</v>
      </c>
      <c r="V133" s="239">
        <v>0</v>
      </c>
      <c r="W133" s="239">
        <f t="shared" si="11"/>
        <v>0</v>
      </c>
      <c r="X133" s="239">
        <v>0</v>
      </c>
      <c r="Y133" s="239">
        <f t="shared" si="12"/>
        <v>0</v>
      </c>
      <c r="Z133" s="239">
        <v>0</v>
      </c>
      <c r="AA133" s="240">
        <f t="shared" si="13"/>
        <v>0</v>
      </c>
      <c r="AR133" s="158" t="s">
        <v>173</v>
      </c>
      <c r="AT133" s="158" t="s">
        <v>169</v>
      </c>
      <c r="AU133" s="158" t="s">
        <v>80</v>
      </c>
      <c r="AY133" s="158" t="s">
        <v>168</v>
      </c>
      <c r="BE133" s="241">
        <f t="shared" si="14"/>
        <v>0</v>
      </c>
      <c r="BF133" s="241">
        <f t="shared" si="15"/>
        <v>0</v>
      </c>
      <c r="BG133" s="241">
        <f t="shared" si="16"/>
        <v>0</v>
      </c>
      <c r="BH133" s="241">
        <f t="shared" si="17"/>
        <v>0</v>
      </c>
      <c r="BI133" s="241">
        <f t="shared" si="18"/>
        <v>0</v>
      </c>
      <c r="BJ133" s="158" t="s">
        <v>85</v>
      </c>
      <c r="BK133" s="242">
        <f t="shared" si="19"/>
        <v>0</v>
      </c>
      <c r="BL133" s="158" t="s">
        <v>173</v>
      </c>
      <c r="BM133" s="158" t="s">
        <v>240</v>
      </c>
      <c r="BO133" s="152"/>
    </row>
    <row r="134" spans="2:67" s="170" customFormat="1" ht="38.25" customHeight="1">
      <c r="B134" s="171"/>
      <c r="C134" s="243" t="s">
        <v>228</v>
      </c>
      <c r="D134" s="243" t="s">
        <v>203</v>
      </c>
      <c r="E134" s="244" t="s">
        <v>1617</v>
      </c>
      <c r="F134" s="245" t="s">
        <v>1618</v>
      </c>
      <c r="G134" s="245"/>
      <c r="H134" s="245"/>
      <c r="I134" s="245"/>
      <c r="J134" s="246" t="s">
        <v>243</v>
      </c>
      <c r="K134" s="247">
        <v>400</v>
      </c>
      <c r="L134" s="150"/>
      <c r="M134" s="150"/>
      <c r="N134" s="248">
        <f t="shared" si="10"/>
        <v>0</v>
      </c>
      <c r="O134" s="236"/>
      <c r="P134" s="236"/>
      <c r="Q134" s="236"/>
      <c r="R134" s="174"/>
      <c r="T134" s="237" t="s">
        <v>5</v>
      </c>
      <c r="U134" s="238" t="s">
        <v>41</v>
      </c>
      <c r="V134" s="239">
        <v>0</v>
      </c>
      <c r="W134" s="239">
        <f t="shared" si="11"/>
        <v>0</v>
      </c>
      <c r="X134" s="239">
        <v>0</v>
      </c>
      <c r="Y134" s="239">
        <f t="shared" si="12"/>
        <v>0</v>
      </c>
      <c r="Z134" s="239">
        <v>0</v>
      </c>
      <c r="AA134" s="240">
        <f t="shared" si="13"/>
        <v>0</v>
      </c>
      <c r="AR134" s="158" t="s">
        <v>198</v>
      </c>
      <c r="AT134" s="158" t="s">
        <v>203</v>
      </c>
      <c r="AU134" s="158" t="s">
        <v>80</v>
      </c>
      <c r="AY134" s="158" t="s">
        <v>168</v>
      </c>
      <c r="BE134" s="241">
        <f t="shared" si="14"/>
        <v>0</v>
      </c>
      <c r="BF134" s="241">
        <f t="shared" si="15"/>
        <v>0</v>
      </c>
      <c r="BG134" s="241">
        <f t="shared" si="16"/>
        <v>0</v>
      </c>
      <c r="BH134" s="241">
        <f t="shared" si="17"/>
        <v>0</v>
      </c>
      <c r="BI134" s="241">
        <f t="shared" si="18"/>
        <v>0</v>
      </c>
      <c r="BJ134" s="158" t="s">
        <v>85</v>
      </c>
      <c r="BK134" s="242">
        <f t="shared" si="19"/>
        <v>0</v>
      </c>
      <c r="BL134" s="158" t="s">
        <v>173</v>
      </c>
      <c r="BM134" s="158" t="s">
        <v>10</v>
      </c>
      <c r="BO134" s="152"/>
    </row>
    <row r="135" spans="2:67" s="170" customFormat="1" ht="25.5" customHeight="1">
      <c r="B135" s="171"/>
      <c r="C135" s="231" t="s">
        <v>232</v>
      </c>
      <c r="D135" s="231" t="s">
        <v>169</v>
      </c>
      <c r="E135" s="232" t="s">
        <v>1619</v>
      </c>
      <c r="F135" s="233" t="s">
        <v>1620</v>
      </c>
      <c r="G135" s="233"/>
      <c r="H135" s="233"/>
      <c r="I135" s="233"/>
      <c r="J135" s="234" t="s">
        <v>243</v>
      </c>
      <c r="K135" s="235">
        <v>80</v>
      </c>
      <c r="L135" s="149"/>
      <c r="M135" s="149"/>
      <c r="N135" s="236">
        <f t="shared" si="10"/>
        <v>0</v>
      </c>
      <c r="O135" s="236"/>
      <c r="P135" s="236"/>
      <c r="Q135" s="236"/>
      <c r="R135" s="174"/>
      <c r="T135" s="237" t="s">
        <v>5</v>
      </c>
      <c r="U135" s="238" t="s">
        <v>41</v>
      </c>
      <c r="V135" s="239">
        <v>0</v>
      </c>
      <c r="W135" s="239">
        <f t="shared" si="11"/>
        <v>0</v>
      </c>
      <c r="X135" s="239">
        <v>0</v>
      </c>
      <c r="Y135" s="239">
        <f t="shared" si="12"/>
        <v>0</v>
      </c>
      <c r="Z135" s="239">
        <v>0</v>
      </c>
      <c r="AA135" s="240">
        <f t="shared" si="13"/>
        <v>0</v>
      </c>
      <c r="AR135" s="158" t="s">
        <v>173</v>
      </c>
      <c r="AT135" s="158" t="s">
        <v>169</v>
      </c>
      <c r="AU135" s="158" t="s">
        <v>80</v>
      </c>
      <c r="AY135" s="158" t="s">
        <v>168</v>
      </c>
      <c r="BE135" s="241">
        <f t="shared" si="14"/>
        <v>0</v>
      </c>
      <c r="BF135" s="241">
        <f t="shared" si="15"/>
        <v>0</v>
      </c>
      <c r="BG135" s="241">
        <f t="shared" si="16"/>
        <v>0</v>
      </c>
      <c r="BH135" s="241">
        <f t="shared" si="17"/>
        <v>0</v>
      </c>
      <c r="BI135" s="241">
        <f t="shared" si="18"/>
        <v>0</v>
      </c>
      <c r="BJ135" s="158" t="s">
        <v>85</v>
      </c>
      <c r="BK135" s="242">
        <f t="shared" si="19"/>
        <v>0</v>
      </c>
      <c r="BL135" s="158" t="s">
        <v>173</v>
      </c>
      <c r="BM135" s="158" t="s">
        <v>256</v>
      </c>
      <c r="BO135" s="152"/>
    </row>
    <row r="136" spans="2:67" s="170" customFormat="1" ht="38.25" customHeight="1">
      <c r="B136" s="171"/>
      <c r="C136" s="243" t="s">
        <v>236</v>
      </c>
      <c r="D136" s="243" t="s">
        <v>203</v>
      </c>
      <c r="E136" s="244" t="s">
        <v>1621</v>
      </c>
      <c r="F136" s="245" t="s">
        <v>1622</v>
      </c>
      <c r="G136" s="245"/>
      <c r="H136" s="245"/>
      <c r="I136" s="245"/>
      <c r="J136" s="246" t="s">
        <v>243</v>
      </c>
      <c r="K136" s="247">
        <v>80</v>
      </c>
      <c r="L136" s="150"/>
      <c r="M136" s="150"/>
      <c r="N136" s="248">
        <f t="shared" si="10"/>
        <v>0</v>
      </c>
      <c r="O136" s="236"/>
      <c r="P136" s="236"/>
      <c r="Q136" s="236"/>
      <c r="R136" s="174"/>
      <c r="T136" s="237" t="s">
        <v>5</v>
      </c>
      <c r="U136" s="238" t="s">
        <v>41</v>
      </c>
      <c r="V136" s="239">
        <v>0</v>
      </c>
      <c r="W136" s="239">
        <f t="shared" si="11"/>
        <v>0</v>
      </c>
      <c r="X136" s="239">
        <v>0</v>
      </c>
      <c r="Y136" s="239">
        <f t="shared" si="12"/>
        <v>0</v>
      </c>
      <c r="Z136" s="239">
        <v>0</v>
      </c>
      <c r="AA136" s="240">
        <f t="shared" si="13"/>
        <v>0</v>
      </c>
      <c r="AR136" s="158" t="s">
        <v>198</v>
      </c>
      <c r="AT136" s="158" t="s">
        <v>203</v>
      </c>
      <c r="AU136" s="158" t="s">
        <v>80</v>
      </c>
      <c r="AY136" s="158" t="s">
        <v>168</v>
      </c>
      <c r="BE136" s="241">
        <f t="shared" si="14"/>
        <v>0</v>
      </c>
      <c r="BF136" s="241">
        <f t="shared" si="15"/>
        <v>0</v>
      </c>
      <c r="BG136" s="241">
        <f t="shared" si="16"/>
        <v>0</v>
      </c>
      <c r="BH136" s="241">
        <f t="shared" si="17"/>
        <v>0</v>
      </c>
      <c r="BI136" s="241">
        <f t="shared" si="18"/>
        <v>0</v>
      </c>
      <c r="BJ136" s="158" t="s">
        <v>85</v>
      </c>
      <c r="BK136" s="242">
        <f t="shared" si="19"/>
        <v>0</v>
      </c>
      <c r="BL136" s="158" t="s">
        <v>173</v>
      </c>
      <c r="BM136" s="158" t="s">
        <v>264</v>
      </c>
      <c r="BO136" s="152"/>
    </row>
    <row r="137" spans="2:67" s="170" customFormat="1" ht="16.5" customHeight="1">
      <c r="B137" s="171"/>
      <c r="C137" s="231" t="s">
        <v>240</v>
      </c>
      <c r="D137" s="231" t="s">
        <v>169</v>
      </c>
      <c r="E137" s="232" t="s">
        <v>1623</v>
      </c>
      <c r="F137" s="233" t="s">
        <v>1624</v>
      </c>
      <c r="G137" s="233"/>
      <c r="H137" s="233"/>
      <c r="I137" s="233"/>
      <c r="J137" s="234" t="s">
        <v>210</v>
      </c>
      <c r="K137" s="235">
        <v>265</v>
      </c>
      <c r="L137" s="149"/>
      <c r="M137" s="149"/>
      <c r="N137" s="236">
        <f t="shared" si="10"/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0</v>
      </c>
      <c r="W137" s="239">
        <f t="shared" si="11"/>
        <v>0</v>
      </c>
      <c r="X137" s="239">
        <v>0</v>
      </c>
      <c r="Y137" s="239">
        <f t="shared" si="12"/>
        <v>0</v>
      </c>
      <c r="Z137" s="239">
        <v>0</v>
      </c>
      <c r="AA137" s="240">
        <f t="shared" si="13"/>
        <v>0</v>
      </c>
      <c r="AR137" s="158" t="s">
        <v>173</v>
      </c>
      <c r="AT137" s="158" t="s">
        <v>169</v>
      </c>
      <c r="AU137" s="158" t="s">
        <v>80</v>
      </c>
      <c r="AY137" s="158" t="s">
        <v>168</v>
      </c>
      <c r="BE137" s="241">
        <f t="shared" si="14"/>
        <v>0</v>
      </c>
      <c r="BF137" s="241">
        <f t="shared" si="15"/>
        <v>0</v>
      </c>
      <c r="BG137" s="241">
        <f t="shared" si="16"/>
        <v>0</v>
      </c>
      <c r="BH137" s="241">
        <f t="shared" si="17"/>
        <v>0</v>
      </c>
      <c r="BI137" s="241">
        <f t="shared" si="18"/>
        <v>0</v>
      </c>
      <c r="BJ137" s="158" t="s">
        <v>85</v>
      </c>
      <c r="BK137" s="242">
        <f t="shared" si="19"/>
        <v>0</v>
      </c>
      <c r="BL137" s="158" t="s">
        <v>173</v>
      </c>
      <c r="BM137" s="158" t="s">
        <v>273</v>
      </c>
      <c r="BO137" s="152"/>
    </row>
    <row r="138" spans="2:67" s="170" customFormat="1" ht="16.5" customHeight="1">
      <c r="B138" s="171"/>
      <c r="C138" s="243" t="s">
        <v>245</v>
      </c>
      <c r="D138" s="243" t="s">
        <v>203</v>
      </c>
      <c r="E138" s="244" t="s">
        <v>1625</v>
      </c>
      <c r="F138" s="245" t="s">
        <v>1626</v>
      </c>
      <c r="G138" s="245"/>
      <c r="H138" s="245"/>
      <c r="I138" s="245"/>
      <c r="J138" s="246" t="s">
        <v>210</v>
      </c>
      <c r="K138" s="247">
        <v>265</v>
      </c>
      <c r="L138" s="150"/>
      <c r="M138" s="150"/>
      <c r="N138" s="248">
        <f t="shared" si="10"/>
        <v>0</v>
      </c>
      <c r="O138" s="236"/>
      <c r="P138" s="236"/>
      <c r="Q138" s="236"/>
      <c r="R138" s="174"/>
      <c r="T138" s="237" t="s">
        <v>5</v>
      </c>
      <c r="U138" s="238" t="s">
        <v>41</v>
      </c>
      <c r="V138" s="239">
        <v>0</v>
      </c>
      <c r="W138" s="239">
        <f t="shared" si="11"/>
        <v>0</v>
      </c>
      <c r="X138" s="239">
        <v>0</v>
      </c>
      <c r="Y138" s="239">
        <f t="shared" si="12"/>
        <v>0</v>
      </c>
      <c r="Z138" s="239">
        <v>0</v>
      </c>
      <c r="AA138" s="240">
        <f t="shared" si="13"/>
        <v>0</v>
      </c>
      <c r="AR138" s="158" t="s">
        <v>198</v>
      </c>
      <c r="AT138" s="158" t="s">
        <v>203</v>
      </c>
      <c r="AU138" s="158" t="s">
        <v>80</v>
      </c>
      <c r="AY138" s="158" t="s">
        <v>168</v>
      </c>
      <c r="BE138" s="241">
        <f t="shared" si="14"/>
        <v>0</v>
      </c>
      <c r="BF138" s="241">
        <f t="shared" si="15"/>
        <v>0</v>
      </c>
      <c r="BG138" s="241">
        <f t="shared" si="16"/>
        <v>0</v>
      </c>
      <c r="BH138" s="241">
        <f t="shared" si="17"/>
        <v>0</v>
      </c>
      <c r="BI138" s="241">
        <f t="shared" si="18"/>
        <v>0</v>
      </c>
      <c r="BJ138" s="158" t="s">
        <v>85</v>
      </c>
      <c r="BK138" s="242">
        <f t="shared" si="19"/>
        <v>0</v>
      </c>
      <c r="BL138" s="158" t="s">
        <v>173</v>
      </c>
      <c r="BM138" s="158" t="s">
        <v>281</v>
      </c>
      <c r="BO138" s="152"/>
    </row>
    <row r="139" spans="2:67" s="170" customFormat="1" ht="25.5" customHeight="1">
      <c r="B139" s="171"/>
      <c r="C139" s="231" t="s">
        <v>10</v>
      </c>
      <c r="D139" s="231" t="s">
        <v>169</v>
      </c>
      <c r="E139" s="232" t="s">
        <v>1627</v>
      </c>
      <c r="F139" s="233" t="s">
        <v>1628</v>
      </c>
      <c r="G139" s="233"/>
      <c r="H139" s="233"/>
      <c r="I139" s="233"/>
      <c r="J139" s="234" t="s">
        <v>210</v>
      </c>
      <c r="K139" s="235">
        <v>80</v>
      </c>
      <c r="L139" s="149"/>
      <c r="M139" s="149"/>
      <c r="N139" s="236">
        <f t="shared" si="10"/>
        <v>0</v>
      </c>
      <c r="O139" s="236"/>
      <c r="P139" s="236"/>
      <c r="Q139" s="236"/>
      <c r="R139" s="174"/>
      <c r="T139" s="237" t="s">
        <v>5</v>
      </c>
      <c r="U139" s="238" t="s">
        <v>41</v>
      </c>
      <c r="V139" s="239">
        <v>0</v>
      </c>
      <c r="W139" s="239">
        <f t="shared" si="11"/>
        <v>0</v>
      </c>
      <c r="X139" s="239">
        <v>0</v>
      </c>
      <c r="Y139" s="239">
        <f t="shared" si="12"/>
        <v>0</v>
      </c>
      <c r="Z139" s="239">
        <v>0</v>
      </c>
      <c r="AA139" s="240">
        <f t="shared" si="13"/>
        <v>0</v>
      </c>
      <c r="AR139" s="158" t="s">
        <v>173</v>
      </c>
      <c r="AT139" s="158" t="s">
        <v>169</v>
      </c>
      <c r="AU139" s="158" t="s">
        <v>80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173</v>
      </c>
      <c r="BM139" s="158" t="s">
        <v>289</v>
      </c>
      <c r="BO139" s="152"/>
    </row>
    <row r="140" spans="2:67" s="170" customFormat="1" ht="16.5" customHeight="1">
      <c r="B140" s="171"/>
      <c r="C140" s="243" t="s">
        <v>252</v>
      </c>
      <c r="D140" s="243" t="s">
        <v>203</v>
      </c>
      <c r="E140" s="244" t="s">
        <v>1629</v>
      </c>
      <c r="F140" s="245" t="s">
        <v>1630</v>
      </c>
      <c r="G140" s="245"/>
      <c r="H140" s="245"/>
      <c r="I140" s="245"/>
      <c r="J140" s="246" t="s">
        <v>210</v>
      </c>
      <c r="K140" s="247">
        <v>80</v>
      </c>
      <c r="L140" s="150"/>
      <c r="M140" s="150"/>
      <c r="N140" s="248">
        <f t="shared" si="10"/>
        <v>0</v>
      </c>
      <c r="O140" s="236"/>
      <c r="P140" s="236"/>
      <c r="Q140" s="236"/>
      <c r="R140" s="174"/>
      <c r="T140" s="237" t="s">
        <v>5</v>
      </c>
      <c r="U140" s="238" t="s">
        <v>41</v>
      </c>
      <c r="V140" s="239">
        <v>0</v>
      </c>
      <c r="W140" s="239">
        <f t="shared" si="11"/>
        <v>0</v>
      </c>
      <c r="X140" s="239">
        <v>0</v>
      </c>
      <c r="Y140" s="239">
        <f t="shared" si="12"/>
        <v>0</v>
      </c>
      <c r="Z140" s="239">
        <v>0</v>
      </c>
      <c r="AA140" s="240">
        <f t="shared" si="13"/>
        <v>0</v>
      </c>
      <c r="AR140" s="158" t="s">
        <v>198</v>
      </c>
      <c r="AT140" s="158" t="s">
        <v>203</v>
      </c>
      <c r="AU140" s="158" t="s">
        <v>80</v>
      </c>
      <c r="AY140" s="158" t="s">
        <v>168</v>
      </c>
      <c r="BE140" s="241">
        <f t="shared" si="14"/>
        <v>0</v>
      </c>
      <c r="BF140" s="241">
        <f t="shared" si="15"/>
        <v>0</v>
      </c>
      <c r="BG140" s="241">
        <f t="shared" si="16"/>
        <v>0</v>
      </c>
      <c r="BH140" s="241">
        <f t="shared" si="17"/>
        <v>0</v>
      </c>
      <c r="BI140" s="241">
        <f t="shared" si="18"/>
        <v>0</v>
      </c>
      <c r="BJ140" s="158" t="s">
        <v>85</v>
      </c>
      <c r="BK140" s="242">
        <f t="shared" si="19"/>
        <v>0</v>
      </c>
      <c r="BL140" s="158" t="s">
        <v>173</v>
      </c>
      <c r="BM140" s="158" t="s">
        <v>297</v>
      </c>
      <c r="BO140" s="152"/>
    </row>
    <row r="141" spans="2:67" s="170" customFormat="1" ht="25.5" customHeight="1">
      <c r="B141" s="171"/>
      <c r="C141" s="243" t="s">
        <v>256</v>
      </c>
      <c r="D141" s="243" t="s">
        <v>203</v>
      </c>
      <c r="E141" s="244" t="s">
        <v>1631</v>
      </c>
      <c r="F141" s="245" t="s">
        <v>1632</v>
      </c>
      <c r="G141" s="245"/>
      <c r="H141" s="245"/>
      <c r="I141" s="245"/>
      <c r="J141" s="246" t="s">
        <v>210</v>
      </c>
      <c r="K141" s="247">
        <v>700</v>
      </c>
      <c r="L141" s="150"/>
      <c r="M141" s="150"/>
      <c r="N141" s="248">
        <f t="shared" si="10"/>
        <v>0</v>
      </c>
      <c r="O141" s="236"/>
      <c r="P141" s="236"/>
      <c r="Q141" s="236"/>
      <c r="R141" s="174"/>
      <c r="T141" s="237" t="s">
        <v>5</v>
      </c>
      <c r="U141" s="238" t="s">
        <v>41</v>
      </c>
      <c r="V141" s="239">
        <v>0</v>
      </c>
      <c r="W141" s="239">
        <f t="shared" si="11"/>
        <v>0</v>
      </c>
      <c r="X141" s="239">
        <v>0</v>
      </c>
      <c r="Y141" s="239">
        <f t="shared" si="12"/>
        <v>0</v>
      </c>
      <c r="Z141" s="239">
        <v>0</v>
      </c>
      <c r="AA141" s="240">
        <f t="shared" si="13"/>
        <v>0</v>
      </c>
      <c r="AR141" s="158" t="s">
        <v>198</v>
      </c>
      <c r="AT141" s="158" t="s">
        <v>203</v>
      </c>
      <c r="AU141" s="158" t="s">
        <v>80</v>
      </c>
      <c r="AY141" s="158" t="s">
        <v>168</v>
      </c>
      <c r="BE141" s="241">
        <f t="shared" si="14"/>
        <v>0</v>
      </c>
      <c r="BF141" s="241">
        <f t="shared" si="15"/>
        <v>0</v>
      </c>
      <c r="BG141" s="241">
        <f t="shared" si="16"/>
        <v>0</v>
      </c>
      <c r="BH141" s="241">
        <f t="shared" si="17"/>
        <v>0</v>
      </c>
      <c r="BI141" s="241">
        <f t="shared" si="18"/>
        <v>0</v>
      </c>
      <c r="BJ141" s="158" t="s">
        <v>85</v>
      </c>
      <c r="BK141" s="242">
        <f t="shared" si="19"/>
        <v>0</v>
      </c>
      <c r="BL141" s="158" t="s">
        <v>173</v>
      </c>
      <c r="BM141" s="158" t="s">
        <v>305</v>
      </c>
      <c r="BO141" s="152"/>
    </row>
    <row r="142" spans="2:67" s="170" customFormat="1" ht="25.5" customHeight="1">
      <c r="B142" s="171"/>
      <c r="C142" s="243" t="s">
        <v>260</v>
      </c>
      <c r="D142" s="243" t="s">
        <v>203</v>
      </c>
      <c r="E142" s="244" t="s">
        <v>1633</v>
      </c>
      <c r="F142" s="245" t="s">
        <v>1634</v>
      </c>
      <c r="G142" s="245"/>
      <c r="H142" s="245"/>
      <c r="I142" s="245"/>
      <c r="J142" s="246" t="s">
        <v>210</v>
      </c>
      <c r="K142" s="247">
        <v>600</v>
      </c>
      <c r="L142" s="150"/>
      <c r="M142" s="150"/>
      <c r="N142" s="248">
        <f t="shared" si="10"/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0</v>
      </c>
      <c r="W142" s="239">
        <f t="shared" si="11"/>
        <v>0</v>
      </c>
      <c r="X142" s="239">
        <v>0</v>
      </c>
      <c r="Y142" s="239">
        <f t="shared" si="12"/>
        <v>0</v>
      </c>
      <c r="Z142" s="239">
        <v>0</v>
      </c>
      <c r="AA142" s="240">
        <f t="shared" si="13"/>
        <v>0</v>
      </c>
      <c r="AR142" s="158" t="s">
        <v>198</v>
      </c>
      <c r="AT142" s="158" t="s">
        <v>203</v>
      </c>
      <c r="AU142" s="158" t="s">
        <v>80</v>
      </c>
      <c r="AY142" s="158" t="s">
        <v>168</v>
      </c>
      <c r="BE142" s="241">
        <f t="shared" si="14"/>
        <v>0</v>
      </c>
      <c r="BF142" s="241">
        <f t="shared" si="15"/>
        <v>0</v>
      </c>
      <c r="BG142" s="241">
        <f t="shared" si="16"/>
        <v>0</v>
      </c>
      <c r="BH142" s="241">
        <f t="shared" si="17"/>
        <v>0</v>
      </c>
      <c r="BI142" s="241">
        <f t="shared" si="18"/>
        <v>0</v>
      </c>
      <c r="BJ142" s="158" t="s">
        <v>85</v>
      </c>
      <c r="BK142" s="242">
        <f t="shared" si="19"/>
        <v>0</v>
      </c>
      <c r="BL142" s="158" t="s">
        <v>173</v>
      </c>
      <c r="BM142" s="158" t="s">
        <v>313</v>
      </c>
      <c r="BO142" s="152"/>
    </row>
    <row r="143" spans="2:67" s="170" customFormat="1" ht="25.5" customHeight="1">
      <c r="B143" s="171"/>
      <c r="C143" s="243" t="s">
        <v>264</v>
      </c>
      <c r="D143" s="243" t="s">
        <v>203</v>
      </c>
      <c r="E143" s="244" t="s">
        <v>1635</v>
      </c>
      <c r="F143" s="245" t="s">
        <v>1636</v>
      </c>
      <c r="G143" s="245"/>
      <c r="H143" s="245"/>
      <c r="I143" s="245"/>
      <c r="J143" s="246" t="s">
        <v>210</v>
      </c>
      <c r="K143" s="247">
        <v>850</v>
      </c>
      <c r="L143" s="150"/>
      <c r="M143" s="150"/>
      <c r="N143" s="248">
        <f t="shared" si="10"/>
        <v>0</v>
      </c>
      <c r="O143" s="236"/>
      <c r="P143" s="236"/>
      <c r="Q143" s="236"/>
      <c r="R143" s="174"/>
      <c r="T143" s="237" t="s">
        <v>5</v>
      </c>
      <c r="U143" s="238" t="s">
        <v>41</v>
      </c>
      <c r="V143" s="239">
        <v>0</v>
      </c>
      <c r="W143" s="239">
        <f t="shared" si="11"/>
        <v>0</v>
      </c>
      <c r="X143" s="239">
        <v>0</v>
      </c>
      <c r="Y143" s="239">
        <f t="shared" si="12"/>
        <v>0</v>
      </c>
      <c r="Z143" s="239">
        <v>0</v>
      </c>
      <c r="AA143" s="240">
        <f t="shared" si="13"/>
        <v>0</v>
      </c>
      <c r="AR143" s="158" t="s">
        <v>198</v>
      </c>
      <c r="AT143" s="158" t="s">
        <v>203</v>
      </c>
      <c r="AU143" s="158" t="s">
        <v>80</v>
      </c>
      <c r="AY143" s="158" t="s">
        <v>168</v>
      </c>
      <c r="BE143" s="241">
        <f t="shared" si="14"/>
        <v>0</v>
      </c>
      <c r="BF143" s="241">
        <f t="shared" si="15"/>
        <v>0</v>
      </c>
      <c r="BG143" s="241">
        <f t="shared" si="16"/>
        <v>0</v>
      </c>
      <c r="BH143" s="241">
        <f t="shared" si="17"/>
        <v>0</v>
      </c>
      <c r="BI143" s="241">
        <f t="shared" si="18"/>
        <v>0</v>
      </c>
      <c r="BJ143" s="158" t="s">
        <v>85</v>
      </c>
      <c r="BK143" s="242">
        <f t="shared" si="19"/>
        <v>0</v>
      </c>
      <c r="BL143" s="158" t="s">
        <v>173</v>
      </c>
      <c r="BM143" s="158" t="s">
        <v>321</v>
      </c>
      <c r="BO143" s="152"/>
    </row>
    <row r="144" spans="2:67" s="170" customFormat="1" ht="25.5" customHeight="1">
      <c r="B144" s="171"/>
      <c r="C144" s="243" t="s">
        <v>269</v>
      </c>
      <c r="D144" s="243" t="s">
        <v>203</v>
      </c>
      <c r="E144" s="244" t="s">
        <v>1637</v>
      </c>
      <c r="F144" s="245" t="s">
        <v>1638</v>
      </c>
      <c r="G144" s="245"/>
      <c r="H144" s="245"/>
      <c r="I144" s="245"/>
      <c r="J144" s="246" t="s">
        <v>210</v>
      </c>
      <c r="K144" s="247">
        <v>750</v>
      </c>
      <c r="L144" s="150"/>
      <c r="M144" s="150"/>
      <c r="N144" s="248">
        <f t="shared" si="10"/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0</v>
      </c>
      <c r="W144" s="239">
        <f t="shared" si="11"/>
        <v>0</v>
      </c>
      <c r="X144" s="239">
        <v>0</v>
      </c>
      <c r="Y144" s="239">
        <f t="shared" si="12"/>
        <v>0</v>
      </c>
      <c r="Z144" s="239">
        <v>0</v>
      </c>
      <c r="AA144" s="240">
        <f t="shared" si="13"/>
        <v>0</v>
      </c>
      <c r="AR144" s="158" t="s">
        <v>198</v>
      </c>
      <c r="AT144" s="158" t="s">
        <v>203</v>
      </c>
      <c r="AU144" s="158" t="s">
        <v>80</v>
      </c>
      <c r="AY144" s="158" t="s">
        <v>168</v>
      </c>
      <c r="BE144" s="241">
        <f t="shared" si="14"/>
        <v>0</v>
      </c>
      <c r="BF144" s="241">
        <f t="shared" si="15"/>
        <v>0</v>
      </c>
      <c r="BG144" s="241">
        <f t="shared" si="16"/>
        <v>0</v>
      </c>
      <c r="BH144" s="241">
        <f t="shared" si="17"/>
        <v>0</v>
      </c>
      <c r="BI144" s="241">
        <f t="shared" si="18"/>
        <v>0</v>
      </c>
      <c r="BJ144" s="158" t="s">
        <v>85</v>
      </c>
      <c r="BK144" s="242">
        <f t="shared" si="19"/>
        <v>0</v>
      </c>
      <c r="BL144" s="158" t="s">
        <v>173</v>
      </c>
      <c r="BM144" s="158" t="s">
        <v>329</v>
      </c>
      <c r="BO144" s="152"/>
    </row>
    <row r="145" spans="2:67" s="170" customFormat="1" ht="38.25" customHeight="1">
      <c r="B145" s="171"/>
      <c r="C145" s="231" t="s">
        <v>273</v>
      </c>
      <c r="D145" s="231" t="s">
        <v>169</v>
      </c>
      <c r="E145" s="232" t="s">
        <v>1639</v>
      </c>
      <c r="F145" s="233" t="s">
        <v>1640</v>
      </c>
      <c r="G145" s="233"/>
      <c r="H145" s="233"/>
      <c r="I145" s="233"/>
      <c r="J145" s="234" t="s">
        <v>210</v>
      </c>
      <c r="K145" s="235">
        <v>12</v>
      </c>
      <c r="L145" s="149"/>
      <c r="M145" s="149"/>
      <c r="N145" s="236">
        <f t="shared" si="10"/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0</v>
      </c>
      <c r="W145" s="239">
        <f t="shared" si="11"/>
        <v>0</v>
      </c>
      <c r="X145" s="239">
        <v>0</v>
      </c>
      <c r="Y145" s="239">
        <f t="shared" si="12"/>
        <v>0</v>
      </c>
      <c r="Z145" s="239">
        <v>0</v>
      </c>
      <c r="AA145" s="240">
        <f t="shared" si="13"/>
        <v>0</v>
      </c>
      <c r="AR145" s="158" t="s">
        <v>173</v>
      </c>
      <c r="AT145" s="158" t="s">
        <v>169</v>
      </c>
      <c r="AU145" s="158" t="s">
        <v>80</v>
      </c>
      <c r="AY145" s="158" t="s">
        <v>168</v>
      </c>
      <c r="BE145" s="241">
        <f t="shared" si="14"/>
        <v>0</v>
      </c>
      <c r="BF145" s="241">
        <f t="shared" si="15"/>
        <v>0</v>
      </c>
      <c r="BG145" s="241">
        <f t="shared" si="16"/>
        <v>0</v>
      </c>
      <c r="BH145" s="241">
        <f t="shared" si="17"/>
        <v>0</v>
      </c>
      <c r="BI145" s="241">
        <f t="shared" si="18"/>
        <v>0</v>
      </c>
      <c r="BJ145" s="158" t="s">
        <v>85</v>
      </c>
      <c r="BK145" s="242">
        <f t="shared" si="19"/>
        <v>0</v>
      </c>
      <c r="BL145" s="158" t="s">
        <v>173</v>
      </c>
      <c r="BM145" s="158" t="s">
        <v>337</v>
      </c>
      <c r="BO145" s="152"/>
    </row>
    <row r="146" spans="2:67" s="170" customFormat="1" ht="38.25" customHeight="1">
      <c r="B146" s="171"/>
      <c r="C146" s="243" t="s">
        <v>277</v>
      </c>
      <c r="D146" s="243" t="s">
        <v>203</v>
      </c>
      <c r="E146" s="244" t="s">
        <v>1641</v>
      </c>
      <c r="F146" s="245" t="s">
        <v>1642</v>
      </c>
      <c r="G146" s="245"/>
      <c r="H146" s="245"/>
      <c r="I146" s="245"/>
      <c r="J146" s="246" t="s">
        <v>210</v>
      </c>
      <c r="K146" s="247">
        <v>12</v>
      </c>
      <c r="L146" s="150"/>
      <c r="M146" s="150"/>
      <c r="N146" s="248">
        <f t="shared" si="10"/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0</v>
      </c>
      <c r="W146" s="239">
        <f t="shared" si="11"/>
        <v>0</v>
      </c>
      <c r="X146" s="239">
        <v>0</v>
      </c>
      <c r="Y146" s="239">
        <f t="shared" si="12"/>
        <v>0</v>
      </c>
      <c r="Z146" s="239">
        <v>0</v>
      </c>
      <c r="AA146" s="240">
        <f t="shared" si="13"/>
        <v>0</v>
      </c>
      <c r="AR146" s="158" t="s">
        <v>198</v>
      </c>
      <c r="AT146" s="158" t="s">
        <v>203</v>
      </c>
      <c r="AU146" s="158" t="s">
        <v>80</v>
      </c>
      <c r="AY146" s="158" t="s">
        <v>168</v>
      </c>
      <c r="BE146" s="241">
        <f t="shared" si="14"/>
        <v>0</v>
      </c>
      <c r="BF146" s="241">
        <f t="shared" si="15"/>
        <v>0</v>
      </c>
      <c r="BG146" s="241">
        <f t="shared" si="16"/>
        <v>0</v>
      </c>
      <c r="BH146" s="241">
        <f t="shared" si="17"/>
        <v>0</v>
      </c>
      <c r="BI146" s="241">
        <f t="shared" si="18"/>
        <v>0</v>
      </c>
      <c r="BJ146" s="158" t="s">
        <v>85</v>
      </c>
      <c r="BK146" s="242">
        <f t="shared" si="19"/>
        <v>0</v>
      </c>
      <c r="BL146" s="158" t="s">
        <v>173</v>
      </c>
      <c r="BM146" s="158" t="s">
        <v>345</v>
      </c>
      <c r="BO146" s="152"/>
    </row>
    <row r="147" spans="2:67" s="170" customFormat="1" ht="38.25" customHeight="1">
      <c r="B147" s="171"/>
      <c r="C147" s="231" t="s">
        <v>281</v>
      </c>
      <c r="D147" s="231" t="s">
        <v>169</v>
      </c>
      <c r="E147" s="232" t="s">
        <v>1643</v>
      </c>
      <c r="F147" s="233" t="s">
        <v>1644</v>
      </c>
      <c r="G147" s="233"/>
      <c r="H147" s="233"/>
      <c r="I147" s="233"/>
      <c r="J147" s="234" t="s">
        <v>210</v>
      </c>
      <c r="K147" s="235">
        <v>150</v>
      </c>
      <c r="L147" s="149"/>
      <c r="M147" s="149"/>
      <c r="N147" s="236">
        <f t="shared" si="10"/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0</v>
      </c>
      <c r="W147" s="239">
        <f t="shared" si="11"/>
        <v>0</v>
      </c>
      <c r="X147" s="239">
        <v>0</v>
      </c>
      <c r="Y147" s="239">
        <f t="shared" si="12"/>
        <v>0</v>
      </c>
      <c r="Z147" s="239">
        <v>0</v>
      </c>
      <c r="AA147" s="240">
        <f t="shared" si="13"/>
        <v>0</v>
      </c>
      <c r="AR147" s="158" t="s">
        <v>173</v>
      </c>
      <c r="AT147" s="158" t="s">
        <v>169</v>
      </c>
      <c r="AU147" s="158" t="s">
        <v>80</v>
      </c>
      <c r="AY147" s="158" t="s">
        <v>168</v>
      </c>
      <c r="BE147" s="241">
        <f t="shared" si="14"/>
        <v>0</v>
      </c>
      <c r="BF147" s="241">
        <f t="shared" si="15"/>
        <v>0</v>
      </c>
      <c r="BG147" s="241">
        <f t="shared" si="16"/>
        <v>0</v>
      </c>
      <c r="BH147" s="241">
        <f t="shared" si="17"/>
        <v>0</v>
      </c>
      <c r="BI147" s="241">
        <f t="shared" si="18"/>
        <v>0</v>
      </c>
      <c r="BJ147" s="158" t="s">
        <v>85</v>
      </c>
      <c r="BK147" s="242">
        <f t="shared" si="19"/>
        <v>0</v>
      </c>
      <c r="BL147" s="158" t="s">
        <v>173</v>
      </c>
      <c r="BM147" s="158" t="s">
        <v>354</v>
      </c>
      <c r="BO147" s="152"/>
    </row>
    <row r="148" spans="2:67" s="170" customFormat="1" ht="25.5" customHeight="1">
      <c r="B148" s="171"/>
      <c r="C148" s="243" t="s">
        <v>285</v>
      </c>
      <c r="D148" s="243" t="s">
        <v>203</v>
      </c>
      <c r="E148" s="244" t="s">
        <v>1645</v>
      </c>
      <c r="F148" s="245" t="s">
        <v>1646</v>
      </c>
      <c r="G148" s="245"/>
      <c r="H148" s="245"/>
      <c r="I148" s="245"/>
      <c r="J148" s="246" t="s">
        <v>210</v>
      </c>
      <c r="K148" s="247">
        <v>150</v>
      </c>
      <c r="L148" s="150"/>
      <c r="M148" s="150"/>
      <c r="N148" s="248">
        <f t="shared" si="10"/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0</v>
      </c>
      <c r="W148" s="239">
        <f t="shared" si="11"/>
        <v>0</v>
      </c>
      <c r="X148" s="239">
        <v>0</v>
      </c>
      <c r="Y148" s="239">
        <f t="shared" si="12"/>
        <v>0</v>
      </c>
      <c r="Z148" s="239">
        <v>0</v>
      </c>
      <c r="AA148" s="240">
        <f t="shared" si="13"/>
        <v>0</v>
      </c>
      <c r="AR148" s="158" t="s">
        <v>198</v>
      </c>
      <c r="AT148" s="158" t="s">
        <v>203</v>
      </c>
      <c r="AU148" s="158" t="s">
        <v>80</v>
      </c>
      <c r="AY148" s="158" t="s">
        <v>168</v>
      </c>
      <c r="BE148" s="241">
        <f t="shared" si="14"/>
        <v>0</v>
      </c>
      <c r="BF148" s="241">
        <f t="shared" si="15"/>
        <v>0</v>
      </c>
      <c r="BG148" s="241">
        <f t="shared" si="16"/>
        <v>0</v>
      </c>
      <c r="BH148" s="241">
        <f t="shared" si="17"/>
        <v>0</v>
      </c>
      <c r="BI148" s="241">
        <f t="shared" si="18"/>
        <v>0</v>
      </c>
      <c r="BJ148" s="158" t="s">
        <v>85</v>
      </c>
      <c r="BK148" s="242">
        <f t="shared" si="19"/>
        <v>0</v>
      </c>
      <c r="BL148" s="158" t="s">
        <v>173</v>
      </c>
      <c r="BM148" s="158" t="s">
        <v>362</v>
      </c>
      <c r="BO148" s="152"/>
    </row>
    <row r="149" spans="2:67" s="170" customFormat="1" ht="38.25" customHeight="1">
      <c r="B149" s="171"/>
      <c r="C149" s="231" t="s">
        <v>289</v>
      </c>
      <c r="D149" s="231" t="s">
        <v>169</v>
      </c>
      <c r="E149" s="232" t="s">
        <v>1647</v>
      </c>
      <c r="F149" s="233" t="s">
        <v>1648</v>
      </c>
      <c r="G149" s="233"/>
      <c r="H149" s="233"/>
      <c r="I149" s="233"/>
      <c r="J149" s="234" t="s">
        <v>210</v>
      </c>
      <c r="K149" s="235">
        <v>2500</v>
      </c>
      <c r="L149" s="149"/>
      <c r="M149" s="149"/>
      <c r="N149" s="236">
        <f t="shared" si="10"/>
        <v>0</v>
      </c>
      <c r="O149" s="236"/>
      <c r="P149" s="236"/>
      <c r="Q149" s="236"/>
      <c r="R149" s="174"/>
      <c r="T149" s="237" t="s">
        <v>5</v>
      </c>
      <c r="U149" s="238" t="s">
        <v>41</v>
      </c>
      <c r="V149" s="239">
        <v>0</v>
      </c>
      <c r="W149" s="239">
        <f t="shared" si="11"/>
        <v>0</v>
      </c>
      <c r="X149" s="239">
        <v>0</v>
      </c>
      <c r="Y149" s="239">
        <f t="shared" si="12"/>
        <v>0</v>
      </c>
      <c r="Z149" s="239">
        <v>0</v>
      </c>
      <c r="AA149" s="240">
        <f t="shared" si="13"/>
        <v>0</v>
      </c>
      <c r="AR149" s="158" t="s">
        <v>173</v>
      </c>
      <c r="AT149" s="158" t="s">
        <v>169</v>
      </c>
      <c r="AU149" s="158" t="s">
        <v>80</v>
      </c>
      <c r="AY149" s="158" t="s">
        <v>168</v>
      </c>
      <c r="BE149" s="241">
        <f t="shared" si="14"/>
        <v>0</v>
      </c>
      <c r="BF149" s="241">
        <f t="shared" si="15"/>
        <v>0</v>
      </c>
      <c r="BG149" s="241">
        <f t="shared" si="16"/>
        <v>0</v>
      </c>
      <c r="BH149" s="241">
        <f t="shared" si="17"/>
        <v>0</v>
      </c>
      <c r="BI149" s="241">
        <f t="shared" si="18"/>
        <v>0</v>
      </c>
      <c r="BJ149" s="158" t="s">
        <v>85</v>
      </c>
      <c r="BK149" s="242">
        <f t="shared" si="19"/>
        <v>0</v>
      </c>
      <c r="BL149" s="158" t="s">
        <v>173</v>
      </c>
      <c r="BM149" s="158" t="s">
        <v>370</v>
      </c>
      <c r="BO149" s="152"/>
    </row>
    <row r="150" spans="2:67" s="170" customFormat="1" ht="16.5" customHeight="1">
      <c r="B150" s="171"/>
      <c r="C150" s="243" t="s">
        <v>293</v>
      </c>
      <c r="D150" s="243" t="s">
        <v>203</v>
      </c>
      <c r="E150" s="244" t="s">
        <v>1649</v>
      </c>
      <c r="F150" s="245" t="s">
        <v>1650</v>
      </c>
      <c r="G150" s="245"/>
      <c r="H150" s="245"/>
      <c r="I150" s="245"/>
      <c r="J150" s="246" t="s">
        <v>210</v>
      </c>
      <c r="K150" s="247">
        <v>2500</v>
      </c>
      <c r="L150" s="150"/>
      <c r="M150" s="150"/>
      <c r="N150" s="248">
        <f t="shared" si="10"/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</v>
      </c>
      <c r="W150" s="239">
        <f t="shared" si="11"/>
        <v>0</v>
      </c>
      <c r="X150" s="239">
        <v>0</v>
      </c>
      <c r="Y150" s="239">
        <f t="shared" si="12"/>
        <v>0</v>
      </c>
      <c r="Z150" s="239">
        <v>0</v>
      </c>
      <c r="AA150" s="240">
        <f t="shared" si="13"/>
        <v>0</v>
      </c>
      <c r="AR150" s="158" t="s">
        <v>198</v>
      </c>
      <c r="AT150" s="158" t="s">
        <v>203</v>
      </c>
      <c r="AU150" s="158" t="s">
        <v>80</v>
      </c>
      <c r="AY150" s="158" t="s">
        <v>168</v>
      </c>
      <c r="BE150" s="241">
        <f t="shared" si="14"/>
        <v>0</v>
      </c>
      <c r="BF150" s="241">
        <f t="shared" si="15"/>
        <v>0</v>
      </c>
      <c r="BG150" s="241">
        <f t="shared" si="16"/>
        <v>0</v>
      </c>
      <c r="BH150" s="241">
        <f t="shared" si="17"/>
        <v>0</v>
      </c>
      <c r="BI150" s="241">
        <f t="shared" si="18"/>
        <v>0</v>
      </c>
      <c r="BJ150" s="158" t="s">
        <v>85</v>
      </c>
      <c r="BK150" s="242">
        <f t="shared" si="19"/>
        <v>0</v>
      </c>
      <c r="BL150" s="158" t="s">
        <v>173</v>
      </c>
      <c r="BM150" s="158" t="s">
        <v>378</v>
      </c>
      <c r="BO150" s="152"/>
    </row>
    <row r="151" spans="2:67" s="170" customFormat="1" ht="25.5" customHeight="1">
      <c r="B151" s="171"/>
      <c r="C151" s="231" t="s">
        <v>297</v>
      </c>
      <c r="D151" s="231" t="s">
        <v>169</v>
      </c>
      <c r="E151" s="232" t="s">
        <v>1651</v>
      </c>
      <c r="F151" s="233" t="s">
        <v>1652</v>
      </c>
      <c r="G151" s="233"/>
      <c r="H151" s="233"/>
      <c r="I151" s="233"/>
      <c r="J151" s="234" t="s">
        <v>243</v>
      </c>
      <c r="K151" s="235">
        <v>1</v>
      </c>
      <c r="L151" s="149"/>
      <c r="M151" s="149"/>
      <c r="N151" s="236">
        <f t="shared" si="1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0</v>
      </c>
      <c r="W151" s="239">
        <f t="shared" si="11"/>
        <v>0</v>
      </c>
      <c r="X151" s="239">
        <v>0</v>
      </c>
      <c r="Y151" s="239">
        <f t="shared" si="12"/>
        <v>0</v>
      </c>
      <c r="Z151" s="239">
        <v>0</v>
      </c>
      <c r="AA151" s="240">
        <f t="shared" si="13"/>
        <v>0</v>
      </c>
      <c r="AR151" s="158" t="s">
        <v>173</v>
      </c>
      <c r="AT151" s="158" t="s">
        <v>169</v>
      </c>
      <c r="AU151" s="158" t="s">
        <v>80</v>
      </c>
      <c r="AY151" s="158" t="s">
        <v>168</v>
      </c>
      <c r="BE151" s="241">
        <f t="shared" si="14"/>
        <v>0</v>
      </c>
      <c r="BF151" s="241">
        <f t="shared" si="15"/>
        <v>0</v>
      </c>
      <c r="BG151" s="241">
        <f t="shared" si="16"/>
        <v>0</v>
      </c>
      <c r="BH151" s="241">
        <f t="shared" si="17"/>
        <v>0</v>
      </c>
      <c r="BI151" s="241">
        <f t="shared" si="18"/>
        <v>0</v>
      </c>
      <c r="BJ151" s="158" t="s">
        <v>85</v>
      </c>
      <c r="BK151" s="242">
        <f t="shared" si="19"/>
        <v>0</v>
      </c>
      <c r="BL151" s="158" t="s">
        <v>173</v>
      </c>
      <c r="BM151" s="158" t="s">
        <v>386</v>
      </c>
      <c r="BO151" s="152"/>
    </row>
    <row r="152" spans="2:67" s="170" customFormat="1" ht="25.5" customHeight="1">
      <c r="B152" s="171"/>
      <c r="C152" s="243" t="s">
        <v>301</v>
      </c>
      <c r="D152" s="243" t="s">
        <v>203</v>
      </c>
      <c r="E152" s="244" t="s">
        <v>1653</v>
      </c>
      <c r="F152" s="245" t="s">
        <v>1654</v>
      </c>
      <c r="G152" s="245"/>
      <c r="H152" s="245"/>
      <c r="I152" s="245"/>
      <c r="J152" s="246" t="s">
        <v>243</v>
      </c>
      <c r="K152" s="247">
        <v>3</v>
      </c>
      <c r="L152" s="150"/>
      <c r="M152" s="150"/>
      <c r="N152" s="248">
        <f t="shared" si="1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</v>
      </c>
      <c r="W152" s="239">
        <f t="shared" si="11"/>
        <v>0</v>
      </c>
      <c r="X152" s="239">
        <v>0</v>
      </c>
      <c r="Y152" s="239">
        <f t="shared" si="12"/>
        <v>0</v>
      </c>
      <c r="Z152" s="239">
        <v>0</v>
      </c>
      <c r="AA152" s="240">
        <f t="shared" si="13"/>
        <v>0</v>
      </c>
      <c r="AR152" s="158" t="s">
        <v>198</v>
      </c>
      <c r="AT152" s="158" t="s">
        <v>203</v>
      </c>
      <c r="AU152" s="158" t="s">
        <v>80</v>
      </c>
      <c r="AY152" s="158" t="s">
        <v>168</v>
      </c>
      <c r="BE152" s="241">
        <f t="shared" si="14"/>
        <v>0</v>
      </c>
      <c r="BF152" s="241">
        <f t="shared" si="15"/>
        <v>0</v>
      </c>
      <c r="BG152" s="241">
        <f t="shared" si="16"/>
        <v>0</v>
      </c>
      <c r="BH152" s="241">
        <f t="shared" si="17"/>
        <v>0</v>
      </c>
      <c r="BI152" s="241">
        <f t="shared" si="18"/>
        <v>0</v>
      </c>
      <c r="BJ152" s="158" t="s">
        <v>85</v>
      </c>
      <c r="BK152" s="242">
        <f t="shared" si="19"/>
        <v>0</v>
      </c>
      <c r="BL152" s="158" t="s">
        <v>173</v>
      </c>
      <c r="BM152" s="158" t="s">
        <v>394</v>
      </c>
      <c r="BO152" s="152"/>
    </row>
    <row r="153" spans="2:67" s="170" customFormat="1" ht="25.5" customHeight="1">
      <c r="B153" s="171"/>
      <c r="C153" s="243" t="s">
        <v>305</v>
      </c>
      <c r="D153" s="243" t="s">
        <v>203</v>
      </c>
      <c r="E153" s="244" t="s">
        <v>1655</v>
      </c>
      <c r="F153" s="245" t="s">
        <v>1656</v>
      </c>
      <c r="G153" s="245"/>
      <c r="H153" s="245"/>
      <c r="I153" s="245"/>
      <c r="J153" s="246" t="s">
        <v>210</v>
      </c>
      <c r="K153" s="247">
        <v>50</v>
      </c>
      <c r="L153" s="150"/>
      <c r="M153" s="150"/>
      <c r="N153" s="248">
        <f t="shared" si="10"/>
        <v>0</v>
      </c>
      <c r="O153" s="236"/>
      <c r="P153" s="236"/>
      <c r="Q153" s="236"/>
      <c r="R153" s="174"/>
      <c r="T153" s="237" t="s">
        <v>5</v>
      </c>
      <c r="U153" s="238" t="s">
        <v>41</v>
      </c>
      <c r="V153" s="239">
        <v>0</v>
      </c>
      <c r="W153" s="239">
        <f t="shared" si="11"/>
        <v>0</v>
      </c>
      <c r="X153" s="239">
        <v>0</v>
      </c>
      <c r="Y153" s="239">
        <f t="shared" si="12"/>
        <v>0</v>
      </c>
      <c r="Z153" s="239">
        <v>0</v>
      </c>
      <c r="AA153" s="240">
        <f t="shared" si="13"/>
        <v>0</v>
      </c>
      <c r="AR153" s="158" t="s">
        <v>198</v>
      </c>
      <c r="AT153" s="158" t="s">
        <v>203</v>
      </c>
      <c r="AU153" s="158" t="s">
        <v>80</v>
      </c>
      <c r="AY153" s="158" t="s">
        <v>168</v>
      </c>
      <c r="BE153" s="241">
        <f t="shared" si="14"/>
        <v>0</v>
      </c>
      <c r="BF153" s="241">
        <f t="shared" si="15"/>
        <v>0</v>
      </c>
      <c r="BG153" s="241">
        <f t="shared" si="16"/>
        <v>0</v>
      </c>
      <c r="BH153" s="241">
        <f t="shared" si="17"/>
        <v>0</v>
      </c>
      <c r="BI153" s="241">
        <f t="shared" si="18"/>
        <v>0</v>
      </c>
      <c r="BJ153" s="158" t="s">
        <v>85</v>
      </c>
      <c r="BK153" s="242">
        <f t="shared" si="19"/>
        <v>0</v>
      </c>
      <c r="BL153" s="158" t="s">
        <v>173</v>
      </c>
      <c r="BM153" s="158" t="s">
        <v>402</v>
      </c>
      <c r="BO153" s="152"/>
    </row>
    <row r="154" spans="2:67" s="170" customFormat="1" ht="38.25" customHeight="1">
      <c r="B154" s="171"/>
      <c r="C154" s="231" t="s">
        <v>309</v>
      </c>
      <c r="D154" s="231" t="s">
        <v>169</v>
      </c>
      <c r="E154" s="232" t="s">
        <v>1657</v>
      </c>
      <c r="F154" s="233" t="s">
        <v>1658</v>
      </c>
      <c r="G154" s="233"/>
      <c r="H154" s="233"/>
      <c r="I154" s="233"/>
      <c r="J154" s="234" t="s">
        <v>243</v>
      </c>
      <c r="K154" s="235">
        <v>64</v>
      </c>
      <c r="L154" s="149"/>
      <c r="M154" s="149"/>
      <c r="N154" s="236">
        <f t="shared" si="10"/>
        <v>0</v>
      </c>
      <c r="O154" s="236"/>
      <c r="P154" s="236"/>
      <c r="Q154" s="236"/>
      <c r="R154" s="174"/>
      <c r="T154" s="237" t="s">
        <v>5</v>
      </c>
      <c r="U154" s="238" t="s">
        <v>41</v>
      </c>
      <c r="V154" s="239">
        <v>0</v>
      </c>
      <c r="W154" s="239">
        <f t="shared" si="11"/>
        <v>0</v>
      </c>
      <c r="X154" s="239">
        <v>0</v>
      </c>
      <c r="Y154" s="239">
        <f t="shared" si="12"/>
        <v>0</v>
      </c>
      <c r="Z154" s="239">
        <v>0</v>
      </c>
      <c r="AA154" s="240">
        <f t="shared" si="13"/>
        <v>0</v>
      </c>
      <c r="AR154" s="158" t="s">
        <v>173</v>
      </c>
      <c r="AT154" s="158" t="s">
        <v>169</v>
      </c>
      <c r="AU154" s="158" t="s">
        <v>80</v>
      </c>
      <c r="AY154" s="158" t="s">
        <v>168</v>
      </c>
      <c r="BE154" s="241">
        <f t="shared" si="14"/>
        <v>0</v>
      </c>
      <c r="BF154" s="241">
        <f t="shared" si="15"/>
        <v>0</v>
      </c>
      <c r="BG154" s="241">
        <f t="shared" si="16"/>
        <v>0</v>
      </c>
      <c r="BH154" s="241">
        <f t="shared" si="17"/>
        <v>0</v>
      </c>
      <c r="BI154" s="241">
        <f t="shared" si="18"/>
        <v>0</v>
      </c>
      <c r="BJ154" s="158" t="s">
        <v>85</v>
      </c>
      <c r="BK154" s="242">
        <f t="shared" si="19"/>
        <v>0</v>
      </c>
      <c r="BL154" s="158" t="s">
        <v>173</v>
      </c>
      <c r="BM154" s="158" t="s">
        <v>411</v>
      </c>
      <c r="BO154" s="152"/>
    </row>
    <row r="155" spans="2:67" s="170" customFormat="1" ht="38.25" customHeight="1">
      <c r="B155" s="171"/>
      <c r="C155" s="243" t="s">
        <v>313</v>
      </c>
      <c r="D155" s="243" t="s">
        <v>203</v>
      </c>
      <c r="E155" s="244" t="s">
        <v>1659</v>
      </c>
      <c r="F155" s="245" t="s">
        <v>1660</v>
      </c>
      <c r="G155" s="245"/>
      <c r="H155" s="245"/>
      <c r="I155" s="245"/>
      <c r="J155" s="246" t="s">
        <v>243</v>
      </c>
      <c r="K155" s="247">
        <v>64</v>
      </c>
      <c r="L155" s="150"/>
      <c r="M155" s="150"/>
      <c r="N155" s="248">
        <f t="shared" si="10"/>
        <v>0</v>
      </c>
      <c r="O155" s="236"/>
      <c r="P155" s="236"/>
      <c r="Q155" s="236"/>
      <c r="R155" s="174"/>
      <c r="T155" s="237" t="s">
        <v>5</v>
      </c>
      <c r="U155" s="238" t="s">
        <v>41</v>
      </c>
      <c r="V155" s="239">
        <v>0</v>
      </c>
      <c r="W155" s="239">
        <f t="shared" si="11"/>
        <v>0</v>
      </c>
      <c r="X155" s="239">
        <v>0</v>
      </c>
      <c r="Y155" s="239">
        <f t="shared" si="12"/>
        <v>0</v>
      </c>
      <c r="Z155" s="239">
        <v>0</v>
      </c>
      <c r="AA155" s="240">
        <f t="shared" si="13"/>
        <v>0</v>
      </c>
      <c r="AR155" s="158" t="s">
        <v>198</v>
      </c>
      <c r="AT155" s="158" t="s">
        <v>203</v>
      </c>
      <c r="AU155" s="158" t="s">
        <v>80</v>
      </c>
      <c r="AY155" s="158" t="s">
        <v>168</v>
      </c>
      <c r="BE155" s="241">
        <f t="shared" si="14"/>
        <v>0</v>
      </c>
      <c r="BF155" s="241">
        <f t="shared" si="15"/>
        <v>0</v>
      </c>
      <c r="BG155" s="241">
        <f t="shared" si="16"/>
        <v>0</v>
      </c>
      <c r="BH155" s="241">
        <f t="shared" si="17"/>
        <v>0</v>
      </c>
      <c r="BI155" s="241">
        <f t="shared" si="18"/>
        <v>0</v>
      </c>
      <c r="BJ155" s="158" t="s">
        <v>85</v>
      </c>
      <c r="BK155" s="242">
        <f t="shared" si="19"/>
        <v>0</v>
      </c>
      <c r="BL155" s="158" t="s">
        <v>173</v>
      </c>
      <c r="BM155" s="158" t="s">
        <v>420</v>
      </c>
      <c r="BO155" s="152"/>
    </row>
    <row r="156" spans="2:67" s="170" customFormat="1" ht="25.5" customHeight="1">
      <c r="B156" s="171"/>
      <c r="C156" s="231" t="s">
        <v>317</v>
      </c>
      <c r="D156" s="231" t="s">
        <v>169</v>
      </c>
      <c r="E156" s="232" t="s">
        <v>1661</v>
      </c>
      <c r="F156" s="233" t="s">
        <v>1662</v>
      </c>
      <c r="G156" s="233"/>
      <c r="H156" s="233"/>
      <c r="I156" s="233"/>
      <c r="J156" s="234" t="s">
        <v>181</v>
      </c>
      <c r="K156" s="235">
        <v>2.5</v>
      </c>
      <c r="L156" s="149"/>
      <c r="M156" s="149"/>
      <c r="N156" s="236">
        <f t="shared" si="10"/>
        <v>0</v>
      </c>
      <c r="O156" s="236"/>
      <c r="P156" s="236"/>
      <c r="Q156" s="236"/>
      <c r="R156" s="174"/>
      <c r="T156" s="237" t="s">
        <v>5</v>
      </c>
      <c r="U156" s="238" t="s">
        <v>41</v>
      </c>
      <c r="V156" s="239">
        <v>0</v>
      </c>
      <c r="W156" s="239">
        <f t="shared" si="11"/>
        <v>0</v>
      </c>
      <c r="X156" s="239">
        <v>0</v>
      </c>
      <c r="Y156" s="239">
        <f t="shared" si="12"/>
        <v>0</v>
      </c>
      <c r="Z156" s="239">
        <v>0</v>
      </c>
      <c r="AA156" s="240">
        <f t="shared" si="13"/>
        <v>0</v>
      </c>
      <c r="AR156" s="158" t="s">
        <v>173</v>
      </c>
      <c r="AT156" s="158" t="s">
        <v>169</v>
      </c>
      <c r="AU156" s="158" t="s">
        <v>80</v>
      </c>
      <c r="AY156" s="158" t="s">
        <v>168</v>
      </c>
      <c r="BE156" s="241">
        <f t="shared" si="14"/>
        <v>0</v>
      </c>
      <c r="BF156" s="241">
        <f t="shared" si="15"/>
        <v>0</v>
      </c>
      <c r="BG156" s="241">
        <f t="shared" si="16"/>
        <v>0</v>
      </c>
      <c r="BH156" s="241">
        <f t="shared" si="17"/>
        <v>0</v>
      </c>
      <c r="BI156" s="241">
        <f t="shared" si="18"/>
        <v>0</v>
      </c>
      <c r="BJ156" s="158" t="s">
        <v>85</v>
      </c>
      <c r="BK156" s="242">
        <f t="shared" si="19"/>
        <v>0</v>
      </c>
      <c r="BL156" s="158" t="s">
        <v>173</v>
      </c>
      <c r="BM156" s="158" t="s">
        <v>428</v>
      </c>
      <c r="BO156" s="152"/>
    </row>
    <row r="157" spans="2:67" s="170" customFormat="1" ht="25.5" customHeight="1">
      <c r="B157" s="171"/>
      <c r="C157" s="243" t="s">
        <v>321</v>
      </c>
      <c r="D157" s="243" t="s">
        <v>203</v>
      </c>
      <c r="E157" s="244" t="s">
        <v>1663</v>
      </c>
      <c r="F157" s="245" t="s">
        <v>1664</v>
      </c>
      <c r="G157" s="245"/>
      <c r="H157" s="245"/>
      <c r="I157" s="245"/>
      <c r="J157" s="246" t="s">
        <v>181</v>
      </c>
      <c r="K157" s="247">
        <v>1.55</v>
      </c>
      <c r="L157" s="150"/>
      <c r="M157" s="150"/>
      <c r="N157" s="248">
        <f t="shared" si="10"/>
        <v>0</v>
      </c>
      <c r="O157" s="236"/>
      <c r="P157" s="236"/>
      <c r="Q157" s="236"/>
      <c r="R157" s="174"/>
      <c r="T157" s="237" t="s">
        <v>5</v>
      </c>
      <c r="U157" s="238" t="s">
        <v>41</v>
      </c>
      <c r="V157" s="239">
        <v>0</v>
      </c>
      <c r="W157" s="239">
        <f t="shared" si="11"/>
        <v>0</v>
      </c>
      <c r="X157" s="239">
        <v>0</v>
      </c>
      <c r="Y157" s="239">
        <f t="shared" si="12"/>
        <v>0</v>
      </c>
      <c r="Z157" s="239">
        <v>0</v>
      </c>
      <c r="AA157" s="240">
        <f t="shared" si="13"/>
        <v>0</v>
      </c>
      <c r="AR157" s="158" t="s">
        <v>198</v>
      </c>
      <c r="AT157" s="158" t="s">
        <v>203</v>
      </c>
      <c r="AU157" s="158" t="s">
        <v>80</v>
      </c>
      <c r="AY157" s="158" t="s">
        <v>168</v>
      </c>
      <c r="BE157" s="241">
        <f t="shared" si="14"/>
        <v>0</v>
      </c>
      <c r="BF157" s="241">
        <f t="shared" si="15"/>
        <v>0</v>
      </c>
      <c r="BG157" s="241">
        <f t="shared" si="16"/>
        <v>0</v>
      </c>
      <c r="BH157" s="241">
        <f t="shared" si="17"/>
        <v>0</v>
      </c>
      <c r="BI157" s="241">
        <f t="shared" si="18"/>
        <v>0</v>
      </c>
      <c r="BJ157" s="158" t="s">
        <v>85</v>
      </c>
      <c r="BK157" s="242">
        <f t="shared" si="19"/>
        <v>0</v>
      </c>
      <c r="BL157" s="158" t="s">
        <v>173</v>
      </c>
      <c r="BM157" s="158" t="s">
        <v>436</v>
      </c>
      <c r="BO157" s="152"/>
    </row>
    <row r="158" spans="2:67" s="170" customFormat="1" ht="38.25" customHeight="1">
      <c r="B158" s="171"/>
      <c r="C158" s="231" t="s">
        <v>325</v>
      </c>
      <c r="D158" s="231" t="s">
        <v>169</v>
      </c>
      <c r="E158" s="232" t="s">
        <v>1665</v>
      </c>
      <c r="F158" s="233" t="s">
        <v>1666</v>
      </c>
      <c r="G158" s="233"/>
      <c r="H158" s="233"/>
      <c r="I158" s="233"/>
      <c r="J158" s="234" t="s">
        <v>210</v>
      </c>
      <c r="K158" s="235">
        <v>345</v>
      </c>
      <c r="L158" s="149"/>
      <c r="M158" s="149"/>
      <c r="N158" s="236">
        <f t="shared" si="10"/>
        <v>0</v>
      </c>
      <c r="O158" s="236"/>
      <c r="P158" s="236"/>
      <c r="Q158" s="236"/>
      <c r="R158" s="174"/>
      <c r="T158" s="237" t="s">
        <v>5</v>
      </c>
      <c r="U158" s="238" t="s">
        <v>41</v>
      </c>
      <c r="V158" s="239">
        <v>0</v>
      </c>
      <c r="W158" s="239">
        <f t="shared" si="11"/>
        <v>0</v>
      </c>
      <c r="X158" s="239">
        <v>0</v>
      </c>
      <c r="Y158" s="239">
        <f t="shared" si="12"/>
        <v>0</v>
      </c>
      <c r="Z158" s="239">
        <v>0</v>
      </c>
      <c r="AA158" s="240">
        <f t="shared" si="13"/>
        <v>0</v>
      </c>
      <c r="AR158" s="158" t="s">
        <v>173</v>
      </c>
      <c r="AT158" s="158" t="s">
        <v>169</v>
      </c>
      <c r="AU158" s="158" t="s">
        <v>80</v>
      </c>
      <c r="AY158" s="158" t="s">
        <v>168</v>
      </c>
      <c r="BE158" s="241">
        <f t="shared" si="14"/>
        <v>0</v>
      </c>
      <c r="BF158" s="241">
        <f t="shared" si="15"/>
        <v>0</v>
      </c>
      <c r="BG158" s="241">
        <f t="shared" si="16"/>
        <v>0</v>
      </c>
      <c r="BH158" s="241">
        <f t="shared" si="17"/>
        <v>0</v>
      </c>
      <c r="BI158" s="241">
        <f t="shared" si="18"/>
        <v>0</v>
      </c>
      <c r="BJ158" s="158" t="s">
        <v>85</v>
      </c>
      <c r="BK158" s="242">
        <f t="shared" si="19"/>
        <v>0</v>
      </c>
      <c r="BL158" s="158" t="s">
        <v>173</v>
      </c>
      <c r="BM158" s="158" t="s">
        <v>444</v>
      </c>
      <c r="BO158" s="152"/>
    </row>
    <row r="159" spans="2:67" s="170" customFormat="1" ht="38.25" customHeight="1">
      <c r="B159" s="171"/>
      <c r="C159" s="231" t="s">
        <v>329</v>
      </c>
      <c r="D159" s="231" t="s">
        <v>169</v>
      </c>
      <c r="E159" s="232" t="s">
        <v>1667</v>
      </c>
      <c r="F159" s="233" t="s">
        <v>1668</v>
      </c>
      <c r="G159" s="233"/>
      <c r="H159" s="233"/>
      <c r="I159" s="233"/>
      <c r="J159" s="234" t="s">
        <v>210</v>
      </c>
      <c r="K159" s="235">
        <v>765</v>
      </c>
      <c r="L159" s="149"/>
      <c r="M159" s="149"/>
      <c r="N159" s="236">
        <f t="shared" si="10"/>
        <v>0</v>
      </c>
      <c r="O159" s="236"/>
      <c r="P159" s="236"/>
      <c r="Q159" s="236"/>
      <c r="R159" s="174"/>
      <c r="T159" s="237" t="s">
        <v>5</v>
      </c>
      <c r="U159" s="238" t="s">
        <v>41</v>
      </c>
      <c r="V159" s="239">
        <v>0</v>
      </c>
      <c r="W159" s="239">
        <f t="shared" si="11"/>
        <v>0</v>
      </c>
      <c r="X159" s="239">
        <v>0</v>
      </c>
      <c r="Y159" s="239">
        <f t="shared" si="12"/>
        <v>0</v>
      </c>
      <c r="Z159" s="239">
        <v>0</v>
      </c>
      <c r="AA159" s="240">
        <f t="shared" si="13"/>
        <v>0</v>
      </c>
      <c r="AR159" s="158" t="s">
        <v>173</v>
      </c>
      <c r="AT159" s="158" t="s">
        <v>169</v>
      </c>
      <c r="AU159" s="158" t="s">
        <v>80</v>
      </c>
      <c r="AY159" s="158" t="s">
        <v>168</v>
      </c>
      <c r="BE159" s="241">
        <f t="shared" si="14"/>
        <v>0</v>
      </c>
      <c r="BF159" s="241">
        <f t="shared" si="15"/>
        <v>0</v>
      </c>
      <c r="BG159" s="241">
        <f t="shared" si="16"/>
        <v>0</v>
      </c>
      <c r="BH159" s="241">
        <f t="shared" si="17"/>
        <v>0</v>
      </c>
      <c r="BI159" s="241">
        <f t="shared" si="18"/>
        <v>0</v>
      </c>
      <c r="BJ159" s="158" t="s">
        <v>85</v>
      </c>
      <c r="BK159" s="242">
        <f t="shared" si="19"/>
        <v>0</v>
      </c>
      <c r="BL159" s="158" t="s">
        <v>173</v>
      </c>
      <c r="BM159" s="158" t="s">
        <v>452</v>
      </c>
      <c r="BO159" s="152"/>
    </row>
    <row r="160" spans="2:67" s="170" customFormat="1" ht="38.25" customHeight="1">
      <c r="B160" s="171"/>
      <c r="C160" s="231" t="s">
        <v>333</v>
      </c>
      <c r="D160" s="231" t="s">
        <v>169</v>
      </c>
      <c r="E160" s="232" t="s">
        <v>1669</v>
      </c>
      <c r="F160" s="233" t="s">
        <v>1670</v>
      </c>
      <c r="G160" s="233"/>
      <c r="H160" s="233"/>
      <c r="I160" s="233"/>
      <c r="J160" s="234" t="s">
        <v>210</v>
      </c>
      <c r="K160" s="235">
        <v>50</v>
      </c>
      <c r="L160" s="149"/>
      <c r="M160" s="149"/>
      <c r="N160" s="236">
        <f t="shared" si="10"/>
        <v>0</v>
      </c>
      <c r="O160" s="236"/>
      <c r="P160" s="236"/>
      <c r="Q160" s="236"/>
      <c r="R160" s="174"/>
      <c r="T160" s="237" t="s">
        <v>5</v>
      </c>
      <c r="U160" s="238" t="s">
        <v>41</v>
      </c>
      <c r="V160" s="239">
        <v>0</v>
      </c>
      <c r="W160" s="239">
        <f t="shared" si="11"/>
        <v>0</v>
      </c>
      <c r="X160" s="239">
        <v>0</v>
      </c>
      <c r="Y160" s="239">
        <f t="shared" si="12"/>
        <v>0</v>
      </c>
      <c r="Z160" s="239">
        <v>0</v>
      </c>
      <c r="AA160" s="240">
        <f t="shared" si="13"/>
        <v>0</v>
      </c>
      <c r="AR160" s="158" t="s">
        <v>173</v>
      </c>
      <c r="AT160" s="158" t="s">
        <v>169</v>
      </c>
      <c r="AU160" s="158" t="s">
        <v>80</v>
      </c>
      <c r="AY160" s="158" t="s">
        <v>168</v>
      </c>
      <c r="BE160" s="241">
        <f t="shared" si="14"/>
        <v>0</v>
      </c>
      <c r="BF160" s="241">
        <f t="shared" si="15"/>
        <v>0</v>
      </c>
      <c r="BG160" s="241">
        <f t="shared" si="16"/>
        <v>0</v>
      </c>
      <c r="BH160" s="241">
        <f t="shared" si="17"/>
        <v>0</v>
      </c>
      <c r="BI160" s="241">
        <f t="shared" si="18"/>
        <v>0</v>
      </c>
      <c r="BJ160" s="158" t="s">
        <v>85</v>
      </c>
      <c r="BK160" s="242">
        <f t="shared" si="19"/>
        <v>0</v>
      </c>
      <c r="BL160" s="158" t="s">
        <v>173</v>
      </c>
      <c r="BM160" s="158" t="s">
        <v>460</v>
      </c>
      <c r="BO160" s="152"/>
    </row>
    <row r="161" spans="2:67" s="170" customFormat="1" ht="38.25" customHeight="1">
      <c r="B161" s="171"/>
      <c r="C161" s="231" t="s">
        <v>337</v>
      </c>
      <c r="D161" s="231" t="s">
        <v>169</v>
      </c>
      <c r="E161" s="232" t="s">
        <v>1671</v>
      </c>
      <c r="F161" s="233" t="s">
        <v>1672</v>
      </c>
      <c r="G161" s="233"/>
      <c r="H161" s="233"/>
      <c r="I161" s="233"/>
      <c r="J161" s="234" t="s">
        <v>210</v>
      </c>
      <c r="K161" s="235">
        <v>40</v>
      </c>
      <c r="L161" s="149"/>
      <c r="M161" s="149"/>
      <c r="N161" s="236">
        <f t="shared" si="10"/>
        <v>0</v>
      </c>
      <c r="O161" s="236"/>
      <c r="P161" s="236"/>
      <c r="Q161" s="236"/>
      <c r="R161" s="174"/>
      <c r="T161" s="237" t="s">
        <v>5</v>
      </c>
      <c r="U161" s="238" t="s">
        <v>41</v>
      </c>
      <c r="V161" s="239">
        <v>0</v>
      </c>
      <c r="W161" s="239">
        <f t="shared" si="11"/>
        <v>0</v>
      </c>
      <c r="X161" s="239">
        <v>0</v>
      </c>
      <c r="Y161" s="239">
        <f t="shared" si="12"/>
        <v>0</v>
      </c>
      <c r="Z161" s="239">
        <v>0</v>
      </c>
      <c r="AA161" s="240">
        <f t="shared" si="13"/>
        <v>0</v>
      </c>
      <c r="AR161" s="158" t="s">
        <v>173</v>
      </c>
      <c r="AT161" s="158" t="s">
        <v>169</v>
      </c>
      <c r="AU161" s="158" t="s">
        <v>80</v>
      </c>
      <c r="AY161" s="158" t="s">
        <v>168</v>
      </c>
      <c r="BE161" s="241">
        <f t="shared" si="14"/>
        <v>0</v>
      </c>
      <c r="BF161" s="241">
        <f t="shared" si="15"/>
        <v>0</v>
      </c>
      <c r="BG161" s="241">
        <f t="shared" si="16"/>
        <v>0</v>
      </c>
      <c r="BH161" s="241">
        <f t="shared" si="17"/>
        <v>0</v>
      </c>
      <c r="BI161" s="241">
        <f t="shared" si="18"/>
        <v>0</v>
      </c>
      <c r="BJ161" s="158" t="s">
        <v>85</v>
      </c>
      <c r="BK161" s="242">
        <f t="shared" si="19"/>
        <v>0</v>
      </c>
      <c r="BL161" s="158" t="s">
        <v>173</v>
      </c>
      <c r="BM161" s="158" t="s">
        <v>468</v>
      </c>
      <c r="BO161" s="152"/>
    </row>
    <row r="162" spans="2:67" s="170" customFormat="1" ht="38.25" customHeight="1">
      <c r="B162" s="171"/>
      <c r="C162" s="231" t="s">
        <v>341</v>
      </c>
      <c r="D162" s="231" t="s">
        <v>169</v>
      </c>
      <c r="E162" s="232" t="s">
        <v>1673</v>
      </c>
      <c r="F162" s="233" t="s">
        <v>1674</v>
      </c>
      <c r="G162" s="233"/>
      <c r="H162" s="233"/>
      <c r="I162" s="233"/>
      <c r="J162" s="234" t="s">
        <v>210</v>
      </c>
      <c r="K162" s="235">
        <v>8</v>
      </c>
      <c r="L162" s="149"/>
      <c r="M162" s="149"/>
      <c r="N162" s="236">
        <f t="shared" si="10"/>
        <v>0</v>
      </c>
      <c r="O162" s="236"/>
      <c r="P162" s="236"/>
      <c r="Q162" s="236"/>
      <c r="R162" s="174"/>
      <c r="T162" s="237" t="s">
        <v>5</v>
      </c>
      <c r="U162" s="238" t="s">
        <v>41</v>
      </c>
      <c r="V162" s="239">
        <v>0</v>
      </c>
      <c r="W162" s="239">
        <f t="shared" si="11"/>
        <v>0</v>
      </c>
      <c r="X162" s="239">
        <v>0</v>
      </c>
      <c r="Y162" s="239">
        <f t="shared" si="12"/>
        <v>0</v>
      </c>
      <c r="Z162" s="239">
        <v>0</v>
      </c>
      <c r="AA162" s="240">
        <f t="shared" si="13"/>
        <v>0</v>
      </c>
      <c r="AR162" s="158" t="s">
        <v>173</v>
      </c>
      <c r="AT162" s="158" t="s">
        <v>169</v>
      </c>
      <c r="AU162" s="158" t="s">
        <v>80</v>
      </c>
      <c r="AY162" s="158" t="s">
        <v>168</v>
      </c>
      <c r="BE162" s="241">
        <f t="shared" si="14"/>
        <v>0</v>
      </c>
      <c r="BF162" s="241">
        <f t="shared" si="15"/>
        <v>0</v>
      </c>
      <c r="BG162" s="241">
        <f t="shared" si="16"/>
        <v>0</v>
      </c>
      <c r="BH162" s="241">
        <f t="shared" si="17"/>
        <v>0</v>
      </c>
      <c r="BI162" s="241">
        <f t="shared" si="18"/>
        <v>0</v>
      </c>
      <c r="BJ162" s="158" t="s">
        <v>85</v>
      </c>
      <c r="BK162" s="242">
        <f t="shared" si="19"/>
        <v>0</v>
      </c>
      <c r="BL162" s="158" t="s">
        <v>173</v>
      </c>
      <c r="BM162" s="158" t="s">
        <v>476</v>
      </c>
      <c r="BO162" s="152"/>
    </row>
    <row r="163" spans="2:67" s="170" customFormat="1" ht="38.25" customHeight="1">
      <c r="B163" s="171"/>
      <c r="C163" s="231" t="s">
        <v>345</v>
      </c>
      <c r="D163" s="231" t="s">
        <v>169</v>
      </c>
      <c r="E163" s="232" t="s">
        <v>1675</v>
      </c>
      <c r="F163" s="233" t="s">
        <v>1676</v>
      </c>
      <c r="G163" s="233"/>
      <c r="H163" s="233"/>
      <c r="I163" s="233"/>
      <c r="J163" s="234" t="s">
        <v>210</v>
      </c>
      <c r="K163" s="235">
        <v>10</v>
      </c>
      <c r="L163" s="149"/>
      <c r="M163" s="149"/>
      <c r="N163" s="236">
        <f t="shared" si="10"/>
        <v>0</v>
      </c>
      <c r="O163" s="236"/>
      <c r="P163" s="236"/>
      <c r="Q163" s="236"/>
      <c r="R163" s="174"/>
      <c r="T163" s="237" t="s">
        <v>5</v>
      </c>
      <c r="U163" s="238" t="s">
        <v>41</v>
      </c>
      <c r="V163" s="239">
        <v>0</v>
      </c>
      <c r="W163" s="239">
        <f t="shared" ref="W163:W194" si="20">V163*K163</f>
        <v>0</v>
      </c>
      <c r="X163" s="239">
        <v>0</v>
      </c>
      <c r="Y163" s="239">
        <f t="shared" ref="Y163:Y194" si="21">X163*K163</f>
        <v>0</v>
      </c>
      <c r="Z163" s="239">
        <v>0</v>
      </c>
      <c r="AA163" s="240">
        <f t="shared" ref="AA163:AA194" si="22">Z163*K163</f>
        <v>0</v>
      </c>
      <c r="AR163" s="158" t="s">
        <v>173</v>
      </c>
      <c r="AT163" s="158" t="s">
        <v>169</v>
      </c>
      <c r="AU163" s="158" t="s">
        <v>80</v>
      </c>
      <c r="AY163" s="158" t="s">
        <v>168</v>
      </c>
      <c r="BE163" s="241">
        <f t="shared" ref="BE163:BE194" si="23">IF(U163="základná",N163,0)</f>
        <v>0</v>
      </c>
      <c r="BF163" s="241">
        <f t="shared" ref="BF163:BF194" si="24">IF(U163="znížená",N163,0)</f>
        <v>0</v>
      </c>
      <c r="BG163" s="241">
        <f t="shared" ref="BG163:BG194" si="25">IF(U163="zákl. prenesená",N163,0)</f>
        <v>0</v>
      </c>
      <c r="BH163" s="241">
        <f t="shared" ref="BH163:BH194" si="26">IF(U163="zníž. prenesená",N163,0)</f>
        <v>0</v>
      </c>
      <c r="BI163" s="241">
        <f t="shared" ref="BI163:BI194" si="27">IF(U163="nulová",N163,0)</f>
        <v>0</v>
      </c>
      <c r="BJ163" s="158" t="s">
        <v>85</v>
      </c>
      <c r="BK163" s="242">
        <f t="shared" ref="BK163:BK194" si="28">ROUND(L163*K163,3)</f>
        <v>0</v>
      </c>
      <c r="BL163" s="158" t="s">
        <v>173</v>
      </c>
      <c r="BM163" s="158" t="s">
        <v>484</v>
      </c>
      <c r="BO163" s="152"/>
    </row>
    <row r="164" spans="2:67" s="170" customFormat="1" ht="25.5" customHeight="1">
      <c r="B164" s="171"/>
      <c r="C164" s="231" t="s">
        <v>349</v>
      </c>
      <c r="D164" s="231" t="s">
        <v>169</v>
      </c>
      <c r="E164" s="232" t="s">
        <v>1677</v>
      </c>
      <c r="F164" s="233" t="s">
        <v>1678</v>
      </c>
      <c r="G164" s="233"/>
      <c r="H164" s="233"/>
      <c r="I164" s="233"/>
      <c r="J164" s="234" t="s">
        <v>210</v>
      </c>
      <c r="K164" s="235">
        <v>44</v>
      </c>
      <c r="L164" s="149"/>
      <c r="M164" s="149"/>
      <c r="N164" s="236">
        <f t="shared" si="10"/>
        <v>0</v>
      </c>
      <c r="O164" s="236"/>
      <c r="P164" s="236"/>
      <c r="Q164" s="236"/>
      <c r="R164" s="174"/>
      <c r="T164" s="237" t="s">
        <v>5</v>
      </c>
      <c r="U164" s="238" t="s">
        <v>41</v>
      </c>
      <c r="V164" s="239">
        <v>0</v>
      </c>
      <c r="W164" s="239">
        <f t="shared" si="20"/>
        <v>0</v>
      </c>
      <c r="X164" s="239">
        <v>0</v>
      </c>
      <c r="Y164" s="239">
        <f t="shared" si="21"/>
        <v>0</v>
      </c>
      <c r="Z164" s="239">
        <v>0</v>
      </c>
      <c r="AA164" s="240">
        <f t="shared" si="22"/>
        <v>0</v>
      </c>
      <c r="AR164" s="158" t="s">
        <v>173</v>
      </c>
      <c r="AT164" s="158" t="s">
        <v>169</v>
      </c>
      <c r="AU164" s="158" t="s">
        <v>80</v>
      </c>
      <c r="AY164" s="158" t="s">
        <v>168</v>
      </c>
      <c r="BE164" s="241">
        <f t="shared" si="23"/>
        <v>0</v>
      </c>
      <c r="BF164" s="241">
        <f t="shared" si="24"/>
        <v>0</v>
      </c>
      <c r="BG164" s="241">
        <f t="shared" si="25"/>
        <v>0</v>
      </c>
      <c r="BH164" s="241">
        <f t="shared" si="26"/>
        <v>0</v>
      </c>
      <c r="BI164" s="241">
        <f t="shared" si="27"/>
        <v>0</v>
      </c>
      <c r="BJ164" s="158" t="s">
        <v>85</v>
      </c>
      <c r="BK164" s="242">
        <f t="shared" si="28"/>
        <v>0</v>
      </c>
      <c r="BL164" s="158" t="s">
        <v>173</v>
      </c>
      <c r="BM164" s="158" t="s">
        <v>492</v>
      </c>
      <c r="BO164" s="152"/>
    </row>
    <row r="165" spans="2:67" s="170" customFormat="1" ht="51" customHeight="1">
      <c r="B165" s="171"/>
      <c r="C165" s="243" t="s">
        <v>354</v>
      </c>
      <c r="D165" s="243" t="s">
        <v>203</v>
      </c>
      <c r="E165" s="244" t="s">
        <v>1679</v>
      </c>
      <c r="F165" s="245" t="s">
        <v>1680</v>
      </c>
      <c r="G165" s="245"/>
      <c r="H165" s="245"/>
      <c r="I165" s="245"/>
      <c r="J165" s="246" t="s">
        <v>210</v>
      </c>
      <c r="K165" s="247">
        <v>43</v>
      </c>
      <c r="L165" s="150"/>
      <c r="M165" s="150"/>
      <c r="N165" s="248">
        <f t="shared" si="10"/>
        <v>0</v>
      </c>
      <c r="O165" s="236"/>
      <c r="P165" s="236"/>
      <c r="Q165" s="236"/>
      <c r="R165" s="174"/>
      <c r="T165" s="237" t="s">
        <v>5</v>
      </c>
      <c r="U165" s="238" t="s">
        <v>41</v>
      </c>
      <c r="V165" s="239">
        <v>0</v>
      </c>
      <c r="W165" s="239">
        <f t="shared" si="20"/>
        <v>0</v>
      </c>
      <c r="X165" s="239">
        <v>0</v>
      </c>
      <c r="Y165" s="239">
        <f t="shared" si="21"/>
        <v>0</v>
      </c>
      <c r="Z165" s="239">
        <v>0</v>
      </c>
      <c r="AA165" s="240">
        <f t="shared" si="22"/>
        <v>0</v>
      </c>
      <c r="AR165" s="158" t="s">
        <v>198</v>
      </c>
      <c r="AT165" s="158" t="s">
        <v>203</v>
      </c>
      <c r="AU165" s="158" t="s">
        <v>80</v>
      </c>
      <c r="AY165" s="158" t="s">
        <v>168</v>
      </c>
      <c r="BE165" s="241">
        <f t="shared" si="23"/>
        <v>0</v>
      </c>
      <c r="BF165" s="241">
        <f t="shared" si="24"/>
        <v>0</v>
      </c>
      <c r="BG165" s="241">
        <f t="shared" si="25"/>
        <v>0</v>
      </c>
      <c r="BH165" s="241">
        <f t="shared" si="26"/>
        <v>0</v>
      </c>
      <c r="BI165" s="241">
        <f t="shared" si="27"/>
        <v>0</v>
      </c>
      <c r="BJ165" s="158" t="s">
        <v>85</v>
      </c>
      <c r="BK165" s="242">
        <f t="shared" si="28"/>
        <v>0</v>
      </c>
      <c r="BL165" s="158" t="s">
        <v>173</v>
      </c>
      <c r="BM165" s="158" t="s">
        <v>500</v>
      </c>
      <c r="BO165" s="152"/>
    </row>
    <row r="166" spans="2:67" s="170" customFormat="1" ht="51" customHeight="1">
      <c r="B166" s="171"/>
      <c r="C166" s="243" t="s">
        <v>358</v>
      </c>
      <c r="D166" s="243" t="s">
        <v>203</v>
      </c>
      <c r="E166" s="244" t="s">
        <v>1681</v>
      </c>
      <c r="F166" s="245" t="s">
        <v>1682</v>
      </c>
      <c r="G166" s="245"/>
      <c r="H166" s="245"/>
      <c r="I166" s="245"/>
      <c r="J166" s="246" t="s">
        <v>210</v>
      </c>
      <c r="K166" s="247">
        <v>1</v>
      </c>
      <c r="L166" s="150"/>
      <c r="M166" s="150"/>
      <c r="N166" s="248">
        <f t="shared" si="10"/>
        <v>0</v>
      </c>
      <c r="O166" s="236"/>
      <c r="P166" s="236"/>
      <c r="Q166" s="236"/>
      <c r="R166" s="174"/>
      <c r="T166" s="237" t="s">
        <v>5</v>
      </c>
      <c r="U166" s="238" t="s">
        <v>41</v>
      </c>
      <c r="V166" s="239">
        <v>0</v>
      </c>
      <c r="W166" s="239">
        <f t="shared" si="20"/>
        <v>0</v>
      </c>
      <c r="X166" s="239">
        <v>0</v>
      </c>
      <c r="Y166" s="239">
        <f t="shared" si="21"/>
        <v>0</v>
      </c>
      <c r="Z166" s="239">
        <v>0</v>
      </c>
      <c r="AA166" s="240">
        <f t="shared" si="22"/>
        <v>0</v>
      </c>
      <c r="AR166" s="158" t="s">
        <v>198</v>
      </c>
      <c r="AT166" s="158" t="s">
        <v>203</v>
      </c>
      <c r="AU166" s="158" t="s">
        <v>80</v>
      </c>
      <c r="AY166" s="158" t="s">
        <v>168</v>
      </c>
      <c r="BE166" s="241">
        <f t="shared" si="23"/>
        <v>0</v>
      </c>
      <c r="BF166" s="241">
        <f t="shared" si="24"/>
        <v>0</v>
      </c>
      <c r="BG166" s="241">
        <f t="shared" si="25"/>
        <v>0</v>
      </c>
      <c r="BH166" s="241">
        <f t="shared" si="26"/>
        <v>0</v>
      </c>
      <c r="BI166" s="241">
        <f t="shared" si="27"/>
        <v>0</v>
      </c>
      <c r="BJ166" s="158" t="s">
        <v>85</v>
      </c>
      <c r="BK166" s="242">
        <f t="shared" si="28"/>
        <v>0</v>
      </c>
      <c r="BL166" s="158" t="s">
        <v>173</v>
      </c>
      <c r="BM166" s="158" t="s">
        <v>508</v>
      </c>
      <c r="BO166" s="152"/>
    </row>
    <row r="167" spans="2:67" s="170" customFormat="1" ht="25.5" customHeight="1">
      <c r="B167" s="171"/>
      <c r="C167" s="231" t="s">
        <v>362</v>
      </c>
      <c r="D167" s="231" t="s">
        <v>169</v>
      </c>
      <c r="E167" s="232" t="s">
        <v>1683</v>
      </c>
      <c r="F167" s="233" t="s">
        <v>1684</v>
      </c>
      <c r="G167" s="233"/>
      <c r="H167" s="233"/>
      <c r="I167" s="233"/>
      <c r="J167" s="234" t="s">
        <v>210</v>
      </c>
      <c r="K167" s="235">
        <v>20</v>
      </c>
      <c r="L167" s="149"/>
      <c r="M167" s="149"/>
      <c r="N167" s="236">
        <f t="shared" si="10"/>
        <v>0</v>
      </c>
      <c r="O167" s="236"/>
      <c r="P167" s="236"/>
      <c r="Q167" s="236"/>
      <c r="R167" s="174"/>
      <c r="T167" s="237" t="s">
        <v>5</v>
      </c>
      <c r="U167" s="238" t="s">
        <v>41</v>
      </c>
      <c r="V167" s="239">
        <v>0</v>
      </c>
      <c r="W167" s="239">
        <f t="shared" si="20"/>
        <v>0</v>
      </c>
      <c r="X167" s="239">
        <v>0</v>
      </c>
      <c r="Y167" s="239">
        <f t="shared" si="21"/>
        <v>0</v>
      </c>
      <c r="Z167" s="239">
        <v>0</v>
      </c>
      <c r="AA167" s="240">
        <f t="shared" si="22"/>
        <v>0</v>
      </c>
      <c r="AR167" s="158" t="s">
        <v>173</v>
      </c>
      <c r="AT167" s="158" t="s">
        <v>169</v>
      </c>
      <c r="AU167" s="158" t="s">
        <v>80</v>
      </c>
      <c r="AY167" s="158" t="s">
        <v>168</v>
      </c>
      <c r="BE167" s="241">
        <f t="shared" si="23"/>
        <v>0</v>
      </c>
      <c r="BF167" s="241">
        <f t="shared" si="24"/>
        <v>0</v>
      </c>
      <c r="BG167" s="241">
        <f t="shared" si="25"/>
        <v>0</v>
      </c>
      <c r="BH167" s="241">
        <f t="shared" si="26"/>
        <v>0</v>
      </c>
      <c r="BI167" s="241">
        <f t="shared" si="27"/>
        <v>0</v>
      </c>
      <c r="BJ167" s="158" t="s">
        <v>85</v>
      </c>
      <c r="BK167" s="242">
        <f t="shared" si="28"/>
        <v>0</v>
      </c>
      <c r="BL167" s="158" t="s">
        <v>173</v>
      </c>
      <c r="BM167" s="158" t="s">
        <v>516</v>
      </c>
      <c r="BO167" s="152"/>
    </row>
    <row r="168" spans="2:67" s="170" customFormat="1" ht="51" customHeight="1">
      <c r="B168" s="171"/>
      <c r="C168" s="243" t="s">
        <v>366</v>
      </c>
      <c r="D168" s="243" t="s">
        <v>203</v>
      </c>
      <c r="E168" s="244" t="s">
        <v>1685</v>
      </c>
      <c r="F168" s="245" t="s">
        <v>1686</v>
      </c>
      <c r="G168" s="245"/>
      <c r="H168" s="245"/>
      <c r="I168" s="245"/>
      <c r="J168" s="246" t="s">
        <v>210</v>
      </c>
      <c r="K168" s="247">
        <v>20</v>
      </c>
      <c r="L168" s="150"/>
      <c r="M168" s="150"/>
      <c r="N168" s="248">
        <f t="shared" si="10"/>
        <v>0</v>
      </c>
      <c r="O168" s="236"/>
      <c r="P168" s="236"/>
      <c r="Q168" s="236"/>
      <c r="R168" s="174"/>
      <c r="T168" s="237" t="s">
        <v>5</v>
      </c>
      <c r="U168" s="238" t="s">
        <v>41</v>
      </c>
      <c r="V168" s="239">
        <v>0</v>
      </c>
      <c r="W168" s="239">
        <f t="shared" si="20"/>
        <v>0</v>
      </c>
      <c r="X168" s="239">
        <v>0</v>
      </c>
      <c r="Y168" s="239">
        <f t="shared" si="21"/>
        <v>0</v>
      </c>
      <c r="Z168" s="239">
        <v>0</v>
      </c>
      <c r="AA168" s="240">
        <f t="shared" si="22"/>
        <v>0</v>
      </c>
      <c r="AR168" s="158" t="s">
        <v>198</v>
      </c>
      <c r="AT168" s="158" t="s">
        <v>203</v>
      </c>
      <c r="AU168" s="158" t="s">
        <v>80</v>
      </c>
      <c r="AY168" s="158" t="s">
        <v>168</v>
      </c>
      <c r="BE168" s="241">
        <f t="shared" si="23"/>
        <v>0</v>
      </c>
      <c r="BF168" s="241">
        <f t="shared" si="24"/>
        <v>0</v>
      </c>
      <c r="BG168" s="241">
        <f t="shared" si="25"/>
        <v>0</v>
      </c>
      <c r="BH168" s="241">
        <f t="shared" si="26"/>
        <v>0</v>
      </c>
      <c r="BI168" s="241">
        <f t="shared" si="27"/>
        <v>0</v>
      </c>
      <c r="BJ168" s="158" t="s">
        <v>85</v>
      </c>
      <c r="BK168" s="242">
        <f t="shared" si="28"/>
        <v>0</v>
      </c>
      <c r="BL168" s="158" t="s">
        <v>173</v>
      </c>
      <c r="BM168" s="158" t="s">
        <v>524</v>
      </c>
      <c r="BO168" s="152"/>
    </row>
    <row r="169" spans="2:67" s="170" customFormat="1" ht="25.5" customHeight="1">
      <c r="B169" s="171"/>
      <c r="C169" s="231" t="s">
        <v>370</v>
      </c>
      <c r="D169" s="231" t="s">
        <v>169</v>
      </c>
      <c r="E169" s="232" t="s">
        <v>1687</v>
      </c>
      <c r="F169" s="233" t="s">
        <v>1688</v>
      </c>
      <c r="G169" s="233"/>
      <c r="H169" s="233"/>
      <c r="I169" s="233"/>
      <c r="J169" s="234" t="s">
        <v>210</v>
      </c>
      <c r="K169" s="235">
        <v>3</v>
      </c>
      <c r="L169" s="149"/>
      <c r="M169" s="149"/>
      <c r="N169" s="236">
        <f t="shared" si="10"/>
        <v>0</v>
      </c>
      <c r="O169" s="236"/>
      <c r="P169" s="236"/>
      <c r="Q169" s="236"/>
      <c r="R169" s="174"/>
      <c r="T169" s="237" t="s">
        <v>5</v>
      </c>
      <c r="U169" s="238" t="s">
        <v>41</v>
      </c>
      <c r="V169" s="239">
        <v>0</v>
      </c>
      <c r="W169" s="239">
        <f t="shared" si="20"/>
        <v>0</v>
      </c>
      <c r="X169" s="239">
        <v>0</v>
      </c>
      <c r="Y169" s="239">
        <f t="shared" si="21"/>
        <v>0</v>
      </c>
      <c r="Z169" s="239">
        <v>0</v>
      </c>
      <c r="AA169" s="240">
        <f t="shared" si="22"/>
        <v>0</v>
      </c>
      <c r="AR169" s="158" t="s">
        <v>173</v>
      </c>
      <c r="AT169" s="158" t="s">
        <v>169</v>
      </c>
      <c r="AU169" s="158" t="s">
        <v>80</v>
      </c>
      <c r="AY169" s="158" t="s">
        <v>168</v>
      </c>
      <c r="BE169" s="241">
        <f t="shared" si="23"/>
        <v>0</v>
      </c>
      <c r="BF169" s="241">
        <f t="shared" si="24"/>
        <v>0</v>
      </c>
      <c r="BG169" s="241">
        <f t="shared" si="25"/>
        <v>0</v>
      </c>
      <c r="BH169" s="241">
        <f t="shared" si="26"/>
        <v>0</v>
      </c>
      <c r="BI169" s="241">
        <f t="shared" si="27"/>
        <v>0</v>
      </c>
      <c r="BJ169" s="158" t="s">
        <v>85</v>
      </c>
      <c r="BK169" s="242">
        <f t="shared" si="28"/>
        <v>0</v>
      </c>
      <c r="BL169" s="158" t="s">
        <v>173</v>
      </c>
      <c r="BM169" s="158" t="s">
        <v>533</v>
      </c>
      <c r="BO169" s="152"/>
    </row>
    <row r="170" spans="2:67" s="170" customFormat="1" ht="25.5" customHeight="1">
      <c r="B170" s="171"/>
      <c r="C170" s="243" t="s">
        <v>374</v>
      </c>
      <c r="D170" s="243" t="s">
        <v>203</v>
      </c>
      <c r="E170" s="244" t="s">
        <v>1689</v>
      </c>
      <c r="F170" s="245" t="s">
        <v>1690</v>
      </c>
      <c r="G170" s="245"/>
      <c r="H170" s="245"/>
      <c r="I170" s="245"/>
      <c r="J170" s="246" t="s">
        <v>210</v>
      </c>
      <c r="K170" s="247">
        <v>3</v>
      </c>
      <c r="L170" s="150"/>
      <c r="M170" s="150"/>
      <c r="N170" s="248">
        <f t="shared" si="10"/>
        <v>0</v>
      </c>
      <c r="O170" s="236"/>
      <c r="P170" s="236"/>
      <c r="Q170" s="236"/>
      <c r="R170" s="174"/>
      <c r="T170" s="237" t="s">
        <v>5</v>
      </c>
      <c r="U170" s="238" t="s">
        <v>41</v>
      </c>
      <c r="V170" s="239">
        <v>0</v>
      </c>
      <c r="W170" s="239">
        <f t="shared" si="20"/>
        <v>0</v>
      </c>
      <c r="X170" s="239">
        <v>0</v>
      </c>
      <c r="Y170" s="239">
        <f t="shared" si="21"/>
        <v>0</v>
      </c>
      <c r="Z170" s="239">
        <v>0</v>
      </c>
      <c r="AA170" s="240">
        <f t="shared" si="22"/>
        <v>0</v>
      </c>
      <c r="AR170" s="158" t="s">
        <v>198</v>
      </c>
      <c r="AT170" s="158" t="s">
        <v>203</v>
      </c>
      <c r="AU170" s="158" t="s">
        <v>80</v>
      </c>
      <c r="AY170" s="158" t="s">
        <v>168</v>
      </c>
      <c r="BE170" s="241">
        <f t="shared" si="23"/>
        <v>0</v>
      </c>
      <c r="BF170" s="241">
        <f t="shared" si="24"/>
        <v>0</v>
      </c>
      <c r="BG170" s="241">
        <f t="shared" si="25"/>
        <v>0</v>
      </c>
      <c r="BH170" s="241">
        <f t="shared" si="26"/>
        <v>0</v>
      </c>
      <c r="BI170" s="241">
        <f t="shared" si="27"/>
        <v>0</v>
      </c>
      <c r="BJ170" s="158" t="s">
        <v>85</v>
      </c>
      <c r="BK170" s="242">
        <f t="shared" si="28"/>
        <v>0</v>
      </c>
      <c r="BL170" s="158" t="s">
        <v>173</v>
      </c>
      <c r="BM170" s="158" t="s">
        <v>541</v>
      </c>
      <c r="BO170" s="152"/>
    </row>
    <row r="171" spans="2:67" s="170" customFormat="1" ht="16.5" customHeight="1">
      <c r="B171" s="171"/>
      <c r="C171" s="231" t="s">
        <v>378</v>
      </c>
      <c r="D171" s="231" t="s">
        <v>169</v>
      </c>
      <c r="E171" s="232" t="s">
        <v>1691</v>
      </c>
      <c r="F171" s="233" t="s">
        <v>1692</v>
      </c>
      <c r="G171" s="233"/>
      <c r="H171" s="233"/>
      <c r="I171" s="233"/>
      <c r="J171" s="234" t="s">
        <v>210</v>
      </c>
      <c r="K171" s="235">
        <v>1</v>
      </c>
      <c r="L171" s="149"/>
      <c r="M171" s="149"/>
      <c r="N171" s="236">
        <f t="shared" si="10"/>
        <v>0</v>
      </c>
      <c r="O171" s="236"/>
      <c r="P171" s="236"/>
      <c r="Q171" s="236"/>
      <c r="R171" s="174"/>
      <c r="T171" s="237" t="s">
        <v>5</v>
      </c>
      <c r="U171" s="238" t="s">
        <v>41</v>
      </c>
      <c r="V171" s="239">
        <v>0</v>
      </c>
      <c r="W171" s="239">
        <f t="shared" si="20"/>
        <v>0</v>
      </c>
      <c r="X171" s="239">
        <v>0</v>
      </c>
      <c r="Y171" s="239">
        <f t="shared" si="21"/>
        <v>0</v>
      </c>
      <c r="Z171" s="239">
        <v>0</v>
      </c>
      <c r="AA171" s="240">
        <f t="shared" si="22"/>
        <v>0</v>
      </c>
      <c r="AR171" s="158" t="s">
        <v>173</v>
      </c>
      <c r="AT171" s="158" t="s">
        <v>169</v>
      </c>
      <c r="AU171" s="158" t="s">
        <v>80</v>
      </c>
      <c r="AY171" s="158" t="s">
        <v>168</v>
      </c>
      <c r="BE171" s="241">
        <f t="shared" si="23"/>
        <v>0</v>
      </c>
      <c r="BF171" s="241">
        <f t="shared" si="24"/>
        <v>0</v>
      </c>
      <c r="BG171" s="241">
        <f t="shared" si="25"/>
        <v>0</v>
      </c>
      <c r="BH171" s="241">
        <f t="shared" si="26"/>
        <v>0</v>
      </c>
      <c r="BI171" s="241">
        <f t="shared" si="27"/>
        <v>0</v>
      </c>
      <c r="BJ171" s="158" t="s">
        <v>85</v>
      </c>
      <c r="BK171" s="242">
        <f t="shared" si="28"/>
        <v>0</v>
      </c>
      <c r="BL171" s="158" t="s">
        <v>173</v>
      </c>
      <c r="BM171" s="158" t="s">
        <v>549</v>
      </c>
      <c r="BO171" s="152"/>
    </row>
    <row r="172" spans="2:67" s="170" customFormat="1" ht="38.25" customHeight="1">
      <c r="B172" s="171"/>
      <c r="C172" s="243" t="s">
        <v>382</v>
      </c>
      <c r="D172" s="243" t="s">
        <v>203</v>
      </c>
      <c r="E172" s="244" t="s">
        <v>1693</v>
      </c>
      <c r="F172" s="245" t="s">
        <v>1694</v>
      </c>
      <c r="G172" s="245"/>
      <c r="H172" s="245"/>
      <c r="I172" s="245"/>
      <c r="J172" s="246" t="s">
        <v>210</v>
      </c>
      <c r="K172" s="247">
        <v>1</v>
      </c>
      <c r="L172" s="150"/>
      <c r="M172" s="150"/>
      <c r="N172" s="248">
        <f t="shared" si="10"/>
        <v>0</v>
      </c>
      <c r="O172" s="236"/>
      <c r="P172" s="236"/>
      <c r="Q172" s="236"/>
      <c r="R172" s="174"/>
      <c r="T172" s="237" t="s">
        <v>5</v>
      </c>
      <c r="U172" s="238" t="s">
        <v>41</v>
      </c>
      <c r="V172" s="239">
        <v>0</v>
      </c>
      <c r="W172" s="239">
        <f t="shared" si="20"/>
        <v>0</v>
      </c>
      <c r="X172" s="239">
        <v>0</v>
      </c>
      <c r="Y172" s="239">
        <f t="shared" si="21"/>
        <v>0</v>
      </c>
      <c r="Z172" s="239">
        <v>0</v>
      </c>
      <c r="AA172" s="240">
        <f t="shared" si="22"/>
        <v>0</v>
      </c>
      <c r="AR172" s="158" t="s">
        <v>198</v>
      </c>
      <c r="AT172" s="158" t="s">
        <v>203</v>
      </c>
      <c r="AU172" s="158" t="s">
        <v>80</v>
      </c>
      <c r="AY172" s="158" t="s">
        <v>168</v>
      </c>
      <c r="BE172" s="241">
        <f t="shared" si="23"/>
        <v>0</v>
      </c>
      <c r="BF172" s="241">
        <f t="shared" si="24"/>
        <v>0</v>
      </c>
      <c r="BG172" s="241">
        <f t="shared" si="25"/>
        <v>0</v>
      </c>
      <c r="BH172" s="241">
        <f t="shared" si="26"/>
        <v>0</v>
      </c>
      <c r="BI172" s="241">
        <f t="shared" si="27"/>
        <v>0</v>
      </c>
      <c r="BJ172" s="158" t="s">
        <v>85</v>
      </c>
      <c r="BK172" s="242">
        <f t="shared" si="28"/>
        <v>0</v>
      </c>
      <c r="BL172" s="158" t="s">
        <v>173</v>
      </c>
      <c r="BM172" s="158" t="s">
        <v>557</v>
      </c>
      <c r="BO172" s="152"/>
    </row>
    <row r="173" spans="2:67" s="170" customFormat="1" ht="38.25" customHeight="1">
      <c r="B173" s="171"/>
      <c r="C173" s="231" t="s">
        <v>386</v>
      </c>
      <c r="D173" s="231" t="s">
        <v>169</v>
      </c>
      <c r="E173" s="232" t="s">
        <v>1695</v>
      </c>
      <c r="F173" s="233" t="s">
        <v>1696</v>
      </c>
      <c r="G173" s="233"/>
      <c r="H173" s="233"/>
      <c r="I173" s="233"/>
      <c r="J173" s="234" t="s">
        <v>210</v>
      </c>
      <c r="K173" s="235">
        <v>1</v>
      </c>
      <c r="L173" s="149"/>
      <c r="M173" s="149"/>
      <c r="N173" s="236">
        <f t="shared" si="10"/>
        <v>0</v>
      </c>
      <c r="O173" s="236"/>
      <c r="P173" s="236"/>
      <c r="Q173" s="236"/>
      <c r="R173" s="174"/>
      <c r="T173" s="237" t="s">
        <v>5</v>
      </c>
      <c r="U173" s="238" t="s">
        <v>41</v>
      </c>
      <c r="V173" s="239">
        <v>0</v>
      </c>
      <c r="W173" s="239">
        <f t="shared" si="20"/>
        <v>0</v>
      </c>
      <c r="X173" s="239">
        <v>0</v>
      </c>
      <c r="Y173" s="239">
        <f t="shared" si="21"/>
        <v>0</v>
      </c>
      <c r="Z173" s="239">
        <v>0</v>
      </c>
      <c r="AA173" s="240">
        <f t="shared" si="22"/>
        <v>0</v>
      </c>
      <c r="AR173" s="158" t="s">
        <v>173</v>
      </c>
      <c r="AT173" s="158" t="s">
        <v>169</v>
      </c>
      <c r="AU173" s="158" t="s">
        <v>80</v>
      </c>
      <c r="AY173" s="158" t="s">
        <v>168</v>
      </c>
      <c r="BE173" s="241">
        <f t="shared" si="23"/>
        <v>0</v>
      </c>
      <c r="BF173" s="241">
        <f t="shared" si="24"/>
        <v>0</v>
      </c>
      <c r="BG173" s="241">
        <f t="shared" si="25"/>
        <v>0</v>
      </c>
      <c r="BH173" s="241">
        <f t="shared" si="26"/>
        <v>0</v>
      </c>
      <c r="BI173" s="241">
        <f t="shared" si="27"/>
        <v>0</v>
      </c>
      <c r="BJ173" s="158" t="s">
        <v>85</v>
      </c>
      <c r="BK173" s="242">
        <f t="shared" si="28"/>
        <v>0</v>
      </c>
      <c r="BL173" s="158" t="s">
        <v>173</v>
      </c>
      <c r="BM173" s="158" t="s">
        <v>565</v>
      </c>
      <c r="BO173" s="152"/>
    </row>
    <row r="174" spans="2:67" s="170" customFormat="1" ht="38.25" customHeight="1">
      <c r="B174" s="171"/>
      <c r="C174" s="243" t="s">
        <v>390</v>
      </c>
      <c r="D174" s="243" t="s">
        <v>203</v>
      </c>
      <c r="E174" s="244" t="s">
        <v>1697</v>
      </c>
      <c r="F174" s="245" t="s">
        <v>1698</v>
      </c>
      <c r="G174" s="245"/>
      <c r="H174" s="245"/>
      <c r="I174" s="245"/>
      <c r="J174" s="246" t="s">
        <v>210</v>
      </c>
      <c r="K174" s="247">
        <v>2</v>
      </c>
      <c r="L174" s="150"/>
      <c r="M174" s="150"/>
      <c r="N174" s="248">
        <f t="shared" si="10"/>
        <v>0</v>
      </c>
      <c r="O174" s="236"/>
      <c r="P174" s="236"/>
      <c r="Q174" s="236"/>
      <c r="R174" s="174"/>
      <c r="T174" s="237" t="s">
        <v>5</v>
      </c>
      <c r="U174" s="238" t="s">
        <v>41</v>
      </c>
      <c r="V174" s="239">
        <v>0</v>
      </c>
      <c r="W174" s="239">
        <f t="shared" si="20"/>
        <v>0</v>
      </c>
      <c r="X174" s="239">
        <v>0</v>
      </c>
      <c r="Y174" s="239">
        <f t="shared" si="21"/>
        <v>0</v>
      </c>
      <c r="Z174" s="239">
        <v>0</v>
      </c>
      <c r="AA174" s="240">
        <f t="shared" si="22"/>
        <v>0</v>
      </c>
      <c r="AR174" s="158" t="s">
        <v>198</v>
      </c>
      <c r="AT174" s="158" t="s">
        <v>203</v>
      </c>
      <c r="AU174" s="158" t="s">
        <v>80</v>
      </c>
      <c r="AY174" s="158" t="s">
        <v>168</v>
      </c>
      <c r="BE174" s="241">
        <f t="shared" si="23"/>
        <v>0</v>
      </c>
      <c r="BF174" s="241">
        <f t="shared" si="24"/>
        <v>0</v>
      </c>
      <c r="BG174" s="241">
        <f t="shared" si="25"/>
        <v>0</v>
      </c>
      <c r="BH174" s="241">
        <f t="shared" si="26"/>
        <v>0</v>
      </c>
      <c r="BI174" s="241">
        <f t="shared" si="27"/>
        <v>0</v>
      </c>
      <c r="BJ174" s="158" t="s">
        <v>85</v>
      </c>
      <c r="BK174" s="242">
        <f t="shared" si="28"/>
        <v>0</v>
      </c>
      <c r="BL174" s="158" t="s">
        <v>173</v>
      </c>
      <c r="BM174" s="158" t="s">
        <v>573</v>
      </c>
      <c r="BO174" s="152"/>
    </row>
    <row r="175" spans="2:67" s="170" customFormat="1" ht="25.5" customHeight="1">
      <c r="B175" s="171"/>
      <c r="C175" s="231" t="s">
        <v>394</v>
      </c>
      <c r="D175" s="231" t="s">
        <v>169</v>
      </c>
      <c r="E175" s="232" t="s">
        <v>1699</v>
      </c>
      <c r="F175" s="233" t="s">
        <v>1700</v>
      </c>
      <c r="G175" s="233"/>
      <c r="H175" s="233"/>
      <c r="I175" s="233"/>
      <c r="J175" s="234" t="s">
        <v>210</v>
      </c>
      <c r="K175" s="235">
        <v>191</v>
      </c>
      <c r="L175" s="149"/>
      <c r="M175" s="149"/>
      <c r="N175" s="236">
        <f t="shared" si="10"/>
        <v>0</v>
      </c>
      <c r="O175" s="236"/>
      <c r="P175" s="236"/>
      <c r="Q175" s="236"/>
      <c r="R175" s="174"/>
      <c r="T175" s="237" t="s">
        <v>5</v>
      </c>
      <c r="U175" s="238" t="s">
        <v>41</v>
      </c>
      <c r="V175" s="239">
        <v>0</v>
      </c>
      <c r="W175" s="239">
        <f t="shared" si="20"/>
        <v>0</v>
      </c>
      <c r="X175" s="239">
        <v>0</v>
      </c>
      <c r="Y175" s="239">
        <f t="shared" si="21"/>
        <v>0</v>
      </c>
      <c r="Z175" s="239">
        <v>0</v>
      </c>
      <c r="AA175" s="240">
        <f t="shared" si="22"/>
        <v>0</v>
      </c>
      <c r="AR175" s="158" t="s">
        <v>173</v>
      </c>
      <c r="AT175" s="158" t="s">
        <v>169</v>
      </c>
      <c r="AU175" s="158" t="s">
        <v>80</v>
      </c>
      <c r="AY175" s="158" t="s">
        <v>168</v>
      </c>
      <c r="BE175" s="241">
        <f t="shared" si="23"/>
        <v>0</v>
      </c>
      <c r="BF175" s="241">
        <f t="shared" si="24"/>
        <v>0</v>
      </c>
      <c r="BG175" s="241">
        <f t="shared" si="25"/>
        <v>0</v>
      </c>
      <c r="BH175" s="241">
        <f t="shared" si="26"/>
        <v>0</v>
      </c>
      <c r="BI175" s="241">
        <f t="shared" si="27"/>
        <v>0</v>
      </c>
      <c r="BJ175" s="158" t="s">
        <v>85</v>
      </c>
      <c r="BK175" s="242">
        <f t="shared" si="28"/>
        <v>0</v>
      </c>
      <c r="BL175" s="158" t="s">
        <v>173</v>
      </c>
      <c r="BM175" s="158" t="s">
        <v>581</v>
      </c>
      <c r="BO175" s="152"/>
    </row>
    <row r="176" spans="2:67" s="170" customFormat="1" ht="63.75" customHeight="1">
      <c r="B176" s="171"/>
      <c r="C176" s="243" t="s">
        <v>398</v>
      </c>
      <c r="D176" s="243" t="s">
        <v>203</v>
      </c>
      <c r="E176" s="244" t="s">
        <v>1701</v>
      </c>
      <c r="F176" s="245" t="s">
        <v>1702</v>
      </c>
      <c r="G176" s="245"/>
      <c r="H176" s="245"/>
      <c r="I176" s="245"/>
      <c r="J176" s="246" t="s">
        <v>210</v>
      </c>
      <c r="K176" s="247">
        <v>14</v>
      </c>
      <c r="L176" s="150"/>
      <c r="M176" s="150"/>
      <c r="N176" s="248">
        <f t="shared" si="10"/>
        <v>0</v>
      </c>
      <c r="O176" s="236"/>
      <c r="P176" s="236"/>
      <c r="Q176" s="236"/>
      <c r="R176" s="174"/>
      <c r="T176" s="237" t="s">
        <v>5</v>
      </c>
      <c r="U176" s="238" t="s">
        <v>41</v>
      </c>
      <c r="V176" s="239">
        <v>0</v>
      </c>
      <c r="W176" s="239">
        <f t="shared" si="20"/>
        <v>0</v>
      </c>
      <c r="X176" s="239">
        <v>0</v>
      </c>
      <c r="Y176" s="239">
        <f t="shared" si="21"/>
        <v>0</v>
      </c>
      <c r="Z176" s="239">
        <v>0</v>
      </c>
      <c r="AA176" s="240">
        <f t="shared" si="22"/>
        <v>0</v>
      </c>
      <c r="AR176" s="158" t="s">
        <v>198</v>
      </c>
      <c r="AT176" s="158" t="s">
        <v>203</v>
      </c>
      <c r="AU176" s="158" t="s">
        <v>80</v>
      </c>
      <c r="AY176" s="158" t="s">
        <v>168</v>
      </c>
      <c r="BE176" s="241">
        <f t="shared" si="23"/>
        <v>0</v>
      </c>
      <c r="BF176" s="241">
        <f t="shared" si="24"/>
        <v>0</v>
      </c>
      <c r="BG176" s="241">
        <f t="shared" si="25"/>
        <v>0</v>
      </c>
      <c r="BH176" s="241">
        <f t="shared" si="26"/>
        <v>0</v>
      </c>
      <c r="BI176" s="241">
        <f t="shared" si="27"/>
        <v>0</v>
      </c>
      <c r="BJ176" s="158" t="s">
        <v>85</v>
      </c>
      <c r="BK176" s="242">
        <f t="shared" si="28"/>
        <v>0</v>
      </c>
      <c r="BL176" s="158" t="s">
        <v>173</v>
      </c>
      <c r="BM176" s="158" t="s">
        <v>589</v>
      </c>
      <c r="BO176" s="152"/>
    </row>
    <row r="177" spans="2:67" s="170" customFormat="1" ht="63.75" customHeight="1">
      <c r="B177" s="171"/>
      <c r="C177" s="243" t="s">
        <v>402</v>
      </c>
      <c r="D177" s="243" t="s">
        <v>203</v>
      </c>
      <c r="E177" s="244" t="s">
        <v>1703</v>
      </c>
      <c r="F177" s="245" t="s">
        <v>1704</v>
      </c>
      <c r="G177" s="245"/>
      <c r="H177" s="245"/>
      <c r="I177" s="245"/>
      <c r="J177" s="246" t="s">
        <v>210</v>
      </c>
      <c r="K177" s="247">
        <v>37</v>
      </c>
      <c r="L177" s="150"/>
      <c r="M177" s="150"/>
      <c r="N177" s="248">
        <f t="shared" si="10"/>
        <v>0</v>
      </c>
      <c r="O177" s="236"/>
      <c r="P177" s="236"/>
      <c r="Q177" s="236"/>
      <c r="R177" s="174"/>
      <c r="T177" s="237" t="s">
        <v>5</v>
      </c>
      <c r="U177" s="238" t="s">
        <v>41</v>
      </c>
      <c r="V177" s="239">
        <v>0</v>
      </c>
      <c r="W177" s="239">
        <f t="shared" si="20"/>
        <v>0</v>
      </c>
      <c r="X177" s="239">
        <v>0</v>
      </c>
      <c r="Y177" s="239">
        <f t="shared" si="21"/>
        <v>0</v>
      </c>
      <c r="Z177" s="239">
        <v>0</v>
      </c>
      <c r="AA177" s="240">
        <f t="shared" si="22"/>
        <v>0</v>
      </c>
      <c r="AR177" s="158" t="s">
        <v>198</v>
      </c>
      <c r="AT177" s="158" t="s">
        <v>203</v>
      </c>
      <c r="AU177" s="158" t="s">
        <v>80</v>
      </c>
      <c r="AY177" s="158" t="s">
        <v>168</v>
      </c>
      <c r="BE177" s="241">
        <f t="shared" si="23"/>
        <v>0</v>
      </c>
      <c r="BF177" s="241">
        <f t="shared" si="24"/>
        <v>0</v>
      </c>
      <c r="BG177" s="241">
        <f t="shared" si="25"/>
        <v>0</v>
      </c>
      <c r="BH177" s="241">
        <f t="shared" si="26"/>
        <v>0</v>
      </c>
      <c r="BI177" s="241">
        <f t="shared" si="27"/>
        <v>0</v>
      </c>
      <c r="BJ177" s="158" t="s">
        <v>85</v>
      </c>
      <c r="BK177" s="242">
        <f t="shared" si="28"/>
        <v>0</v>
      </c>
      <c r="BL177" s="158" t="s">
        <v>173</v>
      </c>
      <c r="BM177" s="158" t="s">
        <v>597</v>
      </c>
      <c r="BO177" s="152"/>
    </row>
    <row r="178" spans="2:67" s="170" customFormat="1" ht="51" customHeight="1">
      <c r="B178" s="171"/>
      <c r="C178" s="243" t="s">
        <v>407</v>
      </c>
      <c r="D178" s="243" t="s">
        <v>203</v>
      </c>
      <c r="E178" s="244" t="s">
        <v>1705</v>
      </c>
      <c r="F178" s="245" t="s">
        <v>1706</v>
      </c>
      <c r="G178" s="245"/>
      <c r="H178" s="245"/>
      <c r="I178" s="245"/>
      <c r="J178" s="246" t="s">
        <v>210</v>
      </c>
      <c r="K178" s="247">
        <v>140</v>
      </c>
      <c r="L178" s="150"/>
      <c r="M178" s="150"/>
      <c r="N178" s="248">
        <f t="shared" si="10"/>
        <v>0</v>
      </c>
      <c r="O178" s="236"/>
      <c r="P178" s="236"/>
      <c r="Q178" s="236"/>
      <c r="R178" s="174"/>
      <c r="T178" s="237" t="s">
        <v>5</v>
      </c>
      <c r="U178" s="238" t="s">
        <v>41</v>
      </c>
      <c r="V178" s="239">
        <v>0</v>
      </c>
      <c r="W178" s="239">
        <f t="shared" si="20"/>
        <v>0</v>
      </c>
      <c r="X178" s="239">
        <v>0</v>
      </c>
      <c r="Y178" s="239">
        <f t="shared" si="21"/>
        <v>0</v>
      </c>
      <c r="Z178" s="239">
        <v>0</v>
      </c>
      <c r="AA178" s="240">
        <f t="shared" si="22"/>
        <v>0</v>
      </c>
      <c r="AR178" s="158" t="s">
        <v>198</v>
      </c>
      <c r="AT178" s="158" t="s">
        <v>203</v>
      </c>
      <c r="AU178" s="158" t="s">
        <v>80</v>
      </c>
      <c r="AY178" s="158" t="s">
        <v>168</v>
      </c>
      <c r="BE178" s="241">
        <f t="shared" si="23"/>
        <v>0</v>
      </c>
      <c r="BF178" s="241">
        <f t="shared" si="24"/>
        <v>0</v>
      </c>
      <c r="BG178" s="241">
        <f t="shared" si="25"/>
        <v>0</v>
      </c>
      <c r="BH178" s="241">
        <f t="shared" si="26"/>
        <v>0</v>
      </c>
      <c r="BI178" s="241">
        <f t="shared" si="27"/>
        <v>0</v>
      </c>
      <c r="BJ178" s="158" t="s">
        <v>85</v>
      </c>
      <c r="BK178" s="242">
        <f t="shared" si="28"/>
        <v>0</v>
      </c>
      <c r="BL178" s="158" t="s">
        <v>173</v>
      </c>
      <c r="BM178" s="158" t="s">
        <v>605</v>
      </c>
      <c r="BO178" s="152"/>
    </row>
    <row r="179" spans="2:67" s="170" customFormat="1" ht="16.5" customHeight="1">
      <c r="B179" s="171"/>
      <c r="C179" s="231" t="s">
        <v>411</v>
      </c>
      <c r="D179" s="231" t="s">
        <v>169</v>
      </c>
      <c r="E179" s="232" t="s">
        <v>1707</v>
      </c>
      <c r="F179" s="233" t="s">
        <v>1708</v>
      </c>
      <c r="G179" s="233"/>
      <c r="H179" s="233"/>
      <c r="I179" s="233"/>
      <c r="J179" s="234" t="s">
        <v>210</v>
      </c>
      <c r="K179" s="235">
        <v>19</v>
      </c>
      <c r="L179" s="149"/>
      <c r="M179" s="149"/>
      <c r="N179" s="236">
        <f t="shared" si="10"/>
        <v>0</v>
      </c>
      <c r="O179" s="236"/>
      <c r="P179" s="236"/>
      <c r="Q179" s="236"/>
      <c r="R179" s="174"/>
      <c r="T179" s="237" t="s">
        <v>5</v>
      </c>
      <c r="U179" s="238" t="s">
        <v>41</v>
      </c>
      <c r="V179" s="239">
        <v>0</v>
      </c>
      <c r="W179" s="239">
        <f t="shared" si="20"/>
        <v>0</v>
      </c>
      <c r="X179" s="239">
        <v>0</v>
      </c>
      <c r="Y179" s="239">
        <f t="shared" si="21"/>
        <v>0</v>
      </c>
      <c r="Z179" s="239">
        <v>0</v>
      </c>
      <c r="AA179" s="240">
        <f t="shared" si="22"/>
        <v>0</v>
      </c>
      <c r="AR179" s="158" t="s">
        <v>173</v>
      </c>
      <c r="AT179" s="158" t="s">
        <v>169</v>
      </c>
      <c r="AU179" s="158" t="s">
        <v>80</v>
      </c>
      <c r="AY179" s="158" t="s">
        <v>168</v>
      </c>
      <c r="BE179" s="241">
        <f t="shared" si="23"/>
        <v>0</v>
      </c>
      <c r="BF179" s="241">
        <f t="shared" si="24"/>
        <v>0</v>
      </c>
      <c r="BG179" s="241">
        <f t="shared" si="25"/>
        <v>0</v>
      </c>
      <c r="BH179" s="241">
        <f t="shared" si="26"/>
        <v>0</v>
      </c>
      <c r="BI179" s="241">
        <f t="shared" si="27"/>
        <v>0</v>
      </c>
      <c r="BJ179" s="158" t="s">
        <v>85</v>
      </c>
      <c r="BK179" s="242">
        <f t="shared" si="28"/>
        <v>0</v>
      </c>
      <c r="BL179" s="158" t="s">
        <v>173</v>
      </c>
      <c r="BM179" s="158" t="s">
        <v>612</v>
      </c>
      <c r="BO179" s="152"/>
    </row>
    <row r="180" spans="2:67" s="170" customFormat="1" ht="51" customHeight="1">
      <c r="B180" s="171"/>
      <c r="C180" s="243" t="s">
        <v>415</v>
      </c>
      <c r="D180" s="243" t="s">
        <v>203</v>
      </c>
      <c r="E180" s="244" t="s">
        <v>1709</v>
      </c>
      <c r="F180" s="245" t="s">
        <v>1710</v>
      </c>
      <c r="G180" s="245"/>
      <c r="H180" s="245"/>
      <c r="I180" s="245"/>
      <c r="J180" s="246" t="s">
        <v>210</v>
      </c>
      <c r="K180" s="247">
        <v>19</v>
      </c>
      <c r="L180" s="150"/>
      <c r="M180" s="150"/>
      <c r="N180" s="248">
        <f t="shared" si="10"/>
        <v>0</v>
      </c>
      <c r="O180" s="236"/>
      <c r="P180" s="236"/>
      <c r="Q180" s="236"/>
      <c r="R180" s="174"/>
      <c r="T180" s="237" t="s">
        <v>5</v>
      </c>
      <c r="U180" s="238" t="s">
        <v>41</v>
      </c>
      <c r="V180" s="239">
        <v>0</v>
      </c>
      <c r="W180" s="239">
        <f t="shared" si="20"/>
        <v>0</v>
      </c>
      <c r="X180" s="239">
        <v>0</v>
      </c>
      <c r="Y180" s="239">
        <f t="shared" si="21"/>
        <v>0</v>
      </c>
      <c r="Z180" s="239">
        <v>0</v>
      </c>
      <c r="AA180" s="240">
        <f t="shared" si="22"/>
        <v>0</v>
      </c>
      <c r="AR180" s="158" t="s">
        <v>198</v>
      </c>
      <c r="AT180" s="158" t="s">
        <v>203</v>
      </c>
      <c r="AU180" s="158" t="s">
        <v>80</v>
      </c>
      <c r="AY180" s="158" t="s">
        <v>168</v>
      </c>
      <c r="BE180" s="241">
        <f t="shared" si="23"/>
        <v>0</v>
      </c>
      <c r="BF180" s="241">
        <f t="shared" si="24"/>
        <v>0</v>
      </c>
      <c r="BG180" s="241">
        <f t="shared" si="25"/>
        <v>0</v>
      </c>
      <c r="BH180" s="241">
        <f t="shared" si="26"/>
        <v>0</v>
      </c>
      <c r="BI180" s="241">
        <f t="shared" si="27"/>
        <v>0</v>
      </c>
      <c r="BJ180" s="158" t="s">
        <v>85</v>
      </c>
      <c r="BK180" s="242">
        <f t="shared" si="28"/>
        <v>0</v>
      </c>
      <c r="BL180" s="158" t="s">
        <v>173</v>
      </c>
      <c r="BM180" s="158" t="s">
        <v>620</v>
      </c>
      <c r="BO180" s="152"/>
    </row>
    <row r="181" spans="2:67" s="170" customFormat="1" ht="16.5" customHeight="1">
      <c r="B181" s="171"/>
      <c r="C181" s="243" t="s">
        <v>420</v>
      </c>
      <c r="D181" s="243" t="s">
        <v>203</v>
      </c>
      <c r="E181" s="244" t="s">
        <v>1711</v>
      </c>
      <c r="F181" s="245" t="s">
        <v>1712</v>
      </c>
      <c r="G181" s="245"/>
      <c r="H181" s="245"/>
      <c r="I181" s="245"/>
      <c r="J181" s="246" t="s">
        <v>210</v>
      </c>
      <c r="K181" s="247">
        <v>19</v>
      </c>
      <c r="L181" s="150"/>
      <c r="M181" s="150"/>
      <c r="N181" s="248">
        <f t="shared" si="10"/>
        <v>0</v>
      </c>
      <c r="O181" s="236"/>
      <c r="P181" s="236"/>
      <c r="Q181" s="236"/>
      <c r="R181" s="174"/>
      <c r="T181" s="237" t="s">
        <v>5</v>
      </c>
      <c r="U181" s="238" t="s">
        <v>41</v>
      </c>
      <c r="V181" s="239">
        <v>0</v>
      </c>
      <c r="W181" s="239">
        <f t="shared" si="20"/>
        <v>0</v>
      </c>
      <c r="X181" s="239">
        <v>0</v>
      </c>
      <c r="Y181" s="239">
        <f t="shared" si="21"/>
        <v>0</v>
      </c>
      <c r="Z181" s="239">
        <v>0</v>
      </c>
      <c r="AA181" s="240">
        <f t="shared" si="22"/>
        <v>0</v>
      </c>
      <c r="AR181" s="158" t="s">
        <v>198</v>
      </c>
      <c r="AT181" s="158" t="s">
        <v>203</v>
      </c>
      <c r="AU181" s="158" t="s">
        <v>80</v>
      </c>
      <c r="AY181" s="158" t="s">
        <v>168</v>
      </c>
      <c r="BE181" s="241">
        <f t="shared" si="23"/>
        <v>0</v>
      </c>
      <c r="BF181" s="241">
        <f t="shared" si="24"/>
        <v>0</v>
      </c>
      <c r="BG181" s="241">
        <f t="shared" si="25"/>
        <v>0</v>
      </c>
      <c r="BH181" s="241">
        <f t="shared" si="26"/>
        <v>0</v>
      </c>
      <c r="BI181" s="241">
        <f t="shared" si="27"/>
        <v>0</v>
      </c>
      <c r="BJ181" s="158" t="s">
        <v>85</v>
      </c>
      <c r="BK181" s="242">
        <f t="shared" si="28"/>
        <v>0</v>
      </c>
      <c r="BL181" s="158" t="s">
        <v>173</v>
      </c>
      <c r="BM181" s="158" t="s">
        <v>627</v>
      </c>
      <c r="BO181" s="152"/>
    </row>
    <row r="182" spans="2:67" s="170" customFormat="1" ht="25.5" customHeight="1">
      <c r="B182" s="171"/>
      <c r="C182" s="243" t="s">
        <v>424</v>
      </c>
      <c r="D182" s="243" t="s">
        <v>203</v>
      </c>
      <c r="E182" s="244" t="s">
        <v>1713</v>
      </c>
      <c r="F182" s="245" t="s">
        <v>1714</v>
      </c>
      <c r="G182" s="245"/>
      <c r="H182" s="245"/>
      <c r="I182" s="245"/>
      <c r="J182" s="246" t="s">
        <v>210</v>
      </c>
      <c r="K182" s="247">
        <v>262</v>
      </c>
      <c r="L182" s="150"/>
      <c r="M182" s="150"/>
      <c r="N182" s="248">
        <f t="shared" si="10"/>
        <v>0</v>
      </c>
      <c r="O182" s="236"/>
      <c r="P182" s="236"/>
      <c r="Q182" s="236"/>
      <c r="R182" s="174"/>
      <c r="T182" s="237" t="s">
        <v>5</v>
      </c>
      <c r="U182" s="238" t="s">
        <v>41</v>
      </c>
      <c r="V182" s="239">
        <v>0</v>
      </c>
      <c r="W182" s="239">
        <f t="shared" si="20"/>
        <v>0</v>
      </c>
      <c r="X182" s="239">
        <v>0</v>
      </c>
      <c r="Y182" s="239">
        <f t="shared" si="21"/>
        <v>0</v>
      </c>
      <c r="Z182" s="239">
        <v>0</v>
      </c>
      <c r="AA182" s="240">
        <f t="shared" si="22"/>
        <v>0</v>
      </c>
      <c r="AR182" s="158" t="s">
        <v>198</v>
      </c>
      <c r="AT182" s="158" t="s">
        <v>203</v>
      </c>
      <c r="AU182" s="158" t="s">
        <v>80</v>
      </c>
      <c r="AY182" s="158" t="s">
        <v>168</v>
      </c>
      <c r="BE182" s="241">
        <f t="shared" si="23"/>
        <v>0</v>
      </c>
      <c r="BF182" s="241">
        <f t="shared" si="24"/>
        <v>0</v>
      </c>
      <c r="BG182" s="241">
        <f t="shared" si="25"/>
        <v>0</v>
      </c>
      <c r="BH182" s="241">
        <f t="shared" si="26"/>
        <v>0</v>
      </c>
      <c r="BI182" s="241">
        <f t="shared" si="27"/>
        <v>0</v>
      </c>
      <c r="BJ182" s="158" t="s">
        <v>85</v>
      </c>
      <c r="BK182" s="242">
        <f t="shared" si="28"/>
        <v>0</v>
      </c>
      <c r="BL182" s="158" t="s">
        <v>173</v>
      </c>
      <c r="BM182" s="158" t="s">
        <v>635</v>
      </c>
      <c r="BO182" s="152"/>
    </row>
    <row r="183" spans="2:67" s="170" customFormat="1" ht="25.5" customHeight="1">
      <c r="B183" s="171"/>
      <c r="C183" s="243" t="s">
        <v>428</v>
      </c>
      <c r="D183" s="243" t="s">
        <v>203</v>
      </c>
      <c r="E183" s="244" t="s">
        <v>1715</v>
      </c>
      <c r="F183" s="245" t="s">
        <v>1716</v>
      </c>
      <c r="G183" s="245"/>
      <c r="H183" s="245"/>
      <c r="I183" s="245"/>
      <c r="J183" s="246" t="s">
        <v>210</v>
      </c>
      <c r="K183" s="247">
        <v>104</v>
      </c>
      <c r="L183" s="150"/>
      <c r="M183" s="150"/>
      <c r="N183" s="248">
        <f t="shared" si="10"/>
        <v>0</v>
      </c>
      <c r="O183" s="236"/>
      <c r="P183" s="236"/>
      <c r="Q183" s="236"/>
      <c r="R183" s="174"/>
      <c r="T183" s="237" t="s">
        <v>5</v>
      </c>
      <c r="U183" s="238" t="s">
        <v>41</v>
      </c>
      <c r="V183" s="239">
        <v>0</v>
      </c>
      <c r="W183" s="239">
        <f t="shared" si="20"/>
        <v>0</v>
      </c>
      <c r="X183" s="239">
        <v>0</v>
      </c>
      <c r="Y183" s="239">
        <f t="shared" si="21"/>
        <v>0</v>
      </c>
      <c r="Z183" s="239">
        <v>0</v>
      </c>
      <c r="AA183" s="240">
        <f t="shared" si="22"/>
        <v>0</v>
      </c>
      <c r="AR183" s="158" t="s">
        <v>198</v>
      </c>
      <c r="AT183" s="158" t="s">
        <v>203</v>
      </c>
      <c r="AU183" s="158" t="s">
        <v>80</v>
      </c>
      <c r="AY183" s="158" t="s">
        <v>168</v>
      </c>
      <c r="BE183" s="241">
        <f t="shared" si="23"/>
        <v>0</v>
      </c>
      <c r="BF183" s="241">
        <f t="shared" si="24"/>
        <v>0</v>
      </c>
      <c r="BG183" s="241">
        <f t="shared" si="25"/>
        <v>0</v>
      </c>
      <c r="BH183" s="241">
        <f t="shared" si="26"/>
        <v>0</v>
      </c>
      <c r="BI183" s="241">
        <f t="shared" si="27"/>
        <v>0</v>
      </c>
      <c r="BJ183" s="158" t="s">
        <v>85</v>
      </c>
      <c r="BK183" s="242">
        <f t="shared" si="28"/>
        <v>0</v>
      </c>
      <c r="BL183" s="158" t="s">
        <v>173</v>
      </c>
      <c r="BM183" s="158" t="s">
        <v>643</v>
      </c>
      <c r="BO183" s="152"/>
    </row>
    <row r="184" spans="2:67" s="170" customFormat="1" ht="38.25" customHeight="1">
      <c r="B184" s="171"/>
      <c r="C184" s="243" t="s">
        <v>432</v>
      </c>
      <c r="D184" s="243" t="s">
        <v>203</v>
      </c>
      <c r="E184" s="244" t="s">
        <v>1717</v>
      </c>
      <c r="F184" s="245" t="s">
        <v>1718</v>
      </c>
      <c r="G184" s="245"/>
      <c r="H184" s="245"/>
      <c r="I184" s="245"/>
      <c r="J184" s="246" t="s">
        <v>210</v>
      </c>
      <c r="K184" s="247">
        <v>60</v>
      </c>
      <c r="L184" s="150"/>
      <c r="M184" s="150"/>
      <c r="N184" s="248">
        <f t="shared" si="10"/>
        <v>0</v>
      </c>
      <c r="O184" s="236"/>
      <c r="P184" s="236"/>
      <c r="Q184" s="236"/>
      <c r="R184" s="174"/>
      <c r="T184" s="237" t="s">
        <v>5</v>
      </c>
      <c r="U184" s="238" t="s">
        <v>41</v>
      </c>
      <c r="V184" s="239">
        <v>0</v>
      </c>
      <c r="W184" s="239">
        <f t="shared" si="20"/>
        <v>0</v>
      </c>
      <c r="X184" s="239">
        <v>0</v>
      </c>
      <c r="Y184" s="239">
        <f t="shared" si="21"/>
        <v>0</v>
      </c>
      <c r="Z184" s="239">
        <v>0</v>
      </c>
      <c r="AA184" s="240">
        <f t="shared" si="22"/>
        <v>0</v>
      </c>
      <c r="AR184" s="158" t="s">
        <v>198</v>
      </c>
      <c r="AT184" s="158" t="s">
        <v>203</v>
      </c>
      <c r="AU184" s="158" t="s">
        <v>80</v>
      </c>
      <c r="AY184" s="158" t="s">
        <v>168</v>
      </c>
      <c r="BE184" s="241">
        <f t="shared" si="23"/>
        <v>0</v>
      </c>
      <c r="BF184" s="241">
        <f t="shared" si="24"/>
        <v>0</v>
      </c>
      <c r="BG184" s="241">
        <f t="shared" si="25"/>
        <v>0</v>
      </c>
      <c r="BH184" s="241">
        <f t="shared" si="26"/>
        <v>0</v>
      </c>
      <c r="BI184" s="241">
        <f t="shared" si="27"/>
        <v>0</v>
      </c>
      <c r="BJ184" s="158" t="s">
        <v>85</v>
      </c>
      <c r="BK184" s="242">
        <f t="shared" si="28"/>
        <v>0</v>
      </c>
      <c r="BL184" s="158" t="s">
        <v>173</v>
      </c>
      <c r="BM184" s="158" t="s">
        <v>651</v>
      </c>
      <c r="BO184" s="152"/>
    </row>
    <row r="185" spans="2:67" s="170" customFormat="1" ht="38.25" customHeight="1">
      <c r="B185" s="171"/>
      <c r="C185" s="243" t="s">
        <v>436</v>
      </c>
      <c r="D185" s="243" t="s">
        <v>203</v>
      </c>
      <c r="E185" s="244" t="s">
        <v>1719</v>
      </c>
      <c r="F185" s="245" t="s">
        <v>1720</v>
      </c>
      <c r="G185" s="245"/>
      <c r="H185" s="245"/>
      <c r="I185" s="245"/>
      <c r="J185" s="246" t="s">
        <v>210</v>
      </c>
      <c r="K185" s="247">
        <v>2</v>
      </c>
      <c r="L185" s="150"/>
      <c r="M185" s="150"/>
      <c r="N185" s="248">
        <f t="shared" si="10"/>
        <v>0</v>
      </c>
      <c r="O185" s="236"/>
      <c r="P185" s="236"/>
      <c r="Q185" s="236"/>
      <c r="R185" s="174"/>
      <c r="T185" s="237" t="s">
        <v>5</v>
      </c>
      <c r="U185" s="238" t="s">
        <v>41</v>
      </c>
      <c r="V185" s="239">
        <v>0</v>
      </c>
      <c r="W185" s="239">
        <f t="shared" si="20"/>
        <v>0</v>
      </c>
      <c r="X185" s="239">
        <v>0</v>
      </c>
      <c r="Y185" s="239">
        <f t="shared" si="21"/>
        <v>0</v>
      </c>
      <c r="Z185" s="239">
        <v>0</v>
      </c>
      <c r="AA185" s="240">
        <f t="shared" si="22"/>
        <v>0</v>
      </c>
      <c r="AR185" s="158" t="s">
        <v>198</v>
      </c>
      <c r="AT185" s="158" t="s">
        <v>203</v>
      </c>
      <c r="AU185" s="158" t="s">
        <v>80</v>
      </c>
      <c r="AY185" s="158" t="s">
        <v>168</v>
      </c>
      <c r="BE185" s="241">
        <f t="shared" si="23"/>
        <v>0</v>
      </c>
      <c r="BF185" s="241">
        <f t="shared" si="24"/>
        <v>0</v>
      </c>
      <c r="BG185" s="241">
        <f t="shared" si="25"/>
        <v>0</v>
      </c>
      <c r="BH185" s="241">
        <f t="shared" si="26"/>
        <v>0</v>
      </c>
      <c r="BI185" s="241">
        <f t="shared" si="27"/>
        <v>0</v>
      </c>
      <c r="BJ185" s="158" t="s">
        <v>85</v>
      </c>
      <c r="BK185" s="242">
        <f t="shared" si="28"/>
        <v>0</v>
      </c>
      <c r="BL185" s="158" t="s">
        <v>173</v>
      </c>
      <c r="BM185" s="158" t="s">
        <v>659</v>
      </c>
      <c r="BO185" s="152"/>
    </row>
    <row r="186" spans="2:67" s="170" customFormat="1" ht="38.25" customHeight="1">
      <c r="B186" s="171"/>
      <c r="C186" s="243" t="s">
        <v>440</v>
      </c>
      <c r="D186" s="243" t="s">
        <v>203</v>
      </c>
      <c r="E186" s="244" t="s">
        <v>1721</v>
      </c>
      <c r="F186" s="245" t="s">
        <v>1722</v>
      </c>
      <c r="G186" s="245"/>
      <c r="H186" s="245"/>
      <c r="I186" s="245"/>
      <c r="J186" s="246" t="s">
        <v>210</v>
      </c>
      <c r="K186" s="247">
        <v>8</v>
      </c>
      <c r="L186" s="150"/>
      <c r="M186" s="150"/>
      <c r="N186" s="248">
        <f t="shared" si="10"/>
        <v>0</v>
      </c>
      <c r="O186" s="236"/>
      <c r="P186" s="236"/>
      <c r="Q186" s="236"/>
      <c r="R186" s="174"/>
      <c r="T186" s="237" t="s">
        <v>5</v>
      </c>
      <c r="U186" s="238" t="s">
        <v>41</v>
      </c>
      <c r="V186" s="239">
        <v>0</v>
      </c>
      <c r="W186" s="239">
        <f t="shared" si="20"/>
        <v>0</v>
      </c>
      <c r="X186" s="239">
        <v>0</v>
      </c>
      <c r="Y186" s="239">
        <f t="shared" si="21"/>
        <v>0</v>
      </c>
      <c r="Z186" s="239">
        <v>0</v>
      </c>
      <c r="AA186" s="240">
        <f t="shared" si="22"/>
        <v>0</v>
      </c>
      <c r="AR186" s="158" t="s">
        <v>198</v>
      </c>
      <c r="AT186" s="158" t="s">
        <v>203</v>
      </c>
      <c r="AU186" s="158" t="s">
        <v>80</v>
      </c>
      <c r="AY186" s="158" t="s">
        <v>168</v>
      </c>
      <c r="BE186" s="241">
        <f t="shared" si="23"/>
        <v>0</v>
      </c>
      <c r="BF186" s="241">
        <f t="shared" si="24"/>
        <v>0</v>
      </c>
      <c r="BG186" s="241">
        <f t="shared" si="25"/>
        <v>0</v>
      </c>
      <c r="BH186" s="241">
        <f t="shared" si="26"/>
        <v>0</v>
      </c>
      <c r="BI186" s="241">
        <f t="shared" si="27"/>
        <v>0</v>
      </c>
      <c r="BJ186" s="158" t="s">
        <v>85</v>
      </c>
      <c r="BK186" s="242">
        <f t="shared" si="28"/>
        <v>0</v>
      </c>
      <c r="BL186" s="158" t="s">
        <v>173</v>
      </c>
      <c r="BM186" s="158" t="s">
        <v>667</v>
      </c>
      <c r="BO186" s="152"/>
    </row>
    <row r="187" spans="2:67" s="170" customFormat="1" ht="25.5" customHeight="1">
      <c r="B187" s="171"/>
      <c r="C187" s="231" t="s">
        <v>444</v>
      </c>
      <c r="D187" s="231" t="s">
        <v>169</v>
      </c>
      <c r="E187" s="232" t="s">
        <v>1723</v>
      </c>
      <c r="F187" s="233" t="s">
        <v>1724</v>
      </c>
      <c r="G187" s="233"/>
      <c r="H187" s="233"/>
      <c r="I187" s="233"/>
      <c r="J187" s="234" t="s">
        <v>210</v>
      </c>
      <c r="K187" s="235">
        <v>1</v>
      </c>
      <c r="L187" s="149"/>
      <c r="M187" s="149"/>
      <c r="N187" s="236">
        <f t="shared" si="10"/>
        <v>0</v>
      </c>
      <c r="O187" s="236"/>
      <c r="P187" s="236"/>
      <c r="Q187" s="236"/>
      <c r="R187" s="174"/>
      <c r="T187" s="237" t="s">
        <v>5</v>
      </c>
      <c r="U187" s="238" t="s">
        <v>41</v>
      </c>
      <c r="V187" s="239">
        <v>0</v>
      </c>
      <c r="W187" s="239">
        <f t="shared" si="20"/>
        <v>0</v>
      </c>
      <c r="X187" s="239">
        <v>0</v>
      </c>
      <c r="Y187" s="239">
        <f t="shared" si="21"/>
        <v>0</v>
      </c>
      <c r="Z187" s="239">
        <v>0</v>
      </c>
      <c r="AA187" s="240">
        <f t="shared" si="22"/>
        <v>0</v>
      </c>
      <c r="AR187" s="158" t="s">
        <v>173</v>
      </c>
      <c r="AT187" s="158" t="s">
        <v>169</v>
      </c>
      <c r="AU187" s="158" t="s">
        <v>80</v>
      </c>
      <c r="AY187" s="158" t="s">
        <v>168</v>
      </c>
      <c r="BE187" s="241">
        <f t="shared" si="23"/>
        <v>0</v>
      </c>
      <c r="BF187" s="241">
        <f t="shared" si="24"/>
        <v>0</v>
      </c>
      <c r="BG187" s="241">
        <f t="shared" si="25"/>
        <v>0</v>
      </c>
      <c r="BH187" s="241">
        <f t="shared" si="26"/>
        <v>0</v>
      </c>
      <c r="BI187" s="241">
        <f t="shared" si="27"/>
        <v>0</v>
      </c>
      <c r="BJ187" s="158" t="s">
        <v>85</v>
      </c>
      <c r="BK187" s="242">
        <f t="shared" si="28"/>
        <v>0</v>
      </c>
      <c r="BL187" s="158" t="s">
        <v>173</v>
      </c>
      <c r="BM187" s="158" t="s">
        <v>675</v>
      </c>
      <c r="BO187" s="152"/>
    </row>
    <row r="188" spans="2:67" s="170" customFormat="1" ht="25.5" customHeight="1">
      <c r="B188" s="171"/>
      <c r="C188" s="243" t="s">
        <v>448</v>
      </c>
      <c r="D188" s="243" t="s">
        <v>203</v>
      </c>
      <c r="E188" s="244" t="s">
        <v>1725</v>
      </c>
      <c r="F188" s="245" t="s">
        <v>1726</v>
      </c>
      <c r="G188" s="245"/>
      <c r="H188" s="245"/>
      <c r="I188" s="245"/>
      <c r="J188" s="246" t="s">
        <v>210</v>
      </c>
      <c r="K188" s="247">
        <v>1</v>
      </c>
      <c r="L188" s="150"/>
      <c r="M188" s="150"/>
      <c r="N188" s="248">
        <f t="shared" si="10"/>
        <v>0</v>
      </c>
      <c r="O188" s="236"/>
      <c r="P188" s="236"/>
      <c r="Q188" s="236"/>
      <c r="R188" s="174"/>
      <c r="T188" s="237" t="s">
        <v>5</v>
      </c>
      <c r="U188" s="238" t="s">
        <v>41</v>
      </c>
      <c r="V188" s="239">
        <v>0</v>
      </c>
      <c r="W188" s="239">
        <f t="shared" si="20"/>
        <v>0</v>
      </c>
      <c r="X188" s="239">
        <v>0</v>
      </c>
      <c r="Y188" s="239">
        <f t="shared" si="21"/>
        <v>0</v>
      </c>
      <c r="Z188" s="239">
        <v>0</v>
      </c>
      <c r="AA188" s="240">
        <f t="shared" si="22"/>
        <v>0</v>
      </c>
      <c r="AR188" s="158" t="s">
        <v>198</v>
      </c>
      <c r="AT188" s="158" t="s">
        <v>203</v>
      </c>
      <c r="AU188" s="158" t="s">
        <v>80</v>
      </c>
      <c r="AY188" s="158" t="s">
        <v>168</v>
      </c>
      <c r="BE188" s="241">
        <f t="shared" si="23"/>
        <v>0</v>
      </c>
      <c r="BF188" s="241">
        <f t="shared" si="24"/>
        <v>0</v>
      </c>
      <c r="BG188" s="241">
        <f t="shared" si="25"/>
        <v>0</v>
      </c>
      <c r="BH188" s="241">
        <f t="shared" si="26"/>
        <v>0</v>
      </c>
      <c r="BI188" s="241">
        <f t="shared" si="27"/>
        <v>0</v>
      </c>
      <c r="BJ188" s="158" t="s">
        <v>85</v>
      </c>
      <c r="BK188" s="242">
        <f t="shared" si="28"/>
        <v>0</v>
      </c>
      <c r="BL188" s="158" t="s">
        <v>173</v>
      </c>
      <c r="BM188" s="158" t="s">
        <v>683</v>
      </c>
      <c r="BO188" s="152"/>
    </row>
    <row r="189" spans="2:67" s="170" customFormat="1" ht="16.5" customHeight="1">
      <c r="B189" s="171"/>
      <c r="C189" s="243" t="s">
        <v>452</v>
      </c>
      <c r="D189" s="243" t="s">
        <v>203</v>
      </c>
      <c r="E189" s="244" t="s">
        <v>1727</v>
      </c>
      <c r="F189" s="245" t="s">
        <v>1728</v>
      </c>
      <c r="G189" s="245"/>
      <c r="H189" s="245"/>
      <c r="I189" s="245"/>
      <c r="J189" s="246" t="s">
        <v>210</v>
      </c>
      <c r="K189" s="247">
        <v>3</v>
      </c>
      <c r="L189" s="150"/>
      <c r="M189" s="150"/>
      <c r="N189" s="248">
        <f t="shared" si="10"/>
        <v>0</v>
      </c>
      <c r="O189" s="236"/>
      <c r="P189" s="236"/>
      <c r="Q189" s="236"/>
      <c r="R189" s="174"/>
      <c r="T189" s="237" t="s">
        <v>5</v>
      </c>
      <c r="U189" s="238" t="s">
        <v>41</v>
      </c>
      <c r="V189" s="239">
        <v>0</v>
      </c>
      <c r="W189" s="239">
        <f t="shared" si="20"/>
        <v>0</v>
      </c>
      <c r="X189" s="239">
        <v>0</v>
      </c>
      <c r="Y189" s="239">
        <f t="shared" si="21"/>
        <v>0</v>
      </c>
      <c r="Z189" s="239">
        <v>0</v>
      </c>
      <c r="AA189" s="240">
        <f t="shared" si="22"/>
        <v>0</v>
      </c>
      <c r="AR189" s="158" t="s">
        <v>198</v>
      </c>
      <c r="AT189" s="158" t="s">
        <v>203</v>
      </c>
      <c r="AU189" s="158" t="s">
        <v>80</v>
      </c>
      <c r="AY189" s="158" t="s">
        <v>168</v>
      </c>
      <c r="BE189" s="241">
        <f t="shared" si="23"/>
        <v>0</v>
      </c>
      <c r="BF189" s="241">
        <f t="shared" si="24"/>
        <v>0</v>
      </c>
      <c r="BG189" s="241">
        <f t="shared" si="25"/>
        <v>0</v>
      </c>
      <c r="BH189" s="241">
        <f t="shared" si="26"/>
        <v>0</v>
      </c>
      <c r="BI189" s="241">
        <f t="shared" si="27"/>
        <v>0</v>
      </c>
      <c r="BJ189" s="158" t="s">
        <v>85</v>
      </c>
      <c r="BK189" s="242">
        <f t="shared" si="28"/>
        <v>0</v>
      </c>
      <c r="BL189" s="158" t="s">
        <v>173</v>
      </c>
      <c r="BM189" s="158" t="s">
        <v>691</v>
      </c>
      <c r="BO189" s="152"/>
    </row>
    <row r="190" spans="2:67" s="170" customFormat="1" ht="25.5" customHeight="1">
      <c r="B190" s="171"/>
      <c r="C190" s="231" t="s">
        <v>456</v>
      </c>
      <c r="D190" s="231" t="s">
        <v>169</v>
      </c>
      <c r="E190" s="232" t="s">
        <v>1729</v>
      </c>
      <c r="F190" s="233" t="s">
        <v>1730</v>
      </c>
      <c r="G190" s="233"/>
      <c r="H190" s="233"/>
      <c r="I190" s="233"/>
      <c r="J190" s="234" t="s">
        <v>210</v>
      </c>
      <c r="K190" s="235">
        <v>1</v>
      </c>
      <c r="L190" s="149"/>
      <c r="M190" s="149"/>
      <c r="N190" s="236">
        <f t="shared" si="10"/>
        <v>0</v>
      </c>
      <c r="O190" s="236"/>
      <c r="P190" s="236"/>
      <c r="Q190" s="236"/>
      <c r="R190" s="174"/>
      <c r="T190" s="237" t="s">
        <v>5</v>
      </c>
      <c r="U190" s="238" t="s">
        <v>41</v>
      </c>
      <c r="V190" s="239">
        <v>0</v>
      </c>
      <c r="W190" s="239">
        <f t="shared" si="20"/>
        <v>0</v>
      </c>
      <c r="X190" s="239">
        <v>0</v>
      </c>
      <c r="Y190" s="239">
        <f t="shared" si="21"/>
        <v>0</v>
      </c>
      <c r="Z190" s="239">
        <v>0</v>
      </c>
      <c r="AA190" s="240">
        <f t="shared" si="22"/>
        <v>0</v>
      </c>
      <c r="AR190" s="158" t="s">
        <v>173</v>
      </c>
      <c r="AT190" s="158" t="s">
        <v>169</v>
      </c>
      <c r="AU190" s="158" t="s">
        <v>80</v>
      </c>
      <c r="AY190" s="158" t="s">
        <v>168</v>
      </c>
      <c r="BE190" s="241">
        <f t="shared" si="23"/>
        <v>0</v>
      </c>
      <c r="BF190" s="241">
        <f t="shared" si="24"/>
        <v>0</v>
      </c>
      <c r="BG190" s="241">
        <f t="shared" si="25"/>
        <v>0</v>
      </c>
      <c r="BH190" s="241">
        <f t="shared" si="26"/>
        <v>0</v>
      </c>
      <c r="BI190" s="241">
        <f t="shared" si="27"/>
        <v>0</v>
      </c>
      <c r="BJ190" s="158" t="s">
        <v>85</v>
      </c>
      <c r="BK190" s="242">
        <f t="shared" si="28"/>
        <v>0</v>
      </c>
      <c r="BL190" s="158" t="s">
        <v>173</v>
      </c>
      <c r="BM190" s="158" t="s">
        <v>699</v>
      </c>
      <c r="BO190" s="152"/>
    </row>
    <row r="191" spans="2:67" s="170" customFormat="1" ht="25.5" customHeight="1">
      <c r="B191" s="171"/>
      <c r="C191" s="243" t="s">
        <v>460</v>
      </c>
      <c r="D191" s="243" t="s">
        <v>203</v>
      </c>
      <c r="E191" s="244" t="s">
        <v>1731</v>
      </c>
      <c r="F191" s="245" t="s">
        <v>1732</v>
      </c>
      <c r="G191" s="245"/>
      <c r="H191" s="245"/>
      <c r="I191" s="245"/>
      <c r="J191" s="246" t="s">
        <v>210</v>
      </c>
      <c r="K191" s="247">
        <v>1</v>
      </c>
      <c r="L191" s="150"/>
      <c r="M191" s="150"/>
      <c r="N191" s="248">
        <f t="shared" si="10"/>
        <v>0</v>
      </c>
      <c r="O191" s="236"/>
      <c r="P191" s="236"/>
      <c r="Q191" s="236"/>
      <c r="R191" s="174"/>
      <c r="T191" s="237" t="s">
        <v>5</v>
      </c>
      <c r="U191" s="238" t="s">
        <v>41</v>
      </c>
      <c r="V191" s="239">
        <v>0</v>
      </c>
      <c r="W191" s="239">
        <f t="shared" si="20"/>
        <v>0</v>
      </c>
      <c r="X191" s="239">
        <v>0</v>
      </c>
      <c r="Y191" s="239">
        <f t="shared" si="21"/>
        <v>0</v>
      </c>
      <c r="Z191" s="239">
        <v>0</v>
      </c>
      <c r="AA191" s="240">
        <f t="shared" si="22"/>
        <v>0</v>
      </c>
      <c r="AR191" s="158" t="s">
        <v>198</v>
      </c>
      <c r="AT191" s="158" t="s">
        <v>203</v>
      </c>
      <c r="AU191" s="158" t="s">
        <v>80</v>
      </c>
      <c r="AY191" s="158" t="s">
        <v>168</v>
      </c>
      <c r="BE191" s="241">
        <f t="shared" si="23"/>
        <v>0</v>
      </c>
      <c r="BF191" s="241">
        <f t="shared" si="24"/>
        <v>0</v>
      </c>
      <c r="BG191" s="241">
        <f t="shared" si="25"/>
        <v>0</v>
      </c>
      <c r="BH191" s="241">
        <f t="shared" si="26"/>
        <v>0</v>
      </c>
      <c r="BI191" s="241">
        <f t="shared" si="27"/>
        <v>0</v>
      </c>
      <c r="BJ191" s="158" t="s">
        <v>85</v>
      </c>
      <c r="BK191" s="242">
        <f t="shared" si="28"/>
        <v>0</v>
      </c>
      <c r="BL191" s="158" t="s">
        <v>173</v>
      </c>
      <c r="BM191" s="158" t="s">
        <v>707</v>
      </c>
      <c r="BO191" s="152"/>
    </row>
    <row r="192" spans="2:67" s="170" customFormat="1" ht="16.5" customHeight="1">
      <c r="B192" s="171"/>
      <c r="C192" s="231" t="s">
        <v>464</v>
      </c>
      <c r="D192" s="231" t="s">
        <v>169</v>
      </c>
      <c r="E192" s="232" t="s">
        <v>1733</v>
      </c>
      <c r="F192" s="233" t="s">
        <v>1734</v>
      </c>
      <c r="G192" s="233"/>
      <c r="H192" s="233"/>
      <c r="I192" s="233"/>
      <c r="J192" s="234" t="s">
        <v>210</v>
      </c>
      <c r="K192" s="235">
        <v>3</v>
      </c>
      <c r="L192" s="149"/>
      <c r="M192" s="149"/>
      <c r="N192" s="236">
        <f t="shared" si="10"/>
        <v>0</v>
      </c>
      <c r="O192" s="236"/>
      <c r="P192" s="236"/>
      <c r="Q192" s="236"/>
      <c r="R192" s="174"/>
      <c r="T192" s="237" t="s">
        <v>5</v>
      </c>
      <c r="U192" s="238" t="s">
        <v>41</v>
      </c>
      <c r="V192" s="239">
        <v>0</v>
      </c>
      <c r="W192" s="239">
        <f t="shared" si="20"/>
        <v>0</v>
      </c>
      <c r="X192" s="239">
        <v>0</v>
      </c>
      <c r="Y192" s="239">
        <f t="shared" si="21"/>
        <v>0</v>
      </c>
      <c r="Z192" s="239">
        <v>0</v>
      </c>
      <c r="AA192" s="240">
        <f t="shared" si="22"/>
        <v>0</v>
      </c>
      <c r="AR192" s="158" t="s">
        <v>173</v>
      </c>
      <c r="AT192" s="158" t="s">
        <v>169</v>
      </c>
      <c r="AU192" s="158" t="s">
        <v>80</v>
      </c>
      <c r="AY192" s="158" t="s">
        <v>168</v>
      </c>
      <c r="BE192" s="241">
        <f t="shared" si="23"/>
        <v>0</v>
      </c>
      <c r="BF192" s="241">
        <f t="shared" si="24"/>
        <v>0</v>
      </c>
      <c r="BG192" s="241">
        <f t="shared" si="25"/>
        <v>0</v>
      </c>
      <c r="BH192" s="241">
        <f t="shared" si="26"/>
        <v>0</v>
      </c>
      <c r="BI192" s="241">
        <f t="shared" si="27"/>
        <v>0</v>
      </c>
      <c r="BJ192" s="158" t="s">
        <v>85</v>
      </c>
      <c r="BK192" s="242">
        <f t="shared" si="28"/>
        <v>0</v>
      </c>
      <c r="BL192" s="158" t="s">
        <v>173</v>
      </c>
      <c r="BM192" s="158" t="s">
        <v>715</v>
      </c>
      <c r="BO192" s="152"/>
    </row>
    <row r="193" spans="2:67" s="170" customFormat="1" ht="16.5" customHeight="1">
      <c r="B193" s="171"/>
      <c r="C193" s="243" t="s">
        <v>468</v>
      </c>
      <c r="D193" s="243" t="s">
        <v>203</v>
      </c>
      <c r="E193" s="244" t="s">
        <v>1735</v>
      </c>
      <c r="F193" s="245" t="s">
        <v>1736</v>
      </c>
      <c r="G193" s="245"/>
      <c r="H193" s="245"/>
      <c r="I193" s="245"/>
      <c r="J193" s="246" t="s">
        <v>210</v>
      </c>
      <c r="K193" s="247">
        <v>3</v>
      </c>
      <c r="L193" s="150"/>
      <c r="M193" s="150"/>
      <c r="N193" s="248">
        <f t="shared" si="10"/>
        <v>0</v>
      </c>
      <c r="O193" s="236"/>
      <c r="P193" s="236"/>
      <c r="Q193" s="236"/>
      <c r="R193" s="174"/>
      <c r="T193" s="237" t="s">
        <v>5</v>
      </c>
      <c r="U193" s="238" t="s">
        <v>41</v>
      </c>
      <c r="V193" s="239">
        <v>0</v>
      </c>
      <c r="W193" s="239">
        <f t="shared" si="20"/>
        <v>0</v>
      </c>
      <c r="X193" s="239">
        <v>0</v>
      </c>
      <c r="Y193" s="239">
        <f t="shared" si="21"/>
        <v>0</v>
      </c>
      <c r="Z193" s="239">
        <v>0</v>
      </c>
      <c r="AA193" s="240">
        <f t="shared" si="22"/>
        <v>0</v>
      </c>
      <c r="AR193" s="158" t="s">
        <v>198</v>
      </c>
      <c r="AT193" s="158" t="s">
        <v>203</v>
      </c>
      <c r="AU193" s="158" t="s">
        <v>80</v>
      </c>
      <c r="AY193" s="158" t="s">
        <v>168</v>
      </c>
      <c r="BE193" s="241">
        <f t="shared" si="23"/>
        <v>0</v>
      </c>
      <c r="BF193" s="241">
        <f t="shared" si="24"/>
        <v>0</v>
      </c>
      <c r="BG193" s="241">
        <f t="shared" si="25"/>
        <v>0</v>
      </c>
      <c r="BH193" s="241">
        <f t="shared" si="26"/>
        <v>0</v>
      </c>
      <c r="BI193" s="241">
        <f t="shared" si="27"/>
        <v>0</v>
      </c>
      <c r="BJ193" s="158" t="s">
        <v>85</v>
      </c>
      <c r="BK193" s="242">
        <f t="shared" si="28"/>
        <v>0</v>
      </c>
      <c r="BL193" s="158" t="s">
        <v>173</v>
      </c>
      <c r="BM193" s="158" t="s">
        <v>723</v>
      </c>
      <c r="BO193" s="152"/>
    </row>
    <row r="194" spans="2:67" s="170" customFormat="1" ht="25.5" customHeight="1">
      <c r="B194" s="171"/>
      <c r="C194" s="231" t="s">
        <v>472</v>
      </c>
      <c r="D194" s="231" t="s">
        <v>169</v>
      </c>
      <c r="E194" s="232" t="s">
        <v>1737</v>
      </c>
      <c r="F194" s="233" t="s">
        <v>1738</v>
      </c>
      <c r="G194" s="233"/>
      <c r="H194" s="233"/>
      <c r="I194" s="233"/>
      <c r="J194" s="234" t="s">
        <v>210</v>
      </c>
      <c r="K194" s="235">
        <v>3</v>
      </c>
      <c r="L194" s="149"/>
      <c r="M194" s="149"/>
      <c r="N194" s="236">
        <f t="shared" si="10"/>
        <v>0</v>
      </c>
      <c r="O194" s="236"/>
      <c r="P194" s="236"/>
      <c r="Q194" s="236"/>
      <c r="R194" s="174"/>
      <c r="T194" s="237" t="s">
        <v>5</v>
      </c>
      <c r="U194" s="238" t="s">
        <v>41</v>
      </c>
      <c r="V194" s="239">
        <v>0</v>
      </c>
      <c r="W194" s="239">
        <f t="shared" si="20"/>
        <v>0</v>
      </c>
      <c r="X194" s="239">
        <v>0</v>
      </c>
      <c r="Y194" s="239">
        <f t="shared" si="21"/>
        <v>0</v>
      </c>
      <c r="Z194" s="239">
        <v>0</v>
      </c>
      <c r="AA194" s="240">
        <f t="shared" si="22"/>
        <v>0</v>
      </c>
      <c r="AR194" s="158" t="s">
        <v>173</v>
      </c>
      <c r="AT194" s="158" t="s">
        <v>169</v>
      </c>
      <c r="AU194" s="158" t="s">
        <v>80</v>
      </c>
      <c r="AY194" s="158" t="s">
        <v>168</v>
      </c>
      <c r="BE194" s="241">
        <f t="shared" si="23"/>
        <v>0</v>
      </c>
      <c r="BF194" s="241">
        <f t="shared" si="24"/>
        <v>0</v>
      </c>
      <c r="BG194" s="241">
        <f t="shared" si="25"/>
        <v>0</v>
      </c>
      <c r="BH194" s="241">
        <f t="shared" si="26"/>
        <v>0</v>
      </c>
      <c r="BI194" s="241">
        <f t="shared" si="27"/>
        <v>0</v>
      </c>
      <c r="BJ194" s="158" t="s">
        <v>85</v>
      </c>
      <c r="BK194" s="242">
        <f t="shared" si="28"/>
        <v>0</v>
      </c>
      <c r="BL194" s="158" t="s">
        <v>173</v>
      </c>
      <c r="BM194" s="158" t="s">
        <v>731</v>
      </c>
      <c r="BO194" s="152"/>
    </row>
    <row r="195" spans="2:67" s="170" customFormat="1" ht="76.5" customHeight="1">
      <c r="B195" s="171"/>
      <c r="C195" s="243" t="s">
        <v>476</v>
      </c>
      <c r="D195" s="243" t="s">
        <v>203</v>
      </c>
      <c r="E195" s="244" t="s">
        <v>1739</v>
      </c>
      <c r="F195" s="245" t="s">
        <v>1740</v>
      </c>
      <c r="G195" s="245"/>
      <c r="H195" s="245"/>
      <c r="I195" s="245"/>
      <c r="J195" s="246" t="s">
        <v>210</v>
      </c>
      <c r="K195" s="247">
        <v>3</v>
      </c>
      <c r="L195" s="150"/>
      <c r="M195" s="150"/>
      <c r="N195" s="248">
        <f t="shared" ref="N195:N258" si="29">ROUND(L195*K195,2)</f>
        <v>0</v>
      </c>
      <c r="O195" s="236"/>
      <c r="P195" s="236"/>
      <c r="Q195" s="236"/>
      <c r="R195" s="174"/>
      <c r="T195" s="237" t="s">
        <v>5</v>
      </c>
      <c r="U195" s="238" t="s">
        <v>41</v>
      </c>
      <c r="V195" s="239">
        <v>0</v>
      </c>
      <c r="W195" s="239">
        <f t="shared" ref="W195:W226" si="30">V195*K195</f>
        <v>0</v>
      </c>
      <c r="X195" s="239">
        <v>0</v>
      </c>
      <c r="Y195" s="239">
        <f t="shared" ref="Y195:Y226" si="31">X195*K195</f>
        <v>0</v>
      </c>
      <c r="Z195" s="239">
        <v>0</v>
      </c>
      <c r="AA195" s="240">
        <f t="shared" ref="AA195:AA226" si="32">Z195*K195</f>
        <v>0</v>
      </c>
      <c r="AR195" s="158" t="s">
        <v>198</v>
      </c>
      <c r="AT195" s="158" t="s">
        <v>203</v>
      </c>
      <c r="AU195" s="158" t="s">
        <v>80</v>
      </c>
      <c r="AY195" s="158" t="s">
        <v>168</v>
      </c>
      <c r="BE195" s="241">
        <f t="shared" ref="BE195:BE226" si="33">IF(U195="základná",N195,0)</f>
        <v>0</v>
      </c>
      <c r="BF195" s="241">
        <f t="shared" ref="BF195:BF226" si="34">IF(U195="znížená",N195,0)</f>
        <v>0</v>
      </c>
      <c r="BG195" s="241">
        <f t="shared" ref="BG195:BG226" si="35">IF(U195="zákl. prenesená",N195,0)</f>
        <v>0</v>
      </c>
      <c r="BH195" s="241">
        <f t="shared" ref="BH195:BH226" si="36">IF(U195="zníž. prenesená",N195,0)</f>
        <v>0</v>
      </c>
      <c r="BI195" s="241">
        <f t="shared" ref="BI195:BI226" si="37">IF(U195="nulová",N195,0)</f>
        <v>0</v>
      </c>
      <c r="BJ195" s="158" t="s">
        <v>85</v>
      </c>
      <c r="BK195" s="242">
        <f t="shared" ref="BK195:BK226" si="38">ROUND(L195*K195,3)</f>
        <v>0</v>
      </c>
      <c r="BL195" s="158" t="s">
        <v>173</v>
      </c>
      <c r="BM195" s="158" t="s">
        <v>739</v>
      </c>
      <c r="BO195" s="152"/>
    </row>
    <row r="196" spans="2:67" s="170" customFormat="1" ht="25.5" customHeight="1">
      <c r="B196" s="171"/>
      <c r="C196" s="231" t="s">
        <v>480</v>
      </c>
      <c r="D196" s="231" t="s">
        <v>169</v>
      </c>
      <c r="E196" s="232" t="s">
        <v>1741</v>
      </c>
      <c r="F196" s="233" t="s">
        <v>1742</v>
      </c>
      <c r="G196" s="233"/>
      <c r="H196" s="233"/>
      <c r="I196" s="233"/>
      <c r="J196" s="234" t="s">
        <v>210</v>
      </c>
      <c r="K196" s="235">
        <v>1</v>
      </c>
      <c r="L196" s="149"/>
      <c r="M196" s="149"/>
      <c r="N196" s="236">
        <f t="shared" si="29"/>
        <v>0</v>
      </c>
      <c r="O196" s="236"/>
      <c r="P196" s="236"/>
      <c r="Q196" s="236"/>
      <c r="R196" s="174"/>
      <c r="T196" s="237" t="s">
        <v>5</v>
      </c>
      <c r="U196" s="238" t="s">
        <v>41</v>
      </c>
      <c r="V196" s="239">
        <v>0</v>
      </c>
      <c r="W196" s="239">
        <f t="shared" si="30"/>
        <v>0</v>
      </c>
      <c r="X196" s="239">
        <v>0</v>
      </c>
      <c r="Y196" s="239">
        <f t="shared" si="31"/>
        <v>0</v>
      </c>
      <c r="Z196" s="239">
        <v>0</v>
      </c>
      <c r="AA196" s="240">
        <f t="shared" si="32"/>
        <v>0</v>
      </c>
      <c r="AR196" s="158" t="s">
        <v>173</v>
      </c>
      <c r="AT196" s="158" t="s">
        <v>169</v>
      </c>
      <c r="AU196" s="158" t="s">
        <v>80</v>
      </c>
      <c r="AY196" s="158" t="s">
        <v>168</v>
      </c>
      <c r="BE196" s="241">
        <f t="shared" si="33"/>
        <v>0</v>
      </c>
      <c r="BF196" s="241">
        <f t="shared" si="34"/>
        <v>0</v>
      </c>
      <c r="BG196" s="241">
        <f t="shared" si="35"/>
        <v>0</v>
      </c>
      <c r="BH196" s="241">
        <f t="shared" si="36"/>
        <v>0</v>
      </c>
      <c r="BI196" s="241">
        <f t="shared" si="37"/>
        <v>0</v>
      </c>
      <c r="BJ196" s="158" t="s">
        <v>85</v>
      </c>
      <c r="BK196" s="242">
        <f t="shared" si="38"/>
        <v>0</v>
      </c>
      <c r="BL196" s="158" t="s">
        <v>173</v>
      </c>
      <c r="BM196" s="158" t="s">
        <v>747</v>
      </c>
      <c r="BO196" s="152"/>
    </row>
    <row r="197" spans="2:67" s="170" customFormat="1" ht="51" customHeight="1">
      <c r="B197" s="171"/>
      <c r="C197" s="243" t="s">
        <v>484</v>
      </c>
      <c r="D197" s="243" t="s">
        <v>203</v>
      </c>
      <c r="E197" s="244" t="s">
        <v>1743</v>
      </c>
      <c r="F197" s="245" t="s">
        <v>1744</v>
      </c>
      <c r="G197" s="245"/>
      <c r="H197" s="245"/>
      <c r="I197" s="245"/>
      <c r="J197" s="246" t="s">
        <v>210</v>
      </c>
      <c r="K197" s="247">
        <v>1</v>
      </c>
      <c r="L197" s="150"/>
      <c r="M197" s="150"/>
      <c r="N197" s="248">
        <f t="shared" si="29"/>
        <v>0</v>
      </c>
      <c r="O197" s="236"/>
      <c r="P197" s="236"/>
      <c r="Q197" s="236"/>
      <c r="R197" s="174"/>
      <c r="T197" s="237" t="s">
        <v>5</v>
      </c>
      <c r="U197" s="238" t="s">
        <v>41</v>
      </c>
      <c r="V197" s="239">
        <v>0</v>
      </c>
      <c r="W197" s="239">
        <f t="shared" si="30"/>
        <v>0</v>
      </c>
      <c r="X197" s="239">
        <v>0</v>
      </c>
      <c r="Y197" s="239">
        <f t="shared" si="31"/>
        <v>0</v>
      </c>
      <c r="Z197" s="239">
        <v>0</v>
      </c>
      <c r="AA197" s="240">
        <f t="shared" si="32"/>
        <v>0</v>
      </c>
      <c r="AR197" s="158" t="s">
        <v>198</v>
      </c>
      <c r="AT197" s="158" t="s">
        <v>203</v>
      </c>
      <c r="AU197" s="158" t="s">
        <v>80</v>
      </c>
      <c r="AY197" s="158" t="s">
        <v>168</v>
      </c>
      <c r="BE197" s="241">
        <f t="shared" si="33"/>
        <v>0</v>
      </c>
      <c r="BF197" s="241">
        <f t="shared" si="34"/>
        <v>0</v>
      </c>
      <c r="BG197" s="241">
        <f t="shared" si="35"/>
        <v>0</v>
      </c>
      <c r="BH197" s="241">
        <f t="shared" si="36"/>
        <v>0</v>
      </c>
      <c r="BI197" s="241">
        <f t="shared" si="37"/>
        <v>0</v>
      </c>
      <c r="BJ197" s="158" t="s">
        <v>85</v>
      </c>
      <c r="BK197" s="242">
        <f t="shared" si="38"/>
        <v>0</v>
      </c>
      <c r="BL197" s="158" t="s">
        <v>173</v>
      </c>
      <c r="BM197" s="158" t="s">
        <v>755</v>
      </c>
      <c r="BO197" s="152"/>
    </row>
    <row r="198" spans="2:67" s="170" customFormat="1" ht="25.5" customHeight="1">
      <c r="B198" s="171"/>
      <c r="C198" s="231" t="s">
        <v>488</v>
      </c>
      <c r="D198" s="231" t="s">
        <v>169</v>
      </c>
      <c r="E198" s="232" t="s">
        <v>1745</v>
      </c>
      <c r="F198" s="233" t="s">
        <v>1746</v>
      </c>
      <c r="G198" s="233"/>
      <c r="H198" s="233"/>
      <c r="I198" s="233"/>
      <c r="J198" s="234" t="s">
        <v>210</v>
      </c>
      <c r="K198" s="235">
        <v>1</v>
      </c>
      <c r="L198" s="149"/>
      <c r="M198" s="149"/>
      <c r="N198" s="236">
        <f t="shared" si="29"/>
        <v>0</v>
      </c>
      <c r="O198" s="236"/>
      <c r="P198" s="236"/>
      <c r="Q198" s="236"/>
      <c r="R198" s="174"/>
      <c r="T198" s="237" t="s">
        <v>5</v>
      </c>
      <c r="U198" s="238" t="s">
        <v>41</v>
      </c>
      <c r="V198" s="239">
        <v>0</v>
      </c>
      <c r="W198" s="239">
        <f t="shared" si="30"/>
        <v>0</v>
      </c>
      <c r="X198" s="239">
        <v>0</v>
      </c>
      <c r="Y198" s="239">
        <f t="shared" si="31"/>
        <v>0</v>
      </c>
      <c r="Z198" s="239">
        <v>0</v>
      </c>
      <c r="AA198" s="240">
        <f t="shared" si="32"/>
        <v>0</v>
      </c>
      <c r="AR198" s="158" t="s">
        <v>173</v>
      </c>
      <c r="AT198" s="158" t="s">
        <v>169</v>
      </c>
      <c r="AU198" s="158" t="s">
        <v>80</v>
      </c>
      <c r="AY198" s="158" t="s">
        <v>168</v>
      </c>
      <c r="BE198" s="241">
        <f t="shared" si="33"/>
        <v>0</v>
      </c>
      <c r="BF198" s="241">
        <f t="shared" si="34"/>
        <v>0</v>
      </c>
      <c r="BG198" s="241">
        <f t="shared" si="35"/>
        <v>0</v>
      </c>
      <c r="BH198" s="241">
        <f t="shared" si="36"/>
        <v>0</v>
      </c>
      <c r="BI198" s="241">
        <f t="shared" si="37"/>
        <v>0</v>
      </c>
      <c r="BJ198" s="158" t="s">
        <v>85</v>
      </c>
      <c r="BK198" s="242">
        <f t="shared" si="38"/>
        <v>0</v>
      </c>
      <c r="BL198" s="158" t="s">
        <v>173</v>
      </c>
      <c r="BM198" s="158" t="s">
        <v>763</v>
      </c>
      <c r="BO198" s="152"/>
    </row>
    <row r="199" spans="2:67" s="170" customFormat="1" ht="84" customHeight="1">
      <c r="B199" s="171"/>
      <c r="C199" s="243" t="s">
        <v>492</v>
      </c>
      <c r="D199" s="243" t="s">
        <v>203</v>
      </c>
      <c r="E199" s="244" t="s">
        <v>1747</v>
      </c>
      <c r="F199" s="245" t="s">
        <v>1748</v>
      </c>
      <c r="G199" s="245"/>
      <c r="H199" s="245"/>
      <c r="I199" s="245"/>
      <c r="J199" s="246" t="s">
        <v>210</v>
      </c>
      <c r="K199" s="247">
        <v>1</v>
      </c>
      <c r="L199" s="150"/>
      <c r="M199" s="150"/>
      <c r="N199" s="248">
        <f t="shared" si="29"/>
        <v>0</v>
      </c>
      <c r="O199" s="236"/>
      <c r="P199" s="236"/>
      <c r="Q199" s="236"/>
      <c r="R199" s="174"/>
      <c r="T199" s="237" t="s">
        <v>5</v>
      </c>
      <c r="U199" s="238" t="s">
        <v>41</v>
      </c>
      <c r="V199" s="239">
        <v>0</v>
      </c>
      <c r="W199" s="239">
        <f t="shared" si="30"/>
        <v>0</v>
      </c>
      <c r="X199" s="239">
        <v>0</v>
      </c>
      <c r="Y199" s="239">
        <f t="shared" si="31"/>
        <v>0</v>
      </c>
      <c r="Z199" s="239">
        <v>0</v>
      </c>
      <c r="AA199" s="240">
        <f t="shared" si="32"/>
        <v>0</v>
      </c>
      <c r="AR199" s="158" t="s">
        <v>198</v>
      </c>
      <c r="AT199" s="158" t="s">
        <v>203</v>
      </c>
      <c r="AU199" s="158" t="s">
        <v>80</v>
      </c>
      <c r="AY199" s="158" t="s">
        <v>168</v>
      </c>
      <c r="BE199" s="241">
        <f t="shared" si="33"/>
        <v>0</v>
      </c>
      <c r="BF199" s="241">
        <f t="shared" si="34"/>
        <v>0</v>
      </c>
      <c r="BG199" s="241">
        <f t="shared" si="35"/>
        <v>0</v>
      </c>
      <c r="BH199" s="241">
        <f t="shared" si="36"/>
        <v>0</v>
      </c>
      <c r="BI199" s="241">
        <f t="shared" si="37"/>
        <v>0</v>
      </c>
      <c r="BJ199" s="158" t="s">
        <v>85</v>
      </c>
      <c r="BK199" s="242">
        <f t="shared" si="38"/>
        <v>0</v>
      </c>
      <c r="BL199" s="158" t="s">
        <v>173</v>
      </c>
      <c r="BM199" s="158" t="s">
        <v>771</v>
      </c>
      <c r="BO199" s="152"/>
    </row>
    <row r="200" spans="2:67" s="170" customFormat="1" ht="25.5" customHeight="1">
      <c r="B200" s="171"/>
      <c r="C200" s="231" t="s">
        <v>496</v>
      </c>
      <c r="D200" s="231" t="s">
        <v>169</v>
      </c>
      <c r="E200" s="232" t="s">
        <v>1749</v>
      </c>
      <c r="F200" s="233" t="s">
        <v>1750</v>
      </c>
      <c r="G200" s="233"/>
      <c r="H200" s="233"/>
      <c r="I200" s="233"/>
      <c r="J200" s="234" t="s">
        <v>210</v>
      </c>
      <c r="K200" s="235">
        <v>91</v>
      </c>
      <c r="L200" s="149"/>
      <c r="M200" s="149"/>
      <c r="N200" s="236">
        <f t="shared" si="29"/>
        <v>0</v>
      </c>
      <c r="O200" s="236"/>
      <c r="P200" s="236"/>
      <c r="Q200" s="236"/>
      <c r="R200" s="174"/>
      <c r="T200" s="237" t="s">
        <v>5</v>
      </c>
      <c r="U200" s="238" t="s">
        <v>41</v>
      </c>
      <c r="V200" s="239">
        <v>0</v>
      </c>
      <c r="W200" s="239">
        <f t="shared" si="30"/>
        <v>0</v>
      </c>
      <c r="X200" s="239">
        <v>0</v>
      </c>
      <c r="Y200" s="239">
        <f t="shared" si="31"/>
        <v>0</v>
      </c>
      <c r="Z200" s="239">
        <v>0</v>
      </c>
      <c r="AA200" s="240">
        <f t="shared" si="32"/>
        <v>0</v>
      </c>
      <c r="AR200" s="158" t="s">
        <v>173</v>
      </c>
      <c r="AT200" s="158" t="s">
        <v>169</v>
      </c>
      <c r="AU200" s="158" t="s">
        <v>80</v>
      </c>
      <c r="AY200" s="158" t="s">
        <v>168</v>
      </c>
      <c r="BE200" s="241">
        <f t="shared" si="33"/>
        <v>0</v>
      </c>
      <c r="BF200" s="241">
        <f t="shared" si="34"/>
        <v>0</v>
      </c>
      <c r="BG200" s="241">
        <f t="shared" si="35"/>
        <v>0</v>
      </c>
      <c r="BH200" s="241">
        <f t="shared" si="36"/>
        <v>0</v>
      </c>
      <c r="BI200" s="241">
        <f t="shared" si="37"/>
        <v>0</v>
      </c>
      <c r="BJ200" s="158" t="s">
        <v>85</v>
      </c>
      <c r="BK200" s="242">
        <f t="shared" si="38"/>
        <v>0</v>
      </c>
      <c r="BL200" s="158" t="s">
        <v>173</v>
      </c>
      <c r="BM200" s="158" t="s">
        <v>779</v>
      </c>
      <c r="BO200" s="152"/>
    </row>
    <row r="201" spans="2:67" s="170" customFormat="1" ht="51" customHeight="1">
      <c r="B201" s="171"/>
      <c r="C201" s="243" t="s">
        <v>500</v>
      </c>
      <c r="D201" s="243" t="s">
        <v>203</v>
      </c>
      <c r="E201" s="244" t="s">
        <v>1751</v>
      </c>
      <c r="F201" s="245" t="s">
        <v>1752</v>
      </c>
      <c r="G201" s="245"/>
      <c r="H201" s="245"/>
      <c r="I201" s="245"/>
      <c r="J201" s="246" t="s">
        <v>210</v>
      </c>
      <c r="K201" s="247">
        <v>67</v>
      </c>
      <c r="L201" s="150"/>
      <c r="M201" s="150"/>
      <c r="N201" s="248">
        <f t="shared" si="29"/>
        <v>0</v>
      </c>
      <c r="O201" s="236"/>
      <c r="P201" s="236"/>
      <c r="Q201" s="236"/>
      <c r="R201" s="174"/>
      <c r="T201" s="237" t="s">
        <v>5</v>
      </c>
      <c r="U201" s="238" t="s">
        <v>41</v>
      </c>
      <c r="V201" s="239">
        <v>0</v>
      </c>
      <c r="W201" s="239">
        <f t="shared" si="30"/>
        <v>0</v>
      </c>
      <c r="X201" s="239">
        <v>0</v>
      </c>
      <c r="Y201" s="239">
        <f t="shared" si="31"/>
        <v>0</v>
      </c>
      <c r="Z201" s="239">
        <v>0</v>
      </c>
      <c r="AA201" s="240">
        <f t="shared" si="32"/>
        <v>0</v>
      </c>
      <c r="AR201" s="158" t="s">
        <v>198</v>
      </c>
      <c r="AT201" s="158" t="s">
        <v>203</v>
      </c>
      <c r="AU201" s="158" t="s">
        <v>80</v>
      </c>
      <c r="AY201" s="158" t="s">
        <v>168</v>
      </c>
      <c r="BE201" s="241">
        <f t="shared" si="33"/>
        <v>0</v>
      </c>
      <c r="BF201" s="241">
        <f t="shared" si="34"/>
        <v>0</v>
      </c>
      <c r="BG201" s="241">
        <f t="shared" si="35"/>
        <v>0</v>
      </c>
      <c r="BH201" s="241">
        <f t="shared" si="36"/>
        <v>0</v>
      </c>
      <c r="BI201" s="241">
        <f t="shared" si="37"/>
        <v>0</v>
      </c>
      <c r="BJ201" s="158" t="s">
        <v>85</v>
      </c>
      <c r="BK201" s="242">
        <f t="shared" si="38"/>
        <v>0</v>
      </c>
      <c r="BL201" s="158" t="s">
        <v>173</v>
      </c>
      <c r="BM201" s="158" t="s">
        <v>787</v>
      </c>
      <c r="BO201" s="152"/>
    </row>
    <row r="202" spans="2:67" s="170" customFormat="1" ht="51" customHeight="1">
      <c r="B202" s="171"/>
      <c r="C202" s="243" t="s">
        <v>504</v>
      </c>
      <c r="D202" s="243" t="s">
        <v>203</v>
      </c>
      <c r="E202" s="244" t="s">
        <v>1753</v>
      </c>
      <c r="F202" s="245" t="s">
        <v>1754</v>
      </c>
      <c r="G202" s="245"/>
      <c r="H202" s="245"/>
      <c r="I202" s="245"/>
      <c r="J202" s="246" t="s">
        <v>210</v>
      </c>
      <c r="K202" s="247">
        <v>18</v>
      </c>
      <c r="L202" s="150"/>
      <c r="M202" s="150"/>
      <c r="N202" s="248">
        <f t="shared" si="29"/>
        <v>0</v>
      </c>
      <c r="O202" s="236"/>
      <c r="P202" s="236"/>
      <c r="Q202" s="236"/>
      <c r="R202" s="174"/>
      <c r="T202" s="237" t="s">
        <v>5</v>
      </c>
      <c r="U202" s="238" t="s">
        <v>41</v>
      </c>
      <c r="V202" s="239">
        <v>0</v>
      </c>
      <c r="W202" s="239">
        <f t="shared" si="30"/>
        <v>0</v>
      </c>
      <c r="X202" s="239">
        <v>0</v>
      </c>
      <c r="Y202" s="239">
        <f t="shared" si="31"/>
        <v>0</v>
      </c>
      <c r="Z202" s="239">
        <v>0</v>
      </c>
      <c r="AA202" s="240">
        <f t="shared" si="32"/>
        <v>0</v>
      </c>
      <c r="AR202" s="158" t="s">
        <v>198</v>
      </c>
      <c r="AT202" s="158" t="s">
        <v>203</v>
      </c>
      <c r="AU202" s="158" t="s">
        <v>80</v>
      </c>
      <c r="AY202" s="158" t="s">
        <v>168</v>
      </c>
      <c r="BE202" s="241">
        <f t="shared" si="33"/>
        <v>0</v>
      </c>
      <c r="BF202" s="241">
        <f t="shared" si="34"/>
        <v>0</v>
      </c>
      <c r="BG202" s="241">
        <f t="shared" si="35"/>
        <v>0</v>
      </c>
      <c r="BH202" s="241">
        <f t="shared" si="36"/>
        <v>0</v>
      </c>
      <c r="BI202" s="241">
        <f t="shared" si="37"/>
        <v>0</v>
      </c>
      <c r="BJ202" s="158" t="s">
        <v>85</v>
      </c>
      <c r="BK202" s="242">
        <f t="shared" si="38"/>
        <v>0</v>
      </c>
      <c r="BL202" s="158" t="s">
        <v>173</v>
      </c>
      <c r="BM202" s="158" t="s">
        <v>793</v>
      </c>
      <c r="BO202" s="152"/>
    </row>
    <row r="203" spans="2:67" s="170" customFormat="1" ht="51" customHeight="1">
      <c r="B203" s="171"/>
      <c r="C203" s="243" t="s">
        <v>508</v>
      </c>
      <c r="D203" s="243" t="s">
        <v>203</v>
      </c>
      <c r="E203" s="244" t="s">
        <v>1755</v>
      </c>
      <c r="F203" s="245" t="s">
        <v>1756</v>
      </c>
      <c r="G203" s="245"/>
      <c r="H203" s="245"/>
      <c r="I203" s="245"/>
      <c r="J203" s="246" t="s">
        <v>210</v>
      </c>
      <c r="K203" s="247">
        <v>6</v>
      </c>
      <c r="L203" s="150"/>
      <c r="M203" s="150"/>
      <c r="N203" s="248">
        <f t="shared" si="29"/>
        <v>0</v>
      </c>
      <c r="O203" s="236"/>
      <c r="P203" s="236"/>
      <c r="Q203" s="236"/>
      <c r="R203" s="174"/>
      <c r="T203" s="237" t="s">
        <v>5</v>
      </c>
      <c r="U203" s="238" t="s">
        <v>41</v>
      </c>
      <c r="V203" s="239">
        <v>0</v>
      </c>
      <c r="W203" s="239">
        <f t="shared" si="30"/>
        <v>0</v>
      </c>
      <c r="X203" s="239">
        <v>0</v>
      </c>
      <c r="Y203" s="239">
        <f t="shared" si="31"/>
        <v>0</v>
      </c>
      <c r="Z203" s="239">
        <v>0</v>
      </c>
      <c r="AA203" s="240">
        <f t="shared" si="32"/>
        <v>0</v>
      </c>
      <c r="AR203" s="158" t="s">
        <v>198</v>
      </c>
      <c r="AT203" s="158" t="s">
        <v>203</v>
      </c>
      <c r="AU203" s="158" t="s">
        <v>80</v>
      </c>
      <c r="AY203" s="158" t="s">
        <v>168</v>
      </c>
      <c r="BE203" s="241">
        <f t="shared" si="33"/>
        <v>0</v>
      </c>
      <c r="BF203" s="241">
        <f t="shared" si="34"/>
        <v>0</v>
      </c>
      <c r="BG203" s="241">
        <f t="shared" si="35"/>
        <v>0</v>
      </c>
      <c r="BH203" s="241">
        <f t="shared" si="36"/>
        <v>0</v>
      </c>
      <c r="BI203" s="241">
        <f t="shared" si="37"/>
        <v>0</v>
      </c>
      <c r="BJ203" s="158" t="s">
        <v>85</v>
      </c>
      <c r="BK203" s="242">
        <f t="shared" si="38"/>
        <v>0</v>
      </c>
      <c r="BL203" s="158" t="s">
        <v>173</v>
      </c>
      <c r="BM203" s="158" t="s">
        <v>799</v>
      </c>
      <c r="BO203" s="152"/>
    </row>
    <row r="204" spans="2:67" s="170" customFormat="1" ht="38.25" customHeight="1">
      <c r="B204" s="171"/>
      <c r="C204" s="243" t="s">
        <v>512</v>
      </c>
      <c r="D204" s="243" t="s">
        <v>203</v>
      </c>
      <c r="E204" s="244" t="s">
        <v>1757</v>
      </c>
      <c r="F204" s="245" t="s">
        <v>1758</v>
      </c>
      <c r="G204" s="245"/>
      <c r="H204" s="245"/>
      <c r="I204" s="245"/>
      <c r="J204" s="246" t="s">
        <v>210</v>
      </c>
      <c r="K204" s="247">
        <v>6</v>
      </c>
      <c r="L204" s="150"/>
      <c r="M204" s="150"/>
      <c r="N204" s="248">
        <f t="shared" si="29"/>
        <v>0</v>
      </c>
      <c r="O204" s="236"/>
      <c r="P204" s="236"/>
      <c r="Q204" s="236"/>
      <c r="R204" s="174"/>
      <c r="T204" s="237" t="s">
        <v>5</v>
      </c>
      <c r="U204" s="238" t="s">
        <v>41</v>
      </c>
      <c r="V204" s="239">
        <v>0</v>
      </c>
      <c r="W204" s="239">
        <f t="shared" si="30"/>
        <v>0</v>
      </c>
      <c r="X204" s="239">
        <v>0</v>
      </c>
      <c r="Y204" s="239">
        <f t="shared" si="31"/>
        <v>0</v>
      </c>
      <c r="Z204" s="239">
        <v>0</v>
      </c>
      <c r="AA204" s="240">
        <f t="shared" si="32"/>
        <v>0</v>
      </c>
      <c r="AR204" s="158" t="s">
        <v>198</v>
      </c>
      <c r="AT204" s="158" t="s">
        <v>203</v>
      </c>
      <c r="AU204" s="158" t="s">
        <v>80</v>
      </c>
      <c r="AY204" s="158" t="s">
        <v>168</v>
      </c>
      <c r="BE204" s="241">
        <f t="shared" si="33"/>
        <v>0</v>
      </c>
      <c r="BF204" s="241">
        <f t="shared" si="34"/>
        <v>0</v>
      </c>
      <c r="BG204" s="241">
        <f t="shared" si="35"/>
        <v>0</v>
      </c>
      <c r="BH204" s="241">
        <f t="shared" si="36"/>
        <v>0</v>
      </c>
      <c r="BI204" s="241">
        <f t="shared" si="37"/>
        <v>0</v>
      </c>
      <c r="BJ204" s="158" t="s">
        <v>85</v>
      </c>
      <c r="BK204" s="242">
        <f t="shared" si="38"/>
        <v>0</v>
      </c>
      <c r="BL204" s="158" t="s">
        <v>173</v>
      </c>
      <c r="BM204" s="158" t="s">
        <v>805</v>
      </c>
      <c r="BO204" s="152"/>
    </row>
    <row r="205" spans="2:67" s="170" customFormat="1" ht="16.5" customHeight="1">
      <c r="B205" s="171"/>
      <c r="C205" s="231" t="s">
        <v>516</v>
      </c>
      <c r="D205" s="231" t="s">
        <v>169</v>
      </c>
      <c r="E205" s="232" t="s">
        <v>1759</v>
      </c>
      <c r="F205" s="233" t="s">
        <v>1760</v>
      </c>
      <c r="G205" s="233"/>
      <c r="H205" s="233"/>
      <c r="I205" s="233"/>
      <c r="J205" s="234" t="s">
        <v>210</v>
      </c>
      <c r="K205" s="235">
        <v>1</v>
      </c>
      <c r="L205" s="149"/>
      <c r="M205" s="149"/>
      <c r="N205" s="236">
        <f t="shared" si="29"/>
        <v>0</v>
      </c>
      <c r="O205" s="236"/>
      <c r="P205" s="236"/>
      <c r="Q205" s="236"/>
      <c r="R205" s="174"/>
      <c r="T205" s="237" t="s">
        <v>5</v>
      </c>
      <c r="U205" s="238" t="s">
        <v>41</v>
      </c>
      <c r="V205" s="239">
        <v>0</v>
      </c>
      <c r="W205" s="239">
        <f t="shared" si="30"/>
        <v>0</v>
      </c>
      <c r="X205" s="239">
        <v>0</v>
      </c>
      <c r="Y205" s="239">
        <f t="shared" si="31"/>
        <v>0</v>
      </c>
      <c r="Z205" s="239">
        <v>0</v>
      </c>
      <c r="AA205" s="240">
        <f t="shared" si="32"/>
        <v>0</v>
      </c>
      <c r="AR205" s="158" t="s">
        <v>173</v>
      </c>
      <c r="AT205" s="158" t="s">
        <v>169</v>
      </c>
      <c r="AU205" s="158" t="s">
        <v>80</v>
      </c>
      <c r="AY205" s="158" t="s">
        <v>168</v>
      </c>
      <c r="BE205" s="241">
        <f t="shared" si="33"/>
        <v>0</v>
      </c>
      <c r="BF205" s="241">
        <f t="shared" si="34"/>
        <v>0</v>
      </c>
      <c r="BG205" s="241">
        <f t="shared" si="35"/>
        <v>0</v>
      </c>
      <c r="BH205" s="241">
        <f t="shared" si="36"/>
        <v>0</v>
      </c>
      <c r="BI205" s="241">
        <f t="shared" si="37"/>
        <v>0</v>
      </c>
      <c r="BJ205" s="158" t="s">
        <v>85</v>
      </c>
      <c r="BK205" s="242">
        <f t="shared" si="38"/>
        <v>0</v>
      </c>
      <c r="BL205" s="158" t="s">
        <v>173</v>
      </c>
      <c r="BM205" s="158" t="s">
        <v>811</v>
      </c>
      <c r="BO205" s="152"/>
    </row>
    <row r="206" spans="2:67" s="170" customFormat="1" ht="25.5" customHeight="1">
      <c r="B206" s="171"/>
      <c r="C206" s="231" t="s">
        <v>520</v>
      </c>
      <c r="D206" s="231" t="s">
        <v>169</v>
      </c>
      <c r="E206" s="232" t="s">
        <v>1761</v>
      </c>
      <c r="F206" s="233" t="s">
        <v>1762</v>
      </c>
      <c r="G206" s="233"/>
      <c r="H206" s="233"/>
      <c r="I206" s="233"/>
      <c r="J206" s="234" t="s">
        <v>210</v>
      </c>
      <c r="K206" s="235">
        <v>3</v>
      </c>
      <c r="L206" s="149"/>
      <c r="M206" s="149"/>
      <c r="N206" s="236">
        <f t="shared" si="29"/>
        <v>0</v>
      </c>
      <c r="O206" s="236"/>
      <c r="P206" s="236"/>
      <c r="Q206" s="236"/>
      <c r="R206" s="174"/>
      <c r="T206" s="237" t="s">
        <v>5</v>
      </c>
      <c r="U206" s="238" t="s">
        <v>41</v>
      </c>
      <c r="V206" s="239">
        <v>0</v>
      </c>
      <c r="W206" s="239">
        <f t="shared" si="30"/>
        <v>0</v>
      </c>
      <c r="X206" s="239">
        <v>0</v>
      </c>
      <c r="Y206" s="239">
        <f t="shared" si="31"/>
        <v>0</v>
      </c>
      <c r="Z206" s="239">
        <v>0</v>
      </c>
      <c r="AA206" s="240">
        <f t="shared" si="32"/>
        <v>0</v>
      </c>
      <c r="AR206" s="158" t="s">
        <v>173</v>
      </c>
      <c r="AT206" s="158" t="s">
        <v>169</v>
      </c>
      <c r="AU206" s="158" t="s">
        <v>80</v>
      </c>
      <c r="AY206" s="158" t="s">
        <v>168</v>
      </c>
      <c r="BE206" s="241">
        <f t="shared" si="33"/>
        <v>0</v>
      </c>
      <c r="BF206" s="241">
        <f t="shared" si="34"/>
        <v>0</v>
      </c>
      <c r="BG206" s="241">
        <f t="shared" si="35"/>
        <v>0</v>
      </c>
      <c r="BH206" s="241">
        <f t="shared" si="36"/>
        <v>0</v>
      </c>
      <c r="BI206" s="241">
        <f t="shared" si="37"/>
        <v>0</v>
      </c>
      <c r="BJ206" s="158" t="s">
        <v>85</v>
      </c>
      <c r="BK206" s="242">
        <f t="shared" si="38"/>
        <v>0</v>
      </c>
      <c r="BL206" s="158" t="s">
        <v>173</v>
      </c>
      <c r="BM206" s="158" t="s">
        <v>818</v>
      </c>
      <c r="BO206" s="152"/>
    </row>
    <row r="207" spans="2:67" s="170" customFormat="1" ht="51" customHeight="1">
      <c r="B207" s="171"/>
      <c r="C207" s="243" t="s">
        <v>524</v>
      </c>
      <c r="D207" s="243" t="s">
        <v>203</v>
      </c>
      <c r="E207" s="244" t="s">
        <v>1763</v>
      </c>
      <c r="F207" s="245" t="s">
        <v>1764</v>
      </c>
      <c r="G207" s="245"/>
      <c r="H207" s="245"/>
      <c r="I207" s="245"/>
      <c r="J207" s="246" t="s">
        <v>210</v>
      </c>
      <c r="K207" s="247">
        <v>3</v>
      </c>
      <c r="L207" s="150"/>
      <c r="M207" s="150"/>
      <c r="N207" s="248">
        <f t="shared" si="29"/>
        <v>0</v>
      </c>
      <c r="O207" s="236"/>
      <c r="P207" s="236"/>
      <c r="Q207" s="236"/>
      <c r="R207" s="174"/>
      <c r="T207" s="237" t="s">
        <v>5</v>
      </c>
      <c r="U207" s="238" t="s">
        <v>41</v>
      </c>
      <c r="V207" s="239">
        <v>0</v>
      </c>
      <c r="W207" s="239">
        <f t="shared" si="30"/>
        <v>0</v>
      </c>
      <c r="X207" s="239">
        <v>0</v>
      </c>
      <c r="Y207" s="239">
        <f t="shared" si="31"/>
        <v>0</v>
      </c>
      <c r="Z207" s="239">
        <v>0</v>
      </c>
      <c r="AA207" s="240">
        <f t="shared" si="32"/>
        <v>0</v>
      </c>
      <c r="AR207" s="158" t="s">
        <v>198</v>
      </c>
      <c r="AT207" s="158" t="s">
        <v>203</v>
      </c>
      <c r="AU207" s="158" t="s">
        <v>80</v>
      </c>
      <c r="AY207" s="158" t="s">
        <v>168</v>
      </c>
      <c r="BE207" s="241">
        <f t="shared" si="33"/>
        <v>0</v>
      </c>
      <c r="BF207" s="241">
        <f t="shared" si="34"/>
        <v>0</v>
      </c>
      <c r="BG207" s="241">
        <f t="shared" si="35"/>
        <v>0</v>
      </c>
      <c r="BH207" s="241">
        <f t="shared" si="36"/>
        <v>0</v>
      </c>
      <c r="BI207" s="241">
        <f t="shared" si="37"/>
        <v>0</v>
      </c>
      <c r="BJ207" s="158" t="s">
        <v>85</v>
      </c>
      <c r="BK207" s="242">
        <f t="shared" si="38"/>
        <v>0</v>
      </c>
      <c r="BL207" s="158" t="s">
        <v>173</v>
      </c>
      <c r="BM207" s="158" t="s">
        <v>826</v>
      </c>
      <c r="BO207" s="152"/>
    </row>
    <row r="208" spans="2:67" s="170" customFormat="1" ht="16.5" customHeight="1">
      <c r="B208" s="171"/>
      <c r="C208" s="231" t="s">
        <v>528</v>
      </c>
      <c r="D208" s="231" t="s">
        <v>169</v>
      </c>
      <c r="E208" s="232" t="s">
        <v>1765</v>
      </c>
      <c r="F208" s="233" t="s">
        <v>1766</v>
      </c>
      <c r="G208" s="233"/>
      <c r="H208" s="233"/>
      <c r="I208" s="233"/>
      <c r="J208" s="234" t="s">
        <v>210</v>
      </c>
      <c r="K208" s="235">
        <v>1</v>
      </c>
      <c r="L208" s="149"/>
      <c r="M208" s="149"/>
      <c r="N208" s="236">
        <f t="shared" si="29"/>
        <v>0</v>
      </c>
      <c r="O208" s="236"/>
      <c r="P208" s="236"/>
      <c r="Q208" s="236"/>
      <c r="R208" s="174"/>
      <c r="T208" s="237" t="s">
        <v>5</v>
      </c>
      <c r="U208" s="238" t="s">
        <v>41</v>
      </c>
      <c r="V208" s="239">
        <v>0</v>
      </c>
      <c r="W208" s="239">
        <f t="shared" si="30"/>
        <v>0</v>
      </c>
      <c r="X208" s="239">
        <v>0</v>
      </c>
      <c r="Y208" s="239">
        <f t="shared" si="31"/>
        <v>0</v>
      </c>
      <c r="Z208" s="239">
        <v>0</v>
      </c>
      <c r="AA208" s="240">
        <f t="shared" si="32"/>
        <v>0</v>
      </c>
      <c r="AR208" s="158" t="s">
        <v>173</v>
      </c>
      <c r="AT208" s="158" t="s">
        <v>169</v>
      </c>
      <c r="AU208" s="158" t="s">
        <v>80</v>
      </c>
      <c r="AY208" s="158" t="s">
        <v>168</v>
      </c>
      <c r="BE208" s="241">
        <f t="shared" si="33"/>
        <v>0</v>
      </c>
      <c r="BF208" s="241">
        <f t="shared" si="34"/>
        <v>0</v>
      </c>
      <c r="BG208" s="241">
        <f t="shared" si="35"/>
        <v>0</v>
      </c>
      <c r="BH208" s="241">
        <f t="shared" si="36"/>
        <v>0</v>
      </c>
      <c r="BI208" s="241">
        <f t="shared" si="37"/>
        <v>0</v>
      </c>
      <c r="BJ208" s="158" t="s">
        <v>85</v>
      </c>
      <c r="BK208" s="242">
        <f t="shared" si="38"/>
        <v>0</v>
      </c>
      <c r="BL208" s="158" t="s">
        <v>173</v>
      </c>
      <c r="BM208" s="158" t="s">
        <v>834</v>
      </c>
      <c r="BO208" s="152"/>
    </row>
    <row r="209" spans="2:67" s="170" customFormat="1" ht="25.5" customHeight="1">
      <c r="B209" s="171"/>
      <c r="C209" s="243" t="s">
        <v>533</v>
      </c>
      <c r="D209" s="243" t="s">
        <v>203</v>
      </c>
      <c r="E209" s="244" t="s">
        <v>1767</v>
      </c>
      <c r="F209" s="245" t="s">
        <v>1768</v>
      </c>
      <c r="G209" s="245"/>
      <c r="H209" s="245"/>
      <c r="I209" s="245"/>
      <c r="J209" s="246" t="s">
        <v>210</v>
      </c>
      <c r="K209" s="247">
        <v>1</v>
      </c>
      <c r="L209" s="150"/>
      <c r="M209" s="150"/>
      <c r="N209" s="248">
        <f t="shared" si="29"/>
        <v>0</v>
      </c>
      <c r="O209" s="236"/>
      <c r="P209" s="236"/>
      <c r="Q209" s="236"/>
      <c r="R209" s="174"/>
      <c r="T209" s="237" t="s">
        <v>5</v>
      </c>
      <c r="U209" s="238" t="s">
        <v>41</v>
      </c>
      <c r="V209" s="239">
        <v>0</v>
      </c>
      <c r="W209" s="239">
        <f t="shared" si="30"/>
        <v>0</v>
      </c>
      <c r="X209" s="239">
        <v>0</v>
      </c>
      <c r="Y209" s="239">
        <f t="shared" si="31"/>
        <v>0</v>
      </c>
      <c r="Z209" s="239">
        <v>0</v>
      </c>
      <c r="AA209" s="240">
        <f t="shared" si="32"/>
        <v>0</v>
      </c>
      <c r="AR209" s="158" t="s">
        <v>198</v>
      </c>
      <c r="AT209" s="158" t="s">
        <v>203</v>
      </c>
      <c r="AU209" s="158" t="s">
        <v>80</v>
      </c>
      <c r="AY209" s="158" t="s">
        <v>168</v>
      </c>
      <c r="BE209" s="241">
        <f t="shared" si="33"/>
        <v>0</v>
      </c>
      <c r="BF209" s="241">
        <f t="shared" si="34"/>
        <v>0</v>
      </c>
      <c r="BG209" s="241">
        <f t="shared" si="35"/>
        <v>0</v>
      </c>
      <c r="BH209" s="241">
        <f t="shared" si="36"/>
        <v>0</v>
      </c>
      <c r="BI209" s="241">
        <f t="shared" si="37"/>
        <v>0</v>
      </c>
      <c r="BJ209" s="158" t="s">
        <v>85</v>
      </c>
      <c r="BK209" s="242">
        <f t="shared" si="38"/>
        <v>0</v>
      </c>
      <c r="BL209" s="158" t="s">
        <v>173</v>
      </c>
      <c r="BM209" s="158" t="s">
        <v>842</v>
      </c>
      <c r="BO209" s="152"/>
    </row>
    <row r="210" spans="2:67" s="170" customFormat="1" ht="25.5" customHeight="1">
      <c r="B210" s="171"/>
      <c r="C210" s="231" t="s">
        <v>537</v>
      </c>
      <c r="D210" s="231" t="s">
        <v>169</v>
      </c>
      <c r="E210" s="232" t="s">
        <v>1769</v>
      </c>
      <c r="F210" s="233" t="s">
        <v>1770</v>
      </c>
      <c r="G210" s="233"/>
      <c r="H210" s="233"/>
      <c r="I210" s="233"/>
      <c r="J210" s="234" t="s">
        <v>210</v>
      </c>
      <c r="K210" s="235">
        <v>25</v>
      </c>
      <c r="L210" s="149"/>
      <c r="M210" s="149"/>
      <c r="N210" s="236">
        <f t="shared" si="29"/>
        <v>0</v>
      </c>
      <c r="O210" s="236"/>
      <c r="P210" s="236"/>
      <c r="Q210" s="236"/>
      <c r="R210" s="174"/>
      <c r="T210" s="237" t="s">
        <v>5</v>
      </c>
      <c r="U210" s="238" t="s">
        <v>41</v>
      </c>
      <c r="V210" s="239">
        <v>0</v>
      </c>
      <c r="W210" s="239">
        <f t="shared" si="30"/>
        <v>0</v>
      </c>
      <c r="X210" s="239">
        <v>0</v>
      </c>
      <c r="Y210" s="239">
        <f t="shared" si="31"/>
        <v>0</v>
      </c>
      <c r="Z210" s="239">
        <v>0</v>
      </c>
      <c r="AA210" s="240">
        <f t="shared" si="32"/>
        <v>0</v>
      </c>
      <c r="AR210" s="158" t="s">
        <v>173</v>
      </c>
      <c r="AT210" s="158" t="s">
        <v>169</v>
      </c>
      <c r="AU210" s="158" t="s">
        <v>80</v>
      </c>
      <c r="AY210" s="158" t="s">
        <v>168</v>
      </c>
      <c r="BE210" s="241">
        <f t="shared" si="33"/>
        <v>0</v>
      </c>
      <c r="BF210" s="241">
        <f t="shared" si="34"/>
        <v>0</v>
      </c>
      <c r="BG210" s="241">
        <f t="shared" si="35"/>
        <v>0</v>
      </c>
      <c r="BH210" s="241">
        <f t="shared" si="36"/>
        <v>0</v>
      </c>
      <c r="BI210" s="241">
        <f t="shared" si="37"/>
        <v>0</v>
      </c>
      <c r="BJ210" s="158" t="s">
        <v>85</v>
      </c>
      <c r="BK210" s="242">
        <f t="shared" si="38"/>
        <v>0</v>
      </c>
      <c r="BL210" s="158" t="s">
        <v>173</v>
      </c>
      <c r="BM210" s="158" t="s">
        <v>850</v>
      </c>
      <c r="BO210" s="152"/>
    </row>
    <row r="211" spans="2:67" s="170" customFormat="1" ht="51" customHeight="1">
      <c r="B211" s="171"/>
      <c r="C211" s="243" t="s">
        <v>541</v>
      </c>
      <c r="D211" s="243" t="s">
        <v>203</v>
      </c>
      <c r="E211" s="244" t="s">
        <v>1771</v>
      </c>
      <c r="F211" s="245" t="s">
        <v>1772</v>
      </c>
      <c r="G211" s="245"/>
      <c r="H211" s="245"/>
      <c r="I211" s="245"/>
      <c r="J211" s="246" t="s">
        <v>210</v>
      </c>
      <c r="K211" s="247">
        <v>21</v>
      </c>
      <c r="L211" s="150"/>
      <c r="M211" s="150"/>
      <c r="N211" s="248">
        <f t="shared" si="29"/>
        <v>0</v>
      </c>
      <c r="O211" s="236"/>
      <c r="P211" s="236"/>
      <c r="Q211" s="236"/>
      <c r="R211" s="174"/>
      <c r="T211" s="237" t="s">
        <v>5</v>
      </c>
      <c r="U211" s="238" t="s">
        <v>41</v>
      </c>
      <c r="V211" s="239">
        <v>0</v>
      </c>
      <c r="W211" s="239">
        <f t="shared" si="30"/>
        <v>0</v>
      </c>
      <c r="X211" s="239">
        <v>0</v>
      </c>
      <c r="Y211" s="239">
        <f t="shared" si="31"/>
        <v>0</v>
      </c>
      <c r="Z211" s="239">
        <v>0</v>
      </c>
      <c r="AA211" s="240">
        <f t="shared" si="32"/>
        <v>0</v>
      </c>
      <c r="AR211" s="158" t="s">
        <v>198</v>
      </c>
      <c r="AT211" s="158" t="s">
        <v>203</v>
      </c>
      <c r="AU211" s="158" t="s">
        <v>80</v>
      </c>
      <c r="AY211" s="158" t="s">
        <v>168</v>
      </c>
      <c r="BE211" s="241">
        <f t="shared" si="33"/>
        <v>0</v>
      </c>
      <c r="BF211" s="241">
        <f t="shared" si="34"/>
        <v>0</v>
      </c>
      <c r="BG211" s="241">
        <f t="shared" si="35"/>
        <v>0</v>
      </c>
      <c r="BH211" s="241">
        <f t="shared" si="36"/>
        <v>0</v>
      </c>
      <c r="BI211" s="241">
        <f t="shared" si="37"/>
        <v>0</v>
      </c>
      <c r="BJ211" s="158" t="s">
        <v>85</v>
      </c>
      <c r="BK211" s="242">
        <f t="shared" si="38"/>
        <v>0</v>
      </c>
      <c r="BL211" s="158" t="s">
        <v>173</v>
      </c>
      <c r="BM211" s="158" t="s">
        <v>858</v>
      </c>
      <c r="BO211" s="152"/>
    </row>
    <row r="212" spans="2:67" s="170" customFormat="1" ht="51" customHeight="1">
      <c r="B212" s="171"/>
      <c r="C212" s="243" t="s">
        <v>545</v>
      </c>
      <c r="D212" s="243" t="s">
        <v>203</v>
      </c>
      <c r="E212" s="244" t="s">
        <v>1773</v>
      </c>
      <c r="F212" s="245" t="s">
        <v>1774</v>
      </c>
      <c r="G212" s="245"/>
      <c r="H212" s="245"/>
      <c r="I212" s="245"/>
      <c r="J212" s="246" t="s">
        <v>210</v>
      </c>
      <c r="K212" s="247">
        <v>4</v>
      </c>
      <c r="L212" s="150"/>
      <c r="M212" s="150"/>
      <c r="N212" s="248">
        <f t="shared" si="29"/>
        <v>0</v>
      </c>
      <c r="O212" s="236"/>
      <c r="P212" s="236"/>
      <c r="Q212" s="236"/>
      <c r="R212" s="174"/>
      <c r="T212" s="237" t="s">
        <v>5</v>
      </c>
      <c r="U212" s="238" t="s">
        <v>41</v>
      </c>
      <c r="V212" s="239">
        <v>0</v>
      </c>
      <c r="W212" s="239">
        <f t="shared" si="30"/>
        <v>0</v>
      </c>
      <c r="X212" s="239">
        <v>0</v>
      </c>
      <c r="Y212" s="239">
        <f t="shared" si="31"/>
        <v>0</v>
      </c>
      <c r="Z212" s="239">
        <v>0</v>
      </c>
      <c r="AA212" s="240">
        <f t="shared" si="32"/>
        <v>0</v>
      </c>
      <c r="AR212" s="158" t="s">
        <v>198</v>
      </c>
      <c r="AT212" s="158" t="s">
        <v>203</v>
      </c>
      <c r="AU212" s="158" t="s">
        <v>80</v>
      </c>
      <c r="AY212" s="158" t="s">
        <v>168</v>
      </c>
      <c r="BE212" s="241">
        <f t="shared" si="33"/>
        <v>0</v>
      </c>
      <c r="BF212" s="241">
        <f t="shared" si="34"/>
        <v>0</v>
      </c>
      <c r="BG212" s="241">
        <f t="shared" si="35"/>
        <v>0</v>
      </c>
      <c r="BH212" s="241">
        <f t="shared" si="36"/>
        <v>0</v>
      </c>
      <c r="BI212" s="241">
        <f t="shared" si="37"/>
        <v>0</v>
      </c>
      <c r="BJ212" s="158" t="s">
        <v>85</v>
      </c>
      <c r="BK212" s="242">
        <f t="shared" si="38"/>
        <v>0</v>
      </c>
      <c r="BL212" s="158" t="s">
        <v>173</v>
      </c>
      <c r="BM212" s="158" t="s">
        <v>866</v>
      </c>
      <c r="BO212" s="152"/>
    </row>
    <row r="213" spans="2:67" s="170" customFormat="1" ht="25.5" customHeight="1">
      <c r="B213" s="171"/>
      <c r="C213" s="231" t="s">
        <v>549</v>
      </c>
      <c r="D213" s="231" t="s">
        <v>169</v>
      </c>
      <c r="E213" s="232" t="s">
        <v>1775</v>
      </c>
      <c r="F213" s="233" t="s">
        <v>1776</v>
      </c>
      <c r="G213" s="233"/>
      <c r="H213" s="233"/>
      <c r="I213" s="233"/>
      <c r="J213" s="234" t="s">
        <v>210</v>
      </c>
      <c r="K213" s="235">
        <v>2</v>
      </c>
      <c r="L213" s="149"/>
      <c r="M213" s="149"/>
      <c r="N213" s="236">
        <f t="shared" si="29"/>
        <v>0</v>
      </c>
      <c r="O213" s="236"/>
      <c r="P213" s="236"/>
      <c r="Q213" s="236"/>
      <c r="R213" s="174"/>
      <c r="T213" s="237" t="s">
        <v>5</v>
      </c>
      <c r="U213" s="238" t="s">
        <v>41</v>
      </c>
      <c r="V213" s="239">
        <v>0</v>
      </c>
      <c r="W213" s="239">
        <f t="shared" si="30"/>
        <v>0</v>
      </c>
      <c r="X213" s="239">
        <v>0</v>
      </c>
      <c r="Y213" s="239">
        <f t="shared" si="31"/>
        <v>0</v>
      </c>
      <c r="Z213" s="239">
        <v>0</v>
      </c>
      <c r="AA213" s="240">
        <f t="shared" si="32"/>
        <v>0</v>
      </c>
      <c r="AR213" s="158" t="s">
        <v>173</v>
      </c>
      <c r="AT213" s="158" t="s">
        <v>169</v>
      </c>
      <c r="AU213" s="158" t="s">
        <v>80</v>
      </c>
      <c r="AY213" s="158" t="s">
        <v>168</v>
      </c>
      <c r="BE213" s="241">
        <f t="shared" si="33"/>
        <v>0</v>
      </c>
      <c r="BF213" s="241">
        <f t="shared" si="34"/>
        <v>0</v>
      </c>
      <c r="BG213" s="241">
        <f t="shared" si="35"/>
        <v>0</v>
      </c>
      <c r="BH213" s="241">
        <f t="shared" si="36"/>
        <v>0</v>
      </c>
      <c r="BI213" s="241">
        <f t="shared" si="37"/>
        <v>0</v>
      </c>
      <c r="BJ213" s="158" t="s">
        <v>85</v>
      </c>
      <c r="BK213" s="242">
        <f t="shared" si="38"/>
        <v>0</v>
      </c>
      <c r="BL213" s="158" t="s">
        <v>173</v>
      </c>
      <c r="BM213" s="158" t="s">
        <v>874</v>
      </c>
      <c r="BO213" s="152"/>
    </row>
    <row r="214" spans="2:67" s="170" customFormat="1" ht="51" customHeight="1">
      <c r="B214" s="171"/>
      <c r="C214" s="243" t="s">
        <v>553</v>
      </c>
      <c r="D214" s="243" t="s">
        <v>203</v>
      </c>
      <c r="E214" s="244" t="s">
        <v>1777</v>
      </c>
      <c r="F214" s="245" t="s">
        <v>1778</v>
      </c>
      <c r="G214" s="245"/>
      <c r="H214" s="245"/>
      <c r="I214" s="245"/>
      <c r="J214" s="246" t="s">
        <v>210</v>
      </c>
      <c r="K214" s="247">
        <v>2</v>
      </c>
      <c r="L214" s="150"/>
      <c r="M214" s="150"/>
      <c r="N214" s="248">
        <f t="shared" si="29"/>
        <v>0</v>
      </c>
      <c r="O214" s="236"/>
      <c r="P214" s="236"/>
      <c r="Q214" s="236"/>
      <c r="R214" s="174"/>
      <c r="T214" s="237" t="s">
        <v>5</v>
      </c>
      <c r="U214" s="238" t="s">
        <v>41</v>
      </c>
      <c r="V214" s="239">
        <v>0</v>
      </c>
      <c r="W214" s="239">
        <f t="shared" si="30"/>
        <v>0</v>
      </c>
      <c r="X214" s="239">
        <v>0</v>
      </c>
      <c r="Y214" s="239">
        <f t="shared" si="31"/>
        <v>0</v>
      </c>
      <c r="Z214" s="239">
        <v>0</v>
      </c>
      <c r="AA214" s="240">
        <f t="shared" si="32"/>
        <v>0</v>
      </c>
      <c r="AR214" s="158" t="s">
        <v>198</v>
      </c>
      <c r="AT214" s="158" t="s">
        <v>203</v>
      </c>
      <c r="AU214" s="158" t="s">
        <v>80</v>
      </c>
      <c r="AY214" s="158" t="s">
        <v>168</v>
      </c>
      <c r="BE214" s="241">
        <f t="shared" si="33"/>
        <v>0</v>
      </c>
      <c r="BF214" s="241">
        <f t="shared" si="34"/>
        <v>0</v>
      </c>
      <c r="BG214" s="241">
        <f t="shared" si="35"/>
        <v>0</v>
      </c>
      <c r="BH214" s="241">
        <f t="shared" si="36"/>
        <v>0</v>
      </c>
      <c r="BI214" s="241">
        <f t="shared" si="37"/>
        <v>0</v>
      </c>
      <c r="BJ214" s="158" t="s">
        <v>85</v>
      </c>
      <c r="BK214" s="242">
        <f t="shared" si="38"/>
        <v>0</v>
      </c>
      <c r="BL214" s="158" t="s">
        <v>173</v>
      </c>
      <c r="BM214" s="158" t="s">
        <v>882</v>
      </c>
      <c r="BO214" s="152"/>
    </row>
    <row r="215" spans="2:67" s="170" customFormat="1" ht="25.5" customHeight="1">
      <c r="B215" s="171"/>
      <c r="C215" s="231" t="s">
        <v>557</v>
      </c>
      <c r="D215" s="231" t="s">
        <v>169</v>
      </c>
      <c r="E215" s="232" t="s">
        <v>1779</v>
      </c>
      <c r="F215" s="233" t="s">
        <v>1780</v>
      </c>
      <c r="G215" s="233"/>
      <c r="H215" s="233"/>
      <c r="I215" s="233"/>
      <c r="J215" s="234" t="s">
        <v>210</v>
      </c>
      <c r="K215" s="235">
        <v>1</v>
      </c>
      <c r="L215" s="149"/>
      <c r="M215" s="149"/>
      <c r="N215" s="236">
        <f t="shared" si="29"/>
        <v>0</v>
      </c>
      <c r="O215" s="236"/>
      <c r="P215" s="236"/>
      <c r="Q215" s="236"/>
      <c r="R215" s="174"/>
      <c r="T215" s="237" t="s">
        <v>5</v>
      </c>
      <c r="U215" s="238" t="s">
        <v>41</v>
      </c>
      <c r="V215" s="239">
        <v>0</v>
      </c>
      <c r="W215" s="239">
        <f t="shared" si="30"/>
        <v>0</v>
      </c>
      <c r="X215" s="239">
        <v>0</v>
      </c>
      <c r="Y215" s="239">
        <f t="shared" si="31"/>
        <v>0</v>
      </c>
      <c r="Z215" s="239">
        <v>0</v>
      </c>
      <c r="AA215" s="240">
        <f t="shared" si="32"/>
        <v>0</v>
      </c>
      <c r="AR215" s="158" t="s">
        <v>173</v>
      </c>
      <c r="AT215" s="158" t="s">
        <v>169</v>
      </c>
      <c r="AU215" s="158" t="s">
        <v>80</v>
      </c>
      <c r="AY215" s="158" t="s">
        <v>168</v>
      </c>
      <c r="BE215" s="241">
        <f t="shared" si="33"/>
        <v>0</v>
      </c>
      <c r="BF215" s="241">
        <f t="shared" si="34"/>
        <v>0</v>
      </c>
      <c r="BG215" s="241">
        <f t="shared" si="35"/>
        <v>0</v>
      </c>
      <c r="BH215" s="241">
        <f t="shared" si="36"/>
        <v>0</v>
      </c>
      <c r="BI215" s="241">
        <f t="shared" si="37"/>
        <v>0</v>
      </c>
      <c r="BJ215" s="158" t="s">
        <v>85</v>
      </c>
      <c r="BK215" s="242">
        <f t="shared" si="38"/>
        <v>0</v>
      </c>
      <c r="BL215" s="158" t="s">
        <v>173</v>
      </c>
      <c r="BM215" s="158" t="s">
        <v>890</v>
      </c>
      <c r="BO215" s="152"/>
    </row>
    <row r="216" spans="2:67" s="170" customFormat="1" ht="63.75" customHeight="1">
      <c r="B216" s="171"/>
      <c r="C216" s="243" t="s">
        <v>561</v>
      </c>
      <c r="D216" s="243" t="s">
        <v>203</v>
      </c>
      <c r="E216" s="244" t="s">
        <v>1781</v>
      </c>
      <c r="F216" s="245" t="s">
        <v>1782</v>
      </c>
      <c r="G216" s="245"/>
      <c r="H216" s="245"/>
      <c r="I216" s="245"/>
      <c r="J216" s="246" t="s">
        <v>210</v>
      </c>
      <c r="K216" s="247">
        <v>1</v>
      </c>
      <c r="L216" s="150"/>
      <c r="M216" s="150"/>
      <c r="N216" s="248">
        <f t="shared" si="29"/>
        <v>0</v>
      </c>
      <c r="O216" s="236"/>
      <c r="P216" s="236"/>
      <c r="Q216" s="236"/>
      <c r="R216" s="174"/>
      <c r="T216" s="237" t="s">
        <v>5</v>
      </c>
      <c r="U216" s="238" t="s">
        <v>41</v>
      </c>
      <c r="V216" s="239">
        <v>0</v>
      </c>
      <c r="W216" s="239">
        <f t="shared" si="30"/>
        <v>0</v>
      </c>
      <c r="X216" s="239">
        <v>0</v>
      </c>
      <c r="Y216" s="239">
        <f t="shared" si="31"/>
        <v>0</v>
      </c>
      <c r="Z216" s="239">
        <v>0</v>
      </c>
      <c r="AA216" s="240">
        <f t="shared" si="32"/>
        <v>0</v>
      </c>
      <c r="AR216" s="158" t="s">
        <v>198</v>
      </c>
      <c r="AT216" s="158" t="s">
        <v>203</v>
      </c>
      <c r="AU216" s="158" t="s">
        <v>80</v>
      </c>
      <c r="AY216" s="158" t="s">
        <v>168</v>
      </c>
      <c r="BE216" s="241">
        <f t="shared" si="33"/>
        <v>0</v>
      </c>
      <c r="BF216" s="241">
        <f t="shared" si="34"/>
        <v>0</v>
      </c>
      <c r="BG216" s="241">
        <f t="shared" si="35"/>
        <v>0</v>
      </c>
      <c r="BH216" s="241">
        <f t="shared" si="36"/>
        <v>0</v>
      </c>
      <c r="BI216" s="241">
        <f t="shared" si="37"/>
        <v>0</v>
      </c>
      <c r="BJ216" s="158" t="s">
        <v>85</v>
      </c>
      <c r="BK216" s="242">
        <f t="shared" si="38"/>
        <v>0</v>
      </c>
      <c r="BL216" s="158" t="s">
        <v>173</v>
      </c>
      <c r="BM216" s="158" t="s">
        <v>898</v>
      </c>
      <c r="BO216" s="152"/>
    </row>
    <row r="217" spans="2:67" s="170" customFormat="1" ht="25.5" customHeight="1">
      <c r="B217" s="171"/>
      <c r="C217" s="231" t="s">
        <v>565</v>
      </c>
      <c r="D217" s="231" t="s">
        <v>169</v>
      </c>
      <c r="E217" s="232" t="s">
        <v>1783</v>
      </c>
      <c r="F217" s="233" t="s">
        <v>1784</v>
      </c>
      <c r="G217" s="233"/>
      <c r="H217" s="233"/>
      <c r="I217" s="233"/>
      <c r="J217" s="234" t="s">
        <v>210</v>
      </c>
      <c r="K217" s="235">
        <v>16</v>
      </c>
      <c r="L217" s="149"/>
      <c r="M217" s="149"/>
      <c r="N217" s="236">
        <f t="shared" si="29"/>
        <v>0</v>
      </c>
      <c r="O217" s="236"/>
      <c r="P217" s="236"/>
      <c r="Q217" s="236"/>
      <c r="R217" s="174"/>
      <c r="T217" s="237" t="s">
        <v>5</v>
      </c>
      <c r="U217" s="238" t="s">
        <v>41</v>
      </c>
      <c r="V217" s="239">
        <v>0</v>
      </c>
      <c r="W217" s="239">
        <f t="shared" si="30"/>
        <v>0</v>
      </c>
      <c r="X217" s="239">
        <v>0</v>
      </c>
      <c r="Y217" s="239">
        <f t="shared" si="31"/>
        <v>0</v>
      </c>
      <c r="Z217" s="239">
        <v>0</v>
      </c>
      <c r="AA217" s="240">
        <f t="shared" si="32"/>
        <v>0</v>
      </c>
      <c r="AR217" s="158" t="s">
        <v>173</v>
      </c>
      <c r="AT217" s="158" t="s">
        <v>169</v>
      </c>
      <c r="AU217" s="158" t="s">
        <v>80</v>
      </c>
      <c r="AY217" s="158" t="s">
        <v>168</v>
      </c>
      <c r="BE217" s="241">
        <f t="shared" si="33"/>
        <v>0</v>
      </c>
      <c r="BF217" s="241">
        <f t="shared" si="34"/>
        <v>0</v>
      </c>
      <c r="BG217" s="241">
        <f t="shared" si="35"/>
        <v>0</v>
      </c>
      <c r="BH217" s="241">
        <f t="shared" si="36"/>
        <v>0</v>
      </c>
      <c r="BI217" s="241">
        <f t="shared" si="37"/>
        <v>0</v>
      </c>
      <c r="BJ217" s="158" t="s">
        <v>85</v>
      </c>
      <c r="BK217" s="242">
        <f t="shared" si="38"/>
        <v>0</v>
      </c>
      <c r="BL217" s="158" t="s">
        <v>173</v>
      </c>
      <c r="BM217" s="158" t="s">
        <v>906</v>
      </c>
      <c r="BO217" s="152"/>
    </row>
    <row r="218" spans="2:67" s="170" customFormat="1" ht="25.5" customHeight="1">
      <c r="B218" s="171"/>
      <c r="C218" s="243" t="s">
        <v>569</v>
      </c>
      <c r="D218" s="243" t="s">
        <v>203</v>
      </c>
      <c r="E218" s="244" t="s">
        <v>1785</v>
      </c>
      <c r="F218" s="245" t="s">
        <v>1786</v>
      </c>
      <c r="G218" s="245"/>
      <c r="H218" s="245"/>
      <c r="I218" s="245"/>
      <c r="J218" s="246" t="s">
        <v>210</v>
      </c>
      <c r="K218" s="247">
        <v>16</v>
      </c>
      <c r="L218" s="150"/>
      <c r="M218" s="150"/>
      <c r="N218" s="248">
        <f t="shared" si="29"/>
        <v>0</v>
      </c>
      <c r="O218" s="236"/>
      <c r="P218" s="236"/>
      <c r="Q218" s="236"/>
      <c r="R218" s="174"/>
      <c r="T218" s="237" t="s">
        <v>5</v>
      </c>
      <c r="U218" s="238" t="s">
        <v>41</v>
      </c>
      <c r="V218" s="239">
        <v>0</v>
      </c>
      <c r="W218" s="239">
        <f t="shared" si="30"/>
        <v>0</v>
      </c>
      <c r="X218" s="239">
        <v>0</v>
      </c>
      <c r="Y218" s="239">
        <f t="shared" si="31"/>
        <v>0</v>
      </c>
      <c r="Z218" s="239">
        <v>0</v>
      </c>
      <c r="AA218" s="240">
        <f t="shared" si="32"/>
        <v>0</v>
      </c>
      <c r="AR218" s="158" t="s">
        <v>198</v>
      </c>
      <c r="AT218" s="158" t="s">
        <v>203</v>
      </c>
      <c r="AU218" s="158" t="s">
        <v>80</v>
      </c>
      <c r="AY218" s="158" t="s">
        <v>168</v>
      </c>
      <c r="BE218" s="241">
        <f t="shared" si="33"/>
        <v>0</v>
      </c>
      <c r="BF218" s="241">
        <f t="shared" si="34"/>
        <v>0</v>
      </c>
      <c r="BG218" s="241">
        <f t="shared" si="35"/>
        <v>0</v>
      </c>
      <c r="BH218" s="241">
        <f t="shared" si="36"/>
        <v>0</v>
      </c>
      <c r="BI218" s="241">
        <f t="shared" si="37"/>
        <v>0</v>
      </c>
      <c r="BJ218" s="158" t="s">
        <v>85</v>
      </c>
      <c r="BK218" s="242">
        <f t="shared" si="38"/>
        <v>0</v>
      </c>
      <c r="BL218" s="158" t="s">
        <v>173</v>
      </c>
      <c r="BM218" s="158" t="s">
        <v>914</v>
      </c>
      <c r="BO218" s="152"/>
    </row>
    <row r="219" spans="2:67" s="170" customFormat="1" ht="25.5" customHeight="1">
      <c r="B219" s="171"/>
      <c r="C219" s="243" t="s">
        <v>573</v>
      </c>
      <c r="D219" s="243" t="s">
        <v>203</v>
      </c>
      <c r="E219" s="244" t="s">
        <v>1787</v>
      </c>
      <c r="F219" s="245" t="s">
        <v>1788</v>
      </c>
      <c r="G219" s="245"/>
      <c r="H219" s="245"/>
      <c r="I219" s="245"/>
      <c r="J219" s="246" t="s">
        <v>210</v>
      </c>
      <c r="K219" s="247">
        <v>20</v>
      </c>
      <c r="L219" s="150"/>
      <c r="M219" s="150"/>
      <c r="N219" s="248">
        <f t="shared" si="29"/>
        <v>0</v>
      </c>
      <c r="O219" s="236"/>
      <c r="P219" s="236"/>
      <c r="Q219" s="236"/>
      <c r="R219" s="174"/>
      <c r="T219" s="237" t="s">
        <v>5</v>
      </c>
      <c r="U219" s="238" t="s">
        <v>41</v>
      </c>
      <c r="V219" s="239">
        <v>0</v>
      </c>
      <c r="W219" s="239">
        <f t="shared" si="30"/>
        <v>0</v>
      </c>
      <c r="X219" s="239">
        <v>0</v>
      </c>
      <c r="Y219" s="239">
        <f t="shared" si="31"/>
        <v>0</v>
      </c>
      <c r="Z219" s="239">
        <v>0</v>
      </c>
      <c r="AA219" s="240">
        <f t="shared" si="32"/>
        <v>0</v>
      </c>
      <c r="AR219" s="158" t="s">
        <v>198</v>
      </c>
      <c r="AT219" s="158" t="s">
        <v>203</v>
      </c>
      <c r="AU219" s="158" t="s">
        <v>80</v>
      </c>
      <c r="AY219" s="158" t="s">
        <v>168</v>
      </c>
      <c r="BE219" s="241">
        <f t="shared" si="33"/>
        <v>0</v>
      </c>
      <c r="BF219" s="241">
        <f t="shared" si="34"/>
        <v>0</v>
      </c>
      <c r="BG219" s="241">
        <f t="shared" si="35"/>
        <v>0</v>
      </c>
      <c r="BH219" s="241">
        <f t="shared" si="36"/>
        <v>0</v>
      </c>
      <c r="BI219" s="241">
        <f t="shared" si="37"/>
        <v>0</v>
      </c>
      <c r="BJ219" s="158" t="s">
        <v>85</v>
      </c>
      <c r="BK219" s="242">
        <f t="shared" si="38"/>
        <v>0</v>
      </c>
      <c r="BL219" s="158" t="s">
        <v>173</v>
      </c>
      <c r="BM219" s="158" t="s">
        <v>922</v>
      </c>
      <c r="BO219" s="152"/>
    </row>
    <row r="220" spans="2:67" s="170" customFormat="1" ht="16.5" customHeight="1">
      <c r="B220" s="171"/>
      <c r="C220" s="231" t="s">
        <v>577</v>
      </c>
      <c r="D220" s="231" t="s">
        <v>169</v>
      </c>
      <c r="E220" s="232" t="s">
        <v>1789</v>
      </c>
      <c r="F220" s="233" t="s">
        <v>1790</v>
      </c>
      <c r="G220" s="233"/>
      <c r="H220" s="233"/>
      <c r="I220" s="233"/>
      <c r="J220" s="234" t="s">
        <v>210</v>
      </c>
      <c r="K220" s="235">
        <v>60</v>
      </c>
      <c r="L220" s="149"/>
      <c r="M220" s="149"/>
      <c r="N220" s="236">
        <f t="shared" si="29"/>
        <v>0</v>
      </c>
      <c r="O220" s="236"/>
      <c r="P220" s="236"/>
      <c r="Q220" s="236"/>
      <c r="R220" s="174"/>
      <c r="T220" s="237" t="s">
        <v>5</v>
      </c>
      <c r="U220" s="238" t="s">
        <v>41</v>
      </c>
      <c r="V220" s="239">
        <v>0</v>
      </c>
      <c r="W220" s="239">
        <f t="shared" si="30"/>
        <v>0</v>
      </c>
      <c r="X220" s="239">
        <v>0</v>
      </c>
      <c r="Y220" s="239">
        <f t="shared" si="31"/>
        <v>0</v>
      </c>
      <c r="Z220" s="239">
        <v>0</v>
      </c>
      <c r="AA220" s="240">
        <f t="shared" si="32"/>
        <v>0</v>
      </c>
      <c r="AR220" s="158" t="s">
        <v>173</v>
      </c>
      <c r="AT220" s="158" t="s">
        <v>169</v>
      </c>
      <c r="AU220" s="158" t="s">
        <v>80</v>
      </c>
      <c r="AY220" s="158" t="s">
        <v>168</v>
      </c>
      <c r="BE220" s="241">
        <f t="shared" si="33"/>
        <v>0</v>
      </c>
      <c r="BF220" s="241">
        <f t="shared" si="34"/>
        <v>0</v>
      </c>
      <c r="BG220" s="241">
        <f t="shared" si="35"/>
        <v>0</v>
      </c>
      <c r="BH220" s="241">
        <f t="shared" si="36"/>
        <v>0</v>
      </c>
      <c r="BI220" s="241">
        <f t="shared" si="37"/>
        <v>0</v>
      </c>
      <c r="BJ220" s="158" t="s">
        <v>85</v>
      </c>
      <c r="BK220" s="242">
        <f t="shared" si="38"/>
        <v>0</v>
      </c>
      <c r="BL220" s="158" t="s">
        <v>173</v>
      </c>
      <c r="BM220" s="158" t="s">
        <v>930</v>
      </c>
      <c r="BO220" s="152"/>
    </row>
    <row r="221" spans="2:67" s="170" customFormat="1" ht="25.5" customHeight="1">
      <c r="B221" s="171"/>
      <c r="C221" s="243" t="s">
        <v>581</v>
      </c>
      <c r="D221" s="243" t="s">
        <v>203</v>
      </c>
      <c r="E221" s="244" t="s">
        <v>1791</v>
      </c>
      <c r="F221" s="245" t="s">
        <v>1792</v>
      </c>
      <c r="G221" s="245"/>
      <c r="H221" s="245"/>
      <c r="I221" s="245"/>
      <c r="J221" s="246" t="s">
        <v>210</v>
      </c>
      <c r="K221" s="247">
        <v>60</v>
      </c>
      <c r="L221" s="150"/>
      <c r="M221" s="150"/>
      <c r="N221" s="248">
        <f t="shared" si="29"/>
        <v>0</v>
      </c>
      <c r="O221" s="236"/>
      <c r="P221" s="236"/>
      <c r="Q221" s="236"/>
      <c r="R221" s="174"/>
      <c r="T221" s="237" t="s">
        <v>5</v>
      </c>
      <c r="U221" s="238" t="s">
        <v>41</v>
      </c>
      <c r="V221" s="239">
        <v>0</v>
      </c>
      <c r="W221" s="239">
        <f t="shared" si="30"/>
        <v>0</v>
      </c>
      <c r="X221" s="239">
        <v>0</v>
      </c>
      <c r="Y221" s="239">
        <f t="shared" si="31"/>
        <v>0</v>
      </c>
      <c r="Z221" s="239">
        <v>0</v>
      </c>
      <c r="AA221" s="240">
        <f t="shared" si="32"/>
        <v>0</v>
      </c>
      <c r="AR221" s="158" t="s">
        <v>198</v>
      </c>
      <c r="AT221" s="158" t="s">
        <v>203</v>
      </c>
      <c r="AU221" s="158" t="s">
        <v>80</v>
      </c>
      <c r="AY221" s="158" t="s">
        <v>168</v>
      </c>
      <c r="BE221" s="241">
        <f t="shared" si="33"/>
        <v>0</v>
      </c>
      <c r="BF221" s="241">
        <f t="shared" si="34"/>
        <v>0</v>
      </c>
      <c r="BG221" s="241">
        <f t="shared" si="35"/>
        <v>0</v>
      </c>
      <c r="BH221" s="241">
        <f t="shared" si="36"/>
        <v>0</v>
      </c>
      <c r="BI221" s="241">
        <f t="shared" si="37"/>
        <v>0</v>
      </c>
      <c r="BJ221" s="158" t="s">
        <v>85</v>
      </c>
      <c r="BK221" s="242">
        <f t="shared" si="38"/>
        <v>0</v>
      </c>
      <c r="BL221" s="158" t="s">
        <v>173</v>
      </c>
      <c r="BM221" s="158" t="s">
        <v>938</v>
      </c>
      <c r="BO221" s="152"/>
    </row>
    <row r="222" spans="2:67" s="170" customFormat="1" ht="25.5" customHeight="1">
      <c r="B222" s="171"/>
      <c r="C222" s="243" t="s">
        <v>585</v>
      </c>
      <c r="D222" s="243" t="s">
        <v>203</v>
      </c>
      <c r="E222" s="244" t="s">
        <v>1793</v>
      </c>
      <c r="F222" s="245" t="s">
        <v>1794</v>
      </c>
      <c r="G222" s="245"/>
      <c r="H222" s="245"/>
      <c r="I222" s="245"/>
      <c r="J222" s="246" t="s">
        <v>210</v>
      </c>
      <c r="K222" s="247">
        <v>60</v>
      </c>
      <c r="L222" s="150"/>
      <c r="M222" s="150"/>
      <c r="N222" s="248">
        <f t="shared" si="29"/>
        <v>0</v>
      </c>
      <c r="O222" s="236"/>
      <c r="P222" s="236"/>
      <c r="Q222" s="236"/>
      <c r="R222" s="174"/>
      <c r="T222" s="237" t="s">
        <v>5</v>
      </c>
      <c r="U222" s="238" t="s">
        <v>41</v>
      </c>
      <c r="V222" s="239">
        <v>0</v>
      </c>
      <c r="W222" s="239">
        <f t="shared" si="30"/>
        <v>0</v>
      </c>
      <c r="X222" s="239">
        <v>0</v>
      </c>
      <c r="Y222" s="239">
        <f t="shared" si="31"/>
        <v>0</v>
      </c>
      <c r="Z222" s="239">
        <v>0</v>
      </c>
      <c r="AA222" s="240">
        <f t="shared" si="32"/>
        <v>0</v>
      </c>
      <c r="AR222" s="158" t="s">
        <v>198</v>
      </c>
      <c r="AT222" s="158" t="s">
        <v>203</v>
      </c>
      <c r="AU222" s="158" t="s">
        <v>80</v>
      </c>
      <c r="AY222" s="158" t="s">
        <v>168</v>
      </c>
      <c r="BE222" s="241">
        <f t="shared" si="33"/>
        <v>0</v>
      </c>
      <c r="BF222" s="241">
        <f t="shared" si="34"/>
        <v>0</v>
      </c>
      <c r="BG222" s="241">
        <f t="shared" si="35"/>
        <v>0</v>
      </c>
      <c r="BH222" s="241">
        <f t="shared" si="36"/>
        <v>0</v>
      </c>
      <c r="BI222" s="241">
        <f t="shared" si="37"/>
        <v>0</v>
      </c>
      <c r="BJ222" s="158" t="s">
        <v>85</v>
      </c>
      <c r="BK222" s="242">
        <f t="shared" si="38"/>
        <v>0</v>
      </c>
      <c r="BL222" s="158" t="s">
        <v>173</v>
      </c>
      <c r="BM222" s="158" t="s">
        <v>946</v>
      </c>
      <c r="BO222" s="152"/>
    </row>
    <row r="223" spans="2:67" s="170" customFormat="1" ht="25.5" customHeight="1">
      <c r="B223" s="171"/>
      <c r="C223" s="231" t="s">
        <v>589</v>
      </c>
      <c r="D223" s="231" t="s">
        <v>169</v>
      </c>
      <c r="E223" s="232" t="s">
        <v>1795</v>
      </c>
      <c r="F223" s="233" t="s">
        <v>1796</v>
      </c>
      <c r="G223" s="233"/>
      <c r="H223" s="233"/>
      <c r="I223" s="233"/>
      <c r="J223" s="234" t="s">
        <v>210</v>
      </c>
      <c r="K223" s="235">
        <v>1130</v>
      </c>
      <c r="L223" s="149"/>
      <c r="M223" s="149"/>
      <c r="N223" s="236">
        <f t="shared" si="29"/>
        <v>0</v>
      </c>
      <c r="O223" s="236"/>
      <c r="P223" s="236"/>
      <c r="Q223" s="236"/>
      <c r="R223" s="174"/>
      <c r="T223" s="237" t="s">
        <v>5</v>
      </c>
      <c r="U223" s="238" t="s">
        <v>41</v>
      </c>
      <c r="V223" s="239">
        <v>0</v>
      </c>
      <c r="W223" s="239">
        <f t="shared" si="30"/>
        <v>0</v>
      </c>
      <c r="X223" s="239">
        <v>0</v>
      </c>
      <c r="Y223" s="239">
        <f t="shared" si="31"/>
        <v>0</v>
      </c>
      <c r="Z223" s="239">
        <v>0</v>
      </c>
      <c r="AA223" s="240">
        <f t="shared" si="32"/>
        <v>0</v>
      </c>
      <c r="AR223" s="158" t="s">
        <v>173</v>
      </c>
      <c r="AT223" s="158" t="s">
        <v>169</v>
      </c>
      <c r="AU223" s="158" t="s">
        <v>80</v>
      </c>
      <c r="AY223" s="158" t="s">
        <v>168</v>
      </c>
      <c r="BE223" s="241">
        <f t="shared" si="33"/>
        <v>0</v>
      </c>
      <c r="BF223" s="241">
        <f t="shared" si="34"/>
        <v>0</v>
      </c>
      <c r="BG223" s="241">
        <f t="shared" si="35"/>
        <v>0</v>
      </c>
      <c r="BH223" s="241">
        <f t="shared" si="36"/>
        <v>0</v>
      </c>
      <c r="BI223" s="241">
        <f t="shared" si="37"/>
        <v>0</v>
      </c>
      <c r="BJ223" s="158" t="s">
        <v>85</v>
      </c>
      <c r="BK223" s="242">
        <f t="shared" si="38"/>
        <v>0</v>
      </c>
      <c r="BL223" s="158" t="s">
        <v>173</v>
      </c>
      <c r="BM223" s="158" t="s">
        <v>954</v>
      </c>
      <c r="BO223" s="152"/>
    </row>
    <row r="224" spans="2:67" s="170" customFormat="1" ht="25.5" customHeight="1">
      <c r="B224" s="171"/>
      <c r="C224" s="243" t="s">
        <v>593</v>
      </c>
      <c r="D224" s="243" t="s">
        <v>203</v>
      </c>
      <c r="E224" s="244" t="s">
        <v>1797</v>
      </c>
      <c r="F224" s="245" t="s">
        <v>1798</v>
      </c>
      <c r="G224" s="245"/>
      <c r="H224" s="245"/>
      <c r="I224" s="245"/>
      <c r="J224" s="246" t="s">
        <v>210</v>
      </c>
      <c r="K224" s="247">
        <v>600</v>
      </c>
      <c r="L224" s="150"/>
      <c r="M224" s="150"/>
      <c r="N224" s="248">
        <f t="shared" si="29"/>
        <v>0</v>
      </c>
      <c r="O224" s="236"/>
      <c r="P224" s="236"/>
      <c r="Q224" s="236"/>
      <c r="R224" s="174"/>
      <c r="T224" s="237" t="s">
        <v>5</v>
      </c>
      <c r="U224" s="238" t="s">
        <v>41</v>
      </c>
      <c r="V224" s="239">
        <v>0</v>
      </c>
      <c r="W224" s="239">
        <f t="shared" si="30"/>
        <v>0</v>
      </c>
      <c r="X224" s="239">
        <v>0</v>
      </c>
      <c r="Y224" s="239">
        <f t="shared" si="31"/>
        <v>0</v>
      </c>
      <c r="Z224" s="239">
        <v>0</v>
      </c>
      <c r="AA224" s="240">
        <f t="shared" si="32"/>
        <v>0</v>
      </c>
      <c r="AR224" s="158" t="s">
        <v>198</v>
      </c>
      <c r="AT224" s="158" t="s">
        <v>203</v>
      </c>
      <c r="AU224" s="158" t="s">
        <v>80</v>
      </c>
      <c r="AY224" s="158" t="s">
        <v>168</v>
      </c>
      <c r="BE224" s="241">
        <f t="shared" si="33"/>
        <v>0</v>
      </c>
      <c r="BF224" s="241">
        <f t="shared" si="34"/>
        <v>0</v>
      </c>
      <c r="BG224" s="241">
        <f t="shared" si="35"/>
        <v>0</v>
      </c>
      <c r="BH224" s="241">
        <f t="shared" si="36"/>
        <v>0</v>
      </c>
      <c r="BI224" s="241">
        <f t="shared" si="37"/>
        <v>0</v>
      </c>
      <c r="BJ224" s="158" t="s">
        <v>85</v>
      </c>
      <c r="BK224" s="242">
        <f t="shared" si="38"/>
        <v>0</v>
      </c>
      <c r="BL224" s="158" t="s">
        <v>173</v>
      </c>
      <c r="BM224" s="158" t="s">
        <v>962</v>
      </c>
      <c r="BO224" s="152"/>
    </row>
    <row r="225" spans="2:67" s="170" customFormat="1" ht="25.5" customHeight="1">
      <c r="B225" s="171"/>
      <c r="C225" s="243" t="s">
        <v>597</v>
      </c>
      <c r="D225" s="243" t="s">
        <v>203</v>
      </c>
      <c r="E225" s="244" t="s">
        <v>1799</v>
      </c>
      <c r="F225" s="245" t="s">
        <v>1800</v>
      </c>
      <c r="G225" s="245"/>
      <c r="H225" s="245"/>
      <c r="I225" s="245"/>
      <c r="J225" s="246" t="s">
        <v>210</v>
      </c>
      <c r="K225" s="247">
        <v>150</v>
      </c>
      <c r="L225" s="150"/>
      <c r="M225" s="150"/>
      <c r="N225" s="248">
        <f t="shared" si="29"/>
        <v>0</v>
      </c>
      <c r="O225" s="236"/>
      <c r="P225" s="236"/>
      <c r="Q225" s="236"/>
      <c r="R225" s="174"/>
      <c r="T225" s="237" t="s">
        <v>5</v>
      </c>
      <c r="U225" s="238" t="s">
        <v>41</v>
      </c>
      <c r="V225" s="239">
        <v>0</v>
      </c>
      <c r="W225" s="239">
        <f t="shared" si="30"/>
        <v>0</v>
      </c>
      <c r="X225" s="239">
        <v>0</v>
      </c>
      <c r="Y225" s="239">
        <f t="shared" si="31"/>
        <v>0</v>
      </c>
      <c r="Z225" s="239">
        <v>0</v>
      </c>
      <c r="AA225" s="240">
        <f t="shared" si="32"/>
        <v>0</v>
      </c>
      <c r="AR225" s="158" t="s">
        <v>198</v>
      </c>
      <c r="AT225" s="158" t="s">
        <v>203</v>
      </c>
      <c r="AU225" s="158" t="s">
        <v>80</v>
      </c>
      <c r="AY225" s="158" t="s">
        <v>168</v>
      </c>
      <c r="BE225" s="241">
        <f t="shared" si="33"/>
        <v>0</v>
      </c>
      <c r="BF225" s="241">
        <f t="shared" si="34"/>
        <v>0</v>
      </c>
      <c r="BG225" s="241">
        <f t="shared" si="35"/>
        <v>0</v>
      </c>
      <c r="BH225" s="241">
        <f t="shared" si="36"/>
        <v>0</v>
      </c>
      <c r="BI225" s="241">
        <f t="shared" si="37"/>
        <v>0</v>
      </c>
      <c r="BJ225" s="158" t="s">
        <v>85</v>
      </c>
      <c r="BK225" s="242">
        <f t="shared" si="38"/>
        <v>0</v>
      </c>
      <c r="BL225" s="158" t="s">
        <v>173</v>
      </c>
      <c r="BM225" s="158" t="s">
        <v>970</v>
      </c>
      <c r="BO225" s="152"/>
    </row>
    <row r="226" spans="2:67" s="170" customFormat="1" ht="16.5" customHeight="1">
      <c r="B226" s="171"/>
      <c r="C226" s="243" t="s">
        <v>601</v>
      </c>
      <c r="D226" s="243" t="s">
        <v>203</v>
      </c>
      <c r="E226" s="244" t="s">
        <v>1801</v>
      </c>
      <c r="F226" s="245" t="s">
        <v>1802</v>
      </c>
      <c r="G226" s="245"/>
      <c r="H226" s="245"/>
      <c r="I226" s="245"/>
      <c r="J226" s="246" t="s">
        <v>210</v>
      </c>
      <c r="K226" s="247">
        <v>380</v>
      </c>
      <c r="L226" s="150"/>
      <c r="M226" s="150"/>
      <c r="N226" s="248">
        <f t="shared" si="29"/>
        <v>0</v>
      </c>
      <c r="O226" s="236"/>
      <c r="P226" s="236"/>
      <c r="Q226" s="236"/>
      <c r="R226" s="174"/>
      <c r="T226" s="237" t="s">
        <v>5</v>
      </c>
      <c r="U226" s="238" t="s">
        <v>41</v>
      </c>
      <c r="V226" s="239">
        <v>0</v>
      </c>
      <c r="W226" s="239">
        <f t="shared" si="30"/>
        <v>0</v>
      </c>
      <c r="X226" s="239">
        <v>0</v>
      </c>
      <c r="Y226" s="239">
        <f t="shared" si="31"/>
        <v>0</v>
      </c>
      <c r="Z226" s="239">
        <v>0</v>
      </c>
      <c r="AA226" s="240">
        <f t="shared" si="32"/>
        <v>0</v>
      </c>
      <c r="AR226" s="158" t="s">
        <v>198</v>
      </c>
      <c r="AT226" s="158" t="s">
        <v>203</v>
      </c>
      <c r="AU226" s="158" t="s">
        <v>80</v>
      </c>
      <c r="AY226" s="158" t="s">
        <v>168</v>
      </c>
      <c r="BE226" s="241">
        <f t="shared" si="33"/>
        <v>0</v>
      </c>
      <c r="BF226" s="241">
        <f t="shared" si="34"/>
        <v>0</v>
      </c>
      <c r="BG226" s="241">
        <f t="shared" si="35"/>
        <v>0</v>
      </c>
      <c r="BH226" s="241">
        <f t="shared" si="36"/>
        <v>0</v>
      </c>
      <c r="BI226" s="241">
        <f t="shared" si="37"/>
        <v>0</v>
      </c>
      <c r="BJ226" s="158" t="s">
        <v>85</v>
      </c>
      <c r="BK226" s="242">
        <f t="shared" si="38"/>
        <v>0</v>
      </c>
      <c r="BL226" s="158" t="s">
        <v>173</v>
      </c>
      <c r="BM226" s="158" t="s">
        <v>978</v>
      </c>
      <c r="BO226" s="152"/>
    </row>
    <row r="227" spans="2:67" s="170" customFormat="1" ht="38.25" customHeight="1">
      <c r="B227" s="171"/>
      <c r="C227" s="231" t="s">
        <v>605</v>
      </c>
      <c r="D227" s="231" t="s">
        <v>169</v>
      </c>
      <c r="E227" s="232" t="s">
        <v>1803</v>
      </c>
      <c r="F227" s="233" t="s">
        <v>1804</v>
      </c>
      <c r="G227" s="233"/>
      <c r="H227" s="233"/>
      <c r="I227" s="233"/>
      <c r="J227" s="234" t="s">
        <v>210</v>
      </c>
      <c r="K227" s="235">
        <v>1050</v>
      </c>
      <c r="L227" s="149"/>
      <c r="M227" s="149"/>
      <c r="N227" s="236">
        <f t="shared" si="29"/>
        <v>0</v>
      </c>
      <c r="O227" s="236"/>
      <c r="P227" s="236"/>
      <c r="Q227" s="236"/>
      <c r="R227" s="174"/>
      <c r="T227" s="237" t="s">
        <v>5</v>
      </c>
      <c r="U227" s="238" t="s">
        <v>41</v>
      </c>
      <c r="V227" s="239">
        <v>0</v>
      </c>
      <c r="W227" s="239">
        <f t="shared" ref="W227:W258" si="39">V227*K227</f>
        <v>0</v>
      </c>
      <c r="X227" s="239">
        <v>0</v>
      </c>
      <c r="Y227" s="239">
        <f t="shared" ref="Y227:Y258" si="40">X227*K227</f>
        <v>0</v>
      </c>
      <c r="Z227" s="239">
        <v>0</v>
      </c>
      <c r="AA227" s="240">
        <f t="shared" ref="AA227:AA258" si="41">Z227*K227</f>
        <v>0</v>
      </c>
      <c r="AR227" s="158" t="s">
        <v>173</v>
      </c>
      <c r="AT227" s="158" t="s">
        <v>169</v>
      </c>
      <c r="AU227" s="158" t="s">
        <v>80</v>
      </c>
      <c r="AY227" s="158" t="s">
        <v>168</v>
      </c>
      <c r="BE227" s="241">
        <f t="shared" ref="BE227:BE258" si="42">IF(U227="základná",N227,0)</f>
        <v>0</v>
      </c>
      <c r="BF227" s="241">
        <f t="shared" ref="BF227:BF258" si="43">IF(U227="znížená",N227,0)</f>
        <v>0</v>
      </c>
      <c r="BG227" s="241">
        <f t="shared" ref="BG227:BG258" si="44">IF(U227="zákl. prenesená",N227,0)</f>
        <v>0</v>
      </c>
      <c r="BH227" s="241">
        <f t="shared" ref="BH227:BH258" si="45">IF(U227="zníž. prenesená",N227,0)</f>
        <v>0</v>
      </c>
      <c r="BI227" s="241">
        <f t="shared" ref="BI227:BI258" si="46">IF(U227="nulová",N227,0)</f>
        <v>0</v>
      </c>
      <c r="BJ227" s="158" t="s">
        <v>85</v>
      </c>
      <c r="BK227" s="242">
        <f t="shared" ref="BK227:BK258" si="47">ROUND(L227*K227,3)</f>
        <v>0</v>
      </c>
      <c r="BL227" s="158" t="s">
        <v>173</v>
      </c>
      <c r="BM227" s="158" t="s">
        <v>986</v>
      </c>
      <c r="BO227" s="152"/>
    </row>
    <row r="228" spans="2:67" s="170" customFormat="1" ht="25.5" customHeight="1">
      <c r="B228" s="171"/>
      <c r="C228" s="243" t="s">
        <v>608</v>
      </c>
      <c r="D228" s="243" t="s">
        <v>203</v>
      </c>
      <c r="E228" s="244" t="s">
        <v>1805</v>
      </c>
      <c r="F228" s="245" t="s">
        <v>1806</v>
      </c>
      <c r="G228" s="245"/>
      <c r="H228" s="245"/>
      <c r="I228" s="245"/>
      <c r="J228" s="246" t="s">
        <v>210</v>
      </c>
      <c r="K228" s="247">
        <v>1050</v>
      </c>
      <c r="L228" s="150"/>
      <c r="M228" s="150"/>
      <c r="N228" s="248">
        <f t="shared" si="29"/>
        <v>0</v>
      </c>
      <c r="O228" s="236"/>
      <c r="P228" s="236"/>
      <c r="Q228" s="236"/>
      <c r="R228" s="174"/>
      <c r="T228" s="237" t="s">
        <v>5</v>
      </c>
      <c r="U228" s="238" t="s">
        <v>41</v>
      </c>
      <c r="V228" s="239">
        <v>0</v>
      </c>
      <c r="W228" s="239">
        <f t="shared" si="39"/>
        <v>0</v>
      </c>
      <c r="X228" s="239">
        <v>0</v>
      </c>
      <c r="Y228" s="239">
        <f t="shared" si="40"/>
        <v>0</v>
      </c>
      <c r="Z228" s="239">
        <v>0</v>
      </c>
      <c r="AA228" s="240">
        <f t="shared" si="41"/>
        <v>0</v>
      </c>
      <c r="AR228" s="158" t="s">
        <v>198</v>
      </c>
      <c r="AT228" s="158" t="s">
        <v>203</v>
      </c>
      <c r="AU228" s="158" t="s">
        <v>80</v>
      </c>
      <c r="AY228" s="158" t="s">
        <v>168</v>
      </c>
      <c r="BE228" s="241">
        <f t="shared" si="42"/>
        <v>0</v>
      </c>
      <c r="BF228" s="241">
        <f t="shared" si="43"/>
        <v>0</v>
      </c>
      <c r="BG228" s="241">
        <f t="shared" si="44"/>
        <v>0</v>
      </c>
      <c r="BH228" s="241">
        <f t="shared" si="45"/>
        <v>0</v>
      </c>
      <c r="BI228" s="241">
        <f t="shared" si="46"/>
        <v>0</v>
      </c>
      <c r="BJ228" s="158" t="s">
        <v>85</v>
      </c>
      <c r="BK228" s="242">
        <f t="shared" si="47"/>
        <v>0</v>
      </c>
      <c r="BL228" s="158" t="s">
        <v>173</v>
      </c>
      <c r="BM228" s="158" t="s">
        <v>994</v>
      </c>
      <c r="BO228" s="152"/>
    </row>
    <row r="229" spans="2:67" s="170" customFormat="1" ht="25.5" customHeight="1">
      <c r="B229" s="171"/>
      <c r="C229" s="231" t="s">
        <v>612</v>
      </c>
      <c r="D229" s="231" t="s">
        <v>169</v>
      </c>
      <c r="E229" s="232" t="s">
        <v>1807</v>
      </c>
      <c r="F229" s="233" t="s">
        <v>1808</v>
      </c>
      <c r="G229" s="233"/>
      <c r="H229" s="233"/>
      <c r="I229" s="233"/>
      <c r="J229" s="234" t="s">
        <v>210</v>
      </c>
      <c r="K229" s="235">
        <v>13</v>
      </c>
      <c r="L229" s="149"/>
      <c r="M229" s="149"/>
      <c r="N229" s="236">
        <f t="shared" si="29"/>
        <v>0</v>
      </c>
      <c r="O229" s="236"/>
      <c r="P229" s="236"/>
      <c r="Q229" s="236"/>
      <c r="R229" s="174"/>
      <c r="T229" s="237" t="s">
        <v>5</v>
      </c>
      <c r="U229" s="238" t="s">
        <v>41</v>
      </c>
      <c r="V229" s="239">
        <v>0</v>
      </c>
      <c r="W229" s="239">
        <f t="shared" si="39"/>
        <v>0</v>
      </c>
      <c r="X229" s="239">
        <v>0</v>
      </c>
      <c r="Y229" s="239">
        <f t="shared" si="40"/>
        <v>0</v>
      </c>
      <c r="Z229" s="239">
        <v>0</v>
      </c>
      <c r="AA229" s="240">
        <f t="shared" si="41"/>
        <v>0</v>
      </c>
      <c r="AR229" s="158" t="s">
        <v>173</v>
      </c>
      <c r="AT229" s="158" t="s">
        <v>169</v>
      </c>
      <c r="AU229" s="158" t="s">
        <v>80</v>
      </c>
      <c r="AY229" s="158" t="s">
        <v>168</v>
      </c>
      <c r="BE229" s="241">
        <f t="shared" si="42"/>
        <v>0</v>
      </c>
      <c r="BF229" s="241">
        <f t="shared" si="43"/>
        <v>0</v>
      </c>
      <c r="BG229" s="241">
        <f t="shared" si="44"/>
        <v>0</v>
      </c>
      <c r="BH229" s="241">
        <f t="shared" si="45"/>
        <v>0</v>
      </c>
      <c r="BI229" s="241">
        <f t="shared" si="46"/>
        <v>0</v>
      </c>
      <c r="BJ229" s="158" t="s">
        <v>85</v>
      </c>
      <c r="BK229" s="242">
        <f t="shared" si="47"/>
        <v>0</v>
      </c>
      <c r="BL229" s="158" t="s">
        <v>173</v>
      </c>
      <c r="BM229" s="158" t="s">
        <v>1002</v>
      </c>
      <c r="BO229" s="152"/>
    </row>
    <row r="230" spans="2:67" s="170" customFormat="1" ht="38.25" customHeight="1">
      <c r="B230" s="171"/>
      <c r="C230" s="231" t="s">
        <v>616</v>
      </c>
      <c r="D230" s="231" t="s">
        <v>169</v>
      </c>
      <c r="E230" s="232" t="s">
        <v>1809</v>
      </c>
      <c r="F230" s="233" t="s">
        <v>1810</v>
      </c>
      <c r="G230" s="233"/>
      <c r="H230" s="233"/>
      <c r="I230" s="233"/>
      <c r="J230" s="234" t="s">
        <v>210</v>
      </c>
      <c r="K230" s="235">
        <v>4</v>
      </c>
      <c r="L230" s="149"/>
      <c r="M230" s="149"/>
      <c r="N230" s="236">
        <f t="shared" si="29"/>
        <v>0</v>
      </c>
      <c r="O230" s="236"/>
      <c r="P230" s="236"/>
      <c r="Q230" s="236"/>
      <c r="R230" s="174"/>
      <c r="T230" s="237" t="s">
        <v>5</v>
      </c>
      <c r="U230" s="238" t="s">
        <v>41</v>
      </c>
      <c r="V230" s="239">
        <v>0</v>
      </c>
      <c r="W230" s="239">
        <f t="shared" si="39"/>
        <v>0</v>
      </c>
      <c r="X230" s="239">
        <v>0</v>
      </c>
      <c r="Y230" s="239">
        <f t="shared" si="40"/>
        <v>0</v>
      </c>
      <c r="Z230" s="239">
        <v>0</v>
      </c>
      <c r="AA230" s="240">
        <f t="shared" si="41"/>
        <v>0</v>
      </c>
      <c r="AR230" s="158" t="s">
        <v>173</v>
      </c>
      <c r="AT230" s="158" t="s">
        <v>169</v>
      </c>
      <c r="AU230" s="158" t="s">
        <v>80</v>
      </c>
      <c r="AY230" s="158" t="s">
        <v>168</v>
      </c>
      <c r="BE230" s="241">
        <f t="shared" si="42"/>
        <v>0</v>
      </c>
      <c r="BF230" s="241">
        <f t="shared" si="43"/>
        <v>0</v>
      </c>
      <c r="BG230" s="241">
        <f t="shared" si="44"/>
        <v>0</v>
      </c>
      <c r="BH230" s="241">
        <f t="shared" si="45"/>
        <v>0</v>
      </c>
      <c r="BI230" s="241">
        <f t="shared" si="46"/>
        <v>0</v>
      </c>
      <c r="BJ230" s="158" t="s">
        <v>85</v>
      </c>
      <c r="BK230" s="242">
        <f t="shared" si="47"/>
        <v>0</v>
      </c>
      <c r="BL230" s="158" t="s">
        <v>173</v>
      </c>
      <c r="BM230" s="158" t="s">
        <v>1010</v>
      </c>
      <c r="BO230" s="152"/>
    </row>
    <row r="231" spans="2:67" s="170" customFormat="1" ht="38.25" customHeight="1">
      <c r="B231" s="171"/>
      <c r="C231" s="231" t="s">
        <v>620</v>
      </c>
      <c r="D231" s="231" t="s">
        <v>169</v>
      </c>
      <c r="E231" s="232" t="s">
        <v>1811</v>
      </c>
      <c r="F231" s="233" t="s">
        <v>1812</v>
      </c>
      <c r="G231" s="233"/>
      <c r="H231" s="233"/>
      <c r="I231" s="233"/>
      <c r="J231" s="234" t="s">
        <v>210</v>
      </c>
      <c r="K231" s="235">
        <v>1</v>
      </c>
      <c r="L231" s="149"/>
      <c r="M231" s="149"/>
      <c r="N231" s="236">
        <f t="shared" si="29"/>
        <v>0</v>
      </c>
      <c r="O231" s="236"/>
      <c r="P231" s="236"/>
      <c r="Q231" s="236"/>
      <c r="R231" s="174"/>
      <c r="T231" s="237" t="s">
        <v>5</v>
      </c>
      <c r="U231" s="238" t="s">
        <v>41</v>
      </c>
      <c r="V231" s="239">
        <v>0</v>
      </c>
      <c r="W231" s="239">
        <f t="shared" si="39"/>
        <v>0</v>
      </c>
      <c r="X231" s="239">
        <v>0</v>
      </c>
      <c r="Y231" s="239">
        <f t="shared" si="40"/>
        <v>0</v>
      </c>
      <c r="Z231" s="239">
        <v>0</v>
      </c>
      <c r="AA231" s="240">
        <f t="shared" si="41"/>
        <v>0</v>
      </c>
      <c r="AR231" s="158" t="s">
        <v>173</v>
      </c>
      <c r="AT231" s="158" t="s">
        <v>169</v>
      </c>
      <c r="AU231" s="158" t="s">
        <v>80</v>
      </c>
      <c r="AY231" s="158" t="s">
        <v>168</v>
      </c>
      <c r="BE231" s="241">
        <f t="shared" si="42"/>
        <v>0</v>
      </c>
      <c r="BF231" s="241">
        <f t="shared" si="43"/>
        <v>0</v>
      </c>
      <c r="BG231" s="241">
        <f t="shared" si="44"/>
        <v>0</v>
      </c>
      <c r="BH231" s="241">
        <f t="shared" si="45"/>
        <v>0</v>
      </c>
      <c r="BI231" s="241">
        <f t="shared" si="46"/>
        <v>0</v>
      </c>
      <c r="BJ231" s="158" t="s">
        <v>85</v>
      </c>
      <c r="BK231" s="242">
        <f t="shared" si="47"/>
        <v>0</v>
      </c>
      <c r="BL231" s="158" t="s">
        <v>173</v>
      </c>
      <c r="BM231" s="158" t="s">
        <v>1018</v>
      </c>
      <c r="BO231" s="152"/>
    </row>
    <row r="232" spans="2:67" s="170" customFormat="1" ht="38.25" customHeight="1">
      <c r="B232" s="171"/>
      <c r="C232" s="231" t="s">
        <v>623</v>
      </c>
      <c r="D232" s="231" t="s">
        <v>169</v>
      </c>
      <c r="E232" s="232" t="s">
        <v>1813</v>
      </c>
      <c r="F232" s="233" t="s">
        <v>1814</v>
      </c>
      <c r="G232" s="233"/>
      <c r="H232" s="233"/>
      <c r="I232" s="233"/>
      <c r="J232" s="234" t="s">
        <v>210</v>
      </c>
      <c r="K232" s="235">
        <v>1</v>
      </c>
      <c r="L232" s="149"/>
      <c r="M232" s="149"/>
      <c r="N232" s="236">
        <f t="shared" si="29"/>
        <v>0</v>
      </c>
      <c r="O232" s="236"/>
      <c r="P232" s="236"/>
      <c r="Q232" s="236"/>
      <c r="R232" s="174"/>
      <c r="T232" s="237" t="s">
        <v>5</v>
      </c>
      <c r="U232" s="238" t="s">
        <v>41</v>
      </c>
      <c r="V232" s="239">
        <v>0</v>
      </c>
      <c r="W232" s="239">
        <f t="shared" si="39"/>
        <v>0</v>
      </c>
      <c r="X232" s="239">
        <v>0</v>
      </c>
      <c r="Y232" s="239">
        <f t="shared" si="40"/>
        <v>0</v>
      </c>
      <c r="Z232" s="239">
        <v>0</v>
      </c>
      <c r="AA232" s="240">
        <f t="shared" si="41"/>
        <v>0</v>
      </c>
      <c r="AR232" s="158" t="s">
        <v>173</v>
      </c>
      <c r="AT232" s="158" t="s">
        <v>169</v>
      </c>
      <c r="AU232" s="158" t="s">
        <v>80</v>
      </c>
      <c r="AY232" s="158" t="s">
        <v>168</v>
      </c>
      <c r="BE232" s="241">
        <f t="shared" si="42"/>
        <v>0</v>
      </c>
      <c r="BF232" s="241">
        <f t="shared" si="43"/>
        <v>0</v>
      </c>
      <c r="BG232" s="241">
        <f t="shared" si="44"/>
        <v>0</v>
      </c>
      <c r="BH232" s="241">
        <f t="shared" si="45"/>
        <v>0</v>
      </c>
      <c r="BI232" s="241">
        <f t="shared" si="46"/>
        <v>0</v>
      </c>
      <c r="BJ232" s="158" t="s">
        <v>85</v>
      </c>
      <c r="BK232" s="242">
        <f t="shared" si="47"/>
        <v>0</v>
      </c>
      <c r="BL232" s="158" t="s">
        <v>173</v>
      </c>
      <c r="BM232" s="158" t="s">
        <v>1026</v>
      </c>
      <c r="BO232" s="152"/>
    </row>
    <row r="233" spans="2:67" s="170" customFormat="1" ht="38.25" customHeight="1">
      <c r="B233" s="171"/>
      <c r="C233" s="243" t="s">
        <v>627</v>
      </c>
      <c r="D233" s="243" t="s">
        <v>203</v>
      </c>
      <c r="E233" s="244" t="s">
        <v>1815</v>
      </c>
      <c r="F233" s="245" t="s">
        <v>1816</v>
      </c>
      <c r="G233" s="245"/>
      <c r="H233" s="245"/>
      <c r="I233" s="245"/>
      <c r="J233" s="246" t="s">
        <v>210</v>
      </c>
      <c r="K233" s="247">
        <v>1</v>
      </c>
      <c r="L233" s="150"/>
      <c r="M233" s="150"/>
      <c r="N233" s="248">
        <f t="shared" si="29"/>
        <v>0</v>
      </c>
      <c r="O233" s="236"/>
      <c r="P233" s="236"/>
      <c r="Q233" s="236"/>
      <c r="R233" s="174"/>
      <c r="T233" s="237" t="s">
        <v>5</v>
      </c>
      <c r="U233" s="238" t="s">
        <v>41</v>
      </c>
      <c r="V233" s="239">
        <v>0</v>
      </c>
      <c r="W233" s="239">
        <f t="shared" si="39"/>
        <v>0</v>
      </c>
      <c r="X233" s="239">
        <v>0</v>
      </c>
      <c r="Y233" s="239">
        <f t="shared" si="40"/>
        <v>0</v>
      </c>
      <c r="Z233" s="239">
        <v>0</v>
      </c>
      <c r="AA233" s="240">
        <f t="shared" si="41"/>
        <v>0</v>
      </c>
      <c r="AR233" s="158" t="s">
        <v>198</v>
      </c>
      <c r="AT233" s="158" t="s">
        <v>203</v>
      </c>
      <c r="AU233" s="158" t="s">
        <v>80</v>
      </c>
      <c r="AY233" s="158" t="s">
        <v>168</v>
      </c>
      <c r="BE233" s="241">
        <f t="shared" si="42"/>
        <v>0</v>
      </c>
      <c r="BF233" s="241">
        <f t="shared" si="43"/>
        <v>0</v>
      </c>
      <c r="BG233" s="241">
        <f t="shared" si="44"/>
        <v>0</v>
      </c>
      <c r="BH233" s="241">
        <f t="shared" si="45"/>
        <v>0</v>
      </c>
      <c r="BI233" s="241">
        <f t="shared" si="46"/>
        <v>0</v>
      </c>
      <c r="BJ233" s="158" t="s">
        <v>85</v>
      </c>
      <c r="BK233" s="242">
        <f t="shared" si="47"/>
        <v>0</v>
      </c>
      <c r="BL233" s="158" t="s">
        <v>173</v>
      </c>
      <c r="BM233" s="158" t="s">
        <v>1034</v>
      </c>
      <c r="BO233" s="152"/>
    </row>
    <row r="234" spans="2:67" s="170" customFormat="1" ht="38.25" customHeight="1">
      <c r="B234" s="171"/>
      <c r="C234" s="243" t="s">
        <v>631</v>
      </c>
      <c r="D234" s="243" t="s">
        <v>203</v>
      </c>
      <c r="E234" s="244" t="s">
        <v>1817</v>
      </c>
      <c r="F234" s="245" t="s">
        <v>1818</v>
      </c>
      <c r="G234" s="245"/>
      <c r="H234" s="245"/>
      <c r="I234" s="245"/>
      <c r="J234" s="246" t="s">
        <v>210</v>
      </c>
      <c r="K234" s="247">
        <v>1</v>
      </c>
      <c r="L234" s="150"/>
      <c r="M234" s="150"/>
      <c r="N234" s="248">
        <f t="shared" si="29"/>
        <v>0</v>
      </c>
      <c r="O234" s="236"/>
      <c r="P234" s="236"/>
      <c r="Q234" s="236"/>
      <c r="R234" s="174"/>
      <c r="T234" s="237" t="s">
        <v>5</v>
      </c>
      <c r="U234" s="238" t="s">
        <v>41</v>
      </c>
      <c r="V234" s="239">
        <v>0</v>
      </c>
      <c r="W234" s="239">
        <f t="shared" si="39"/>
        <v>0</v>
      </c>
      <c r="X234" s="239">
        <v>0</v>
      </c>
      <c r="Y234" s="239">
        <f t="shared" si="40"/>
        <v>0</v>
      </c>
      <c r="Z234" s="239">
        <v>0</v>
      </c>
      <c r="AA234" s="240">
        <f t="shared" si="41"/>
        <v>0</v>
      </c>
      <c r="AR234" s="158" t="s">
        <v>198</v>
      </c>
      <c r="AT234" s="158" t="s">
        <v>203</v>
      </c>
      <c r="AU234" s="158" t="s">
        <v>80</v>
      </c>
      <c r="AY234" s="158" t="s">
        <v>168</v>
      </c>
      <c r="BE234" s="241">
        <f t="shared" si="42"/>
        <v>0</v>
      </c>
      <c r="BF234" s="241">
        <f t="shared" si="43"/>
        <v>0</v>
      </c>
      <c r="BG234" s="241">
        <f t="shared" si="44"/>
        <v>0</v>
      </c>
      <c r="BH234" s="241">
        <f t="shared" si="45"/>
        <v>0</v>
      </c>
      <c r="BI234" s="241">
        <f t="shared" si="46"/>
        <v>0</v>
      </c>
      <c r="BJ234" s="158" t="s">
        <v>85</v>
      </c>
      <c r="BK234" s="242">
        <f t="shared" si="47"/>
        <v>0</v>
      </c>
      <c r="BL234" s="158" t="s">
        <v>173</v>
      </c>
      <c r="BM234" s="158" t="s">
        <v>1042</v>
      </c>
      <c r="BO234" s="152"/>
    </row>
    <row r="235" spans="2:67" s="170" customFormat="1" ht="38.25" customHeight="1">
      <c r="B235" s="171"/>
      <c r="C235" s="243" t="s">
        <v>635</v>
      </c>
      <c r="D235" s="243" t="s">
        <v>203</v>
      </c>
      <c r="E235" s="244" t="s">
        <v>1819</v>
      </c>
      <c r="F235" s="245" t="s">
        <v>1820</v>
      </c>
      <c r="G235" s="245"/>
      <c r="H235" s="245"/>
      <c r="I235" s="245"/>
      <c r="J235" s="246" t="s">
        <v>210</v>
      </c>
      <c r="K235" s="247">
        <v>1</v>
      </c>
      <c r="L235" s="150"/>
      <c r="M235" s="150"/>
      <c r="N235" s="248">
        <f t="shared" si="29"/>
        <v>0</v>
      </c>
      <c r="O235" s="236"/>
      <c r="P235" s="236"/>
      <c r="Q235" s="236"/>
      <c r="R235" s="174"/>
      <c r="T235" s="237" t="s">
        <v>5</v>
      </c>
      <c r="U235" s="238" t="s">
        <v>41</v>
      </c>
      <c r="V235" s="239">
        <v>0</v>
      </c>
      <c r="W235" s="239">
        <f t="shared" si="39"/>
        <v>0</v>
      </c>
      <c r="X235" s="239">
        <v>0</v>
      </c>
      <c r="Y235" s="239">
        <f t="shared" si="40"/>
        <v>0</v>
      </c>
      <c r="Z235" s="239">
        <v>0</v>
      </c>
      <c r="AA235" s="240">
        <f t="shared" si="41"/>
        <v>0</v>
      </c>
      <c r="AR235" s="158" t="s">
        <v>198</v>
      </c>
      <c r="AT235" s="158" t="s">
        <v>203</v>
      </c>
      <c r="AU235" s="158" t="s">
        <v>80</v>
      </c>
      <c r="AY235" s="158" t="s">
        <v>168</v>
      </c>
      <c r="BE235" s="241">
        <f t="shared" si="42"/>
        <v>0</v>
      </c>
      <c r="BF235" s="241">
        <f t="shared" si="43"/>
        <v>0</v>
      </c>
      <c r="BG235" s="241">
        <f t="shared" si="44"/>
        <v>0</v>
      </c>
      <c r="BH235" s="241">
        <f t="shared" si="45"/>
        <v>0</v>
      </c>
      <c r="BI235" s="241">
        <f t="shared" si="46"/>
        <v>0</v>
      </c>
      <c r="BJ235" s="158" t="s">
        <v>85</v>
      </c>
      <c r="BK235" s="242">
        <f t="shared" si="47"/>
        <v>0</v>
      </c>
      <c r="BL235" s="158" t="s">
        <v>173</v>
      </c>
      <c r="BM235" s="158" t="s">
        <v>1050</v>
      </c>
      <c r="BO235" s="152"/>
    </row>
    <row r="236" spans="2:67" s="170" customFormat="1" ht="25.5" customHeight="1">
      <c r="B236" s="171"/>
      <c r="C236" s="231" t="s">
        <v>639</v>
      </c>
      <c r="D236" s="231" t="s">
        <v>169</v>
      </c>
      <c r="E236" s="232" t="s">
        <v>1821</v>
      </c>
      <c r="F236" s="233" t="s">
        <v>1822</v>
      </c>
      <c r="G236" s="233"/>
      <c r="H236" s="233"/>
      <c r="I236" s="233"/>
      <c r="J236" s="234" t="s">
        <v>243</v>
      </c>
      <c r="K236" s="235">
        <v>26</v>
      </c>
      <c r="L236" s="149"/>
      <c r="M236" s="149"/>
      <c r="N236" s="236">
        <f t="shared" si="29"/>
        <v>0</v>
      </c>
      <c r="O236" s="236"/>
      <c r="P236" s="236"/>
      <c r="Q236" s="236"/>
      <c r="R236" s="174"/>
      <c r="T236" s="237" t="s">
        <v>5</v>
      </c>
      <c r="U236" s="238" t="s">
        <v>41</v>
      </c>
      <c r="V236" s="239">
        <v>0</v>
      </c>
      <c r="W236" s="239">
        <f t="shared" si="39"/>
        <v>0</v>
      </c>
      <c r="X236" s="239">
        <v>0</v>
      </c>
      <c r="Y236" s="239">
        <f t="shared" si="40"/>
        <v>0</v>
      </c>
      <c r="Z236" s="239">
        <v>0</v>
      </c>
      <c r="AA236" s="240">
        <f t="shared" si="41"/>
        <v>0</v>
      </c>
      <c r="AR236" s="158" t="s">
        <v>173</v>
      </c>
      <c r="AT236" s="158" t="s">
        <v>169</v>
      </c>
      <c r="AU236" s="158" t="s">
        <v>80</v>
      </c>
      <c r="AY236" s="158" t="s">
        <v>168</v>
      </c>
      <c r="BE236" s="241">
        <f t="shared" si="42"/>
        <v>0</v>
      </c>
      <c r="BF236" s="241">
        <f t="shared" si="43"/>
        <v>0</v>
      </c>
      <c r="BG236" s="241">
        <f t="shared" si="44"/>
        <v>0</v>
      </c>
      <c r="BH236" s="241">
        <f t="shared" si="45"/>
        <v>0</v>
      </c>
      <c r="BI236" s="241">
        <f t="shared" si="46"/>
        <v>0</v>
      </c>
      <c r="BJ236" s="158" t="s">
        <v>85</v>
      </c>
      <c r="BK236" s="242">
        <f t="shared" si="47"/>
        <v>0</v>
      </c>
      <c r="BL236" s="158" t="s">
        <v>173</v>
      </c>
      <c r="BM236" s="158" t="s">
        <v>1058</v>
      </c>
      <c r="BO236" s="152"/>
    </row>
    <row r="237" spans="2:67" s="170" customFormat="1" ht="16.5" customHeight="1">
      <c r="B237" s="171"/>
      <c r="C237" s="243" t="s">
        <v>643</v>
      </c>
      <c r="D237" s="243" t="s">
        <v>203</v>
      </c>
      <c r="E237" s="244" t="s">
        <v>1823</v>
      </c>
      <c r="F237" s="245" t="s">
        <v>1824</v>
      </c>
      <c r="G237" s="245"/>
      <c r="H237" s="245"/>
      <c r="I237" s="245"/>
      <c r="J237" s="246" t="s">
        <v>243</v>
      </c>
      <c r="K237" s="247">
        <v>26</v>
      </c>
      <c r="L237" s="150"/>
      <c r="M237" s="150"/>
      <c r="N237" s="248">
        <f t="shared" si="29"/>
        <v>0</v>
      </c>
      <c r="O237" s="236"/>
      <c r="P237" s="236"/>
      <c r="Q237" s="236"/>
      <c r="R237" s="174"/>
      <c r="T237" s="237" t="s">
        <v>5</v>
      </c>
      <c r="U237" s="238" t="s">
        <v>41</v>
      </c>
      <c r="V237" s="239">
        <v>0</v>
      </c>
      <c r="W237" s="239">
        <f t="shared" si="39"/>
        <v>0</v>
      </c>
      <c r="X237" s="239">
        <v>0</v>
      </c>
      <c r="Y237" s="239">
        <f t="shared" si="40"/>
        <v>0</v>
      </c>
      <c r="Z237" s="239">
        <v>0</v>
      </c>
      <c r="AA237" s="240">
        <f t="shared" si="41"/>
        <v>0</v>
      </c>
      <c r="AR237" s="158" t="s">
        <v>198</v>
      </c>
      <c r="AT237" s="158" t="s">
        <v>203</v>
      </c>
      <c r="AU237" s="158" t="s">
        <v>80</v>
      </c>
      <c r="AY237" s="158" t="s">
        <v>168</v>
      </c>
      <c r="BE237" s="241">
        <f t="shared" si="42"/>
        <v>0</v>
      </c>
      <c r="BF237" s="241">
        <f t="shared" si="43"/>
        <v>0</v>
      </c>
      <c r="BG237" s="241">
        <f t="shared" si="44"/>
        <v>0</v>
      </c>
      <c r="BH237" s="241">
        <f t="shared" si="45"/>
        <v>0</v>
      </c>
      <c r="BI237" s="241">
        <f t="shared" si="46"/>
        <v>0</v>
      </c>
      <c r="BJ237" s="158" t="s">
        <v>85</v>
      </c>
      <c r="BK237" s="242">
        <f t="shared" si="47"/>
        <v>0</v>
      </c>
      <c r="BL237" s="158" t="s">
        <v>173</v>
      </c>
      <c r="BM237" s="158" t="s">
        <v>1066</v>
      </c>
      <c r="BO237" s="152"/>
    </row>
    <row r="238" spans="2:67" s="170" customFormat="1" ht="25.5" customHeight="1">
      <c r="B238" s="171"/>
      <c r="C238" s="231" t="s">
        <v>647</v>
      </c>
      <c r="D238" s="231" t="s">
        <v>169</v>
      </c>
      <c r="E238" s="232" t="s">
        <v>1825</v>
      </c>
      <c r="F238" s="233" t="s">
        <v>1826</v>
      </c>
      <c r="G238" s="233"/>
      <c r="H238" s="233"/>
      <c r="I238" s="233"/>
      <c r="J238" s="234" t="s">
        <v>243</v>
      </c>
      <c r="K238" s="235">
        <v>1570</v>
      </c>
      <c r="L238" s="149"/>
      <c r="M238" s="149"/>
      <c r="N238" s="236">
        <f t="shared" si="29"/>
        <v>0</v>
      </c>
      <c r="O238" s="236"/>
      <c r="P238" s="236"/>
      <c r="Q238" s="236"/>
      <c r="R238" s="174"/>
      <c r="T238" s="237" t="s">
        <v>5</v>
      </c>
      <c r="U238" s="238" t="s">
        <v>41</v>
      </c>
      <c r="V238" s="239">
        <v>0</v>
      </c>
      <c r="W238" s="239">
        <f t="shared" si="39"/>
        <v>0</v>
      </c>
      <c r="X238" s="239">
        <v>0</v>
      </c>
      <c r="Y238" s="239">
        <f t="shared" si="40"/>
        <v>0</v>
      </c>
      <c r="Z238" s="239">
        <v>0</v>
      </c>
      <c r="AA238" s="240">
        <f t="shared" si="41"/>
        <v>0</v>
      </c>
      <c r="AR238" s="158" t="s">
        <v>173</v>
      </c>
      <c r="AT238" s="158" t="s">
        <v>169</v>
      </c>
      <c r="AU238" s="158" t="s">
        <v>80</v>
      </c>
      <c r="AY238" s="158" t="s">
        <v>168</v>
      </c>
      <c r="BE238" s="241">
        <f t="shared" si="42"/>
        <v>0</v>
      </c>
      <c r="BF238" s="241">
        <f t="shared" si="43"/>
        <v>0</v>
      </c>
      <c r="BG238" s="241">
        <f t="shared" si="44"/>
        <v>0</v>
      </c>
      <c r="BH238" s="241">
        <f t="shared" si="45"/>
        <v>0</v>
      </c>
      <c r="BI238" s="241">
        <f t="shared" si="46"/>
        <v>0</v>
      </c>
      <c r="BJ238" s="158" t="s">
        <v>85</v>
      </c>
      <c r="BK238" s="242">
        <f t="shared" si="47"/>
        <v>0</v>
      </c>
      <c r="BL238" s="158" t="s">
        <v>173</v>
      </c>
      <c r="BM238" s="158" t="s">
        <v>1074</v>
      </c>
      <c r="BO238" s="152"/>
    </row>
    <row r="239" spans="2:67" s="170" customFormat="1" ht="25.5" customHeight="1">
      <c r="B239" s="171"/>
      <c r="C239" s="243" t="s">
        <v>651</v>
      </c>
      <c r="D239" s="243" t="s">
        <v>203</v>
      </c>
      <c r="E239" s="244" t="s">
        <v>1827</v>
      </c>
      <c r="F239" s="245" t="s">
        <v>1828</v>
      </c>
      <c r="G239" s="245"/>
      <c r="H239" s="245"/>
      <c r="I239" s="245"/>
      <c r="J239" s="246" t="s">
        <v>243</v>
      </c>
      <c r="K239" s="247">
        <v>1570</v>
      </c>
      <c r="L239" s="150"/>
      <c r="M239" s="150"/>
      <c r="N239" s="248">
        <f t="shared" si="29"/>
        <v>0</v>
      </c>
      <c r="O239" s="236"/>
      <c r="P239" s="236"/>
      <c r="Q239" s="236"/>
      <c r="R239" s="174"/>
      <c r="T239" s="237" t="s">
        <v>5</v>
      </c>
      <c r="U239" s="238" t="s">
        <v>41</v>
      </c>
      <c r="V239" s="239">
        <v>0</v>
      </c>
      <c r="W239" s="239">
        <f t="shared" si="39"/>
        <v>0</v>
      </c>
      <c r="X239" s="239">
        <v>0</v>
      </c>
      <c r="Y239" s="239">
        <f t="shared" si="40"/>
        <v>0</v>
      </c>
      <c r="Z239" s="239">
        <v>0</v>
      </c>
      <c r="AA239" s="240">
        <f t="shared" si="41"/>
        <v>0</v>
      </c>
      <c r="AR239" s="158" t="s">
        <v>198</v>
      </c>
      <c r="AT239" s="158" t="s">
        <v>203</v>
      </c>
      <c r="AU239" s="158" t="s">
        <v>80</v>
      </c>
      <c r="AY239" s="158" t="s">
        <v>168</v>
      </c>
      <c r="BE239" s="241">
        <f t="shared" si="42"/>
        <v>0</v>
      </c>
      <c r="BF239" s="241">
        <f t="shared" si="43"/>
        <v>0</v>
      </c>
      <c r="BG239" s="241">
        <f t="shared" si="44"/>
        <v>0</v>
      </c>
      <c r="BH239" s="241">
        <f t="shared" si="45"/>
        <v>0</v>
      </c>
      <c r="BI239" s="241">
        <f t="shared" si="46"/>
        <v>0</v>
      </c>
      <c r="BJ239" s="158" t="s">
        <v>85</v>
      </c>
      <c r="BK239" s="242">
        <f t="shared" si="47"/>
        <v>0</v>
      </c>
      <c r="BL239" s="158" t="s">
        <v>173</v>
      </c>
      <c r="BM239" s="158" t="s">
        <v>1082</v>
      </c>
      <c r="BO239" s="152"/>
    </row>
    <row r="240" spans="2:67" s="170" customFormat="1" ht="25.5" customHeight="1">
      <c r="B240" s="171"/>
      <c r="C240" s="231" t="s">
        <v>655</v>
      </c>
      <c r="D240" s="231" t="s">
        <v>169</v>
      </c>
      <c r="E240" s="232" t="s">
        <v>1829</v>
      </c>
      <c r="F240" s="233" t="s">
        <v>1830</v>
      </c>
      <c r="G240" s="233"/>
      <c r="H240" s="233"/>
      <c r="I240" s="233"/>
      <c r="J240" s="234" t="s">
        <v>243</v>
      </c>
      <c r="K240" s="235">
        <v>180</v>
      </c>
      <c r="L240" s="149"/>
      <c r="M240" s="149"/>
      <c r="N240" s="236">
        <f t="shared" si="29"/>
        <v>0</v>
      </c>
      <c r="O240" s="236"/>
      <c r="P240" s="236"/>
      <c r="Q240" s="236"/>
      <c r="R240" s="174"/>
      <c r="T240" s="237" t="s">
        <v>5</v>
      </c>
      <c r="U240" s="238" t="s">
        <v>41</v>
      </c>
      <c r="V240" s="239">
        <v>0</v>
      </c>
      <c r="W240" s="239">
        <f t="shared" si="39"/>
        <v>0</v>
      </c>
      <c r="X240" s="239">
        <v>0</v>
      </c>
      <c r="Y240" s="239">
        <f t="shared" si="40"/>
        <v>0</v>
      </c>
      <c r="Z240" s="239">
        <v>0</v>
      </c>
      <c r="AA240" s="240">
        <f t="shared" si="41"/>
        <v>0</v>
      </c>
      <c r="AR240" s="158" t="s">
        <v>173</v>
      </c>
      <c r="AT240" s="158" t="s">
        <v>169</v>
      </c>
      <c r="AU240" s="158" t="s">
        <v>80</v>
      </c>
      <c r="AY240" s="158" t="s">
        <v>168</v>
      </c>
      <c r="BE240" s="241">
        <f t="shared" si="42"/>
        <v>0</v>
      </c>
      <c r="BF240" s="241">
        <f t="shared" si="43"/>
        <v>0</v>
      </c>
      <c r="BG240" s="241">
        <f t="shared" si="44"/>
        <v>0</v>
      </c>
      <c r="BH240" s="241">
        <f t="shared" si="45"/>
        <v>0</v>
      </c>
      <c r="BI240" s="241">
        <f t="shared" si="46"/>
        <v>0</v>
      </c>
      <c r="BJ240" s="158" t="s">
        <v>85</v>
      </c>
      <c r="BK240" s="242">
        <f t="shared" si="47"/>
        <v>0</v>
      </c>
      <c r="BL240" s="158" t="s">
        <v>173</v>
      </c>
      <c r="BM240" s="158" t="s">
        <v>1090</v>
      </c>
      <c r="BO240" s="152"/>
    </row>
    <row r="241" spans="2:67" s="170" customFormat="1" ht="25.5" customHeight="1">
      <c r="B241" s="171"/>
      <c r="C241" s="243" t="s">
        <v>659</v>
      </c>
      <c r="D241" s="243" t="s">
        <v>203</v>
      </c>
      <c r="E241" s="244" t="s">
        <v>1831</v>
      </c>
      <c r="F241" s="245" t="s">
        <v>1832</v>
      </c>
      <c r="G241" s="245"/>
      <c r="H241" s="245"/>
      <c r="I241" s="245"/>
      <c r="J241" s="246" t="s">
        <v>243</v>
      </c>
      <c r="K241" s="247">
        <v>180</v>
      </c>
      <c r="L241" s="150"/>
      <c r="M241" s="150"/>
      <c r="N241" s="248">
        <f t="shared" si="29"/>
        <v>0</v>
      </c>
      <c r="O241" s="236"/>
      <c r="P241" s="236"/>
      <c r="Q241" s="236"/>
      <c r="R241" s="174"/>
      <c r="T241" s="237" t="s">
        <v>5</v>
      </c>
      <c r="U241" s="238" t="s">
        <v>41</v>
      </c>
      <c r="V241" s="239">
        <v>0</v>
      </c>
      <c r="W241" s="239">
        <f t="shared" si="39"/>
        <v>0</v>
      </c>
      <c r="X241" s="239">
        <v>0</v>
      </c>
      <c r="Y241" s="239">
        <f t="shared" si="40"/>
        <v>0</v>
      </c>
      <c r="Z241" s="239">
        <v>0</v>
      </c>
      <c r="AA241" s="240">
        <f t="shared" si="41"/>
        <v>0</v>
      </c>
      <c r="AR241" s="158" t="s">
        <v>198</v>
      </c>
      <c r="AT241" s="158" t="s">
        <v>203</v>
      </c>
      <c r="AU241" s="158" t="s">
        <v>80</v>
      </c>
      <c r="AY241" s="158" t="s">
        <v>168</v>
      </c>
      <c r="BE241" s="241">
        <f t="shared" si="42"/>
        <v>0</v>
      </c>
      <c r="BF241" s="241">
        <f t="shared" si="43"/>
        <v>0</v>
      </c>
      <c r="BG241" s="241">
        <f t="shared" si="44"/>
        <v>0</v>
      </c>
      <c r="BH241" s="241">
        <f t="shared" si="45"/>
        <v>0</v>
      </c>
      <c r="BI241" s="241">
        <f t="shared" si="46"/>
        <v>0</v>
      </c>
      <c r="BJ241" s="158" t="s">
        <v>85</v>
      </c>
      <c r="BK241" s="242">
        <f t="shared" si="47"/>
        <v>0</v>
      </c>
      <c r="BL241" s="158" t="s">
        <v>173</v>
      </c>
      <c r="BM241" s="158" t="s">
        <v>1098</v>
      </c>
      <c r="BO241" s="152"/>
    </row>
    <row r="242" spans="2:67" s="170" customFormat="1" ht="25.5" customHeight="1">
      <c r="B242" s="171"/>
      <c r="C242" s="231" t="s">
        <v>663</v>
      </c>
      <c r="D242" s="231" t="s">
        <v>169</v>
      </c>
      <c r="E242" s="232" t="s">
        <v>1833</v>
      </c>
      <c r="F242" s="233" t="s">
        <v>1834</v>
      </c>
      <c r="G242" s="233"/>
      <c r="H242" s="233"/>
      <c r="I242" s="233"/>
      <c r="J242" s="234" t="s">
        <v>243</v>
      </c>
      <c r="K242" s="235">
        <v>520</v>
      </c>
      <c r="L242" s="149"/>
      <c r="M242" s="149"/>
      <c r="N242" s="236">
        <f t="shared" si="29"/>
        <v>0</v>
      </c>
      <c r="O242" s="236"/>
      <c r="P242" s="236"/>
      <c r="Q242" s="236"/>
      <c r="R242" s="174"/>
      <c r="T242" s="237" t="s">
        <v>5</v>
      </c>
      <c r="U242" s="238" t="s">
        <v>41</v>
      </c>
      <c r="V242" s="239">
        <v>0</v>
      </c>
      <c r="W242" s="239">
        <f t="shared" si="39"/>
        <v>0</v>
      </c>
      <c r="X242" s="239">
        <v>0</v>
      </c>
      <c r="Y242" s="239">
        <f t="shared" si="40"/>
        <v>0</v>
      </c>
      <c r="Z242" s="239">
        <v>0</v>
      </c>
      <c r="AA242" s="240">
        <f t="shared" si="41"/>
        <v>0</v>
      </c>
      <c r="AR242" s="158" t="s">
        <v>173</v>
      </c>
      <c r="AT242" s="158" t="s">
        <v>169</v>
      </c>
      <c r="AU242" s="158" t="s">
        <v>80</v>
      </c>
      <c r="AY242" s="158" t="s">
        <v>168</v>
      </c>
      <c r="BE242" s="241">
        <f t="shared" si="42"/>
        <v>0</v>
      </c>
      <c r="BF242" s="241">
        <f t="shared" si="43"/>
        <v>0</v>
      </c>
      <c r="BG242" s="241">
        <f t="shared" si="44"/>
        <v>0</v>
      </c>
      <c r="BH242" s="241">
        <f t="shared" si="45"/>
        <v>0</v>
      </c>
      <c r="BI242" s="241">
        <f t="shared" si="46"/>
        <v>0</v>
      </c>
      <c r="BJ242" s="158" t="s">
        <v>85</v>
      </c>
      <c r="BK242" s="242">
        <f t="shared" si="47"/>
        <v>0</v>
      </c>
      <c r="BL242" s="158" t="s">
        <v>173</v>
      </c>
      <c r="BM242" s="158" t="s">
        <v>1106</v>
      </c>
      <c r="BO242" s="152"/>
    </row>
    <row r="243" spans="2:67" s="170" customFormat="1" ht="25.5" customHeight="1">
      <c r="B243" s="171"/>
      <c r="C243" s="243" t="s">
        <v>667</v>
      </c>
      <c r="D243" s="243" t="s">
        <v>203</v>
      </c>
      <c r="E243" s="244" t="s">
        <v>1835</v>
      </c>
      <c r="F243" s="245" t="s">
        <v>1836</v>
      </c>
      <c r="G243" s="245"/>
      <c r="H243" s="245"/>
      <c r="I243" s="245"/>
      <c r="J243" s="246" t="s">
        <v>243</v>
      </c>
      <c r="K243" s="247">
        <v>520</v>
      </c>
      <c r="L243" s="150"/>
      <c r="M243" s="150"/>
      <c r="N243" s="248">
        <f t="shared" si="29"/>
        <v>0</v>
      </c>
      <c r="O243" s="236"/>
      <c r="P243" s="236"/>
      <c r="Q243" s="236"/>
      <c r="R243" s="174"/>
      <c r="T243" s="237" t="s">
        <v>5</v>
      </c>
      <c r="U243" s="238" t="s">
        <v>41</v>
      </c>
      <c r="V243" s="239">
        <v>0</v>
      </c>
      <c r="W243" s="239">
        <f t="shared" si="39"/>
        <v>0</v>
      </c>
      <c r="X243" s="239">
        <v>0</v>
      </c>
      <c r="Y243" s="239">
        <f t="shared" si="40"/>
        <v>0</v>
      </c>
      <c r="Z243" s="239">
        <v>0</v>
      </c>
      <c r="AA243" s="240">
        <f t="shared" si="41"/>
        <v>0</v>
      </c>
      <c r="AR243" s="158" t="s">
        <v>198</v>
      </c>
      <c r="AT243" s="158" t="s">
        <v>203</v>
      </c>
      <c r="AU243" s="158" t="s">
        <v>80</v>
      </c>
      <c r="AY243" s="158" t="s">
        <v>168</v>
      </c>
      <c r="BE243" s="241">
        <f t="shared" si="42"/>
        <v>0</v>
      </c>
      <c r="BF243" s="241">
        <f t="shared" si="43"/>
        <v>0</v>
      </c>
      <c r="BG243" s="241">
        <f t="shared" si="44"/>
        <v>0</v>
      </c>
      <c r="BH243" s="241">
        <f t="shared" si="45"/>
        <v>0</v>
      </c>
      <c r="BI243" s="241">
        <f t="shared" si="46"/>
        <v>0</v>
      </c>
      <c r="BJ243" s="158" t="s">
        <v>85</v>
      </c>
      <c r="BK243" s="242">
        <f t="shared" si="47"/>
        <v>0</v>
      </c>
      <c r="BL243" s="158" t="s">
        <v>173</v>
      </c>
      <c r="BM243" s="158" t="s">
        <v>1114</v>
      </c>
      <c r="BO243" s="152"/>
    </row>
    <row r="244" spans="2:67" s="170" customFormat="1" ht="25.5" customHeight="1">
      <c r="B244" s="171"/>
      <c r="C244" s="231" t="s">
        <v>671</v>
      </c>
      <c r="D244" s="231" t="s">
        <v>169</v>
      </c>
      <c r="E244" s="232" t="s">
        <v>1837</v>
      </c>
      <c r="F244" s="233" t="s">
        <v>1838</v>
      </c>
      <c r="G244" s="233"/>
      <c r="H244" s="233"/>
      <c r="I244" s="233"/>
      <c r="J244" s="234" t="s">
        <v>243</v>
      </c>
      <c r="K244" s="235">
        <v>65</v>
      </c>
      <c r="L244" s="149"/>
      <c r="M244" s="149"/>
      <c r="N244" s="236">
        <f t="shared" si="29"/>
        <v>0</v>
      </c>
      <c r="O244" s="236"/>
      <c r="P244" s="236"/>
      <c r="Q244" s="236"/>
      <c r="R244" s="174"/>
      <c r="T244" s="237" t="s">
        <v>5</v>
      </c>
      <c r="U244" s="238" t="s">
        <v>41</v>
      </c>
      <c r="V244" s="239">
        <v>0</v>
      </c>
      <c r="W244" s="239">
        <f t="shared" si="39"/>
        <v>0</v>
      </c>
      <c r="X244" s="239">
        <v>0</v>
      </c>
      <c r="Y244" s="239">
        <f t="shared" si="40"/>
        <v>0</v>
      </c>
      <c r="Z244" s="239">
        <v>0</v>
      </c>
      <c r="AA244" s="240">
        <f t="shared" si="41"/>
        <v>0</v>
      </c>
      <c r="AR244" s="158" t="s">
        <v>173</v>
      </c>
      <c r="AT244" s="158" t="s">
        <v>169</v>
      </c>
      <c r="AU244" s="158" t="s">
        <v>80</v>
      </c>
      <c r="AY244" s="158" t="s">
        <v>168</v>
      </c>
      <c r="BE244" s="241">
        <f t="shared" si="42"/>
        <v>0</v>
      </c>
      <c r="BF244" s="241">
        <f t="shared" si="43"/>
        <v>0</v>
      </c>
      <c r="BG244" s="241">
        <f t="shared" si="44"/>
        <v>0</v>
      </c>
      <c r="BH244" s="241">
        <f t="shared" si="45"/>
        <v>0</v>
      </c>
      <c r="BI244" s="241">
        <f t="shared" si="46"/>
        <v>0</v>
      </c>
      <c r="BJ244" s="158" t="s">
        <v>85</v>
      </c>
      <c r="BK244" s="242">
        <f t="shared" si="47"/>
        <v>0</v>
      </c>
      <c r="BL244" s="158" t="s">
        <v>173</v>
      </c>
      <c r="BM244" s="158" t="s">
        <v>1122</v>
      </c>
      <c r="BO244" s="152"/>
    </row>
    <row r="245" spans="2:67" s="170" customFormat="1" ht="25.5" customHeight="1">
      <c r="B245" s="171"/>
      <c r="C245" s="243" t="s">
        <v>675</v>
      </c>
      <c r="D245" s="243" t="s">
        <v>203</v>
      </c>
      <c r="E245" s="244" t="s">
        <v>1839</v>
      </c>
      <c r="F245" s="245" t="s">
        <v>1840</v>
      </c>
      <c r="G245" s="245"/>
      <c r="H245" s="245"/>
      <c r="I245" s="245"/>
      <c r="J245" s="246" t="s">
        <v>243</v>
      </c>
      <c r="K245" s="247">
        <v>65</v>
      </c>
      <c r="L245" s="150"/>
      <c r="M245" s="150"/>
      <c r="N245" s="248">
        <f t="shared" si="29"/>
        <v>0</v>
      </c>
      <c r="O245" s="236"/>
      <c r="P245" s="236"/>
      <c r="Q245" s="236"/>
      <c r="R245" s="174"/>
      <c r="T245" s="237" t="s">
        <v>5</v>
      </c>
      <c r="U245" s="238" t="s">
        <v>41</v>
      </c>
      <c r="V245" s="239">
        <v>0</v>
      </c>
      <c r="W245" s="239">
        <f t="shared" si="39"/>
        <v>0</v>
      </c>
      <c r="X245" s="239">
        <v>0</v>
      </c>
      <c r="Y245" s="239">
        <f t="shared" si="40"/>
        <v>0</v>
      </c>
      <c r="Z245" s="239">
        <v>0</v>
      </c>
      <c r="AA245" s="240">
        <f t="shared" si="41"/>
        <v>0</v>
      </c>
      <c r="AR245" s="158" t="s">
        <v>198</v>
      </c>
      <c r="AT245" s="158" t="s">
        <v>203</v>
      </c>
      <c r="AU245" s="158" t="s">
        <v>80</v>
      </c>
      <c r="AY245" s="158" t="s">
        <v>168</v>
      </c>
      <c r="BE245" s="241">
        <f t="shared" si="42"/>
        <v>0</v>
      </c>
      <c r="BF245" s="241">
        <f t="shared" si="43"/>
        <v>0</v>
      </c>
      <c r="BG245" s="241">
        <f t="shared" si="44"/>
        <v>0</v>
      </c>
      <c r="BH245" s="241">
        <f t="shared" si="45"/>
        <v>0</v>
      </c>
      <c r="BI245" s="241">
        <f t="shared" si="46"/>
        <v>0</v>
      </c>
      <c r="BJ245" s="158" t="s">
        <v>85</v>
      </c>
      <c r="BK245" s="242">
        <f t="shared" si="47"/>
        <v>0</v>
      </c>
      <c r="BL245" s="158" t="s">
        <v>173</v>
      </c>
      <c r="BM245" s="158" t="s">
        <v>1130</v>
      </c>
      <c r="BO245" s="152"/>
    </row>
    <row r="246" spans="2:67" s="170" customFormat="1" ht="25.5" customHeight="1">
      <c r="B246" s="171"/>
      <c r="C246" s="231" t="s">
        <v>679</v>
      </c>
      <c r="D246" s="231" t="s">
        <v>169</v>
      </c>
      <c r="E246" s="232" t="s">
        <v>1841</v>
      </c>
      <c r="F246" s="233" t="s">
        <v>1842</v>
      </c>
      <c r="G246" s="233"/>
      <c r="H246" s="233"/>
      <c r="I246" s="233"/>
      <c r="J246" s="234" t="s">
        <v>243</v>
      </c>
      <c r="K246" s="235">
        <v>3410</v>
      </c>
      <c r="L246" s="149"/>
      <c r="M246" s="149"/>
      <c r="N246" s="236">
        <f t="shared" si="29"/>
        <v>0</v>
      </c>
      <c r="O246" s="236"/>
      <c r="P246" s="236"/>
      <c r="Q246" s="236"/>
      <c r="R246" s="174"/>
      <c r="T246" s="237" t="s">
        <v>5</v>
      </c>
      <c r="U246" s="238" t="s">
        <v>41</v>
      </c>
      <c r="V246" s="239">
        <v>0</v>
      </c>
      <c r="W246" s="239">
        <f t="shared" si="39"/>
        <v>0</v>
      </c>
      <c r="X246" s="239">
        <v>0</v>
      </c>
      <c r="Y246" s="239">
        <f t="shared" si="40"/>
        <v>0</v>
      </c>
      <c r="Z246" s="239">
        <v>0</v>
      </c>
      <c r="AA246" s="240">
        <f t="shared" si="41"/>
        <v>0</v>
      </c>
      <c r="AR246" s="158" t="s">
        <v>173</v>
      </c>
      <c r="AT246" s="158" t="s">
        <v>169</v>
      </c>
      <c r="AU246" s="158" t="s">
        <v>80</v>
      </c>
      <c r="AY246" s="158" t="s">
        <v>168</v>
      </c>
      <c r="BE246" s="241">
        <f t="shared" si="42"/>
        <v>0</v>
      </c>
      <c r="BF246" s="241">
        <f t="shared" si="43"/>
        <v>0</v>
      </c>
      <c r="BG246" s="241">
        <f t="shared" si="44"/>
        <v>0</v>
      </c>
      <c r="BH246" s="241">
        <f t="shared" si="45"/>
        <v>0</v>
      </c>
      <c r="BI246" s="241">
        <f t="shared" si="46"/>
        <v>0</v>
      </c>
      <c r="BJ246" s="158" t="s">
        <v>85</v>
      </c>
      <c r="BK246" s="242">
        <f t="shared" si="47"/>
        <v>0</v>
      </c>
      <c r="BL246" s="158" t="s">
        <v>173</v>
      </c>
      <c r="BM246" s="158" t="s">
        <v>1138</v>
      </c>
      <c r="BO246" s="152"/>
    </row>
    <row r="247" spans="2:67" s="170" customFormat="1" ht="25.5" customHeight="1">
      <c r="B247" s="171"/>
      <c r="C247" s="243" t="s">
        <v>683</v>
      </c>
      <c r="D247" s="243" t="s">
        <v>203</v>
      </c>
      <c r="E247" s="244" t="s">
        <v>1843</v>
      </c>
      <c r="F247" s="245" t="s">
        <v>1844</v>
      </c>
      <c r="G247" s="245"/>
      <c r="H247" s="245"/>
      <c r="I247" s="245"/>
      <c r="J247" s="246" t="s">
        <v>243</v>
      </c>
      <c r="K247" s="247">
        <v>1740</v>
      </c>
      <c r="L247" s="150"/>
      <c r="M247" s="150"/>
      <c r="N247" s="248">
        <f t="shared" si="29"/>
        <v>0</v>
      </c>
      <c r="O247" s="236"/>
      <c r="P247" s="236"/>
      <c r="Q247" s="236"/>
      <c r="R247" s="174"/>
      <c r="T247" s="237" t="s">
        <v>5</v>
      </c>
      <c r="U247" s="238" t="s">
        <v>41</v>
      </c>
      <c r="V247" s="239">
        <v>0</v>
      </c>
      <c r="W247" s="239">
        <f t="shared" si="39"/>
        <v>0</v>
      </c>
      <c r="X247" s="239">
        <v>0</v>
      </c>
      <c r="Y247" s="239">
        <f t="shared" si="40"/>
        <v>0</v>
      </c>
      <c r="Z247" s="239">
        <v>0</v>
      </c>
      <c r="AA247" s="240">
        <f t="shared" si="41"/>
        <v>0</v>
      </c>
      <c r="AR247" s="158" t="s">
        <v>198</v>
      </c>
      <c r="AT247" s="158" t="s">
        <v>203</v>
      </c>
      <c r="AU247" s="158" t="s">
        <v>80</v>
      </c>
      <c r="AY247" s="158" t="s">
        <v>168</v>
      </c>
      <c r="BE247" s="241">
        <f t="shared" si="42"/>
        <v>0</v>
      </c>
      <c r="BF247" s="241">
        <f t="shared" si="43"/>
        <v>0</v>
      </c>
      <c r="BG247" s="241">
        <f t="shared" si="44"/>
        <v>0</v>
      </c>
      <c r="BH247" s="241">
        <f t="shared" si="45"/>
        <v>0</v>
      </c>
      <c r="BI247" s="241">
        <f t="shared" si="46"/>
        <v>0</v>
      </c>
      <c r="BJ247" s="158" t="s">
        <v>85</v>
      </c>
      <c r="BK247" s="242">
        <f t="shared" si="47"/>
        <v>0</v>
      </c>
      <c r="BL247" s="158" t="s">
        <v>173</v>
      </c>
      <c r="BM247" s="158" t="s">
        <v>1146</v>
      </c>
      <c r="BO247" s="152"/>
    </row>
    <row r="248" spans="2:67" s="170" customFormat="1" ht="38.25" customHeight="1">
      <c r="B248" s="171"/>
      <c r="C248" s="243" t="s">
        <v>687</v>
      </c>
      <c r="D248" s="243" t="s">
        <v>203</v>
      </c>
      <c r="E248" s="244" t="s">
        <v>1845</v>
      </c>
      <c r="F248" s="245" t="s">
        <v>1846</v>
      </c>
      <c r="G248" s="245"/>
      <c r="H248" s="245"/>
      <c r="I248" s="245"/>
      <c r="J248" s="246" t="s">
        <v>243</v>
      </c>
      <c r="K248" s="247">
        <v>1670</v>
      </c>
      <c r="L248" s="150"/>
      <c r="M248" s="150"/>
      <c r="N248" s="248">
        <f t="shared" si="29"/>
        <v>0</v>
      </c>
      <c r="O248" s="236"/>
      <c r="P248" s="236"/>
      <c r="Q248" s="236"/>
      <c r="R248" s="174"/>
      <c r="T248" s="237" t="s">
        <v>5</v>
      </c>
      <c r="U248" s="238" t="s">
        <v>41</v>
      </c>
      <c r="V248" s="239">
        <v>0</v>
      </c>
      <c r="W248" s="239">
        <f t="shared" si="39"/>
        <v>0</v>
      </c>
      <c r="X248" s="239">
        <v>0</v>
      </c>
      <c r="Y248" s="239">
        <f t="shared" si="40"/>
        <v>0</v>
      </c>
      <c r="Z248" s="239">
        <v>0</v>
      </c>
      <c r="AA248" s="240">
        <f t="shared" si="41"/>
        <v>0</v>
      </c>
      <c r="AR248" s="158" t="s">
        <v>198</v>
      </c>
      <c r="AT248" s="158" t="s">
        <v>203</v>
      </c>
      <c r="AU248" s="158" t="s">
        <v>80</v>
      </c>
      <c r="AY248" s="158" t="s">
        <v>168</v>
      </c>
      <c r="BE248" s="241">
        <f t="shared" si="42"/>
        <v>0</v>
      </c>
      <c r="BF248" s="241">
        <f t="shared" si="43"/>
        <v>0</v>
      </c>
      <c r="BG248" s="241">
        <f t="shared" si="44"/>
        <v>0</v>
      </c>
      <c r="BH248" s="241">
        <f t="shared" si="45"/>
        <v>0</v>
      </c>
      <c r="BI248" s="241">
        <f t="shared" si="46"/>
        <v>0</v>
      </c>
      <c r="BJ248" s="158" t="s">
        <v>85</v>
      </c>
      <c r="BK248" s="242">
        <f t="shared" si="47"/>
        <v>0</v>
      </c>
      <c r="BL248" s="158" t="s">
        <v>173</v>
      </c>
      <c r="BM248" s="158" t="s">
        <v>1154</v>
      </c>
      <c r="BO248" s="152"/>
    </row>
    <row r="249" spans="2:67" s="170" customFormat="1" ht="25.5" customHeight="1">
      <c r="B249" s="171"/>
      <c r="C249" s="231" t="s">
        <v>691</v>
      </c>
      <c r="D249" s="231" t="s">
        <v>169</v>
      </c>
      <c r="E249" s="232" t="s">
        <v>1847</v>
      </c>
      <c r="F249" s="233" t="s">
        <v>1848</v>
      </c>
      <c r="G249" s="233"/>
      <c r="H249" s="233"/>
      <c r="I249" s="233"/>
      <c r="J249" s="234" t="s">
        <v>243</v>
      </c>
      <c r="K249" s="235">
        <v>970</v>
      </c>
      <c r="L249" s="149"/>
      <c r="M249" s="149"/>
      <c r="N249" s="236">
        <f t="shared" si="29"/>
        <v>0</v>
      </c>
      <c r="O249" s="236"/>
      <c r="P249" s="236"/>
      <c r="Q249" s="236"/>
      <c r="R249" s="174"/>
      <c r="T249" s="237" t="s">
        <v>5</v>
      </c>
      <c r="U249" s="238" t="s">
        <v>41</v>
      </c>
      <c r="V249" s="239">
        <v>0</v>
      </c>
      <c r="W249" s="239">
        <f t="shared" si="39"/>
        <v>0</v>
      </c>
      <c r="X249" s="239">
        <v>0</v>
      </c>
      <c r="Y249" s="239">
        <f t="shared" si="40"/>
        <v>0</v>
      </c>
      <c r="Z249" s="239">
        <v>0</v>
      </c>
      <c r="AA249" s="240">
        <f t="shared" si="41"/>
        <v>0</v>
      </c>
      <c r="AR249" s="158" t="s">
        <v>173</v>
      </c>
      <c r="AT249" s="158" t="s">
        <v>169</v>
      </c>
      <c r="AU249" s="158" t="s">
        <v>80</v>
      </c>
      <c r="AY249" s="158" t="s">
        <v>168</v>
      </c>
      <c r="BE249" s="241">
        <f t="shared" si="42"/>
        <v>0</v>
      </c>
      <c r="BF249" s="241">
        <f t="shared" si="43"/>
        <v>0</v>
      </c>
      <c r="BG249" s="241">
        <f t="shared" si="44"/>
        <v>0</v>
      </c>
      <c r="BH249" s="241">
        <f t="shared" si="45"/>
        <v>0</v>
      </c>
      <c r="BI249" s="241">
        <f t="shared" si="46"/>
        <v>0</v>
      </c>
      <c r="BJ249" s="158" t="s">
        <v>85</v>
      </c>
      <c r="BK249" s="242">
        <f t="shared" si="47"/>
        <v>0</v>
      </c>
      <c r="BL249" s="158" t="s">
        <v>173</v>
      </c>
      <c r="BM249" s="158" t="s">
        <v>1162</v>
      </c>
      <c r="BO249" s="152"/>
    </row>
    <row r="250" spans="2:67" s="170" customFormat="1" ht="25.5" customHeight="1">
      <c r="B250" s="171"/>
      <c r="C250" s="243" t="s">
        <v>695</v>
      </c>
      <c r="D250" s="243" t="s">
        <v>203</v>
      </c>
      <c r="E250" s="244" t="s">
        <v>1849</v>
      </c>
      <c r="F250" s="245" t="s">
        <v>1850</v>
      </c>
      <c r="G250" s="245"/>
      <c r="H250" s="245"/>
      <c r="I250" s="245"/>
      <c r="J250" s="246" t="s">
        <v>243</v>
      </c>
      <c r="K250" s="247">
        <v>970</v>
      </c>
      <c r="L250" s="150"/>
      <c r="M250" s="150"/>
      <c r="N250" s="248">
        <f t="shared" si="29"/>
        <v>0</v>
      </c>
      <c r="O250" s="236"/>
      <c r="P250" s="236"/>
      <c r="Q250" s="236"/>
      <c r="R250" s="174"/>
      <c r="T250" s="237" t="s">
        <v>5</v>
      </c>
      <c r="U250" s="238" t="s">
        <v>41</v>
      </c>
      <c r="V250" s="239">
        <v>0</v>
      </c>
      <c r="W250" s="239">
        <f t="shared" si="39"/>
        <v>0</v>
      </c>
      <c r="X250" s="239">
        <v>0</v>
      </c>
      <c r="Y250" s="239">
        <f t="shared" si="40"/>
        <v>0</v>
      </c>
      <c r="Z250" s="239">
        <v>0</v>
      </c>
      <c r="AA250" s="240">
        <f t="shared" si="41"/>
        <v>0</v>
      </c>
      <c r="AR250" s="158" t="s">
        <v>198</v>
      </c>
      <c r="AT250" s="158" t="s">
        <v>203</v>
      </c>
      <c r="AU250" s="158" t="s">
        <v>80</v>
      </c>
      <c r="AY250" s="158" t="s">
        <v>168</v>
      </c>
      <c r="BE250" s="241">
        <f t="shared" si="42"/>
        <v>0</v>
      </c>
      <c r="BF250" s="241">
        <f t="shared" si="43"/>
        <v>0</v>
      </c>
      <c r="BG250" s="241">
        <f t="shared" si="44"/>
        <v>0</v>
      </c>
      <c r="BH250" s="241">
        <f t="shared" si="45"/>
        <v>0</v>
      </c>
      <c r="BI250" s="241">
        <f t="shared" si="46"/>
        <v>0</v>
      </c>
      <c r="BJ250" s="158" t="s">
        <v>85</v>
      </c>
      <c r="BK250" s="242">
        <f t="shared" si="47"/>
        <v>0</v>
      </c>
      <c r="BL250" s="158" t="s">
        <v>173</v>
      </c>
      <c r="BM250" s="158" t="s">
        <v>1459</v>
      </c>
      <c r="BO250" s="152"/>
    </row>
    <row r="251" spans="2:67" s="170" customFormat="1" ht="25.5" customHeight="1">
      <c r="B251" s="171"/>
      <c r="C251" s="231" t="s">
        <v>699</v>
      </c>
      <c r="D251" s="231" t="s">
        <v>169</v>
      </c>
      <c r="E251" s="232" t="s">
        <v>1847</v>
      </c>
      <c r="F251" s="233" t="s">
        <v>1848</v>
      </c>
      <c r="G251" s="233"/>
      <c r="H251" s="233"/>
      <c r="I251" s="233"/>
      <c r="J251" s="234" t="s">
        <v>243</v>
      </c>
      <c r="K251" s="235">
        <v>370</v>
      </c>
      <c r="L251" s="149"/>
      <c r="M251" s="149"/>
      <c r="N251" s="236">
        <f t="shared" si="29"/>
        <v>0</v>
      </c>
      <c r="O251" s="236"/>
      <c r="P251" s="236"/>
      <c r="Q251" s="236"/>
      <c r="R251" s="174"/>
      <c r="T251" s="237" t="s">
        <v>5</v>
      </c>
      <c r="U251" s="238" t="s">
        <v>41</v>
      </c>
      <c r="V251" s="239">
        <v>0</v>
      </c>
      <c r="W251" s="239">
        <f t="shared" si="39"/>
        <v>0</v>
      </c>
      <c r="X251" s="239">
        <v>0</v>
      </c>
      <c r="Y251" s="239">
        <f t="shared" si="40"/>
        <v>0</v>
      </c>
      <c r="Z251" s="239">
        <v>0</v>
      </c>
      <c r="AA251" s="240">
        <f t="shared" si="41"/>
        <v>0</v>
      </c>
      <c r="AR251" s="158" t="s">
        <v>173</v>
      </c>
      <c r="AT251" s="158" t="s">
        <v>169</v>
      </c>
      <c r="AU251" s="158" t="s">
        <v>80</v>
      </c>
      <c r="AY251" s="158" t="s">
        <v>168</v>
      </c>
      <c r="BE251" s="241">
        <f t="shared" si="42"/>
        <v>0</v>
      </c>
      <c r="BF251" s="241">
        <f t="shared" si="43"/>
        <v>0</v>
      </c>
      <c r="BG251" s="241">
        <f t="shared" si="44"/>
        <v>0</v>
      </c>
      <c r="BH251" s="241">
        <f t="shared" si="45"/>
        <v>0</v>
      </c>
      <c r="BI251" s="241">
        <f t="shared" si="46"/>
        <v>0</v>
      </c>
      <c r="BJ251" s="158" t="s">
        <v>85</v>
      </c>
      <c r="BK251" s="242">
        <f t="shared" si="47"/>
        <v>0</v>
      </c>
      <c r="BL251" s="158" t="s">
        <v>173</v>
      </c>
      <c r="BM251" s="158" t="s">
        <v>1462</v>
      </c>
      <c r="BO251" s="152"/>
    </row>
    <row r="252" spans="2:67" s="170" customFormat="1" ht="25.5" customHeight="1">
      <c r="B252" s="171"/>
      <c r="C252" s="243" t="s">
        <v>703</v>
      </c>
      <c r="D252" s="243" t="s">
        <v>203</v>
      </c>
      <c r="E252" s="244" t="s">
        <v>1851</v>
      </c>
      <c r="F252" s="245" t="s">
        <v>1852</v>
      </c>
      <c r="G252" s="245"/>
      <c r="H252" s="245"/>
      <c r="I252" s="245"/>
      <c r="J252" s="246" t="s">
        <v>243</v>
      </c>
      <c r="K252" s="247">
        <v>370</v>
      </c>
      <c r="L252" s="150"/>
      <c r="M252" s="150"/>
      <c r="N252" s="248">
        <f t="shared" si="29"/>
        <v>0</v>
      </c>
      <c r="O252" s="236"/>
      <c r="P252" s="236"/>
      <c r="Q252" s="236"/>
      <c r="R252" s="174"/>
      <c r="T252" s="237" t="s">
        <v>5</v>
      </c>
      <c r="U252" s="238" t="s">
        <v>41</v>
      </c>
      <c r="V252" s="239">
        <v>0</v>
      </c>
      <c r="W252" s="239">
        <f t="shared" si="39"/>
        <v>0</v>
      </c>
      <c r="X252" s="239">
        <v>0</v>
      </c>
      <c r="Y252" s="239">
        <f t="shared" si="40"/>
        <v>0</v>
      </c>
      <c r="Z252" s="239">
        <v>0</v>
      </c>
      <c r="AA252" s="240">
        <f t="shared" si="41"/>
        <v>0</v>
      </c>
      <c r="AR252" s="158" t="s">
        <v>198</v>
      </c>
      <c r="AT252" s="158" t="s">
        <v>203</v>
      </c>
      <c r="AU252" s="158" t="s">
        <v>80</v>
      </c>
      <c r="AY252" s="158" t="s">
        <v>168</v>
      </c>
      <c r="BE252" s="241">
        <f t="shared" si="42"/>
        <v>0</v>
      </c>
      <c r="BF252" s="241">
        <f t="shared" si="43"/>
        <v>0</v>
      </c>
      <c r="BG252" s="241">
        <f t="shared" si="44"/>
        <v>0</v>
      </c>
      <c r="BH252" s="241">
        <f t="shared" si="45"/>
        <v>0</v>
      </c>
      <c r="BI252" s="241">
        <f t="shared" si="46"/>
        <v>0</v>
      </c>
      <c r="BJ252" s="158" t="s">
        <v>85</v>
      </c>
      <c r="BK252" s="242">
        <f t="shared" si="47"/>
        <v>0</v>
      </c>
      <c r="BL252" s="158" t="s">
        <v>173</v>
      </c>
      <c r="BM252" s="158" t="s">
        <v>1465</v>
      </c>
      <c r="BO252" s="152"/>
    </row>
    <row r="253" spans="2:67" s="170" customFormat="1" ht="25.5" customHeight="1">
      <c r="B253" s="171"/>
      <c r="C253" s="231" t="s">
        <v>707</v>
      </c>
      <c r="D253" s="231" t="s">
        <v>169</v>
      </c>
      <c r="E253" s="232" t="s">
        <v>1847</v>
      </c>
      <c r="F253" s="233" t="s">
        <v>1848</v>
      </c>
      <c r="G253" s="233"/>
      <c r="H253" s="233"/>
      <c r="I253" s="233"/>
      <c r="J253" s="234" t="s">
        <v>243</v>
      </c>
      <c r="K253" s="235">
        <v>562</v>
      </c>
      <c r="L253" s="149"/>
      <c r="M253" s="149"/>
      <c r="N253" s="236">
        <f t="shared" si="29"/>
        <v>0</v>
      </c>
      <c r="O253" s="236"/>
      <c r="P253" s="236"/>
      <c r="Q253" s="236"/>
      <c r="R253" s="174"/>
      <c r="T253" s="237" t="s">
        <v>5</v>
      </c>
      <c r="U253" s="238" t="s">
        <v>41</v>
      </c>
      <c r="V253" s="239">
        <v>0</v>
      </c>
      <c r="W253" s="239">
        <f t="shared" si="39"/>
        <v>0</v>
      </c>
      <c r="X253" s="239">
        <v>0</v>
      </c>
      <c r="Y253" s="239">
        <f t="shared" si="40"/>
        <v>0</v>
      </c>
      <c r="Z253" s="239">
        <v>0</v>
      </c>
      <c r="AA253" s="240">
        <f t="shared" si="41"/>
        <v>0</v>
      </c>
      <c r="AR253" s="158" t="s">
        <v>173</v>
      </c>
      <c r="AT253" s="158" t="s">
        <v>169</v>
      </c>
      <c r="AU253" s="158" t="s">
        <v>80</v>
      </c>
      <c r="AY253" s="158" t="s">
        <v>168</v>
      </c>
      <c r="BE253" s="241">
        <f t="shared" si="42"/>
        <v>0</v>
      </c>
      <c r="BF253" s="241">
        <f t="shared" si="43"/>
        <v>0</v>
      </c>
      <c r="BG253" s="241">
        <f t="shared" si="44"/>
        <v>0</v>
      </c>
      <c r="BH253" s="241">
        <f t="shared" si="45"/>
        <v>0</v>
      </c>
      <c r="BI253" s="241">
        <f t="shared" si="46"/>
        <v>0</v>
      </c>
      <c r="BJ253" s="158" t="s">
        <v>85</v>
      </c>
      <c r="BK253" s="242">
        <f t="shared" si="47"/>
        <v>0</v>
      </c>
      <c r="BL253" s="158" t="s">
        <v>173</v>
      </c>
      <c r="BM253" s="158" t="s">
        <v>1468</v>
      </c>
      <c r="BO253" s="152"/>
    </row>
    <row r="254" spans="2:67" s="170" customFormat="1" ht="25.5" customHeight="1">
      <c r="B254" s="171"/>
      <c r="C254" s="243" t="s">
        <v>711</v>
      </c>
      <c r="D254" s="243" t="s">
        <v>203</v>
      </c>
      <c r="E254" s="244" t="s">
        <v>1853</v>
      </c>
      <c r="F254" s="245" t="s">
        <v>1854</v>
      </c>
      <c r="G254" s="245"/>
      <c r="H254" s="245"/>
      <c r="I254" s="245"/>
      <c r="J254" s="246" t="s">
        <v>243</v>
      </c>
      <c r="K254" s="247">
        <v>62</v>
      </c>
      <c r="L254" s="150"/>
      <c r="M254" s="150"/>
      <c r="N254" s="248">
        <f t="shared" si="29"/>
        <v>0</v>
      </c>
      <c r="O254" s="236"/>
      <c r="P254" s="236"/>
      <c r="Q254" s="236"/>
      <c r="R254" s="174"/>
      <c r="T254" s="237" t="s">
        <v>5</v>
      </c>
      <c r="U254" s="238" t="s">
        <v>41</v>
      </c>
      <c r="V254" s="239">
        <v>0</v>
      </c>
      <c r="W254" s="239">
        <f t="shared" si="39"/>
        <v>0</v>
      </c>
      <c r="X254" s="239">
        <v>0</v>
      </c>
      <c r="Y254" s="239">
        <f t="shared" si="40"/>
        <v>0</v>
      </c>
      <c r="Z254" s="239">
        <v>0</v>
      </c>
      <c r="AA254" s="240">
        <f t="shared" si="41"/>
        <v>0</v>
      </c>
      <c r="AR254" s="158" t="s">
        <v>198</v>
      </c>
      <c r="AT254" s="158" t="s">
        <v>203</v>
      </c>
      <c r="AU254" s="158" t="s">
        <v>80</v>
      </c>
      <c r="AY254" s="158" t="s">
        <v>168</v>
      </c>
      <c r="BE254" s="241">
        <f t="shared" si="42"/>
        <v>0</v>
      </c>
      <c r="BF254" s="241">
        <f t="shared" si="43"/>
        <v>0</v>
      </c>
      <c r="BG254" s="241">
        <f t="shared" si="44"/>
        <v>0</v>
      </c>
      <c r="BH254" s="241">
        <f t="shared" si="45"/>
        <v>0</v>
      </c>
      <c r="BI254" s="241">
        <f t="shared" si="46"/>
        <v>0</v>
      </c>
      <c r="BJ254" s="158" t="s">
        <v>85</v>
      </c>
      <c r="BK254" s="242">
        <f t="shared" si="47"/>
        <v>0</v>
      </c>
      <c r="BL254" s="158" t="s">
        <v>173</v>
      </c>
      <c r="BM254" s="158" t="s">
        <v>1471</v>
      </c>
      <c r="BO254" s="152"/>
    </row>
    <row r="255" spans="2:67" s="170" customFormat="1" ht="25.5" customHeight="1">
      <c r="B255" s="171"/>
      <c r="C255" s="243" t="s">
        <v>715</v>
      </c>
      <c r="D255" s="243" t="s">
        <v>203</v>
      </c>
      <c r="E255" s="244" t="s">
        <v>1855</v>
      </c>
      <c r="F255" s="245" t="s">
        <v>1856</v>
      </c>
      <c r="G255" s="245"/>
      <c r="H255" s="245"/>
      <c r="I255" s="245"/>
      <c r="J255" s="246" t="s">
        <v>243</v>
      </c>
      <c r="K255" s="247">
        <v>500</v>
      </c>
      <c r="L255" s="150"/>
      <c r="M255" s="150"/>
      <c r="N255" s="248">
        <f t="shared" si="29"/>
        <v>0</v>
      </c>
      <c r="O255" s="236"/>
      <c r="P255" s="236"/>
      <c r="Q255" s="236"/>
      <c r="R255" s="174"/>
      <c r="T255" s="237" t="s">
        <v>5</v>
      </c>
      <c r="U255" s="238" t="s">
        <v>41</v>
      </c>
      <c r="V255" s="239">
        <v>0</v>
      </c>
      <c r="W255" s="239">
        <f t="shared" si="39"/>
        <v>0</v>
      </c>
      <c r="X255" s="239">
        <v>0</v>
      </c>
      <c r="Y255" s="239">
        <f t="shared" si="40"/>
        <v>0</v>
      </c>
      <c r="Z255" s="239">
        <v>0</v>
      </c>
      <c r="AA255" s="240">
        <f t="shared" si="41"/>
        <v>0</v>
      </c>
      <c r="AR255" s="158" t="s">
        <v>198</v>
      </c>
      <c r="AT255" s="158" t="s">
        <v>203</v>
      </c>
      <c r="AU255" s="158" t="s">
        <v>80</v>
      </c>
      <c r="AY255" s="158" t="s">
        <v>168</v>
      </c>
      <c r="BE255" s="241">
        <f t="shared" si="42"/>
        <v>0</v>
      </c>
      <c r="BF255" s="241">
        <f t="shared" si="43"/>
        <v>0</v>
      </c>
      <c r="BG255" s="241">
        <f t="shared" si="44"/>
        <v>0</v>
      </c>
      <c r="BH255" s="241">
        <f t="shared" si="45"/>
        <v>0</v>
      </c>
      <c r="BI255" s="241">
        <f t="shared" si="46"/>
        <v>0</v>
      </c>
      <c r="BJ255" s="158" t="s">
        <v>85</v>
      </c>
      <c r="BK255" s="242">
        <f t="shared" si="47"/>
        <v>0</v>
      </c>
      <c r="BL255" s="158" t="s">
        <v>173</v>
      </c>
      <c r="BM255" s="158" t="s">
        <v>1474</v>
      </c>
      <c r="BO255" s="152"/>
    </row>
    <row r="256" spans="2:67" s="170" customFormat="1" ht="25.5" customHeight="1">
      <c r="B256" s="171"/>
      <c r="C256" s="231" t="s">
        <v>719</v>
      </c>
      <c r="D256" s="231" t="s">
        <v>169</v>
      </c>
      <c r="E256" s="232" t="s">
        <v>1857</v>
      </c>
      <c r="F256" s="233" t="s">
        <v>1858</v>
      </c>
      <c r="G256" s="233"/>
      <c r="H256" s="233"/>
      <c r="I256" s="233"/>
      <c r="J256" s="234" t="s">
        <v>243</v>
      </c>
      <c r="K256" s="235">
        <v>1230</v>
      </c>
      <c r="L256" s="149"/>
      <c r="M256" s="149"/>
      <c r="N256" s="236">
        <f t="shared" si="29"/>
        <v>0</v>
      </c>
      <c r="O256" s="236"/>
      <c r="P256" s="236"/>
      <c r="Q256" s="236"/>
      <c r="R256" s="174"/>
      <c r="T256" s="237" t="s">
        <v>5</v>
      </c>
      <c r="U256" s="238" t="s">
        <v>41</v>
      </c>
      <c r="V256" s="239">
        <v>0</v>
      </c>
      <c r="W256" s="239">
        <f t="shared" si="39"/>
        <v>0</v>
      </c>
      <c r="X256" s="239">
        <v>0</v>
      </c>
      <c r="Y256" s="239">
        <f t="shared" si="40"/>
        <v>0</v>
      </c>
      <c r="Z256" s="239">
        <v>0</v>
      </c>
      <c r="AA256" s="240">
        <f t="shared" si="41"/>
        <v>0</v>
      </c>
      <c r="AR256" s="158" t="s">
        <v>173</v>
      </c>
      <c r="AT256" s="158" t="s">
        <v>169</v>
      </c>
      <c r="AU256" s="158" t="s">
        <v>80</v>
      </c>
      <c r="AY256" s="158" t="s">
        <v>168</v>
      </c>
      <c r="BE256" s="241">
        <f t="shared" si="42"/>
        <v>0</v>
      </c>
      <c r="BF256" s="241">
        <f t="shared" si="43"/>
        <v>0</v>
      </c>
      <c r="BG256" s="241">
        <f t="shared" si="44"/>
        <v>0</v>
      </c>
      <c r="BH256" s="241">
        <f t="shared" si="45"/>
        <v>0</v>
      </c>
      <c r="BI256" s="241">
        <f t="shared" si="46"/>
        <v>0</v>
      </c>
      <c r="BJ256" s="158" t="s">
        <v>85</v>
      </c>
      <c r="BK256" s="242">
        <f t="shared" si="47"/>
        <v>0</v>
      </c>
      <c r="BL256" s="158" t="s">
        <v>173</v>
      </c>
      <c r="BM256" s="158" t="s">
        <v>1477</v>
      </c>
      <c r="BO256" s="152"/>
    </row>
    <row r="257" spans="2:67" s="170" customFormat="1" ht="25.5" customHeight="1">
      <c r="B257" s="171"/>
      <c r="C257" s="243" t="s">
        <v>723</v>
      </c>
      <c r="D257" s="243" t="s">
        <v>203</v>
      </c>
      <c r="E257" s="244" t="s">
        <v>1859</v>
      </c>
      <c r="F257" s="245" t="s">
        <v>1860</v>
      </c>
      <c r="G257" s="245"/>
      <c r="H257" s="245"/>
      <c r="I257" s="245"/>
      <c r="J257" s="246" t="s">
        <v>243</v>
      </c>
      <c r="K257" s="247">
        <v>1230</v>
      </c>
      <c r="L257" s="150"/>
      <c r="M257" s="150"/>
      <c r="N257" s="248">
        <f t="shared" si="29"/>
        <v>0</v>
      </c>
      <c r="O257" s="236"/>
      <c r="P257" s="236"/>
      <c r="Q257" s="236"/>
      <c r="R257" s="174"/>
      <c r="T257" s="237" t="s">
        <v>5</v>
      </c>
      <c r="U257" s="238" t="s">
        <v>41</v>
      </c>
      <c r="V257" s="239">
        <v>0</v>
      </c>
      <c r="W257" s="239">
        <f t="shared" si="39"/>
        <v>0</v>
      </c>
      <c r="X257" s="239">
        <v>0</v>
      </c>
      <c r="Y257" s="239">
        <f t="shared" si="40"/>
        <v>0</v>
      </c>
      <c r="Z257" s="239">
        <v>0</v>
      </c>
      <c r="AA257" s="240">
        <f t="shared" si="41"/>
        <v>0</v>
      </c>
      <c r="AR257" s="158" t="s">
        <v>198</v>
      </c>
      <c r="AT257" s="158" t="s">
        <v>203</v>
      </c>
      <c r="AU257" s="158" t="s">
        <v>80</v>
      </c>
      <c r="AY257" s="158" t="s">
        <v>168</v>
      </c>
      <c r="BE257" s="241">
        <f t="shared" si="42"/>
        <v>0</v>
      </c>
      <c r="BF257" s="241">
        <f t="shared" si="43"/>
        <v>0</v>
      </c>
      <c r="BG257" s="241">
        <f t="shared" si="44"/>
        <v>0</v>
      </c>
      <c r="BH257" s="241">
        <f t="shared" si="45"/>
        <v>0</v>
      </c>
      <c r="BI257" s="241">
        <f t="shared" si="46"/>
        <v>0</v>
      </c>
      <c r="BJ257" s="158" t="s">
        <v>85</v>
      </c>
      <c r="BK257" s="242">
        <f t="shared" si="47"/>
        <v>0</v>
      </c>
      <c r="BL257" s="158" t="s">
        <v>173</v>
      </c>
      <c r="BM257" s="158" t="s">
        <v>1480</v>
      </c>
      <c r="BO257" s="152"/>
    </row>
    <row r="258" spans="2:67" s="170" customFormat="1" ht="25.5" customHeight="1">
      <c r="B258" s="171"/>
      <c r="C258" s="231" t="s">
        <v>727</v>
      </c>
      <c r="D258" s="231" t="s">
        <v>169</v>
      </c>
      <c r="E258" s="232" t="s">
        <v>1857</v>
      </c>
      <c r="F258" s="233" t="s">
        <v>1858</v>
      </c>
      <c r="G258" s="233"/>
      <c r="H258" s="233"/>
      <c r="I258" s="233"/>
      <c r="J258" s="234" t="s">
        <v>243</v>
      </c>
      <c r="K258" s="235">
        <v>62</v>
      </c>
      <c r="L258" s="149"/>
      <c r="M258" s="149"/>
      <c r="N258" s="236">
        <f t="shared" si="29"/>
        <v>0</v>
      </c>
      <c r="O258" s="236"/>
      <c r="P258" s="236"/>
      <c r="Q258" s="236"/>
      <c r="R258" s="174"/>
      <c r="T258" s="237" t="s">
        <v>5</v>
      </c>
      <c r="U258" s="238" t="s">
        <v>41</v>
      </c>
      <c r="V258" s="239">
        <v>0</v>
      </c>
      <c r="W258" s="239">
        <f t="shared" si="39"/>
        <v>0</v>
      </c>
      <c r="X258" s="239">
        <v>0</v>
      </c>
      <c r="Y258" s="239">
        <f t="shared" si="40"/>
        <v>0</v>
      </c>
      <c r="Z258" s="239">
        <v>0</v>
      </c>
      <c r="AA258" s="240">
        <f t="shared" si="41"/>
        <v>0</v>
      </c>
      <c r="AR258" s="158" t="s">
        <v>173</v>
      </c>
      <c r="AT258" s="158" t="s">
        <v>169</v>
      </c>
      <c r="AU258" s="158" t="s">
        <v>80</v>
      </c>
      <c r="AY258" s="158" t="s">
        <v>168</v>
      </c>
      <c r="BE258" s="241">
        <f t="shared" si="42"/>
        <v>0</v>
      </c>
      <c r="BF258" s="241">
        <f t="shared" si="43"/>
        <v>0</v>
      </c>
      <c r="BG258" s="241">
        <f t="shared" si="44"/>
        <v>0</v>
      </c>
      <c r="BH258" s="241">
        <f t="shared" si="45"/>
        <v>0</v>
      </c>
      <c r="BI258" s="241">
        <f t="shared" si="46"/>
        <v>0</v>
      </c>
      <c r="BJ258" s="158" t="s">
        <v>85</v>
      </c>
      <c r="BK258" s="242">
        <f t="shared" si="47"/>
        <v>0</v>
      </c>
      <c r="BL258" s="158" t="s">
        <v>173</v>
      </c>
      <c r="BM258" s="158" t="s">
        <v>1483</v>
      </c>
      <c r="BO258" s="152"/>
    </row>
    <row r="259" spans="2:67" s="170" customFormat="1" ht="25.5" customHeight="1">
      <c r="B259" s="171"/>
      <c r="C259" s="243" t="s">
        <v>731</v>
      </c>
      <c r="D259" s="243" t="s">
        <v>203</v>
      </c>
      <c r="E259" s="244" t="s">
        <v>1861</v>
      </c>
      <c r="F259" s="245" t="s">
        <v>1862</v>
      </c>
      <c r="G259" s="245"/>
      <c r="H259" s="245"/>
      <c r="I259" s="245"/>
      <c r="J259" s="246" t="s">
        <v>243</v>
      </c>
      <c r="K259" s="247">
        <v>62</v>
      </c>
      <c r="L259" s="150"/>
      <c r="M259" s="150"/>
      <c r="N259" s="248">
        <f t="shared" ref="N259:N280" si="48">ROUND(L259*K259,2)</f>
        <v>0</v>
      </c>
      <c r="O259" s="236"/>
      <c r="P259" s="236"/>
      <c r="Q259" s="236"/>
      <c r="R259" s="174"/>
      <c r="T259" s="237" t="s">
        <v>5</v>
      </c>
      <c r="U259" s="238" t="s">
        <v>41</v>
      </c>
      <c r="V259" s="239">
        <v>0</v>
      </c>
      <c r="W259" s="239">
        <f t="shared" ref="W259:W280" si="49">V259*K259</f>
        <v>0</v>
      </c>
      <c r="X259" s="239">
        <v>0</v>
      </c>
      <c r="Y259" s="239">
        <f t="shared" ref="Y259:Y280" si="50">X259*K259</f>
        <v>0</v>
      </c>
      <c r="Z259" s="239">
        <v>0</v>
      </c>
      <c r="AA259" s="240">
        <f t="shared" ref="AA259:AA280" si="51">Z259*K259</f>
        <v>0</v>
      </c>
      <c r="AR259" s="158" t="s">
        <v>198</v>
      </c>
      <c r="AT259" s="158" t="s">
        <v>203</v>
      </c>
      <c r="AU259" s="158" t="s">
        <v>80</v>
      </c>
      <c r="AY259" s="158" t="s">
        <v>168</v>
      </c>
      <c r="BE259" s="241">
        <f t="shared" ref="BE259:BE280" si="52">IF(U259="základná",N259,0)</f>
        <v>0</v>
      </c>
      <c r="BF259" s="241">
        <f t="shared" ref="BF259:BF280" si="53">IF(U259="znížená",N259,0)</f>
        <v>0</v>
      </c>
      <c r="BG259" s="241">
        <f t="shared" ref="BG259:BG280" si="54">IF(U259="zákl. prenesená",N259,0)</f>
        <v>0</v>
      </c>
      <c r="BH259" s="241">
        <f t="shared" ref="BH259:BH280" si="55">IF(U259="zníž. prenesená",N259,0)</f>
        <v>0</v>
      </c>
      <c r="BI259" s="241">
        <f t="shared" ref="BI259:BI280" si="56">IF(U259="nulová",N259,0)</f>
        <v>0</v>
      </c>
      <c r="BJ259" s="158" t="s">
        <v>85</v>
      </c>
      <c r="BK259" s="242">
        <f t="shared" ref="BK259:BK280" si="57">ROUND(L259*K259,3)</f>
        <v>0</v>
      </c>
      <c r="BL259" s="158" t="s">
        <v>173</v>
      </c>
      <c r="BM259" s="158" t="s">
        <v>1486</v>
      </c>
      <c r="BO259" s="152"/>
    </row>
    <row r="260" spans="2:67" s="170" customFormat="1" ht="25.5" customHeight="1">
      <c r="B260" s="171"/>
      <c r="C260" s="231" t="s">
        <v>735</v>
      </c>
      <c r="D260" s="231" t="s">
        <v>169</v>
      </c>
      <c r="E260" s="232" t="s">
        <v>1857</v>
      </c>
      <c r="F260" s="233" t="s">
        <v>1858</v>
      </c>
      <c r="G260" s="233"/>
      <c r="H260" s="233"/>
      <c r="I260" s="233"/>
      <c r="J260" s="234" t="s">
        <v>243</v>
      </c>
      <c r="K260" s="235">
        <v>150</v>
      </c>
      <c r="L260" s="149"/>
      <c r="M260" s="149"/>
      <c r="N260" s="236">
        <f t="shared" si="48"/>
        <v>0</v>
      </c>
      <c r="O260" s="236"/>
      <c r="P260" s="236"/>
      <c r="Q260" s="236"/>
      <c r="R260" s="174"/>
      <c r="T260" s="237" t="s">
        <v>5</v>
      </c>
      <c r="U260" s="238" t="s">
        <v>41</v>
      </c>
      <c r="V260" s="239">
        <v>0</v>
      </c>
      <c r="W260" s="239">
        <f t="shared" si="49"/>
        <v>0</v>
      </c>
      <c r="X260" s="239">
        <v>0</v>
      </c>
      <c r="Y260" s="239">
        <f t="shared" si="50"/>
        <v>0</v>
      </c>
      <c r="Z260" s="239">
        <v>0</v>
      </c>
      <c r="AA260" s="240">
        <f t="shared" si="51"/>
        <v>0</v>
      </c>
      <c r="AR260" s="158" t="s">
        <v>173</v>
      </c>
      <c r="AT260" s="158" t="s">
        <v>169</v>
      </c>
      <c r="AU260" s="158" t="s">
        <v>80</v>
      </c>
      <c r="AY260" s="158" t="s">
        <v>168</v>
      </c>
      <c r="BE260" s="241">
        <f t="shared" si="52"/>
        <v>0</v>
      </c>
      <c r="BF260" s="241">
        <f t="shared" si="53"/>
        <v>0</v>
      </c>
      <c r="BG260" s="241">
        <f t="shared" si="54"/>
        <v>0</v>
      </c>
      <c r="BH260" s="241">
        <f t="shared" si="55"/>
        <v>0</v>
      </c>
      <c r="BI260" s="241">
        <f t="shared" si="56"/>
        <v>0</v>
      </c>
      <c r="BJ260" s="158" t="s">
        <v>85</v>
      </c>
      <c r="BK260" s="242">
        <f t="shared" si="57"/>
        <v>0</v>
      </c>
      <c r="BL260" s="158" t="s">
        <v>173</v>
      </c>
      <c r="BM260" s="158" t="s">
        <v>1489</v>
      </c>
      <c r="BO260" s="152"/>
    </row>
    <row r="261" spans="2:67" s="170" customFormat="1" ht="25.5" customHeight="1">
      <c r="B261" s="171"/>
      <c r="C261" s="243" t="s">
        <v>739</v>
      </c>
      <c r="D261" s="243" t="s">
        <v>203</v>
      </c>
      <c r="E261" s="244" t="s">
        <v>1863</v>
      </c>
      <c r="F261" s="245" t="s">
        <v>1864</v>
      </c>
      <c r="G261" s="245"/>
      <c r="H261" s="245"/>
      <c r="I261" s="245"/>
      <c r="J261" s="246" t="s">
        <v>243</v>
      </c>
      <c r="K261" s="247">
        <v>150</v>
      </c>
      <c r="L261" s="150"/>
      <c r="M261" s="150"/>
      <c r="N261" s="248">
        <f t="shared" si="48"/>
        <v>0</v>
      </c>
      <c r="O261" s="236"/>
      <c r="P261" s="236"/>
      <c r="Q261" s="236"/>
      <c r="R261" s="174"/>
      <c r="T261" s="237" t="s">
        <v>5</v>
      </c>
      <c r="U261" s="238" t="s">
        <v>41</v>
      </c>
      <c r="V261" s="239">
        <v>0</v>
      </c>
      <c r="W261" s="239">
        <f t="shared" si="49"/>
        <v>0</v>
      </c>
      <c r="X261" s="239">
        <v>0</v>
      </c>
      <c r="Y261" s="239">
        <f t="shared" si="50"/>
        <v>0</v>
      </c>
      <c r="Z261" s="239">
        <v>0</v>
      </c>
      <c r="AA261" s="240">
        <f t="shared" si="51"/>
        <v>0</v>
      </c>
      <c r="AR261" s="158" t="s">
        <v>198</v>
      </c>
      <c r="AT261" s="158" t="s">
        <v>203</v>
      </c>
      <c r="AU261" s="158" t="s">
        <v>80</v>
      </c>
      <c r="AY261" s="158" t="s">
        <v>168</v>
      </c>
      <c r="BE261" s="241">
        <f t="shared" si="52"/>
        <v>0</v>
      </c>
      <c r="BF261" s="241">
        <f t="shared" si="53"/>
        <v>0</v>
      </c>
      <c r="BG261" s="241">
        <f t="shared" si="54"/>
        <v>0</v>
      </c>
      <c r="BH261" s="241">
        <f t="shared" si="55"/>
        <v>0</v>
      </c>
      <c r="BI261" s="241">
        <f t="shared" si="56"/>
        <v>0</v>
      </c>
      <c r="BJ261" s="158" t="s">
        <v>85</v>
      </c>
      <c r="BK261" s="242">
        <f t="shared" si="57"/>
        <v>0</v>
      </c>
      <c r="BL261" s="158" t="s">
        <v>173</v>
      </c>
      <c r="BM261" s="158" t="s">
        <v>1492</v>
      </c>
      <c r="BO261" s="152"/>
    </row>
    <row r="262" spans="2:67" s="170" customFormat="1" ht="25.5" customHeight="1">
      <c r="B262" s="171"/>
      <c r="C262" s="231" t="s">
        <v>743</v>
      </c>
      <c r="D262" s="231" t="s">
        <v>169</v>
      </c>
      <c r="E262" s="232" t="s">
        <v>1857</v>
      </c>
      <c r="F262" s="233" t="s">
        <v>1858</v>
      </c>
      <c r="G262" s="233"/>
      <c r="H262" s="233"/>
      <c r="I262" s="233"/>
      <c r="J262" s="234" t="s">
        <v>243</v>
      </c>
      <c r="K262" s="235">
        <v>26</v>
      </c>
      <c r="L262" s="149"/>
      <c r="M262" s="149"/>
      <c r="N262" s="236">
        <f t="shared" si="48"/>
        <v>0</v>
      </c>
      <c r="O262" s="236"/>
      <c r="P262" s="236"/>
      <c r="Q262" s="236"/>
      <c r="R262" s="174"/>
      <c r="T262" s="237" t="s">
        <v>5</v>
      </c>
      <c r="U262" s="238" t="s">
        <v>41</v>
      </c>
      <c r="V262" s="239">
        <v>0</v>
      </c>
      <c r="W262" s="239">
        <f t="shared" si="49"/>
        <v>0</v>
      </c>
      <c r="X262" s="239">
        <v>0</v>
      </c>
      <c r="Y262" s="239">
        <f t="shared" si="50"/>
        <v>0</v>
      </c>
      <c r="Z262" s="239">
        <v>0</v>
      </c>
      <c r="AA262" s="240">
        <f t="shared" si="51"/>
        <v>0</v>
      </c>
      <c r="AR262" s="158" t="s">
        <v>173</v>
      </c>
      <c r="AT262" s="158" t="s">
        <v>169</v>
      </c>
      <c r="AU262" s="158" t="s">
        <v>80</v>
      </c>
      <c r="AY262" s="158" t="s">
        <v>168</v>
      </c>
      <c r="BE262" s="241">
        <f t="shared" si="52"/>
        <v>0</v>
      </c>
      <c r="BF262" s="241">
        <f t="shared" si="53"/>
        <v>0</v>
      </c>
      <c r="BG262" s="241">
        <f t="shared" si="54"/>
        <v>0</v>
      </c>
      <c r="BH262" s="241">
        <f t="shared" si="55"/>
        <v>0</v>
      </c>
      <c r="BI262" s="241">
        <f t="shared" si="56"/>
        <v>0</v>
      </c>
      <c r="BJ262" s="158" t="s">
        <v>85</v>
      </c>
      <c r="BK262" s="242">
        <f t="shared" si="57"/>
        <v>0</v>
      </c>
      <c r="BL262" s="158" t="s">
        <v>173</v>
      </c>
      <c r="BM262" s="158" t="s">
        <v>1495</v>
      </c>
      <c r="BO262" s="152"/>
    </row>
    <row r="263" spans="2:67" s="170" customFormat="1" ht="25.5" customHeight="1">
      <c r="B263" s="171"/>
      <c r="C263" s="243" t="s">
        <v>747</v>
      </c>
      <c r="D263" s="243" t="s">
        <v>203</v>
      </c>
      <c r="E263" s="244" t="s">
        <v>1865</v>
      </c>
      <c r="F263" s="245" t="s">
        <v>1866</v>
      </c>
      <c r="G263" s="245"/>
      <c r="H263" s="245"/>
      <c r="I263" s="245"/>
      <c r="J263" s="246" t="s">
        <v>243</v>
      </c>
      <c r="K263" s="247">
        <v>26</v>
      </c>
      <c r="L263" s="150"/>
      <c r="M263" s="150"/>
      <c r="N263" s="248">
        <f t="shared" si="48"/>
        <v>0</v>
      </c>
      <c r="O263" s="236"/>
      <c r="P263" s="236"/>
      <c r="Q263" s="236"/>
      <c r="R263" s="174"/>
      <c r="T263" s="237" t="s">
        <v>5</v>
      </c>
      <c r="U263" s="238" t="s">
        <v>41</v>
      </c>
      <c r="V263" s="239">
        <v>0</v>
      </c>
      <c r="W263" s="239">
        <f t="shared" si="49"/>
        <v>0</v>
      </c>
      <c r="X263" s="239">
        <v>0</v>
      </c>
      <c r="Y263" s="239">
        <f t="shared" si="50"/>
        <v>0</v>
      </c>
      <c r="Z263" s="239">
        <v>0</v>
      </c>
      <c r="AA263" s="240">
        <f t="shared" si="51"/>
        <v>0</v>
      </c>
      <c r="AR263" s="158" t="s">
        <v>198</v>
      </c>
      <c r="AT263" s="158" t="s">
        <v>203</v>
      </c>
      <c r="AU263" s="158" t="s">
        <v>80</v>
      </c>
      <c r="AY263" s="158" t="s">
        <v>168</v>
      </c>
      <c r="BE263" s="241">
        <f t="shared" si="52"/>
        <v>0</v>
      </c>
      <c r="BF263" s="241">
        <f t="shared" si="53"/>
        <v>0</v>
      </c>
      <c r="BG263" s="241">
        <f t="shared" si="54"/>
        <v>0</v>
      </c>
      <c r="BH263" s="241">
        <f t="shared" si="55"/>
        <v>0</v>
      </c>
      <c r="BI263" s="241">
        <f t="shared" si="56"/>
        <v>0</v>
      </c>
      <c r="BJ263" s="158" t="s">
        <v>85</v>
      </c>
      <c r="BK263" s="242">
        <f t="shared" si="57"/>
        <v>0</v>
      </c>
      <c r="BL263" s="158" t="s">
        <v>173</v>
      </c>
      <c r="BM263" s="158" t="s">
        <v>1498</v>
      </c>
      <c r="BO263" s="152"/>
    </row>
    <row r="264" spans="2:67" s="170" customFormat="1" ht="25.5" customHeight="1">
      <c r="B264" s="171"/>
      <c r="C264" s="231" t="s">
        <v>751</v>
      </c>
      <c r="D264" s="231" t="s">
        <v>169</v>
      </c>
      <c r="E264" s="232" t="s">
        <v>1867</v>
      </c>
      <c r="F264" s="233" t="s">
        <v>1868</v>
      </c>
      <c r="G264" s="233"/>
      <c r="H264" s="233"/>
      <c r="I264" s="233"/>
      <c r="J264" s="234" t="s">
        <v>243</v>
      </c>
      <c r="K264" s="235">
        <v>30</v>
      </c>
      <c r="L264" s="149"/>
      <c r="M264" s="149"/>
      <c r="N264" s="236">
        <f t="shared" si="48"/>
        <v>0</v>
      </c>
      <c r="O264" s="236"/>
      <c r="P264" s="236"/>
      <c r="Q264" s="236"/>
      <c r="R264" s="174"/>
      <c r="T264" s="237" t="s">
        <v>5</v>
      </c>
      <c r="U264" s="238" t="s">
        <v>41</v>
      </c>
      <c r="V264" s="239">
        <v>0</v>
      </c>
      <c r="W264" s="239">
        <f t="shared" si="49"/>
        <v>0</v>
      </c>
      <c r="X264" s="239">
        <v>0</v>
      </c>
      <c r="Y264" s="239">
        <f t="shared" si="50"/>
        <v>0</v>
      </c>
      <c r="Z264" s="239">
        <v>0</v>
      </c>
      <c r="AA264" s="240">
        <f t="shared" si="51"/>
        <v>0</v>
      </c>
      <c r="AR264" s="158" t="s">
        <v>173</v>
      </c>
      <c r="AT264" s="158" t="s">
        <v>169</v>
      </c>
      <c r="AU264" s="158" t="s">
        <v>80</v>
      </c>
      <c r="AY264" s="158" t="s">
        <v>168</v>
      </c>
      <c r="BE264" s="241">
        <f t="shared" si="52"/>
        <v>0</v>
      </c>
      <c r="BF264" s="241">
        <f t="shared" si="53"/>
        <v>0</v>
      </c>
      <c r="BG264" s="241">
        <f t="shared" si="54"/>
        <v>0</v>
      </c>
      <c r="BH264" s="241">
        <f t="shared" si="55"/>
        <v>0</v>
      </c>
      <c r="BI264" s="241">
        <f t="shared" si="56"/>
        <v>0</v>
      </c>
      <c r="BJ264" s="158" t="s">
        <v>85</v>
      </c>
      <c r="BK264" s="242">
        <f t="shared" si="57"/>
        <v>0</v>
      </c>
      <c r="BL264" s="158" t="s">
        <v>173</v>
      </c>
      <c r="BM264" s="158" t="s">
        <v>1501</v>
      </c>
      <c r="BO264" s="152"/>
    </row>
    <row r="265" spans="2:67" s="170" customFormat="1" ht="25.5" customHeight="1">
      <c r="B265" s="171"/>
      <c r="C265" s="243" t="s">
        <v>755</v>
      </c>
      <c r="D265" s="243" t="s">
        <v>203</v>
      </c>
      <c r="E265" s="244" t="s">
        <v>1869</v>
      </c>
      <c r="F265" s="245" t="s">
        <v>1870</v>
      </c>
      <c r="G265" s="245"/>
      <c r="H265" s="245"/>
      <c r="I265" s="245"/>
      <c r="J265" s="246" t="s">
        <v>243</v>
      </c>
      <c r="K265" s="247">
        <v>30</v>
      </c>
      <c r="L265" s="150"/>
      <c r="M265" s="150"/>
      <c r="N265" s="248">
        <f t="shared" si="48"/>
        <v>0</v>
      </c>
      <c r="O265" s="236"/>
      <c r="P265" s="236"/>
      <c r="Q265" s="236"/>
      <c r="R265" s="174"/>
      <c r="T265" s="237" t="s">
        <v>5</v>
      </c>
      <c r="U265" s="238" t="s">
        <v>41</v>
      </c>
      <c r="V265" s="239">
        <v>0</v>
      </c>
      <c r="W265" s="239">
        <f t="shared" si="49"/>
        <v>0</v>
      </c>
      <c r="X265" s="239">
        <v>0</v>
      </c>
      <c r="Y265" s="239">
        <f t="shared" si="50"/>
        <v>0</v>
      </c>
      <c r="Z265" s="239">
        <v>0</v>
      </c>
      <c r="AA265" s="240">
        <f t="shared" si="51"/>
        <v>0</v>
      </c>
      <c r="AR265" s="158" t="s">
        <v>198</v>
      </c>
      <c r="AT265" s="158" t="s">
        <v>203</v>
      </c>
      <c r="AU265" s="158" t="s">
        <v>80</v>
      </c>
      <c r="AY265" s="158" t="s">
        <v>168</v>
      </c>
      <c r="BE265" s="241">
        <f t="shared" si="52"/>
        <v>0</v>
      </c>
      <c r="BF265" s="241">
        <f t="shared" si="53"/>
        <v>0</v>
      </c>
      <c r="BG265" s="241">
        <f t="shared" si="54"/>
        <v>0</v>
      </c>
      <c r="BH265" s="241">
        <f t="shared" si="55"/>
        <v>0</v>
      </c>
      <c r="BI265" s="241">
        <f t="shared" si="56"/>
        <v>0</v>
      </c>
      <c r="BJ265" s="158" t="s">
        <v>85</v>
      </c>
      <c r="BK265" s="242">
        <f t="shared" si="57"/>
        <v>0</v>
      </c>
      <c r="BL265" s="158" t="s">
        <v>173</v>
      </c>
      <c r="BM265" s="158" t="s">
        <v>1504</v>
      </c>
      <c r="BO265" s="152"/>
    </row>
    <row r="266" spans="2:67" s="170" customFormat="1" ht="25.5" customHeight="1">
      <c r="B266" s="171"/>
      <c r="C266" s="231" t="s">
        <v>759</v>
      </c>
      <c r="D266" s="231" t="s">
        <v>169</v>
      </c>
      <c r="E266" s="232" t="s">
        <v>1871</v>
      </c>
      <c r="F266" s="233" t="s">
        <v>1872</v>
      </c>
      <c r="G266" s="233"/>
      <c r="H266" s="233"/>
      <c r="I266" s="233"/>
      <c r="J266" s="234" t="s">
        <v>243</v>
      </c>
      <c r="K266" s="235">
        <v>34</v>
      </c>
      <c r="L266" s="149"/>
      <c r="M266" s="149"/>
      <c r="N266" s="236">
        <f t="shared" si="48"/>
        <v>0</v>
      </c>
      <c r="O266" s="236"/>
      <c r="P266" s="236"/>
      <c r="Q266" s="236"/>
      <c r="R266" s="174"/>
      <c r="T266" s="237" t="s">
        <v>5</v>
      </c>
      <c r="U266" s="238" t="s">
        <v>41</v>
      </c>
      <c r="V266" s="239">
        <v>0</v>
      </c>
      <c r="W266" s="239">
        <f t="shared" si="49"/>
        <v>0</v>
      </c>
      <c r="X266" s="239">
        <v>0</v>
      </c>
      <c r="Y266" s="239">
        <f t="shared" si="50"/>
        <v>0</v>
      </c>
      <c r="Z266" s="239">
        <v>0</v>
      </c>
      <c r="AA266" s="240">
        <f t="shared" si="51"/>
        <v>0</v>
      </c>
      <c r="AR266" s="158" t="s">
        <v>173</v>
      </c>
      <c r="AT266" s="158" t="s">
        <v>169</v>
      </c>
      <c r="AU266" s="158" t="s">
        <v>80</v>
      </c>
      <c r="AY266" s="158" t="s">
        <v>168</v>
      </c>
      <c r="BE266" s="241">
        <f t="shared" si="52"/>
        <v>0</v>
      </c>
      <c r="BF266" s="241">
        <f t="shared" si="53"/>
        <v>0</v>
      </c>
      <c r="BG266" s="241">
        <f t="shared" si="54"/>
        <v>0</v>
      </c>
      <c r="BH266" s="241">
        <f t="shared" si="55"/>
        <v>0</v>
      </c>
      <c r="BI266" s="241">
        <f t="shared" si="56"/>
        <v>0</v>
      </c>
      <c r="BJ266" s="158" t="s">
        <v>85</v>
      </c>
      <c r="BK266" s="242">
        <f t="shared" si="57"/>
        <v>0</v>
      </c>
      <c r="BL266" s="158" t="s">
        <v>173</v>
      </c>
      <c r="BM266" s="158" t="s">
        <v>1507</v>
      </c>
      <c r="BO266" s="152"/>
    </row>
    <row r="267" spans="2:67" s="170" customFormat="1" ht="25.5" customHeight="1">
      <c r="B267" s="171"/>
      <c r="C267" s="243" t="s">
        <v>763</v>
      </c>
      <c r="D267" s="243" t="s">
        <v>203</v>
      </c>
      <c r="E267" s="244" t="s">
        <v>1873</v>
      </c>
      <c r="F267" s="245" t="s">
        <v>1874</v>
      </c>
      <c r="G267" s="245"/>
      <c r="H267" s="245"/>
      <c r="I267" s="245"/>
      <c r="J267" s="246" t="s">
        <v>243</v>
      </c>
      <c r="K267" s="247">
        <v>34</v>
      </c>
      <c r="L267" s="150"/>
      <c r="M267" s="150"/>
      <c r="N267" s="248">
        <f t="shared" si="48"/>
        <v>0</v>
      </c>
      <c r="O267" s="236"/>
      <c r="P267" s="236"/>
      <c r="Q267" s="236"/>
      <c r="R267" s="174"/>
      <c r="T267" s="237" t="s">
        <v>5</v>
      </c>
      <c r="U267" s="238" t="s">
        <v>41</v>
      </c>
      <c r="V267" s="239">
        <v>0</v>
      </c>
      <c r="W267" s="239">
        <f t="shared" si="49"/>
        <v>0</v>
      </c>
      <c r="X267" s="239">
        <v>0</v>
      </c>
      <c r="Y267" s="239">
        <f t="shared" si="50"/>
        <v>0</v>
      </c>
      <c r="Z267" s="239">
        <v>0</v>
      </c>
      <c r="AA267" s="240">
        <f t="shared" si="51"/>
        <v>0</v>
      </c>
      <c r="AR267" s="158" t="s">
        <v>198</v>
      </c>
      <c r="AT267" s="158" t="s">
        <v>203</v>
      </c>
      <c r="AU267" s="158" t="s">
        <v>80</v>
      </c>
      <c r="AY267" s="158" t="s">
        <v>168</v>
      </c>
      <c r="BE267" s="241">
        <f t="shared" si="52"/>
        <v>0</v>
      </c>
      <c r="BF267" s="241">
        <f t="shared" si="53"/>
        <v>0</v>
      </c>
      <c r="BG267" s="241">
        <f t="shared" si="54"/>
        <v>0</v>
      </c>
      <c r="BH267" s="241">
        <f t="shared" si="55"/>
        <v>0</v>
      </c>
      <c r="BI267" s="241">
        <f t="shared" si="56"/>
        <v>0</v>
      </c>
      <c r="BJ267" s="158" t="s">
        <v>85</v>
      </c>
      <c r="BK267" s="242">
        <f t="shared" si="57"/>
        <v>0</v>
      </c>
      <c r="BL267" s="158" t="s">
        <v>173</v>
      </c>
      <c r="BM267" s="158" t="s">
        <v>1510</v>
      </c>
      <c r="BO267" s="152"/>
    </row>
    <row r="268" spans="2:67" s="170" customFormat="1" ht="25.5" customHeight="1">
      <c r="B268" s="171"/>
      <c r="C268" s="231" t="s">
        <v>767</v>
      </c>
      <c r="D268" s="231" t="s">
        <v>169</v>
      </c>
      <c r="E268" s="232" t="s">
        <v>1875</v>
      </c>
      <c r="F268" s="233" t="s">
        <v>1876</v>
      </c>
      <c r="G268" s="233"/>
      <c r="H268" s="233"/>
      <c r="I268" s="233"/>
      <c r="J268" s="234" t="s">
        <v>243</v>
      </c>
      <c r="K268" s="235">
        <v>15</v>
      </c>
      <c r="L268" s="149"/>
      <c r="M268" s="149"/>
      <c r="N268" s="236">
        <f t="shared" si="48"/>
        <v>0</v>
      </c>
      <c r="O268" s="236"/>
      <c r="P268" s="236"/>
      <c r="Q268" s="236"/>
      <c r="R268" s="174"/>
      <c r="T268" s="237" t="s">
        <v>5</v>
      </c>
      <c r="U268" s="238" t="s">
        <v>41</v>
      </c>
      <c r="V268" s="239">
        <v>0</v>
      </c>
      <c r="W268" s="239">
        <f t="shared" si="49"/>
        <v>0</v>
      </c>
      <c r="X268" s="239">
        <v>0</v>
      </c>
      <c r="Y268" s="239">
        <f t="shared" si="50"/>
        <v>0</v>
      </c>
      <c r="Z268" s="239">
        <v>0</v>
      </c>
      <c r="AA268" s="240">
        <f t="shared" si="51"/>
        <v>0</v>
      </c>
      <c r="AR268" s="158" t="s">
        <v>173</v>
      </c>
      <c r="AT268" s="158" t="s">
        <v>169</v>
      </c>
      <c r="AU268" s="158" t="s">
        <v>80</v>
      </c>
      <c r="AY268" s="158" t="s">
        <v>168</v>
      </c>
      <c r="BE268" s="241">
        <f t="shared" si="52"/>
        <v>0</v>
      </c>
      <c r="BF268" s="241">
        <f t="shared" si="53"/>
        <v>0</v>
      </c>
      <c r="BG268" s="241">
        <f t="shared" si="54"/>
        <v>0</v>
      </c>
      <c r="BH268" s="241">
        <f t="shared" si="55"/>
        <v>0</v>
      </c>
      <c r="BI268" s="241">
        <f t="shared" si="56"/>
        <v>0</v>
      </c>
      <c r="BJ268" s="158" t="s">
        <v>85</v>
      </c>
      <c r="BK268" s="242">
        <f t="shared" si="57"/>
        <v>0</v>
      </c>
      <c r="BL268" s="158" t="s">
        <v>173</v>
      </c>
      <c r="BM268" s="158" t="s">
        <v>1513</v>
      </c>
      <c r="BO268" s="152"/>
    </row>
    <row r="269" spans="2:67" s="170" customFormat="1" ht="25.5" customHeight="1">
      <c r="B269" s="171"/>
      <c r="C269" s="243" t="s">
        <v>771</v>
      </c>
      <c r="D269" s="243" t="s">
        <v>203</v>
      </c>
      <c r="E269" s="244" t="s">
        <v>1877</v>
      </c>
      <c r="F269" s="245" t="s">
        <v>1878</v>
      </c>
      <c r="G269" s="245"/>
      <c r="H269" s="245"/>
      <c r="I269" s="245"/>
      <c r="J269" s="246" t="s">
        <v>243</v>
      </c>
      <c r="K269" s="247">
        <v>15</v>
      </c>
      <c r="L269" s="150"/>
      <c r="M269" s="150"/>
      <c r="N269" s="248">
        <f t="shared" si="48"/>
        <v>0</v>
      </c>
      <c r="O269" s="236"/>
      <c r="P269" s="236"/>
      <c r="Q269" s="236"/>
      <c r="R269" s="174"/>
      <c r="T269" s="237" t="s">
        <v>5</v>
      </c>
      <c r="U269" s="238" t="s">
        <v>41</v>
      </c>
      <c r="V269" s="239">
        <v>0</v>
      </c>
      <c r="W269" s="239">
        <f t="shared" si="49"/>
        <v>0</v>
      </c>
      <c r="X269" s="239">
        <v>0</v>
      </c>
      <c r="Y269" s="239">
        <f t="shared" si="50"/>
        <v>0</v>
      </c>
      <c r="Z269" s="239">
        <v>0</v>
      </c>
      <c r="AA269" s="240">
        <f t="shared" si="51"/>
        <v>0</v>
      </c>
      <c r="AR269" s="158" t="s">
        <v>198</v>
      </c>
      <c r="AT269" s="158" t="s">
        <v>203</v>
      </c>
      <c r="AU269" s="158" t="s">
        <v>80</v>
      </c>
      <c r="AY269" s="158" t="s">
        <v>168</v>
      </c>
      <c r="BE269" s="241">
        <f t="shared" si="52"/>
        <v>0</v>
      </c>
      <c r="BF269" s="241">
        <f t="shared" si="53"/>
        <v>0</v>
      </c>
      <c r="BG269" s="241">
        <f t="shared" si="54"/>
        <v>0</v>
      </c>
      <c r="BH269" s="241">
        <f t="shared" si="55"/>
        <v>0</v>
      </c>
      <c r="BI269" s="241">
        <f t="shared" si="56"/>
        <v>0</v>
      </c>
      <c r="BJ269" s="158" t="s">
        <v>85</v>
      </c>
      <c r="BK269" s="242">
        <f t="shared" si="57"/>
        <v>0</v>
      </c>
      <c r="BL269" s="158" t="s">
        <v>173</v>
      </c>
      <c r="BM269" s="158" t="s">
        <v>1516</v>
      </c>
      <c r="BO269" s="152"/>
    </row>
    <row r="270" spans="2:67" s="170" customFormat="1" ht="25.5" customHeight="1">
      <c r="B270" s="171"/>
      <c r="C270" s="231" t="s">
        <v>775</v>
      </c>
      <c r="D270" s="231" t="s">
        <v>169</v>
      </c>
      <c r="E270" s="232" t="s">
        <v>1879</v>
      </c>
      <c r="F270" s="233" t="s">
        <v>1880</v>
      </c>
      <c r="G270" s="233"/>
      <c r="H270" s="233"/>
      <c r="I270" s="233"/>
      <c r="J270" s="234" t="s">
        <v>243</v>
      </c>
      <c r="K270" s="235">
        <v>40</v>
      </c>
      <c r="L270" s="149"/>
      <c r="M270" s="149"/>
      <c r="N270" s="236">
        <f t="shared" si="48"/>
        <v>0</v>
      </c>
      <c r="O270" s="236"/>
      <c r="P270" s="236"/>
      <c r="Q270" s="236"/>
      <c r="R270" s="174"/>
      <c r="T270" s="237" t="s">
        <v>5</v>
      </c>
      <c r="U270" s="238" t="s">
        <v>41</v>
      </c>
      <c r="V270" s="239">
        <v>0</v>
      </c>
      <c r="W270" s="239">
        <f t="shared" si="49"/>
        <v>0</v>
      </c>
      <c r="X270" s="239">
        <v>0</v>
      </c>
      <c r="Y270" s="239">
        <f t="shared" si="50"/>
        <v>0</v>
      </c>
      <c r="Z270" s="239">
        <v>0</v>
      </c>
      <c r="AA270" s="240">
        <f t="shared" si="51"/>
        <v>0</v>
      </c>
      <c r="AR270" s="158" t="s">
        <v>173</v>
      </c>
      <c r="AT270" s="158" t="s">
        <v>169</v>
      </c>
      <c r="AU270" s="158" t="s">
        <v>80</v>
      </c>
      <c r="AY270" s="158" t="s">
        <v>168</v>
      </c>
      <c r="BE270" s="241">
        <f t="shared" si="52"/>
        <v>0</v>
      </c>
      <c r="BF270" s="241">
        <f t="shared" si="53"/>
        <v>0</v>
      </c>
      <c r="BG270" s="241">
        <f t="shared" si="54"/>
        <v>0</v>
      </c>
      <c r="BH270" s="241">
        <f t="shared" si="55"/>
        <v>0</v>
      </c>
      <c r="BI270" s="241">
        <f t="shared" si="56"/>
        <v>0</v>
      </c>
      <c r="BJ270" s="158" t="s">
        <v>85</v>
      </c>
      <c r="BK270" s="242">
        <f t="shared" si="57"/>
        <v>0</v>
      </c>
      <c r="BL270" s="158" t="s">
        <v>173</v>
      </c>
      <c r="BM270" s="158" t="s">
        <v>1519</v>
      </c>
      <c r="BO270" s="152"/>
    </row>
    <row r="271" spans="2:67" s="170" customFormat="1" ht="25.5" customHeight="1">
      <c r="B271" s="171"/>
      <c r="C271" s="243" t="s">
        <v>779</v>
      </c>
      <c r="D271" s="243" t="s">
        <v>203</v>
      </c>
      <c r="E271" s="244" t="s">
        <v>1881</v>
      </c>
      <c r="F271" s="245" t="s">
        <v>1882</v>
      </c>
      <c r="G271" s="245"/>
      <c r="H271" s="245"/>
      <c r="I271" s="245"/>
      <c r="J271" s="246" t="s">
        <v>243</v>
      </c>
      <c r="K271" s="247">
        <v>40</v>
      </c>
      <c r="L271" s="150"/>
      <c r="M271" s="150"/>
      <c r="N271" s="248">
        <f t="shared" si="48"/>
        <v>0</v>
      </c>
      <c r="O271" s="236"/>
      <c r="P271" s="236"/>
      <c r="Q271" s="236"/>
      <c r="R271" s="174"/>
      <c r="T271" s="237" t="s">
        <v>5</v>
      </c>
      <c r="U271" s="238" t="s">
        <v>41</v>
      </c>
      <c r="V271" s="239">
        <v>0</v>
      </c>
      <c r="W271" s="239">
        <f t="shared" si="49"/>
        <v>0</v>
      </c>
      <c r="X271" s="239">
        <v>0</v>
      </c>
      <c r="Y271" s="239">
        <f t="shared" si="50"/>
        <v>0</v>
      </c>
      <c r="Z271" s="239">
        <v>0</v>
      </c>
      <c r="AA271" s="240">
        <f t="shared" si="51"/>
        <v>0</v>
      </c>
      <c r="AR271" s="158" t="s">
        <v>198</v>
      </c>
      <c r="AT271" s="158" t="s">
        <v>203</v>
      </c>
      <c r="AU271" s="158" t="s">
        <v>80</v>
      </c>
      <c r="AY271" s="158" t="s">
        <v>168</v>
      </c>
      <c r="BE271" s="241">
        <f t="shared" si="52"/>
        <v>0</v>
      </c>
      <c r="BF271" s="241">
        <f t="shared" si="53"/>
        <v>0</v>
      </c>
      <c r="BG271" s="241">
        <f t="shared" si="54"/>
        <v>0</v>
      </c>
      <c r="BH271" s="241">
        <f t="shared" si="55"/>
        <v>0</v>
      </c>
      <c r="BI271" s="241">
        <f t="shared" si="56"/>
        <v>0</v>
      </c>
      <c r="BJ271" s="158" t="s">
        <v>85</v>
      </c>
      <c r="BK271" s="242">
        <f t="shared" si="57"/>
        <v>0</v>
      </c>
      <c r="BL271" s="158" t="s">
        <v>173</v>
      </c>
      <c r="BM271" s="158" t="s">
        <v>1522</v>
      </c>
      <c r="BO271" s="152"/>
    </row>
    <row r="272" spans="2:67" s="170" customFormat="1" ht="25.5" customHeight="1">
      <c r="B272" s="171"/>
      <c r="C272" s="231" t="s">
        <v>783</v>
      </c>
      <c r="D272" s="231" t="s">
        <v>169</v>
      </c>
      <c r="E272" s="232" t="s">
        <v>1883</v>
      </c>
      <c r="F272" s="233" t="s">
        <v>1884</v>
      </c>
      <c r="G272" s="233"/>
      <c r="H272" s="233"/>
      <c r="I272" s="233"/>
      <c r="J272" s="234" t="s">
        <v>243</v>
      </c>
      <c r="K272" s="235">
        <v>40</v>
      </c>
      <c r="L272" s="149"/>
      <c r="M272" s="149"/>
      <c r="N272" s="236">
        <f t="shared" si="48"/>
        <v>0</v>
      </c>
      <c r="O272" s="236"/>
      <c r="P272" s="236"/>
      <c r="Q272" s="236"/>
      <c r="R272" s="174"/>
      <c r="T272" s="237" t="s">
        <v>5</v>
      </c>
      <c r="U272" s="238" t="s">
        <v>41</v>
      </c>
      <c r="V272" s="239">
        <v>0</v>
      </c>
      <c r="W272" s="239">
        <f t="shared" si="49"/>
        <v>0</v>
      </c>
      <c r="X272" s="239">
        <v>0</v>
      </c>
      <c r="Y272" s="239">
        <f t="shared" si="50"/>
        <v>0</v>
      </c>
      <c r="Z272" s="239">
        <v>0</v>
      </c>
      <c r="AA272" s="240">
        <f t="shared" si="51"/>
        <v>0</v>
      </c>
      <c r="AR272" s="158" t="s">
        <v>173</v>
      </c>
      <c r="AT272" s="158" t="s">
        <v>169</v>
      </c>
      <c r="AU272" s="158" t="s">
        <v>80</v>
      </c>
      <c r="AY272" s="158" t="s">
        <v>168</v>
      </c>
      <c r="BE272" s="241">
        <f t="shared" si="52"/>
        <v>0</v>
      </c>
      <c r="BF272" s="241">
        <f t="shared" si="53"/>
        <v>0</v>
      </c>
      <c r="BG272" s="241">
        <f t="shared" si="54"/>
        <v>0</v>
      </c>
      <c r="BH272" s="241">
        <f t="shared" si="55"/>
        <v>0</v>
      </c>
      <c r="BI272" s="241">
        <f t="shared" si="56"/>
        <v>0</v>
      </c>
      <c r="BJ272" s="158" t="s">
        <v>85</v>
      </c>
      <c r="BK272" s="242">
        <f t="shared" si="57"/>
        <v>0</v>
      </c>
      <c r="BL272" s="158" t="s">
        <v>173</v>
      </c>
      <c r="BM272" s="158" t="s">
        <v>1525</v>
      </c>
      <c r="BO272" s="152"/>
    </row>
    <row r="273" spans="2:67" s="170" customFormat="1" ht="25.5" customHeight="1">
      <c r="B273" s="171"/>
      <c r="C273" s="243" t="s">
        <v>787</v>
      </c>
      <c r="D273" s="243" t="s">
        <v>203</v>
      </c>
      <c r="E273" s="244" t="s">
        <v>1885</v>
      </c>
      <c r="F273" s="245" t="s">
        <v>1886</v>
      </c>
      <c r="G273" s="245"/>
      <c r="H273" s="245"/>
      <c r="I273" s="245"/>
      <c r="J273" s="246" t="s">
        <v>243</v>
      </c>
      <c r="K273" s="247">
        <v>40</v>
      </c>
      <c r="L273" s="150"/>
      <c r="M273" s="150"/>
      <c r="N273" s="248">
        <f t="shared" si="48"/>
        <v>0</v>
      </c>
      <c r="O273" s="236"/>
      <c r="P273" s="236"/>
      <c r="Q273" s="236"/>
      <c r="R273" s="174"/>
      <c r="T273" s="237" t="s">
        <v>5</v>
      </c>
      <c r="U273" s="238" t="s">
        <v>41</v>
      </c>
      <c r="V273" s="239">
        <v>0</v>
      </c>
      <c r="W273" s="239">
        <f t="shared" si="49"/>
        <v>0</v>
      </c>
      <c r="X273" s="239">
        <v>0</v>
      </c>
      <c r="Y273" s="239">
        <f t="shared" si="50"/>
        <v>0</v>
      </c>
      <c r="Z273" s="239">
        <v>0</v>
      </c>
      <c r="AA273" s="240">
        <f t="shared" si="51"/>
        <v>0</v>
      </c>
      <c r="AR273" s="158" t="s">
        <v>198</v>
      </c>
      <c r="AT273" s="158" t="s">
        <v>203</v>
      </c>
      <c r="AU273" s="158" t="s">
        <v>80</v>
      </c>
      <c r="AY273" s="158" t="s">
        <v>168</v>
      </c>
      <c r="BE273" s="241">
        <f t="shared" si="52"/>
        <v>0</v>
      </c>
      <c r="BF273" s="241">
        <f t="shared" si="53"/>
        <v>0</v>
      </c>
      <c r="BG273" s="241">
        <f t="shared" si="54"/>
        <v>0</v>
      </c>
      <c r="BH273" s="241">
        <f t="shared" si="55"/>
        <v>0</v>
      </c>
      <c r="BI273" s="241">
        <f t="shared" si="56"/>
        <v>0</v>
      </c>
      <c r="BJ273" s="158" t="s">
        <v>85</v>
      </c>
      <c r="BK273" s="242">
        <f t="shared" si="57"/>
        <v>0</v>
      </c>
      <c r="BL273" s="158" t="s">
        <v>173</v>
      </c>
      <c r="BM273" s="158" t="s">
        <v>1528</v>
      </c>
      <c r="BO273" s="152"/>
    </row>
    <row r="274" spans="2:67" s="170" customFormat="1" ht="25.5" customHeight="1">
      <c r="B274" s="171"/>
      <c r="C274" s="231" t="s">
        <v>790</v>
      </c>
      <c r="D274" s="231" t="s">
        <v>169</v>
      </c>
      <c r="E274" s="232" t="s">
        <v>1887</v>
      </c>
      <c r="F274" s="233" t="s">
        <v>1888</v>
      </c>
      <c r="G274" s="233"/>
      <c r="H274" s="233"/>
      <c r="I274" s="233"/>
      <c r="J274" s="234" t="s">
        <v>210</v>
      </c>
      <c r="K274" s="235">
        <v>7</v>
      </c>
      <c r="L274" s="149"/>
      <c r="M274" s="149"/>
      <c r="N274" s="236">
        <f t="shared" si="48"/>
        <v>0</v>
      </c>
      <c r="O274" s="236"/>
      <c r="P274" s="236"/>
      <c r="Q274" s="236"/>
      <c r="R274" s="174"/>
      <c r="T274" s="237" t="s">
        <v>5</v>
      </c>
      <c r="U274" s="238" t="s">
        <v>41</v>
      </c>
      <c r="V274" s="239">
        <v>0</v>
      </c>
      <c r="W274" s="239">
        <f t="shared" si="49"/>
        <v>0</v>
      </c>
      <c r="X274" s="239">
        <v>0</v>
      </c>
      <c r="Y274" s="239">
        <f t="shared" si="50"/>
        <v>0</v>
      </c>
      <c r="Z274" s="239">
        <v>0</v>
      </c>
      <c r="AA274" s="240">
        <f t="shared" si="51"/>
        <v>0</v>
      </c>
      <c r="AR274" s="158" t="s">
        <v>173</v>
      </c>
      <c r="AT274" s="158" t="s">
        <v>169</v>
      </c>
      <c r="AU274" s="158" t="s">
        <v>80</v>
      </c>
      <c r="AY274" s="158" t="s">
        <v>168</v>
      </c>
      <c r="BE274" s="241">
        <f t="shared" si="52"/>
        <v>0</v>
      </c>
      <c r="BF274" s="241">
        <f t="shared" si="53"/>
        <v>0</v>
      </c>
      <c r="BG274" s="241">
        <f t="shared" si="54"/>
        <v>0</v>
      </c>
      <c r="BH274" s="241">
        <f t="shared" si="55"/>
        <v>0</v>
      </c>
      <c r="BI274" s="241">
        <f t="shared" si="56"/>
        <v>0</v>
      </c>
      <c r="BJ274" s="158" t="s">
        <v>85</v>
      </c>
      <c r="BK274" s="242">
        <f t="shared" si="57"/>
        <v>0</v>
      </c>
      <c r="BL274" s="158" t="s">
        <v>173</v>
      </c>
      <c r="BM274" s="158" t="s">
        <v>1531</v>
      </c>
      <c r="BO274" s="152"/>
    </row>
    <row r="275" spans="2:67" s="170" customFormat="1" ht="51" customHeight="1">
      <c r="B275" s="171"/>
      <c r="C275" s="243" t="s">
        <v>793</v>
      </c>
      <c r="D275" s="243" t="s">
        <v>203</v>
      </c>
      <c r="E275" s="244" t="s">
        <v>1889</v>
      </c>
      <c r="F275" s="245" t="s">
        <v>1890</v>
      </c>
      <c r="G275" s="245"/>
      <c r="H275" s="245"/>
      <c r="I275" s="245"/>
      <c r="J275" s="246" t="s">
        <v>210</v>
      </c>
      <c r="K275" s="247">
        <v>7</v>
      </c>
      <c r="L275" s="150"/>
      <c r="M275" s="150"/>
      <c r="N275" s="248">
        <f t="shared" si="48"/>
        <v>0</v>
      </c>
      <c r="O275" s="236"/>
      <c r="P275" s="236"/>
      <c r="Q275" s="236"/>
      <c r="R275" s="174"/>
      <c r="T275" s="237" t="s">
        <v>5</v>
      </c>
      <c r="U275" s="238" t="s">
        <v>41</v>
      </c>
      <c r="V275" s="239">
        <v>0</v>
      </c>
      <c r="W275" s="239">
        <f t="shared" si="49"/>
        <v>0</v>
      </c>
      <c r="X275" s="239">
        <v>0</v>
      </c>
      <c r="Y275" s="239">
        <f t="shared" si="50"/>
        <v>0</v>
      </c>
      <c r="Z275" s="239">
        <v>0</v>
      </c>
      <c r="AA275" s="240">
        <f t="shared" si="51"/>
        <v>0</v>
      </c>
      <c r="AR275" s="158" t="s">
        <v>198</v>
      </c>
      <c r="AT275" s="158" t="s">
        <v>203</v>
      </c>
      <c r="AU275" s="158" t="s">
        <v>80</v>
      </c>
      <c r="AY275" s="158" t="s">
        <v>168</v>
      </c>
      <c r="BE275" s="241">
        <f t="shared" si="52"/>
        <v>0</v>
      </c>
      <c r="BF275" s="241">
        <f t="shared" si="53"/>
        <v>0</v>
      </c>
      <c r="BG275" s="241">
        <f t="shared" si="54"/>
        <v>0</v>
      </c>
      <c r="BH275" s="241">
        <f t="shared" si="55"/>
        <v>0</v>
      </c>
      <c r="BI275" s="241">
        <f t="shared" si="56"/>
        <v>0</v>
      </c>
      <c r="BJ275" s="158" t="s">
        <v>85</v>
      </c>
      <c r="BK275" s="242">
        <f t="shared" si="57"/>
        <v>0</v>
      </c>
      <c r="BL275" s="158" t="s">
        <v>173</v>
      </c>
      <c r="BM275" s="158" t="s">
        <v>1534</v>
      </c>
      <c r="BO275" s="152"/>
    </row>
    <row r="276" spans="2:67" s="170" customFormat="1" ht="16.5" customHeight="1">
      <c r="B276" s="171"/>
      <c r="C276" s="231" t="s">
        <v>796</v>
      </c>
      <c r="D276" s="231" t="s">
        <v>169</v>
      </c>
      <c r="E276" s="232" t="s">
        <v>1891</v>
      </c>
      <c r="F276" s="233" t="s">
        <v>1892</v>
      </c>
      <c r="G276" s="233"/>
      <c r="H276" s="233"/>
      <c r="I276" s="233"/>
      <c r="J276" s="234" t="s">
        <v>210</v>
      </c>
      <c r="K276" s="235">
        <v>23</v>
      </c>
      <c r="L276" s="149"/>
      <c r="M276" s="149"/>
      <c r="N276" s="236">
        <f t="shared" si="48"/>
        <v>0</v>
      </c>
      <c r="O276" s="236"/>
      <c r="P276" s="236"/>
      <c r="Q276" s="236"/>
      <c r="R276" s="174"/>
      <c r="T276" s="237" t="s">
        <v>5</v>
      </c>
      <c r="U276" s="238" t="s">
        <v>41</v>
      </c>
      <c r="V276" s="239">
        <v>0</v>
      </c>
      <c r="W276" s="239">
        <f t="shared" si="49"/>
        <v>0</v>
      </c>
      <c r="X276" s="239">
        <v>0</v>
      </c>
      <c r="Y276" s="239">
        <f t="shared" si="50"/>
        <v>0</v>
      </c>
      <c r="Z276" s="239">
        <v>0</v>
      </c>
      <c r="AA276" s="240">
        <f t="shared" si="51"/>
        <v>0</v>
      </c>
      <c r="AR276" s="158" t="s">
        <v>173</v>
      </c>
      <c r="AT276" s="158" t="s">
        <v>169</v>
      </c>
      <c r="AU276" s="158" t="s">
        <v>80</v>
      </c>
      <c r="AY276" s="158" t="s">
        <v>168</v>
      </c>
      <c r="BE276" s="241">
        <f t="shared" si="52"/>
        <v>0</v>
      </c>
      <c r="BF276" s="241">
        <f t="shared" si="53"/>
        <v>0</v>
      </c>
      <c r="BG276" s="241">
        <f t="shared" si="54"/>
        <v>0</v>
      </c>
      <c r="BH276" s="241">
        <f t="shared" si="55"/>
        <v>0</v>
      </c>
      <c r="BI276" s="241">
        <f t="shared" si="56"/>
        <v>0</v>
      </c>
      <c r="BJ276" s="158" t="s">
        <v>85</v>
      </c>
      <c r="BK276" s="242">
        <f t="shared" si="57"/>
        <v>0</v>
      </c>
      <c r="BL276" s="158" t="s">
        <v>173</v>
      </c>
      <c r="BM276" s="158" t="s">
        <v>1537</v>
      </c>
      <c r="BO276" s="152"/>
    </row>
    <row r="277" spans="2:67" s="170" customFormat="1" ht="25.5" customHeight="1">
      <c r="B277" s="171"/>
      <c r="C277" s="243" t="s">
        <v>799</v>
      </c>
      <c r="D277" s="243" t="s">
        <v>203</v>
      </c>
      <c r="E277" s="244" t="s">
        <v>1893</v>
      </c>
      <c r="F277" s="245" t="s">
        <v>1894</v>
      </c>
      <c r="G277" s="245"/>
      <c r="H277" s="245"/>
      <c r="I277" s="245"/>
      <c r="J277" s="246" t="s">
        <v>210</v>
      </c>
      <c r="K277" s="247">
        <v>4</v>
      </c>
      <c r="L277" s="150"/>
      <c r="M277" s="150"/>
      <c r="N277" s="248">
        <f t="shared" si="48"/>
        <v>0</v>
      </c>
      <c r="O277" s="236"/>
      <c r="P277" s="236"/>
      <c r="Q277" s="236"/>
      <c r="R277" s="174"/>
      <c r="T277" s="237" t="s">
        <v>5</v>
      </c>
      <c r="U277" s="238" t="s">
        <v>41</v>
      </c>
      <c r="V277" s="239">
        <v>0</v>
      </c>
      <c r="W277" s="239">
        <f t="shared" si="49"/>
        <v>0</v>
      </c>
      <c r="X277" s="239">
        <v>0</v>
      </c>
      <c r="Y277" s="239">
        <f t="shared" si="50"/>
        <v>0</v>
      </c>
      <c r="Z277" s="239">
        <v>0</v>
      </c>
      <c r="AA277" s="240">
        <f t="shared" si="51"/>
        <v>0</v>
      </c>
      <c r="AR277" s="158" t="s">
        <v>198</v>
      </c>
      <c r="AT277" s="158" t="s">
        <v>203</v>
      </c>
      <c r="AU277" s="158" t="s">
        <v>80</v>
      </c>
      <c r="AY277" s="158" t="s">
        <v>168</v>
      </c>
      <c r="BE277" s="241">
        <f t="shared" si="52"/>
        <v>0</v>
      </c>
      <c r="BF277" s="241">
        <f t="shared" si="53"/>
        <v>0</v>
      </c>
      <c r="BG277" s="241">
        <f t="shared" si="54"/>
        <v>0</v>
      </c>
      <c r="BH277" s="241">
        <f t="shared" si="55"/>
        <v>0</v>
      </c>
      <c r="BI277" s="241">
        <f t="shared" si="56"/>
        <v>0</v>
      </c>
      <c r="BJ277" s="158" t="s">
        <v>85</v>
      </c>
      <c r="BK277" s="242">
        <f t="shared" si="57"/>
        <v>0</v>
      </c>
      <c r="BL277" s="158" t="s">
        <v>173</v>
      </c>
      <c r="BM277" s="158" t="s">
        <v>1540</v>
      </c>
      <c r="BO277" s="152"/>
    </row>
    <row r="278" spans="2:67" s="170" customFormat="1" ht="25.5" customHeight="1">
      <c r="B278" s="171"/>
      <c r="C278" s="243" t="s">
        <v>802</v>
      </c>
      <c r="D278" s="243" t="s">
        <v>203</v>
      </c>
      <c r="E278" s="244" t="s">
        <v>1895</v>
      </c>
      <c r="F278" s="245" t="s">
        <v>1896</v>
      </c>
      <c r="G278" s="245"/>
      <c r="H278" s="245"/>
      <c r="I278" s="245"/>
      <c r="J278" s="246" t="s">
        <v>210</v>
      </c>
      <c r="K278" s="247">
        <v>10</v>
      </c>
      <c r="L278" s="150"/>
      <c r="M278" s="150"/>
      <c r="N278" s="248">
        <f t="shared" si="48"/>
        <v>0</v>
      </c>
      <c r="O278" s="236"/>
      <c r="P278" s="236"/>
      <c r="Q278" s="236"/>
      <c r="R278" s="174"/>
      <c r="T278" s="237" t="s">
        <v>5</v>
      </c>
      <c r="U278" s="238" t="s">
        <v>41</v>
      </c>
      <c r="V278" s="239">
        <v>0</v>
      </c>
      <c r="W278" s="239">
        <f t="shared" si="49"/>
        <v>0</v>
      </c>
      <c r="X278" s="239">
        <v>0</v>
      </c>
      <c r="Y278" s="239">
        <f t="shared" si="50"/>
        <v>0</v>
      </c>
      <c r="Z278" s="239">
        <v>0</v>
      </c>
      <c r="AA278" s="240">
        <f t="shared" si="51"/>
        <v>0</v>
      </c>
      <c r="AR278" s="158" t="s">
        <v>198</v>
      </c>
      <c r="AT278" s="158" t="s">
        <v>203</v>
      </c>
      <c r="AU278" s="158" t="s">
        <v>80</v>
      </c>
      <c r="AY278" s="158" t="s">
        <v>168</v>
      </c>
      <c r="BE278" s="241">
        <f t="shared" si="52"/>
        <v>0</v>
      </c>
      <c r="BF278" s="241">
        <f t="shared" si="53"/>
        <v>0</v>
      </c>
      <c r="BG278" s="241">
        <f t="shared" si="54"/>
        <v>0</v>
      </c>
      <c r="BH278" s="241">
        <f t="shared" si="55"/>
        <v>0</v>
      </c>
      <c r="BI278" s="241">
        <f t="shared" si="56"/>
        <v>0</v>
      </c>
      <c r="BJ278" s="158" t="s">
        <v>85</v>
      </c>
      <c r="BK278" s="242">
        <f t="shared" si="57"/>
        <v>0</v>
      </c>
      <c r="BL278" s="158" t="s">
        <v>173</v>
      </c>
      <c r="BM278" s="158" t="s">
        <v>1543</v>
      </c>
      <c r="BO278" s="152"/>
    </row>
    <row r="279" spans="2:67" s="170" customFormat="1" ht="25.5" customHeight="1">
      <c r="B279" s="171"/>
      <c r="C279" s="243" t="s">
        <v>805</v>
      </c>
      <c r="D279" s="243" t="s">
        <v>203</v>
      </c>
      <c r="E279" s="244" t="s">
        <v>1897</v>
      </c>
      <c r="F279" s="245" t="s">
        <v>1898</v>
      </c>
      <c r="G279" s="245"/>
      <c r="H279" s="245"/>
      <c r="I279" s="245"/>
      <c r="J279" s="246" t="s">
        <v>210</v>
      </c>
      <c r="K279" s="247">
        <v>2</v>
      </c>
      <c r="L279" s="150"/>
      <c r="M279" s="150"/>
      <c r="N279" s="248">
        <f t="shared" si="48"/>
        <v>0</v>
      </c>
      <c r="O279" s="236"/>
      <c r="P279" s="236"/>
      <c r="Q279" s="236"/>
      <c r="R279" s="174"/>
      <c r="T279" s="237" t="s">
        <v>5</v>
      </c>
      <c r="U279" s="238" t="s">
        <v>41</v>
      </c>
      <c r="V279" s="239">
        <v>0</v>
      </c>
      <c r="W279" s="239">
        <f t="shared" si="49"/>
        <v>0</v>
      </c>
      <c r="X279" s="239">
        <v>0</v>
      </c>
      <c r="Y279" s="239">
        <f t="shared" si="50"/>
        <v>0</v>
      </c>
      <c r="Z279" s="239">
        <v>0</v>
      </c>
      <c r="AA279" s="240">
        <f t="shared" si="51"/>
        <v>0</v>
      </c>
      <c r="AR279" s="158" t="s">
        <v>198</v>
      </c>
      <c r="AT279" s="158" t="s">
        <v>203</v>
      </c>
      <c r="AU279" s="158" t="s">
        <v>80</v>
      </c>
      <c r="AY279" s="158" t="s">
        <v>168</v>
      </c>
      <c r="BE279" s="241">
        <f t="shared" si="52"/>
        <v>0</v>
      </c>
      <c r="BF279" s="241">
        <f t="shared" si="53"/>
        <v>0</v>
      </c>
      <c r="BG279" s="241">
        <f t="shared" si="54"/>
        <v>0</v>
      </c>
      <c r="BH279" s="241">
        <f t="shared" si="55"/>
        <v>0</v>
      </c>
      <c r="BI279" s="241">
        <f t="shared" si="56"/>
        <v>0</v>
      </c>
      <c r="BJ279" s="158" t="s">
        <v>85</v>
      </c>
      <c r="BK279" s="242">
        <f t="shared" si="57"/>
        <v>0</v>
      </c>
      <c r="BL279" s="158" t="s">
        <v>173</v>
      </c>
      <c r="BM279" s="158" t="s">
        <v>1546</v>
      </c>
      <c r="BO279" s="152"/>
    </row>
    <row r="280" spans="2:67" s="170" customFormat="1" ht="25.5" customHeight="1">
      <c r="B280" s="171"/>
      <c r="C280" s="243" t="s">
        <v>808</v>
      </c>
      <c r="D280" s="243" t="s">
        <v>203</v>
      </c>
      <c r="E280" s="244" t="s">
        <v>1899</v>
      </c>
      <c r="F280" s="245" t="s">
        <v>1900</v>
      </c>
      <c r="G280" s="245"/>
      <c r="H280" s="245"/>
      <c r="I280" s="245"/>
      <c r="J280" s="246" t="s">
        <v>210</v>
      </c>
      <c r="K280" s="247">
        <v>7</v>
      </c>
      <c r="L280" s="150"/>
      <c r="M280" s="150"/>
      <c r="N280" s="248">
        <f t="shared" si="48"/>
        <v>0</v>
      </c>
      <c r="O280" s="236"/>
      <c r="P280" s="236"/>
      <c r="Q280" s="236"/>
      <c r="R280" s="174"/>
      <c r="T280" s="237" t="s">
        <v>5</v>
      </c>
      <c r="U280" s="238" t="s">
        <v>41</v>
      </c>
      <c r="V280" s="239">
        <v>0</v>
      </c>
      <c r="W280" s="239">
        <f t="shared" si="49"/>
        <v>0</v>
      </c>
      <c r="X280" s="239">
        <v>0</v>
      </c>
      <c r="Y280" s="239">
        <f t="shared" si="50"/>
        <v>0</v>
      </c>
      <c r="Z280" s="239">
        <v>0</v>
      </c>
      <c r="AA280" s="240">
        <f t="shared" si="51"/>
        <v>0</v>
      </c>
      <c r="AR280" s="158" t="s">
        <v>198</v>
      </c>
      <c r="AT280" s="158" t="s">
        <v>203</v>
      </c>
      <c r="AU280" s="158" t="s">
        <v>80</v>
      </c>
      <c r="AY280" s="158" t="s">
        <v>168</v>
      </c>
      <c r="BE280" s="241">
        <f t="shared" si="52"/>
        <v>0</v>
      </c>
      <c r="BF280" s="241">
        <f t="shared" si="53"/>
        <v>0</v>
      </c>
      <c r="BG280" s="241">
        <f t="shared" si="54"/>
        <v>0</v>
      </c>
      <c r="BH280" s="241">
        <f t="shared" si="55"/>
        <v>0</v>
      </c>
      <c r="BI280" s="241">
        <f t="shared" si="56"/>
        <v>0</v>
      </c>
      <c r="BJ280" s="158" t="s">
        <v>85</v>
      </c>
      <c r="BK280" s="242">
        <f t="shared" si="57"/>
        <v>0</v>
      </c>
      <c r="BL280" s="158" t="s">
        <v>173</v>
      </c>
      <c r="BM280" s="158" t="s">
        <v>1549</v>
      </c>
      <c r="BO280" s="152"/>
    </row>
    <row r="281" spans="2:67" s="220" customFormat="1" ht="37.4" customHeight="1">
      <c r="B281" s="214"/>
      <c r="C281" s="215"/>
      <c r="D281" s="216" t="s">
        <v>1593</v>
      </c>
      <c r="E281" s="216"/>
      <c r="F281" s="216"/>
      <c r="G281" s="216"/>
      <c r="H281" s="216"/>
      <c r="I281" s="216"/>
      <c r="J281" s="216"/>
      <c r="K281" s="216"/>
      <c r="L281" s="290"/>
      <c r="M281" s="290"/>
      <c r="N281" s="259">
        <f>BK281</f>
        <v>0</v>
      </c>
      <c r="O281" s="260"/>
      <c r="P281" s="260"/>
      <c r="Q281" s="260"/>
      <c r="R281" s="219"/>
      <c r="T281" s="221"/>
      <c r="U281" s="215"/>
      <c r="V281" s="215"/>
      <c r="W281" s="222">
        <f>SUM(W282:W290)</f>
        <v>0</v>
      </c>
      <c r="X281" s="215"/>
      <c r="Y281" s="222">
        <f>SUM(Y282:Y290)</f>
        <v>0</v>
      </c>
      <c r="Z281" s="215"/>
      <c r="AA281" s="223">
        <f>SUM(AA282:AA290)</f>
        <v>0</v>
      </c>
      <c r="AR281" s="224" t="s">
        <v>178</v>
      </c>
      <c r="AT281" s="225" t="s">
        <v>73</v>
      </c>
      <c r="AU281" s="225" t="s">
        <v>74</v>
      </c>
      <c r="AY281" s="224" t="s">
        <v>168</v>
      </c>
      <c r="BK281" s="226">
        <f>SUM(BK282:BK290)</f>
        <v>0</v>
      </c>
      <c r="BO281" s="152"/>
    </row>
    <row r="282" spans="2:67" s="170" customFormat="1" ht="38.25" customHeight="1">
      <c r="B282" s="171"/>
      <c r="C282" s="231" t="s">
        <v>811</v>
      </c>
      <c r="D282" s="231" t="s">
        <v>169</v>
      </c>
      <c r="E282" s="232" t="s">
        <v>1901</v>
      </c>
      <c r="F282" s="233" t="s">
        <v>1902</v>
      </c>
      <c r="G282" s="233"/>
      <c r="H282" s="233"/>
      <c r="I282" s="233"/>
      <c r="J282" s="234" t="s">
        <v>243</v>
      </c>
      <c r="K282" s="235">
        <v>505</v>
      </c>
      <c r="L282" s="149"/>
      <c r="M282" s="149"/>
      <c r="N282" s="236">
        <f t="shared" ref="N282:N290" si="58">ROUND(L282*K282,2)</f>
        <v>0</v>
      </c>
      <c r="O282" s="236"/>
      <c r="P282" s="236"/>
      <c r="Q282" s="236"/>
      <c r="R282" s="174"/>
      <c r="T282" s="237" t="s">
        <v>5</v>
      </c>
      <c r="U282" s="238" t="s">
        <v>41</v>
      </c>
      <c r="V282" s="239">
        <v>0</v>
      </c>
      <c r="W282" s="239">
        <f t="shared" ref="W282:W290" si="59">V282*K282</f>
        <v>0</v>
      </c>
      <c r="X282" s="239">
        <v>0</v>
      </c>
      <c r="Y282" s="239">
        <f t="shared" ref="Y282:Y290" si="60">X282*K282</f>
        <v>0</v>
      </c>
      <c r="Z282" s="239">
        <v>0</v>
      </c>
      <c r="AA282" s="240">
        <f t="shared" ref="AA282:AA290" si="61">Z282*K282</f>
        <v>0</v>
      </c>
      <c r="AR282" s="158" t="s">
        <v>428</v>
      </c>
      <c r="AT282" s="158" t="s">
        <v>169</v>
      </c>
      <c r="AU282" s="158" t="s">
        <v>80</v>
      </c>
      <c r="AY282" s="158" t="s">
        <v>168</v>
      </c>
      <c r="BE282" s="241">
        <f t="shared" ref="BE282:BE290" si="62">IF(U282="základná",N282,0)</f>
        <v>0</v>
      </c>
      <c r="BF282" s="241">
        <f t="shared" ref="BF282:BF290" si="63">IF(U282="znížená",N282,0)</f>
        <v>0</v>
      </c>
      <c r="BG282" s="241">
        <f t="shared" ref="BG282:BG290" si="64">IF(U282="zákl. prenesená",N282,0)</f>
        <v>0</v>
      </c>
      <c r="BH282" s="241">
        <f t="shared" ref="BH282:BH290" si="65">IF(U282="zníž. prenesená",N282,0)</f>
        <v>0</v>
      </c>
      <c r="BI282" s="241">
        <f t="shared" ref="BI282:BI290" si="66">IF(U282="nulová",N282,0)</f>
        <v>0</v>
      </c>
      <c r="BJ282" s="158" t="s">
        <v>85</v>
      </c>
      <c r="BK282" s="242">
        <f t="shared" ref="BK282:BK290" si="67">ROUND(L282*K282,3)</f>
        <v>0</v>
      </c>
      <c r="BL282" s="158" t="s">
        <v>428</v>
      </c>
      <c r="BM282" s="158" t="s">
        <v>1552</v>
      </c>
      <c r="BO282" s="152"/>
    </row>
    <row r="283" spans="2:67" s="170" customFormat="1" ht="25.5" customHeight="1">
      <c r="B283" s="171"/>
      <c r="C283" s="243" t="s">
        <v>814</v>
      </c>
      <c r="D283" s="243" t="s">
        <v>203</v>
      </c>
      <c r="E283" s="244" t="s">
        <v>1903</v>
      </c>
      <c r="F283" s="245" t="s">
        <v>1904</v>
      </c>
      <c r="G283" s="245"/>
      <c r="H283" s="245"/>
      <c r="I283" s="245"/>
      <c r="J283" s="246" t="s">
        <v>243</v>
      </c>
      <c r="K283" s="247">
        <v>105</v>
      </c>
      <c r="L283" s="150"/>
      <c r="M283" s="150"/>
      <c r="N283" s="248">
        <f t="shared" si="58"/>
        <v>0</v>
      </c>
      <c r="O283" s="236"/>
      <c r="P283" s="236"/>
      <c r="Q283" s="236"/>
      <c r="R283" s="174"/>
      <c r="T283" s="237" t="s">
        <v>5</v>
      </c>
      <c r="U283" s="238" t="s">
        <v>41</v>
      </c>
      <c r="V283" s="239">
        <v>0</v>
      </c>
      <c r="W283" s="239">
        <f t="shared" si="59"/>
        <v>0</v>
      </c>
      <c r="X283" s="239">
        <v>0</v>
      </c>
      <c r="Y283" s="239">
        <f t="shared" si="60"/>
        <v>0</v>
      </c>
      <c r="Z283" s="239">
        <v>0</v>
      </c>
      <c r="AA283" s="240">
        <f t="shared" si="61"/>
        <v>0</v>
      </c>
      <c r="AR283" s="158" t="s">
        <v>1465</v>
      </c>
      <c r="AT283" s="158" t="s">
        <v>203</v>
      </c>
      <c r="AU283" s="158" t="s">
        <v>80</v>
      </c>
      <c r="AY283" s="158" t="s">
        <v>168</v>
      </c>
      <c r="BE283" s="241">
        <f t="shared" si="62"/>
        <v>0</v>
      </c>
      <c r="BF283" s="241">
        <f t="shared" si="63"/>
        <v>0</v>
      </c>
      <c r="BG283" s="241">
        <f t="shared" si="64"/>
        <v>0</v>
      </c>
      <c r="BH283" s="241">
        <f t="shared" si="65"/>
        <v>0</v>
      </c>
      <c r="BI283" s="241">
        <f t="shared" si="66"/>
        <v>0</v>
      </c>
      <c r="BJ283" s="158" t="s">
        <v>85</v>
      </c>
      <c r="BK283" s="242">
        <f t="shared" si="67"/>
        <v>0</v>
      </c>
      <c r="BL283" s="158" t="s">
        <v>428</v>
      </c>
      <c r="BM283" s="158" t="s">
        <v>1555</v>
      </c>
      <c r="BO283" s="152"/>
    </row>
    <row r="284" spans="2:67" s="170" customFormat="1" ht="25.5" customHeight="1">
      <c r="B284" s="171"/>
      <c r="C284" s="243" t="s">
        <v>818</v>
      </c>
      <c r="D284" s="243" t="s">
        <v>203</v>
      </c>
      <c r="E284" s="244" t="s">
        <v>1905</v>
      </c>
      <c r="F284" s="245" t="s">
        <v>1906</v>
      </c>
      <c r="G284" s="245"/>
      <c r="H284" s="245"/>
      <c r="I284" s="245"/>
      <c r="J284" s="246" t="s">
        <v>243</v>
      </c>
      <c r="K284" s="247">
        <v>150</v>
      </c>
      <c r="L284" s="150"/>
      <c r="M284" s="150"/>
      <c r="N284" s="248">
        <f t="shared" si="58"/>
        <v>0</v>
      </c>
      <c r="O284" s="236"/>
      <c r="P284" s="236"/>
      <c r="Q284" s="236"/>
      <c r="R284" s="174"/>
      <c r="T284" s="237" t="s">
        <v>5</v>
      </c>
      <c r="U284" s="238" t="s">
        <v>41</v>
      </c>
      <c r="V284" s="239">
        <v>0</v>
      </c>
      <c r="W284" s="239">
        <f t="shared" si="59"/>
        <v>0</v>
      </c>
      <c r="X284" s="239">
        <v>0</v>
      </c>
      <c r="Y284" s="239">
        <f t="shared" si="60"/>
        <v>0</v>
      </c>
      <c r="Z284" s="239">
        <v>0</v>
      </c>
      <c r="AA284" s="240">
        <f t="shared" si="61"/>
        <v>0</v>
      </c>
      <c r="AR284" s="158" t="s">
        <v>1465</v>
      </c>
      <c r="AT284" s="158" t="s">
        <v>203</v>
      </c>
      <c r="AU284" s="158" t="s">
        <v>80</v>
      </c>
      <c r="AY284" s="158" t="s">
        <v>168</v>
      </c>
      <c r="BE284" s="241">
        <f t="shared" si="62"/>
        <v>0</v>
      </c>
      <c r="BF284" s="241">
        <f t="shared" si="63"/>
        <v>0</v>
      </c>
      <c r="BG284" s="241">
        <f t="shared" si="64"/>
        <v>0</v>
      </c>
      <c r="BH284" s="241">
        <f t="shared" si="65"/>
        <v>0</v>
      </c>
      <c r="BI284" s="241">
        <f t="shared" si="66"/>
        <v>0</v>
      </c>
      <c r="BJ284" s="158" t="s">
        <v>85</v>
      </c>
      <c r="BK284" s="242">
        <f t="shared" si="67"/>
        <v>0</v>
      </c>
      <c r="BL284" s="158" t="s">
        <v>428</v>
      </c>
      <c r="BM284" s="158" t="s">
        <v>1558</v>
      </c>
      <c r="BO284" s="152"/>
    </row>
    <row r="285" spans="2:67" s="170" customFormat="1" ht="25.5" customHeight="1">
      <c r="B285" s="171"/>
      <c r="C285" s="243" t="s">
        <v>822</v>
      </c>
      <c r="D285" s="243" t="s">
        <v>203</v>
      </c>
      <c r="E285" s="244" t="s">
        <v>1907</v>
      </c>
      <c r="F285" s="245" t="s">
        <v>1908</v>
      </c>
      <c r="G285" s="245"/>
      <c r="H285" s="245"/>
      <c r="I285" s="245"/>
      <c r="J285" s="246" t="s">
        <v>243</v>
      </c>
      <c r="K285" s="247">
        <v>250</v>
      </c>
      <c r="L285" s="150"/>
      <c r="M285" s="150"/>
      <c r="N285" s="248">
        <f t="shared" si="58"/>
        <v>0</v>
      </c>
      <c r="O285" s="236"/>
      <c r="P285" s="236"/>
      <c r="Q285" s="236"/>
      <c r="R285" s="174"/>
      <c r="T285" s="237" t="s">
        <v>5</v>
      </c>
      <c r="U285" s="238" t="s">
        <v>41</v>
      </c>
      <c r="V285" s="239">
        <v>0</v>
      </c>
      <c r="W285" s="239">
        <f t="shared" si="59"/>
        <v>0</v>
      </c>
      <c r="X285" s="239">
        <v>0</v>
      </c>
      <c r="Y285" s="239">
        <f t="shared" si="60"/>
        <v>0</v>
      </c>
      <c r="Z285" s="239">
        <v>0</v>
      </c>
      <c r="AA285" s="240">
        <f t="shared" si="61"/>
        <v>0</v>
      </c>
      <c r="AR285" s="158" t="s">
        <v>1465</v>
      </c>
      <c r="AT285" s="158" t="s">
        <v>203</v>
      </c>
      <c r="AU285" s="158" t="s">
        <v>80</v>
      </c>
      <c r="AY285" s="158" t="s">
        <v>168</v>
      </c>
      <c r="BE285" s="241">
        <f t="shared" si="62"/>
        <v>0</v>
      </c>
      <c r="BF285" s="241">
        <f t="shared" si="63"/>
        <v>0</v>
      </c>
      <c r="BG285" s="241">
        <f t="shared" si="64"/>
        <v>0</v>
      </c>
      <c r="BH285" s="241">
        <f t="shared" si="65"/>
        <v>0</v>
      </c>
      <c r="BI285" s="241">
        <f t="shared" si="66"/>
        <v>0</v>
      </c>
      <c r="BJ285" s="158" t="s">
        <v>85</v>
      </c>
      <c r="BK285" s="242">
        <f t="shared" si="67"/>
        <v>0</v>
      </c>
      <c r="BL285" s="158" t="s">
        <v>428</v>
      </c>
      <c r="BM285" s="158" t="s">
        <v>1561</v>
      </c>
      <c r="BO285" s="152"/>
    </row>
    <row r="286" spans="2:67" s="170" customFormat="1" ht="25.5" customHeight="1">
      <c r="B286" s="171"/>
      <c r="C286" s="231" t="s">
        <v>826</v>
      </c>
      <c r="D286" s="231" t="s">
        <v>169</v>
      </c>
      <c r="E286" s="232" t="s">
        <v>1909</v>
      </c>
      <c r="F286" s="233" t="s">
        <v>1910</v>
      </c>
      <c r="G286" s="233"/>
      <c r="H286" s="233"/>
      <c r="I286" s="233"/>
      <c r="J286" s="234" t="s">
        <v>210</v>
      </c>
      <c r="K286" s="235">
        <v>3</v>
      </c>
      <c r="L286" s="149"/>
      <c r="M286" s="149"/>
      <c r="N286" s="236">
        <f t="shared" si="58"/>
        <v>0</v>
      </c>
      <c r="O286" s="236"/>
      <c r="P286" s="236"/>
      <c r="Q286" s="236"/>
      <c r="R286" s="174"/>
      <c r="T286" s="237" t="s">
        <v>5</v>
      </c>
      <c r="U286" s="238" t="s">
        <v>41</v>
      </c>
      <c r="V286" s="239">
        <v>0</v>
      </c>
      <c r="W286" s="239">
        <f t="shared" si="59"/>
        <v>0</v>
      </c>
      <c r="X286" s="239">
        <v>0</v>
      </c>
      <c r="Y286" s="239">
        <f t="shared" si="60"/>
        <v>0</v>
      </c>
      <c r="Z286" s="239">
        <v>0</v>
      </c>
      <c r="AA286" s="240">
        <f t="shared" si="61"/>
        <v>0</v>
      </c>
      <c r="AR286" s="158" t="s">
        <v>428</v>
      </c>
      <c r="AT286" s="158" t="s">
        <v>169</v>
      </c>
      <c r="AU286" s="158" t="s">
        <v>80</v>
      </c>
      <c r="AY286" s="158" t="s">
        <v>168</v>
      </c>
      <c r="BE286" s="241">
        <f t="shared" si="62"/>
        <v>0</v>
      </c>
      <c r="BF286" s="241">
        <f t="shared" si="63"/>
        <v>0</v>
      </c>
      <c r="BG286" s="241">
        <f t="shared" si="64"/>
        <v>0</v>
      </c>
      <c r="BH286" s="241">
        <f t="shared" si="65"/>
        <v>0</v>
      </c>
      <c r="BI286" s="241">
        <f t="shared" si="66"/>
        <v>0</v>
      </c>
      <c r="BJ286" s="158" t="s">
        <v>85</v>
      </c>
      <c r="BK286" s="242">
        <f t="shared" si="67"/>
        <v>0</v>
      </c>
      <c r="BL286" s="158" t="s">
        <v>428</v>
      </c>
      <c r="BM286" s="158" t="s">
        <v>1564</v>
      </c>
      <c r="BO286" s="152"/>
    </row>
    <row r="287" spans="2:67" s="170" customFormat="1" ht="16.5" customHeight="1">
      <c r="B287" s="171"/>
      <c r="C287" s="243" t="s">
        <v>830</v>
      </c>
      <c r="D287" s="243" t="s">
        <v>203</v>
      </c>
      <c r="E287" s="244" t="s">
        <v>1911</v>
      </c>
      <c r="F287" s="245" t="s">
        <v>1912</v>
      </c>
      <c r="G287" s="245"/>
      <c r="H287" s="245"/>
      <c r="I287" s="245"/>
      <c r="J287" s="246" t="s">
        <v>210</v>
      </c>
      <c r="K287" s="247">
        <v>3</v>
      </c>
      <c r="L287" s="150"/>
      <c r="M287" s="150"/>
      <c r="N287" s="248">
        <f t="shared" si="58"/>
        <v>0</v>
      </c>
      <c r="O287" s="236"/>
      <c r="P287" s="236"/>
      <c r="Q287" s="236"/>
      <c r="R287" s="174"/>
      <c r="T287" s="237" t="s">
        <v>5</v>
      </c>
      <c r="U287" s="238" t="s">
        <v>41</v>
      </c>
      <c r="V287" s="239">
        <v>0</v>
      </c>
      <c r="W287" s="239">
        <f t="shared" si="59"/>
        <v>0</v>
      </c>
      <c r="X287" s="239">
        <v>0</v>
      </c>
      <c r="Y287" s="239">
        <f t="shared" si="60"/>
        <v>0</v>
      </c>
      <c r="Z287" s="239">
        <v>0</v>
      </c>
      <c r="AA287" s="240">
        <f t="shared" si="61"/>
        <v>0</v>
      </c>
      <c r="AR287" s="158" t="s">
        <v>1465</v>
      </c>
      <c r="AT287" s="158" t="s">
        <v>203</v>
      </c>
      <c r="AU287" s="158" t="s">
        <v>80</v>
      </c>
      <c r="AY287" s="158" t="s">
        <v>168</v>
      </c>
      <c r="BE287" s="241">
        <f t="shared" si="62"/>
        <v>0</v>
      </c>
      <c r="BF287" s="241">
        <f t="shared" si="63"/>
        <v>0</v>
      </c>
      <c r="BG287" s="241">
        <f t="shared" si="64"/>
        <v>0</v>
      </c>
      <c r="BH287" s="241">
        <f t="shared" si="65"/>
        <v>0</v>
      </c>
      <c r="BI287" s="241">
        <f t="shared" si="66"/>
        <v>0</v>
      </c>
      <c r="BJ287" s="158" t="s">
        <v>85</v>
      </c>
      <c r="BK287" s="242">
        <f t="shared" si="67"/>
        <v>0</v>
      </c>
      <c r="BL287" s="158" t="s">
        <v>428</v>
      </c>
      <c r="BM287" s="158" t="s">
        <v>1567</v>
      </c>
      <c r="BO287" s="152"/>
    </row>
    <row r="288" spans="2:67" s="170" customFormat="1" ht="16.5" customHeight="1">
      <c r="B288" s="171"/>
      <c r="C288" s="231" t="s">
        <v>834</v>
      </c>
      <c r="D288" s="231" t="s">
        <v>169</v>
      </c>
      <c r="E288" s="232" t="s">
        <v>1913</v>
      </c>
      <c r="F288" s="233" t="s">
        <v>1914</v>
      </c>
      <c r="G288" s="233"/>
      <c r="H288" s="233"/>
      <c r="I288" s="233"/>
      <c r="J288" s="234" t="s">
        <v>210</v>
      </c>
      <c r="K288" s="235">
        <v>1</v>
      </c>
      <c r="L288" s="149"/>
      <c r="M288" s="149"/>
      <c r="N288" s="236">
        <f t="shared" si="58"/>
        <v>0</v>
      </c>
      <c r="O288" s="236"/>
      <c r="P288" s="236"/>
      <c r="Q288" s="236"/>
      <c r="R288" s="174"/>
      <c r="T288" s="237" t="s">
        <v>5</v>
      </c>
      <c r="U288" s="238" t="s">
        <v>41</v>
      </c>
      <c r="V288" s="239">
        <v>0</v>
      </c>
      <c r="W288" s="239">
        <f t="shared" si="59"/>
        <v>0</v>
      </c>
      <c r="X288" s="239">
        <v>0</v>
      </c>
      <c r="Y288" s="239">
        <f t="shared" si="60"/>
        <v>0</v>
      </c>
      <c r="Z288" s="239">
        <v>0</v>
      </c>
      <c r="AA288" s="240">
        <f t="shared" si="61"/>
        <v>0</v>
      </c>
      <c r="AR288" s="158" t="s">
        <v>428</v>
      </c>
      <c r="AT288" s="158" t="s">
        <v>169</v>
      </c>
      <c r="AU288" s="158" t="s">
        <v>80</v>
      </c>
      <c r="AY288" s="158" t="s">
        <v>168</v>
      </c>
      <c r="BE288" s="241">
        <f t="shared" si="62"/>
        <v>0</v>
      </c>
      <c r="BF288" s="241">
        <f t="shared" si="63"/>
        <v>0</v>
      </c>
      <c r="BG288" s="241">
        <f t="shared" si="64"/>
        <v>0</v>
      </c>
      <c r="BH288" s="241">
        <f t="shared" si="65"/>
        <v>0</v>
      </c>
      <c r="BI288" s="241">
        <f t="shared" si="66"/>
        <v>0</v>
      </c>
      <c r="BJ288" s="158" t="s">
        <v>85</v>
      </c>
      <c r="BK288" s="242">
        <f t="shared" si="67"/>
        <v>0</v>
      </c>
      <c r="BL288" s="158" t="s">
        <v>428</v>
      </c>
      <c r="BM288" s="158" t="s">
        <v>1569</v>
      </c>
      <c r="BO288" s="152"/>
    </row>
    <row r="289" spans="2:67" s="170" customFormat="1" ht="51" customHeight="1">
      <c r="B289" s="171"/>
      <c r="C289" s="243" t="s">
        <v>838</v>
      </c>
      <c r="D289" s="243" t="s">
        <v>203</v>
      </c>
      <c r="E289" s="244" t="s">
        <v>1915</v>
      </c>
      <c r="F289" s="245" t="s">
        <v>1916</v>
      </c>
      <c r="G289" s="245"/>
      <c r="H289" s="245"/>
      <c r="I289" s="245"/>
      <c r="J289" s="246" t="s">
        <v>210</v>
      </c>
      <c r="K289" s="247">
        <v>1</v>
      </c>
      <c r="L289" s="150"/>
      <c r="M289" s="150"/>
      <c r="N289" s="248">
        <f t="shared" si="58"/>
        <v>0</v>
      </c>
      <c r="O289" s="236"/>
      <c r="P289" s="236"/>
      <c r="Q289" s="236"/>
      <c r="R289" s="174"/>
      <c r="T289" s="237" t="s">
        <v>5</v>
      </c>
      <c r="U289" s="238" t="s">
        <v>41</v>
      </c>
      <c r="V289" s="239">
        <v>0</v>
      </c>
      <c r="W289" s="239">
        <f t="shared" si="59"/>
        <v>0</v>
      </c>
      <c r="X289" s="239">
        <v>0</v>
      </c>
      <c r="Y289" s="239">
        <f t="shared" si="60"/>
        <v>0</v>
      </c>
      <c r="Z289" s="239">
        <v>0</v>
      </c>
      <c r="AA289" s="240">
        <f t="shared" si="61"/>
        <v>0</v>
      </c>
      <c r="AR289" s="158" t="s">
        <v>1465</v>
      </c>
      <c r="AT289" s="158" t="s">
        <v>203</v>
      </c>
      <c r="AU289" s="158" t="s">
        <v>80</v>
      </c>
      <c r="AY289" s="158" t="s">
        <v>168</v>
      </c>
      <c r="BE289" s="241">
        <f t="shared" si="62"/>
        <v>0</v>
      </c>
      <c r="BF289" s="241">
        <f t="shared" si="63"/>
        <v>0</v>
      </c>
      <c r="BG289" s="241">
        <f t="shared" si="64"/>
        <v>0</v>
      </c>
      <c r="BH289" s="241">
        <f t="shared" si="65"/>
        <v>0</v>
      </c>
      <c r="BI289" s="241">
        <f t="shared" si="66"/>
        <v>0</v>
      </c>
      <c r="BJ289" s="158" t="s">
        <v>85</v>
      </c>
      <c r="BK289" s="242">
        <f t="shared" si="67"/>
        <v>0</v>
      </c>
      <c r="BL289" s="158" t="s">
        <v>428</v>
      </c>
      <c r="BM289" s="158" t="s">
        <v>1571</v>
      </c>
      <c r="BO289" s="152"/>
    </row>
    <row r="290" spans="2:67" s="170" customFormat="1" ht="25.5" customHeight="1">
      <c r="B290" s="171"/>
      <c r="C290" s="243" t="s">
        <v>842</v>
      </c>
      <c r="D290" s="243" t="s">
        <v>203</v>
      </c>
      <c r="E290" s="244" t="s">
        <v>1917</v>
      </c>
      <c r="F290" s="245" t="s">
        <v>1918</v>
      </c>
      <c r="G290" s="245"/>
      <c r="H290" s="245"/>
      <c r="I290" s="245"/>
      <c r="J290" s="246" t="s">
        <v>210</v>
      </c>
      <c r="K290" s="247">
        <v>1</v>
      </c>
      <c r="L290" s="150"/>
      <c r="M290" s="150"/>
      <c r="N290" s="248">
        <f t="shared" si="58"/>
        <v>0</v>
      </c>
      <c r="O290" s="236"/>
      <c r="P290" s="236"/>
      <c r="Q290" s="236"/>
      <c r="R290" s="174"/>
      <c r="T290" s="237" t="s">
        <v>5</v>
      </c>
      <c r="U290" s="238" t="s">
        <v>41</v>
      </c>
      <c r="V290" s="239">
        <v>0</v>
      </c>
      <c r="W290" s="239">
        <f t="shared" si="59"/>
        <v>0</v>
      </c>
      <c r="X290" s="239">
        <v>0</v>
      </c>
      <c r="Y290" s="239">
        <f t="shared" si="60"/>
        <v>0</v>
      </c>
      <c r="Z290" s="239">
        <v>0</v>
      </c>
      <c r="AA290" s="240">
        <f t="shared" si="61"/>
        <v>0</v>
      </c>
      <c r="AR290" s="158" t="s">
        <v>1465</v>
      </c>
      <c r="AT290" s="158" t="s">
        <v>203</v>
      </c>
      <c r="AU290" s="158" t="s">
        <v>80</v>
      </c>
      <c r="AY290" s="158" t="s">
        <v>168</v>
      </c>
      <c r="BE290" s="241">
        <f t="shared" si="62"/>
        <v>0</v>
      </c>
      <c r="BF290" s="241">
        <f t="shared" si="63"/>
        <v>0</v>
      </c>
      <c r="BG290" s="241">
        <f t="shared" si="64"/>
        <v>0</v>
      </c>
      <c r="BH290" s="241">
        <f t="shared" si="65"/>
        <v>0</v>
      </c>
      <c r="BI290" s="241">
        <f t="shared" si="66"/>
        <v>0</v>
      </c>
      <c r="BJ290" s="158" t="s">
        <v>85</v>
      </c>
      <c r="BK290" s="242">
        <f t="shared" si="67"/>
        <v>0</v>
      </c>
      <c r="BL290" s="158" t="s">
        <v>428</v>
      </c>
      <c r="BM290" s="158" t="s">
        <v>1919</v>
      </c>
      <c r="BO290" s="152"/>
    </row>
    <row r="291" spans="2:67" s="220" customFormat="1" ht="37.4" customHeight="1">
      <c r="B291" s="214"/>
      <c r="C291" s="215"/>
      <c r="D291" s="216" t="s">
        <v>1179</v>
      </c>
      <c r="E291" s="216"/>
      <c r="F291" s="216"/>
      <c r="G291" s="216"/>
      <c r="H291" s="216"/>
      <c r="I291" s="216"/>
      <c r="J291" s="216"/>
      <c r="K291" s="216"/>
      <c r="L291" s="290"/>
      <c r="M291" s="290"/>
      <c r="N291" s="259">
        <f>BK291</f>
        <v>0</v>
      </c>
      <c r="O291" s="260"/>
      <c r="P291" s="260"/>
      <c r="Q291" s="260"/>
      <c r="R291" s="219"/>
      <c r="T291" s="221"/>
      <c r="U291" s="215"/>
      <c r="V291" s="215"/>
      <c r="W291" s="222">
        <f>SUM(W292:W295)</f>
        <v>0</v>
      </c>
      <c r="X291" s="215"/>
      <c r="Y291" s="222">
        <f>SUM(Y292:Y295)</f>
        <v>0</v>
      </c>
      <c r="Z291" s="215"/>
      <c r="AA291" s="223">
        <f>SUM(AA292:AA295)</f>
        <v>0</v>
      </c>
      <c r="AR291" s="224" t="s">
        <v>173</v>
      </c>
      <c r="AT291" s="225" t="s">
        <v>73</v>
      </c>
      <c r="AU291" s="225" t="s">
        <v>74</v>
      </c>
      <c r="AY291" s="224" t="s">
        <v>168</v>
      </c>
      <c r="BK291" s="226">
        <f>SUM(BK292:BK295)</f>
        <v>0</v>
      </c>
      <c r="BO291" s="152"/>
    </row>
    <row r="292" spans="2:67" s="170" customFormat="1" ht="16.5" customHeight="1">
      <c r="B292" s="171"/>
      <c r="C292" s="231" t="s">
        <v>846</v>
      </c>
      <c r="D292" s="231" t="s">
        <v>169</v>
      </c>
      <c r="E292" s="232" t="s">
        <v>1920</v>
      </c>
      <c r="F292" s="233" t="s">
        <v>1921</v>
      </c>
      <c r="G292" s="233"/>
      <c r="H292" s="233"/>
      <c r="I292" s="233"/>
      <c r="J292" s="264" t="s">
        <v>1587</v>
      </c>
      <c r="K292" s="265">
        <v>13</v>
      </c>
      <c r="L292" s="151"/>
      <c r="M292" s="151"/>
      <c r="N292" s="236">
        <f>ROUND(L292*K292,2)</f>
        <v>0</v>
      </c>
      <c r="O292" s="236"/>
      <c r="P292" s="236"/>
      <c r="Q292" s="236"/>
      <c r="R292" s="174"/>
      <c r="S292" s="262"/>
      <c r="T292" s="237" t="s">
        <v>5</v>
      </c>
      <c r="U292" s="238" t="s">
        <v>41</v>
      </c>
      <c r="V292" s="239">
        <v>0</v>
      </c>
      <c r="W292" s="239">
        <f>V292*K292</f>
        <v>0</v>
      </c>
      <c r="X292" s="239">
        <v>0</v>
      </c>
      <c r="Y292" s="239">
        <f>X292*K292</f>
        <v>0</v>
      </c>
      <c r="Z292" s="239">
        <v>0</v>
      </c>
      <c r="AA292" s="240">
        <f>Z292*K292</f>
        <v>0</v>
      </c>
      <c r="AR292" s="158" t="s">
        <v>1583</v>
      </c>
      <c r="AT292" s="158" t="s">
        <v>169</v>
      </c>
      <c r="AU292" s="158" t="s">
        <v>80</v>
      </c>
      <c r="AY292" s="158" t="s">
        <v>168</v>
      </c>
      <c r="BE292" s="241">
        <f>IF(U292="základná",N292,0)</f>
        <v>0</v>
      </c>
      <c r="BF292" s="241">
        <f>IF(U292="znížená",N292,0)</f>
        <v>0</v>
      </c>
      <c r="BG292" s="241">
        <f>IF(U292="zákl. prenesená",N292,0)</f>
        <v>0</v>
      </c>
      <c r="BH292" s="241">
        <f>IF(U292="zníž. prenesená",N292,0)</f>
        <v>0</v>
      </c>
      <c r="BI292" s="241">
        <f>IF(U292="nulová",N292,0)</f>
        <v>0</v>
      </c>
      <c r="BJ292" s="158" t="s">
        <v>85</v>
      </c>
      <c r="BK292" s="242">
        <f>ROUND(L292*K292,3)</f>
        <v>0</v>
      </c>
      <c r="BL292" s="158" t="s">
        <v>1583</v>
      </c>
      <c r="BM292" s="158" t="s">
        <v>1577</v>
      </c>
      <c r="BO292" s="152"/>
    </row>
    <row r="293" spans="2:67" s="170" customFormat="1" ht="25.5" customHeight="1">
      <c r="B293" s="171"/>
      <c r="C293" s="231" t="s">
        <v>850</v>
      </c>
      <c r="D293" s="231" t="s">
        <v>169</v>
      </c>
      <c r="E293" s="232" t="s">
        <v>1922</v>
      </c>
      <c r="F293" s="233" t="s">
        <v>1923</v>
      </c>
      <c r="G293" s="233"/>
      <c r="H293" s="233"/>
      <c r="I293" s="233"/>
      <c r="J293" s="264" t="s">
        <v>1587</v>
      </c>
      <c r="K293" s="265">
        <v>11.4</v>
      </c>
      <c r="L293" s="151"/>
      <c r="M293" s="151"/>
      <c r="N293" s="236">
        <f>ROUND(L293*K293,2)</f>
        <v>0</v>
      </c>
      <c r="O293" s="236"/>
      <c r="P293" s="236"/>
      <c r="Q293" s="236"/>
      <c r="R293" s="174"/>
      <c r="S293" s="262"/>
      <c r="T293" s="237" t="s">
        <v>5</v>
      </c>
      <c r="U293" s="238" t="s">
        <v>41</v>
      </c>
      <c r="V293" s="239">
        <v>0</v>
      </c>
      <c r="W293" s="239">
        <f>V293*K293</f>
        <v>0</v>
      </c>
      <c r="X293" s="239">
        <v>0</v>
      </c>
      <c r="Y293" s="239">
        <f>X293*K293</f>
        <v>0</v>
      </c>
      <c r="Z293" s="239">
        <v>0</v>
      </c>
      <c r="AA293" s="240">
        <f>Z293*K293</f>
        <v>0</v>
      </c>
      <c r="AR293" s="158" t="s">
        <v>1583</v>
      </c>
      <c r="AT293" s="158" t="s">
        <v>169</v>
      </c>
      <c r="AU293" s="158" t="s">
        <v>80</v>
      </c>
      <c r="AY293" s="158" t="s">
        <v>168</v>
      </c>
      <c r="BE293" s="241">
        <f>IF(U293="základná",N293,0)</f>
        <v>0</v>
      </c>
      <c r="BF293" s="241">
        <f>IF(U293="znížená",N293,0)</f>
        <v>0</v>
      </c>
      <c r="BG293" s="241">
        <f>IF(U293="zákl. prenesená",N293,0)</f>
        <v>0</v>
      </c>
      <c r="BH293" s="241">
        <f>IF(U293="zníž. prenesená",N293,0)</f>
        <v>0</v>
      </c>
      <c r="BI293" s="241">
        <f>IF(U293="nulová",N293,0)</f>
        <v>0</v>
      </c>
      <c r="BJ293" s="158" t="s">
        <v>85</v>
      </c>
      <c r="BK293" s="242">
        <f>ROUND(L293*K293,3)</f>
        <v>0</v>
      </c>
      <c r="BL293" s="158" t="s">
        <v>1583</v>
      </c>
      <c r="BM293" s="158" t="s">
        <v>1924</v>
      </c>
      <c r="BO293" s="152"/>
    </row>
    <row r="294" spans="2:67" s="170" customFormat="1" ht="38.25" customHeight="1">
      <c r="B294" s="171"/>
      <c r="C294" s="231" t="s">
        <v>854</v>
      </c>
      <c r="D294" s="231" t="s">
        <v>169</v>
      </c>
      <c r="E294" s="232" t="s">
        <v>1925</v>
      </c>
      <c r="F294" s="233" t="s">
        <v>1926</v>
      </c>
      <c r="G294" s="233"/>
      <c r="H294" s="233"/>
      <c r="I294" s="233"/>
      <c r="J294" s="264" t="s">
        <v>1587</v>
      </c>
      <c r="K294" s="265">
        <v>150</v>
      </c>
      <c r="L294" s="151"/>
      <c r="M294" s="151"/>
      <c r="N294" s="236">
        <f>ROUND(L294*K294,2)</f>
        <v>0</v>
      </c>
      <c r="O294" s="236"/>
      <c r="P294" s="236"/>
      <c r="Q294" s="236"/>
      <c r="R294" s="174"/>
      <c r="S294" s="262"/>
      <c r="T294" s="237" t="s">
        <v>5</v>
      </c>
      <c r="U294" s="238" t="s">
        <v>41</v>
      </c>
      <c r="V294" s="239">
        <v>0</v>
      </c>
      <c r="W294" s="239">
        <f>V294*K294</f>
        <v>0</v>
      </c>
      <c r="X294" s="239">
        <v>0</v>
      </c>
      <c r="Y294" s="239">
        <f>X294*K294</f>
        <v>0</v>
      </c>
      <c r="Z294" s="239">
        <v>0</v>
      </c>
      <c r="AA294" s="240">
        <f>Z294*K294</f>
        <v>0</v>
      </c>
      <c r="AR294" s="158" t="s">
        <v>1583</v>
      </c>
      <c r="AT294" s="158" t="s">
        <v>169</v>
      </c>
      <c r="AU294" s="158" t="s">
        <v>80</v>
      </c>
      <c r="AY294" s="158" t="s">
        <v>168</v>
      </c>
      <c r="BE294" s="241">
        <f>IF(U294="základná",N294,0)</f>
        <v>0</v>
      </c>
      <c r="BF294" s="241">
        <f>IF(U294="znížená",N294,0)</f>
        <v>0</v>
      </c>
      <c r="BG294" s="241">
        <f>IF(U294="zákl. prenesená",N294,0)</f>
        <v>0</v>
      </c>
      <c r="BH294" s="241">
        <f>IF(U294="zníž. prenesená",N294,0)</f>
        <v>0</v>
      </c>
      <c r="BI294" s="241">
        <f>IF(U294="nulová",N294,0)</f>
        <v>0</v>
      </c>
      <c r="BJ294" s="158" t="s">
        <v>85</v>
      </c>
      <c r="BK294" s="242">
        <f>ROUND(L294*K294,3)</f>
        <v>0</v>
      </c>
      <c r="BL294" s="158" t="s">
        <v>1583</v>
      </c>
      <c r="BM294" s="158" t="s">
        <v>1580</v>
      </c>
      <c r="BO294" s="152"/>
    </row>
    <row r="295" spans="2:67" s="170" customFormat="1" ht="63.75" customHeight="1">
      <c r="B295" s="171"/>
      <c r="C295" s="231" t="s">
        <v>858</v>
      </c>
      <c r="D295" s="231" t="s">
        <v>169</v>
      </c>
      <c r="E295" s="232" t="s">
        <v>1927</v>
      </c>
      <c r="F295" s="233" t="s">
        <v>1928</v>
      </c>
      <c r="G295" s="233"/>
      <c r="H295" s="233"/>
      <c r="I295" s="233"/>
      <c r="J295" s="264" t="s">
        <v>1587</v>
      </c>
      <c r="K295" s="265">
        <v>40</v>
      </c>
      <c r="L295" s="151"/>
      <c r="M295" s="151"/>
      <c r="N295" s="236">
        <f>ROUND(L295*K295,2)</f>
        <v>0</v>
      </c>
      <c r="O295" s="236"/>
      <c r="P295" s="236"/>
      <c r="Q295" s="236"/>
      <c r="R295" s="174"/>
      <c r="S295" s="262"/>
      <c r="T295" s="237" t="s">
        <v>5</v>
      </c>
      <c r="U295" s="253" t="s">
        <v>41</v>
      </c>
      <c r="V295" s="254">
        <v>0</v>
      </c>
      <c r="W295" s="254">
        <f>V295*K295</f>
        <v>0</v>
      </c>
      <c r="X295" s="254">
        <v>0</v>
      </c>
      <c r="Y295" s="254">
        <f>X295*K295</f>
        <v>0</v>
      </c>
      <c r="Z295" s="254">
        <v>0</v>
      </c>
      <c r="AA295" s="255">
        <f>Z295*K295</f>
        <v>0</v>
      </c>
      <c r="AR295" s="158" t="s">
        <v>1583</v>
      </c>
      <c r="AT295" s="158" t="s">
        <v>169</v>
      </c>
      <c r="AU295" s="158" t="s">
        <v>80</v>
      </c>
      <c r="AY295" s="158" t="s">
        <v>168</v>
      </c>
      <c r="BE295" s="241">
        <f>IF(U295="základná",N295,0)</f>
        <v>0</v>
      </c>
      <c r="BF295" s="241">
        <f>IF(U295="znížená",N295,0)</f>
        <v>0</v>
      </c>
      <c r="BG295" s="241">
        <f>IF(U295="zákl. prenesená",N295,0)</f>
        <v>0</v>
      </c>
      <c r="BH295" s="241">
        <f>IF(U295="zníž. prenesená",N295,0)</f>
        <v>0</v>
      </c>
      <c r="BI295" s="241">
        <f>IF(U295="nulová",N295,0)</f>
        <v>0</v>
      </c>
      <c r="BJ295" s="158" t="s">
        <v>85</v>
      </c>
      <c r="BK295" s="242">
        <f>ROUND(L295*K295,3)</f>
        <v>0</v>
      </c>
      <c r="BL295" s="158" t="s">
        <v>1583</v>
      </c>
      <c r="BM295" s="158" t="s">
        <v>1929</v>
      </c>
      <c r="BO295" s="152"/>
    </row>
    <row r="296" spans="2:67" s="170" customFormat="1" ht="7" customHeight="1">
      <c r="B296" s="179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1"/>
      <c r="S296" s="262"/>
    </row>
  </sheetData>
  <sheetProtection algorithmName="SHA-512" hashValue="oIdKEwA0UoEelyOIBZt/iPY8ekCnNqNGd/C2LuUSAauw1Dz1Y0278i1rUcfEJTlPKR3mB1qCjQoOWzHogHAJeQ==" saltValue="wxcuW5W898UX11T09mYPdQ==" spinCount="100000" sheet="1" formatCells="0" sort="0" autoFilter="0"/>
  <protectedRanges>
    <protectedRange sqref="BO119:BO295 L119:M295 C4:Q98" name="Rozsah1"/>
  </protectedRanges>
  <mergeCells count="586">
    <mergeCell ref="N116:Q116"/>
    <mergeCell ref="N117:Q117"/>
    <mergeCell ref="N118:Q118"/>
    <mergeCell ref="N130:Q130"/>
    <mergeCell ref="N281:Q281"/>
    <mergeCell ref="N291:Q291"/>
    <mergeCell ref="H1:K1"/>
    <mergeCell ref="S2:AC2"/>
    <mergeCell ref="F293:I293"/>
    <mergeCell ref="L293:M293"/>
    <mergeCell ref="N293:Q293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3:I283"/>
    <mergeCell ref="L283:M283"/>
    <mergeCell ref="N283:Q283"/>
    <mergeCell ref="F284:I284"/>
    <mergeCell ref="F294:I294"/>
    <mergeCell ref="L294:M294"/>
    <mergeCell ref="N294:Q294"/>
    <mergeCell ref="F295:I295"/>
    <mergeCell ref="L295:M295"/>
    <mergeCell ref="N295:Q295"/>
    <mergeCell ref="F289:I289"/>
    <mergeCell ref="L289:M289"/>
    <mergeCell ref="N289:Q289"/>
    <mergeCell ref="F290:I290"/>
    <mergeCell ref="L290:M290"/>
    <mergeCell ref="N290:Q290"/>
    <mergeCell ref="F292:I292"/>
    <mergeCell ref="L292:M292"/>
    <mergeCell ref="N292:Q292"/>
    <mergeCell ref="L284:M284"/>
    <mergeCell ref="N284:Q284"/>
    <mergeCell ref="F285:I285"/>
    <mergeCell ref="L285:M285"/>
    <mergeCell ref="N285:Q285"/>
    <mergeCell ref="F279:I279"/>
    <mergeCell ref="L279:M279"/>
    <mergeCell ref="N279:Q279"/>
    <mergeCell ref="F280:I280"/>
    <mergeCell ref="L280:M280"/>
    <mergeCell ref="N280:Q280"/>
    <mergeCell ref="F282:I282"/>
    <mergeCell ref="L282:M282"/>
    <mergeCell ref="N282:Q282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15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O195"/>
  <sheetViews>
    <sheetView showGridLines="0" workbookViewId="0">
      <pane ySplit="1" topLeftCell="A2" activePane="bottomLeft" state="frozen"/>
      <selection pane="bottomLeft" activeCell="C99" activeCellId="2" sqref="BO120:BO194 L120:M194 C4:Q99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95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1930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1590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N97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ROUND((SUM(BE97:BE98)+SUM(BE117:BE194)), 2)</f>
        <v>0</v>
      </c>
      <c r="I33" s="301"/>
      <c r="J33" s="301"/>
      <c r="K33" s="298"/>
      <c r="L33" s="298"/>
      <c r="M33" s="315">
        <f>ROUND(ROUND((SUM(BE97:BE98)+SUM(BE117:BE194)),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ROUND((SUM(BF97:BF98)+SUM(BF117:BF194)), 2)</f>
        <v>0</v>
      </c>
      <c r="I34" s="301"/>
      <c r="J34" s="301"/>
      <c r="K34" s="298"/>
      <c r="L34" s="298"/>
      <c r="M34" s="315">
        <f>ROUND(ROUND((SUM(BF97:BF98)+SUM(BF117:BF194)),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ROUND((SUM(BG97:BG98)+SUM(BG117:BG194)),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ROUND((SUM(BH97:BH98)+SUM(BH117:BH194)),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ROUND((SUM(BI97:BI98)+SUM(BI117:BI194)),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8" s="170" customFormat="1" ht="37" customHeight="1">
      <c r="B80" s="171"/>
      <c r="C80" s="334" t="s">
        <v>121</v>
      </c>
      <c r="D80" s="298"/>
      <c r="E80" s="298"/>
      <c r="F80" s="335" t="str">
        <f>F8</f>
        <v>E 04 - DÁTOVÉ A TV ROZVODY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Illéš</v>
      </c>
      <c r="N85" s="304"/>
      <c r="O85" s="304"/>
      <c r="P85" s="304"/>
      <c r="Q85" s="304"/>
      <c r="R85" s="174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N117</f>
        <v>0</v>
      </c>
      <c r="O89" s="340"/>
      <c r="P89" s="340"/>
      <c r="Q89" s="340"/>
      <c r="R89" s="174"/>
      <c r="AU89" s="158" t="s">
        <v>130</v>
      </c>
    </row>
    <row r="90" spans="2:47" s="190" customFormat="1" ht="25" customHeight="1">
      <c r="B90" s="187"/>
      <c r="C90" s="341"/>
      <c r="D90" s="342" t="s">
        <v>1168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N118</f>
        <v>0</v>
      </c>
      <c r="O90" s="344"/>
      <c r="P90" s="344"/>
      <c r="Q90" s="344"/>
      <c r="R90" s="189"/>
    </row>
    <row r="91" spans="2:47" s="193" customFormat="1" ht="19.899999999999999" customHeight="1">
      <c r="B91" s="191"/>
      <c r="C91" s="345"/>
      <c r="D91" s="346" t="s">
        <v>1591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N119</f>
        <v>0</v>
      </c>
      <c r="O91" s="348"/>
      <c r="P91" s="348"/>
      <c r="Q91" s="348"/>
      <c r="R91" s="192"/>
    </row>
    <row r="92" spans="2:47" s="190" customFormat="1" ht="25" customHeight="1">
      <c r="B92" s="187"/>
      <c r="C92" s="341"/>
      <c r="D92" s="342" t="s">
        <v>1931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3">
        <f>N129</f>
        <v>0</v>
      </c>
      <c r="O92" s="344"/>
      <c r="P92" s="344"/>
      <c r="Q92" s="344"/>
      <c r="R92" s="189"/>
    </row>
    <row r="93" spans="2:47" s="193" customFormat="1" ht="19.899999999999999" customHeight="1">
      <c r="B93" s="191"/>
      <c r="C93" s="345"/>
      <c r="D93" s="346" t="s">
        <v>1932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7">
        <f>N130</f>
        <v>0</v>
      </c>
      <c r="O93" s="348"/>
      <c r="P93" s="348"/>
      <c r="Q93" s="348"/>
      <c r="R93" s="192"/>
    </row>
    <row r="94" spans="2:47" s="193" customFormat="1" ht="19.899999999999999" customHeight="1">
      <c r="B94" s="191"/>
      <c r="C94" s="345"/>
      <c r="D94" s="346" t="s">
        <v>1933</v>
      </c>
      <c r="E94" s="345"/>
      <c r="F94" s="345"/>
      <c r="G94" s="345"/>
      <c r="H94" s="345"/>
      <c r="I94" s="345"/>
      <c r="J94" s="345"/>
      <c r="K94" s="345"/>
      <c r="L94" s="345"/>
      <c r="M94" s="345"/>
      <c r="N94" s="347">
        <f>N152</f>
        <v>0</v>
      </c>
      <c r="O94" s="348"/>
      <c r="P94" s="348"/>
      <c r="Q94" s="348"/>
      <c r="R94" s="192"/>
    </row>
    <row r="95" spans="2:47" s="193" customFormat="1" ht="19.899999999999999" customHeight="1">
      <c r="B95" s="191"/>
      <c r="C95" s="345"/>
      <c r="D95" s="346" t="s">
        <v>1934</v>
      </c>
      <c r="E95" s="345"/>
      <c r="F95" s="345"/>
      <c r="G95" s="345"/>
      <c r="H95" s="345"/>
      <c r="I95" s="345"/>
      <c r="J95" s="345"/>
      <c r="K95" s="345"/>
      <c r="L95" s="345"/>
      <c r="M95" s="345"/>
      <c r="N95" s="347">
        <f>N190</f>
        <v>0</v>
      </c>
      <c r="O95" s="348"/>
      <c r="P95" s="348"/>
      <c r="Q95" s="348"/>
      <c r="R95" s="192"/>
    </row>
    <row r="96" spans="2:47" s="170" customFormat="1" ht="21.75" customHeight="1">
      <c r="B96" s="171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174"/>
    </row>
    <row r="97" spans="2:21" s="170" customFormat="1" ht="29.25" customHeight="1">
      <c r="B97" s="171"/>
      <c r="C97" s="338" t="s">
        <v>153</v>
      </c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340">
        <v>0</v>
      </c>
      <c r="O97" s="349"/>
      <c r="P97" s="349"/>
      <c r="Q97" s="349"/>
      <c r="R97" s="174"/>
      <c r="T97" s="194"/>
      <c r="U97" s="195" t="s">
        <v>38</v>
      </c>
    </row>
    <row r="98" spans="2:21" s="170" customFormat="1" ht="18" customHeight="1">
      <c r="B98" s="171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174"/>
    </row>
    <row r="99" spans="2:21" s="170" customFormat="1" ht="29.25" customHeight="1">
      <c r="B99" s="171"/>
      <c r="C99" s="350" t="s">
        <v>112</v>
      </c>
      <c r="D99" s="316"/>
      <c r="E99" s="316"/>
      <c r="F99" s="316"/>
      <c r="G99" s="316"/>
      <c r="H99" s="316"/>
      <c r="I99" s="316"/>
      <c r="J99" s="316"/>
      <c r="K99" s="316"/>
      <c r="L99" s="351">
        <f>ROUND(SUM(N89+N97),2)</f>
        <v>0</v>
      </c>
      <c r="M99" s="351"/>
      <c r="N99" s="351"/>
      <c r="O99" s="351"/>
      <c r="P99" s="351"/>
      <c r="Q99" s="351"/>
      <c r="R99" s="174"/>
    </row>
    <row r="100" spans="2:21" s="170" customFormat="1" ht="7" customHeight="1">
      <c r="B100" s="179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1"/>
    </row>
    <row r="104" spans="2:21" s="170" customFormat="1" ht="7" customHeight="1">
      <c r="B104" s="182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4"/>
    </row>
    <row r="105" spans="2:21" s="170" customFormat="1" ht="37" customHeight="1">
      <c r="B105" s="171"/>
      <c r="C105" s="163" t="s">
        <v>154</v>
      </c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4"/>
    </row>
    <row r="106" spans="2:21" s="170" customFormat="1" ht="7" customHeight="1">
      <c r="B106" s="171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4"/>
    </row>
    <row r="107" spans="2:21" s="170" customFormat="1" ht="30" customHeight="1">
      <c r="B107" s="171"/>
      <c r="C107" s="167" t="s">
        <v>15</v>
      </c>
      <c r="D107" s="172"/>
      <c r="E107" s="172"/>
      <c r="F107" s="168" t="str">
        <f>F6</f>
        <v>Urgentný príjem, zmena dokončenej stavby v NsP Rožňava</v>
      </c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72"/>
      <c r="R107" s="174"/>
    </row>
    <row r="108" spans="2:21" ht="30" customHeight="1">
      <c r="B108" s="162"/>
      <c r="C108" s="167" t="s">
        <v>119</v>
      </c>
      <c r="D108" s="166"/>
      <c r="E108" s="166"/>
      <c r="F108" s="168" t="s">
        <v>120</v>
      </c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166"/>
      <c r="R108" s="164"/>
    </row>
    <row r="109" spans="2:21" s="170" customFormat="1" ht="37" customHeight="1">
      <c r="B109" s="171"/>
      <c r="C109" s="185" t="s">
        <v>121</v>
      </c>
      <c r="D109" s="172"/>
      <c r="E109" s="172"/>
      <c r="F109" s="186" t="str">
        <f>F8</f>
        <v>E 04 - DÁTOVÉ A TV ROZVODY</v>
      </c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2"/>
      <c r="R109" s="174"/>
    </row>
    <row r="110" spans="2:21" s="170" customFormat="1" ht="7" customHeight="1">
      <c r="B110" s="171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4"/>
    </row>
    <row r="111" spans="2:21" s="170" customFormat="1" ht="18" customHeight="1">
      <c r="B111" s="171"/>
      <c r="C111" s="167" t="s">
        <v>19</v>
      </c>
      <c r="D111" s="172"/>
      <c r="E111" s="172"/>
      <c r="F111" s="175" t="str">
        <f>F10</f>
        <v xml:space="preserve"> </v>
      </c>
      <c r="G111" s="172"/>
      <c r="H111" s="172"/>
      <c r="I111" s="172"/>
      <c r="J111" s="172"/>
      <c r="K111" s="167" t="s">
        <v>21</v>
      </c>
      <c r="L111" s="172"/>
      <c r="M111" s="176" t="str">
        <f>IF(O10="","",O10)</f>
        <v>1.4.2018</v>
      </c>
      <c r="N111" s="176"/>
      <c r="O111" s="176"/>
      <c r="P111" s="176"/>
      <c r="Q111" s="172"/>
      <c r="R111" s="174"/>
    </row>
    <row r="112" spans="2:21" s="170" customFormat="1" ht="7" customHeight="1">
      <c r="B112" s="171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4"/>
    </row>
    <row r="113" spans="2:67" s="170" customFormat="1">
      <c r="B113" s="171"/>
      <c r="C113" s="167" t="s">
        <v>23</v>
      </c>
      <c r="D113" s="172"/>
      <c r="E113" s="172"/>
      <c r="F113" s="175" t="str">
        <f>E13</f>
        <v>Nemocnica s poliklinikou sv. Barbory Rožňava, a.s.</v>
      </c>
      <c r="G113" s="172"/>
      <c r="H113" s="172"/>
      <c r="I113" s="172"/>
      <c r="J113" s="172"/>
      <c r="K113" s="167" t="s">
        <v>29</v>
      </c>
      <c r="L113" s="172"/>
      <c r="M113" s="177" t="str">
        <f>E19</f>
        <v>Architekt Dzurco s.r.o.</v>
      </c>
      <c r="N113" s="177"/>
      <c r="O113" s="177"/>
      <c r="P113" s="177"/>
      <c r="Q113" s="177"/>
      <c r="R113" s="174"/>
    </row>
    <row r="114" spans="2:67" s="170" customFormat="1" ht="14.5" customHeight="1">
      <c r="B114" s="171"/>
      <c r="C114" s="167" t="s">
        <v>27</v>
      </c>
      <c r="D114" s="172"/>
      <c r="E114" s="172"/>
      <c r="F114" s="175" t="str">
        <f>IF(E16="","",E16)</f>
        <v xml:space="preserve"> </v>
      </c>
      <c r="G114" s="172"/>
      <c r="H114" s="172"/>
      <c r="I114" s="172"/>
      <c r="J114" s="172"/>
      <c r="K114" s="167" t="s">
        <v>33</v>
      </c>
      <c r="L114" s="172"/>
      <c r="M114" s="177" t="str">
        <f>E22</f>
        <v>Ing. Illéš</v>
      </c>
      <c r="N114" s="177"/>
      <c r="O114" s="177"/>
      <c r="P114" s="177"/>
      <c r="Q114" s="177"/>
      <c r="R114" s="174"/>
    </row>
    <row r="115" spans="2:67" s="170" customFormat="1" ht="10.4" customHeight="1">
      <c r="B115" s="171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4"/>
    </row>
    <row r="116" spans="2:67" s="202" customFormat="1" ht="29.25" customHeight="1">
      <c r="B116" s="196"/>
      <c r="C116" s="197" t="s">
        <v>155</v>
      </c>
      <c r="D116" s="198" t="s">
        <v>156</v>
      </c>
      <c r="E116" s="198" t="s">
        <v>56</v>
      </c>
      <c r="F116" s="199" t="s">
        <v>157</v>
      </c>
      <c r="G116" s="199"/>
      <c r="H116" s="199"/>
      <c r="I116" s="199"/>
      <c r="J116" s="198" t="s">
        <v>158</v>
      </c>
      <c r="K116" s="198" t="s">
        <v>159</v>
      </c>
      <c r="L116" s="199" t="s">
        <v>160</v>
      </c>
      <c r="M116" s="199"/>
      <c r="N116" s="199" t="s">
        <v>128</v>
      </c>
      <c r="O116" s="199"/>
      <c r="P116" s="199"/>
      <c r="Q116" s="200"/>
      <c r="R116" s="201"/>
      <c r="T116" s="203" t="s">
        <v>161</v>
      </c>
      <c r="U116" s="204" t="s">
        <v>38</v>
      </c>
      <c r="V116" s="204" t="s">
        <v>162</v>
      </c>
      <c r="W116" s="204" t="s">
        <v>163</v>
      </c>
      <c r="X116" s="204" t="s">
        <v>164</v>
      </c>
      <c r="Y116" s="204" t="s">
        <v>165</v>
      </c>
      <c r="Z116" s="204" t="s">
        <v>166</v>
      </c>
      <c r="AA116" s="205" t="s">
        <v>167</v>
      </c>
      <c r="BO116" s="198" t="s">
        <v>2638</v>
      </c>
    </row>
    <row r="117" spans="2:67" s="170" customFormat="1" ht="29.25" customHeight="1">
      <c r="B117" s="171"/>
      <c r="C117" s="206" t="s">
        <v>124</v>
      </c>
      <c r="D117" s="172"/>
      <c r="E117" s="172"/>
      <c r="F117" s="172"/>
      <c r="G117" s="172"/>
      <c r="H117" s="172"/>
      <c r="I117" s="172"/>
      <c r="J117" s="172"/>
      <c r="K117" s="172"/>
      <c r="L117" s="207"/>
      <c r="M117" s="207"/>
      <c r="N117" s="208">
        <f>BK117</f>
        <v>0</v>
      </c>
      <c r="O117" s="209"/>
      <c r="P117" s="209"/>
      <c r="Q117" s="209"/>
      <c r="R117" s="174"/>
      <c r="S117" s="262"/>
      <c r="T117" s="210"/>
      <c r="U117" s="178"/>
      <c r="V117" s="178"/>
      <c r="W117" s="211">
        <f>W118+W129</f>
        <v>0.93421799999999999</v>
      </c>
      <c r="X117" s="178"/>
      <c r="Y117" s="211">
        <f>Y118+Y129</f>
        <v>0</v>
      </c>
      <c r="Z117" s="178"/>
      <c r="AA117" s="212">
        <f>AA118+AA129</f>
        <v>0.42599999999999999</v>
      </c>
      <c r="AT117" s="158" t="s">
        <v>73</v>
      </c>
      <c r="AU117" s="158" t="s">
        <v>130</v>
      </c>
      <c r="BK117" s="213">
        <f>BK118+BK129</f>
        <v>0</v>
      </c>
    </row>
    <row r="118" spans="2:67" s="220" customFormat="1" ht="37.4" customHeight="1">
      <c r="B118" s="214"/>
      <c r="C118" s="215"/>
      <c r="D118" s="216" t="s">
        <v>1168</v>
      </c>
      <c r="E118" s="216"/>
      <c r="F118" s="216"/>
      <c r="G118" s="216"/>
      <c r="H118" s="216"/>
      <c r="I118" s="216"/>
      <c r="J118" s="216"/>
      <c r="K118" s="216"/>
      <c r="L118" s="217"/>
      <c r="M118" s="217"/>
      <c r="N118" s="218">
        <f>BK118</f>
        <v>0</v>
      </c>
      <c r="O118" s="188"/>
      <c r="P118" s="188"/>
      <c r="Q118" s="188"/>
      <c r="R118" s="219"/>
      <c r="S118" s="263"/>
      <c r="T118" s="221"/>
      <c r="U118" s="215"/>
      <c r="V118" s="215"/>
      <c r="W118" s="222">
        <f>W119</f>
        <v>0.93421799999999999</v>
      </c>
      <c r="X118" s="215"/>
      <c r="Y118" s="222">
        <f>Y119</f>
        <v>0</v>
      </c>
      <c r="Z118" s="215"/>
      <c r="AA118" s="223">
        <f>AA119</f>
        <v>0.42599999999999999</v>
      </c>
      <c r="AR118" s="224" t="s">
        <v>80</v>
      </c>
      <c r="AT118" s="225" t="s">
        <v>73</v>
      </c>
      <c r="AU118" s="225" t="s">
        <v>74</v>
      </c>
      <c r="AY118" s="224" t="s">
        <v>168</v>
      </c>
      <c r="BK118" s="226">
        <f>BK119</f>
        <v>0</v>
      </c>
    </row>
    <row r="119" spans="2:67" s="220" customFormat="1" ht="19.899999999999999" customHeight="1">
      <c r="B119" s="214"/>
      <c r="C119" s="215"/>
      <c r="D119" s="227" t="s">
        <v>1591</v>
      </c>
      <c r="E119" s="227"/>
      <c r="F119" s="227"/>
      <c r="G119" s="227"/>
      <c r="H119" s="227"/>
      <c r="I119" s="227"/>
      <c r="J119" s="227"/>
      <c r="K119" s="227"/>
      <c r="L119" s="228"/>
      <c r="M119" s="228"/>
      <c r="N119" s="229">
        <f>BK119</f>
        <v>0</v>
      </c>
      <c r="O119" s="230"/>
      <c r="P119" s="230"/>
      <c r="Q119" s="230"/>
      <c r="R119" s="219"/>
      <c r="S119" s="263"/>
      <c r="T119" s="221"/>
      <c r="U119" s="215"/>
      <c r="V119" s="215"/>
      <c r="W119" s="222">
        <f>SUM(W120:W128)</f>
        <v>0.93421799999999999</v>
      </c>
      <c r="X119" s="215"/>
      <c r="Y119" s="222">
        <f>SUM(Y120:Y128)</f>
        <v>0</v>
      </c>
      <c r="Z119" s="215"/>
      <c r="AA119" s="223">
        <f>SUM(AA120:AA128)</f>
        <v>0.42599999999999999</v>
      </c>
      <c r="AR119" s="224" t="s">
        <v>80</v>
      </c>
      <c r="AT119" s="225" t="s">
        <v>73</v>
      </c>
      <c r="AU119" s="225" t="s">
        <v>80</v>
      </c>
      <c r="AY119" s="224" t="s">
        <v>168</v>
      </c>
      <c r="BK119" s="226">
        <f>SUM(BK120:BK128)</f>
        <v>0</v>
      </c>
    </row>
    <row r="120" spans="2:67" s="170" customFormat="1" ht="38.25" customHeight="1">
      <c r="B120" s="171"/>
      <c r="C120" s="231" t="s">
        <v>80</v>
      </c>
      <c r="D120" s="231" t="s">
        <v>169</v>
      </c>
      <c r="E120" s="232" t="s">
        <v>1594</v>
      </c>
      <c r="F120" s="233" t="s">
        <v>1595</v>
      </c>
      <c r="G120" s="233"/>
      <c r="H120" s="233"/>
      <c r="I120" s="233"/>
      <c r="J120" s="234" t="s">
        <v>210</v>
      </c>
      <c r="K120" s="235">
        <v>16</v>
      </c>
      <c r="L120" s="149"/>
      <c r="M120" s="149"/>
      <c r="N120" s="236">
        <f t="shared" ref="N120:N128" si="0">ROUND(L120*K120,2)</f>
        <v>0</v>
      </c>
      <c r="O120" s="236"/>
      <c r="P120" s="236"/>
      <c r="Q120" s="236"/>
      <c r="R120" s="174"/>
      <c r="S120" s="262"/>
      <c r="T120" s="237" t="s">
        <v>5</v>
      </c>
      <c r="U120" s="238" t="s">
        <v>41</v>
      </c>
      <c r="V120" s="239">
        <v>0</v>
      </c>
      <c r="W120" s="239">
        <f t="shared" ref="W120:W128" si="1">V120*K120</f>
        <v>0</v>
      </c>
      <c r="X120" s="239">
        <v>0</v>
      </c>
      <c r="Y120" s="239">
        <f t="shared" ref="Y120:Y128" si="2">X120*K120</f>
        <v>0</v>
      </c>
      <c r="Z120" s="239">
        <v>1E-3</v>
      </c>
      <c r="AA120" s="240">
        <f t="shared" ref="AA120:AA128" si="3">Z120*K120</f>
        <v>1.6E-2</v>
      </c>
      <c r="AR120" s="158" t="s">
        <v>173</v>
      </c>
      <c r="AT120" s="158" t="s">
        <v>169</v>
      </c>
      <c r="AU120" s="158" t="s">
        <v>85</v>
      </c>
      <c r="AY120" s="158" t="s">
        <v>168</v>
      </c>
      <c r="BE120" s="241">
        <f t="shared" ref="BE120:BE128" si="4">IF(U120="základná",N120,0)</f>
        <v>0</v>
      </c>
      <c r="BF120" s="241">
        <f t="shared" ref="BF120:BF128" si="5">IF(U120="znížená",N120,0)</f>
        <v>0</v>
      </c>
      <c r="BG120" s="241">
        <f t="shared" ref="BG120:BG128" si="6">IF(U120="zákl. prenesená",N120,0)</f>
        <v>0</v>
      </c>
      <c r="BH120" s="241">
        <f t="shared" ref="BH120:BH128" si="7">IF(U120="zníž. prenesená",N120,0)</f>
        <v>0</v>
      </c>
      <c r="BI120" s="241">
        <f t="shared" ref="BI120:BI128" si="8">IF(U120="nulová",N120,0)</f>
        <v>0</v>
      </c>
      <c r="BJ120" s="158" t="s">
        <v>85</v>
      </c>
      <c r="BK120" s="242">
        <f t="shared" ref="BK120:BK128" si="9">ROUND(L120*K120,3)</f>
        <v>0</v>
      </c>
      <c r="BL120" s="158" t="s">
        <v>173</v>
      </c>
      <c r="BM120" s="158" t="s">
        <v>85</v>
      </c>
      <c r="BO120" s="152"/>
    </row>
    <row r="121" spans="2:67" s="170" customFormat="1" ht="38.25" customHeight="1">
      <c r="B121" s="171"/>
      <c r="C121" s="231" t="s">
        <v>85</v>
      </c>
      <c r="D121" s="231" t="s">
        <v>169</v>
      </c>
      <c r="E121" s="232" t="s">
        <v>1598</v>
      </c>
      <c r="F121" s="233" t="s">
        <v>1599</v>
      </c>
      <c r="G121" s="233"/>
      <c r="H121" s="233"/>
      <c r="I121" s="233"/>
      <c r="J121" s="234" t="s">
        <v>210</v>
      </c>
      <c r="K121" s="235">
        <v>5</v>
      </c>
      <c r="L121" s="149"/>
      <c r="M121" s="149"/>
      <c r="N121" s="236">
        <f t="shared" si="0"/>
        <v>0</v>
      </c>
      <c r="O121" s="236"/>
      <c r="P121" s="236"/>
      <c r="Q121" s="236"/>
      <c r="R121" s="174"/>
      <c r="S121" s="262"/>
      <c r="T121" s="237" t="s">
        <v>5</v>
      </c>
      <c r="U121" s="238" t="s">
        <v>41</v>
      </c>
      <c r="V121" s="239">
        <v>0</v>
      </c>
      <c r="W121" s="239">
        <f t="shared" si="1"/>
        <v>0</v>
      </c>
      <c r="X121" s="239">
        <v>0</v>
      </c>
      <c r="Y121" s="239">
        <f t="shared" si="2"/>
        <v>0</v>
      </c>
      <c r="Z121" s="239">
        <v>2E-3</v>
      </c>
      <c r="AA121" s="240">
        <f t="shared" si="3"/>
        <v>0.01</v>
      </c>
      <c r="AR121" s="158" t="s">
        <v>173</v>
      </c>
      <c r="AT121" s="158" t="s">
        <v>169</v>
      </c>
      <c r="AU121" s="158" t="s">
        <v>85</v>
      </c>
      <c r="AY121" s="158" t="s">
        <v>168</v>
      </c>
      <c r="BE121" s="241">
        <f t="shared" si="4"/>
        <v>0</v>
      </c>
      <c r="BF121" s="241">
        <f t="shared" si="5"/>
        <v>0</v>
      </c>
      <c r="BG121" s="241">
        <f t="shared" si="6"/>
        <v>0</v>
      </c>
      <c r="BH121" s="241">
        <f t="shared" si="7"/>
        <v>0</v>
      </c>
      <c r="BI121" s="241">
        <f t="shared" si="8"/>
        <v>0</v>
      </c>
      <c r="BJ121" s="158" t="s">
        <v>85</v>
      </c>
      <c r="BK121" s="242">
        <f t="shared" si="9"/>
        <v>0</v>
      </c>
      <c r="BL121" s="158" t="s">
        <v>173</v>
      </c>
      <c r="BM121" s="158" t="s">
        <v>173</v>
      </c>
      <c r="BO121" s="152"/>
    </row>
    <row r="122" spans="2:67" s="170" customFormat="1" ht="38.25" customHeight="1">
      <c r="B122" s="171"/>
      <c r="C122" s="231" t="s">
        <v>178</v>
      </c>
      <c r="D122" s="231" t="s">
        <v>169</v>
      </c>
      <c r="E122" s="232" t="s">
        <v>1600</v>
      </c>
      <c r="F122" s="233" t="s">
        <v>1601</v>
      </c>
      <c r="G122" s="233"/>
      <c r="H122" s="233"/>
      <c r="I122" s="233"/>
      <c r="J122" s="234" t="s">
        <v>243</v>
      </c>
      <c r="K122" s="235">
        <v>80</v>
      </c>
      <c r="L122" s="149"/>
      <c r="M122" s="149"/>
      <c r="N122" s="236">
        <f t="shared" si="0"/>
        <v>0</v>
      </c>
      <c r="O122" s="236"/>
      <c r="P122" s="236"/>
      <c r="Q122" s="236"/>
      <c r="R122" s="174"/>
      <c r="S122" s="262"/>
      <c r="T122" s="237" t="s">
        <v>5</v>
      </c>
      <c r="U122" s="238" t="s">
        <v>41</v>
      </c>
      <c r="V122" s="239">
        <v>0</v>
      </c>
      <c r="W122" s="239">
        <f t="shared" si="1"/>
        <v>0</v>
      </c>
      <c r="X122" s="239">
        <v>0</v>
      </c>
      <c r="Y122" s="239">
        <f t="shared" si="2"/>
        <v>0</v>
      </c>
      <c r="Z122" s="239">
        <v>2E-3</v>
      </c>
      <c r="AA122" s="240">
        <f t="shared" si="3"/>
        <v>0.16</v>
      </c>
      <c r="AR122" s="158" t="s">
        <v>173</v>
      </c>
      <c r="AT122" s="158" t="s">
        <v>169</v>
      </c>
      <c r="AU122" s="158" t="s">
        <v>85</v>
      </c>
      <c r="AY122" s="158" t="s">
        <v>168</v>
      </c>
      <c r="BE122" s="241">
        <f t="shared" si="4"/>
        <v>0</v>
      </c>
      <c r="BF122" s="241">
        <f t="shared" si="5"/>
        <v>0</v>
      </c>
      <c r="BG122" s="241">
        <f t="shared" si="6"/>
        <v>0</v>
      </c>
      <c r="BH122" s="241">
        <f t="shared" si="7"/>
        <v>0</v>
      </c>
      <c r="BI122" s="241">
        <f t="shared" si="8"/>
        <v>0</v>
      </c>
      <c r="BJ122" s="158" t="s">
        <v>85</v>
      </c>
      <c r="BK122" s="242">
        <f t="shared" si="9"/>
        <v>0</v>
      </c>
      <c r="BL122" s="158" t="s">
        <v>173</v>
      </c>
      <c r="BM122" s="158" t="s">
        <v>190</v>
      </c>
      <c r="BO122" s="152"/>
    </row>
    <row r="123" spans="2:67" s="170" customFormat="1" ht="38.25" customHeight="1">
      <c r="B123" s="171"/>
      <c r="C123" s="231" t="s">
        <v>173</v>
      </c>
      <c r="D123" s="231" t="s">
        <v>169</v>
      </c>
      <c r="E123" s="232" t="s">
        <v>1602</v>
      </c>
      <c r="F123" s="233" t="s">
        <v>1603</v>
      </c>
      <c r="G123" s="233"/>
      <c r="H123" s="233"/>
      <c r="I123" s="233"/>
      <c r="J123" s="234" t="s">
        <v>243</v>
      </c>
      <c r="K123" s="235">
        <v>60</v>
      </c>
      <c r="L123" s="149"/>
      <c r="M123" s="149"/>
      <c r="N123" s="236">
        <f t="shared" si="0"/>
        <v>0</v>
      </c>
      <c r="O123" s="236"/>
      <c r="P123" s="236"/>
      <c r="Q123" s="236"/>
      <c r="R123" s="174"/>
      <c r="S123" s="262"/>
      <c r="T123" s="237" t="s">
        <v>5</v>
      </c>
      <c r="U123" s="238" t="s">
        <v>41</v>
      </c>
      <c r="V123" s="239">
        <v>0</v>
      </c>
      <c r="W123" s="239">
        <f t="shared" si="1"/>
        <v>0</v>
      </c>
      <c r="X123" s="239">
        <v>0</v>
      </c>
      <c r="Y123" s="239">
        <f t="shared" si="2"/>
        <v>0</v>
      </c>
      <c r="Z123" s="239">
        <v>4.0000000000000001E-3</v>
      </c>
      <c r="AA123" s="240">
        <f t="shared" si="3"/>
        <v>0.24</v>
      </c>
      <c r="AR123" s="158" t="s">
        <v>173</v>
      </c>
      <c r="AT123" s="158" t="s">
        <v>169</v>
      </c>
      <c r="AU123" s="158" t="s">
        <v>85</v>
      </c>
      <c r="AY123" s="158" t="s">
        <v>168</v>
      </c>
      <c r="BE123" s="241">
        <f t="shared" si="4"/>
        <v>0</v>
      </c>
      <c r="BF123" s="241">
        <f t="shared" si="5"/>
        <v>0</v>
      </c>
      <c r="BG123" s="241">
        <f t="shared" si="6"/>
        <v>0</v>
      </c>
      <c r="BH123" s="241">
        <f t="shared" si="7"/>
        <v>0</v>
      </c>
      <c r="BI123" s="241">
        <f t="shared" si="8"/>
        <v>0</v>
      </c>
      <c r="BJ123" s="158" t="s">
        <v>85</v>
      </c>
      <c r="BK123" s="242">
        <f t="shared" si="9"/>
        <v>0</v>
      </c>
      <c r="BL123" s="158" t="s">
        <v>173</v>
      </c>
      <c r="BM123" s="158" t="s">
        <v>198</v>
      </c>
      <c r="BO123" s="152"/>
    </row>
    <row r="124" spans="2:67" s="170" customFormat="1" ht="25.5" customHeight="1">
      <c r="B124" s="171"/>
      <c r="C124" s="231" t="s">
        <v>186</v>
      </c>
      <c r="D124" s="231" t="s">
        <v>169</v>
      </c>
      <c r="E124" s="232" t="s">
        <v>554</v>
      </c>
      <c r="F124" s="233" t="s">
        <v>555</v>
      </c>
      <c r="G124" s="233"/>
      <c r="H124" s="233"/>
      <c r="I124" s="233"/>
      <c r="J124" s="234" t="s">
        <v>267</v>
      </c>
      <c r="K124" s="235">
        <v>0.42599999999999999</v>
      </c>
      <c r="L124" s="149"/>
      <c r="M124" s="149"/>
      <c r="N124" s="236">
        <f t="shared" si="0"/>
        <v>0</v>
      </c>
      <c r="O124" s="236"/>
      <c r="P124" s="236"/>
      <c r="Q124" s="236"/>
      <c r="R124" s="174"/>
      <c r="S124" s="262"/>
      <c r="T124" s="237" t="s">
        <v>5</v>
      </c>
      <c r="U124" s="238" t="s">
        <v>41</v>
      </c>
      <c r="V124" s="239">
        <v>0.59799999999999998</v>
      </c>
      <c r="W124" s="239">
        <f t="shared" si="1"/>
        <v>0.25474799999999997</v>
      </c>
      <c r="X124" s="239">
        <v>0</v>
      </c>
      <c r="Y124" s="239">
        <f t="shared" si="2"/>
        <v>0</v>
      </c>
      <c r="Z124" s="239">
        <v>0</v>
      </c>
      <c r="AA124" s="240">
        <f t="shared" si="3"/>
        <v>0</v>
      </c>
      <c r="AR124" s="158" t="s">
        <v>173</v>
      </c>
      <c r="AT124" s="158" t="s">
        <v>169</v>
      </c>
      <c r="AU124" s="158" t="s">
        <v>85</v>
      </c>
      <c r="AY124" s="158" t="s">
        <v>168</v>
      </c>
      <c r="BE124" s="241">
        <f t="shared" si="4"/>
        <v>0</v>
      </c>
      <c r="BF124" s="241">
        <f t="shared" si="5"/>
        <v>0</v>
      </c>
      <c r="BG124" s="241">
        <f t="shared" si="6"/>
        <v>0</v>
      </c>
      <c r="BH124" s="241">
        <f t="shared" si="7"/>
        <v>0</v>
      </c>
      <c r="BI124" s="241">
        <f t="shared" si="8"/>
        <v>0</v>
      </c>
      <c r="BJ124" s="158" t="s">
        <v>85</v>
      </c>
      <c r="BK124" s="242">
        <f t="shared" si="9"/>
        <v>0</v>
      </c>
      <c r="BL124" s="158" t="s">
        <v>173</v>
      </c>
      <c r="BM124" s="158" t="s">
        <v>1935</v>
      </c>
      <c r="BO124" s="152"/>
    </row>
    <row r="125" spans="2:67" s="170" customFormat="1" ht="25.5" customHeight="1">
      <c r="B125" s="171"/>
      <c r="C125" s="231" t="s">
        <v>190</v>
      </c>
      <c r="D125" s="231" t="s">
        <v>169</v>
      </c>
      <c r="E125" s="232" t="s">
        <v>558</v>
      </c>
      <c r="F125" s="233" t="s">
        <v>559</v>
      </c>
      <c r="G125" s="233"/>
      <c r="H125" s="233"/>
      <c r="I125" s="233"/>
      <c r="J125" s="234" t="s">
        <v>267</v>
      </c>
      <c r="K125" s="235">
        <v>6.39</v>
      </c>
      <c r="L125" s="149"/>
      <c r="M125" s="149"/>
      <c r="N125" s="236">
        <f t="shared" si="0"/>
        <v>0</v>
      </c>
      <c r="O125" s="236"/>
      <c r="P125" s="236"/>
      <c r="Q125" s="236"/>
      <c r="R125" s="174"/>
      <c r="S125" s="262"/>
      <c r="T125" s="237" t="s">
        <v>5</v>
      </c>
      <c r="U125" s="238" t="s">
        <v>41</v>
      </c>
      <c r="V125" s="239">
        <v>7.0000000000000001E-3</v>
      </c>
      <c r="W125" s="239">
        <f t="shared" si="1"/>
        <v>4.4729999999999999E-2</v>
      </c>
      <c r="X125" s="239">
        <v>0</v>
      </c>
      <c r="Y125" s="239">
        <f t="shared" si="2"/>
        <v>0</v>
      </c>
      <c r="Z125" s="239">
        <v>0</v>
      </c>
      <c r="AA125" s="240">
        <f t="shared" si="3"/>
        <v>0</v>
      </c>
      <c r="AR125" s="158" t="s">
        <v>173</v>
      </c>
      <c r="AT125" s="158" t="s">
        <v>169</v>
      </c>
      <c r="AU125" s="158" t="s">
        <v>85</v>
      </c>
      <c r="AY125" s="158" t="s">
        <v>168</v>
      </c>
      <c r="BE125" s="241">
        <f t="shared" si="4"/>
        <v>0</v>
      </c>
      <c r="BF125" s="241">
        <f t="shared" si="5"/>
        <v>0</v>
      </c>
      <c r="BG125" s="241">
        <f t="shared" si="6"/>
        <v>0</v>
      </c>
      <c r="BH125" s="241">
        <f t="shared" si="7"/>
        <v>0</v>
      </c>
      <c r="BI125" s="241">
        <f t="shared" si="8"/>
        <v>0</v>
      </c>
      <c r="BJ125" s="158" t="s">
        <v>85</v>
      </c>
      <c r="BK125" s="242">
        <f t="shared" si="9"/>
        <v>0</v>
      </c>
      <c r="BL125" s="158" t="s">
        <v>173</v>
      </c>
      <c r="BM125" s="158" t="s">
        <v>1936</v>
      </c>
      <c r="BO125" s="152"/>
    </row>
    <row r="126" spans="2:67" s="170" customFormat="1" ht="25.5" customHeight="1">
      <c r="B126" s="171"/>
      <c r="C126" s="231" t="s">
        <v>194</v>
      </c>
      <c r="D126" s="231" t="s">
        <v>169</v>
      </c>
      <c r="E126" s="232" t="s">
        <v>562</v>
      </c>
      <c r="F126" s="233" t="s">
        <v>563</v>
      </c>
      <c r="G126" s="233"/>
      <c r="H126" s="233"/>
      <c r="I126" s="233"/>
      <c r="J126" s="234" t="s">
        <v>267</v>
      </c>
      <c r="K126" s="235">
        <v>0.42599999999999999</v>
      </c>
      <c r="L126" s="149"/>
      <c r="M126" s="149"/>
      <c r="N126" s="236">
        <f>ROUND(L126*K126,2)</f>
        <v>0</v>
      </c>
      <c r="O126" s="236"/>
      <c r="P126" s="236"/>
      <c r="Q126" s="236"/>
      <c r="R126" s="174"/>
      <c r="S126" s="262"/>
      <c r="T126" s="237" t="s">
        <v>5</v>
      </c>
      <c r="U126" s="238" t="s">
        <v>41</v>
      </c>
      <c r="V126" s="239">
        <v>0.89</v>
      </c>
      <c r="W126" s="239">
        <f t="shared" si="1"/>
        <v>0.37913999999999998</v>
      </c>
      <c r="X126" s="239">
        <v>0</v>
      </c>
      <c r="Y126" s="239">
        <f t="shared" si="2"/>
        <v>0</v>
      </c>
      <c r="Z126" s="239">
        <v>0</v>
      </c>
      <c r="AA126" s="240">
        <f t="shared" si="3"/>
        <v>0</v>
      </c>
      <c r="AR126" s="158" t="s">
        <v>173</v>
      </c>
      <c r="AT126" s="158" t="s">
        <v>169</v>
      </c>
      <c r="AU126" s="158" t="s">
        <v>85</v>
      </c>
      <c r="AY126" s="158" t="s">
        <v>168</v>
      </c>
      <c r="BE126" s="241">
        <f t="shared" si="4"/>
        <v>0</v>
      </c>
      <c r="BF126" s="241">
        <f t="shared" si="5"/>
        <v>0</v>
      </c>
      <c r="BG126" s="241">
        <f t="shared" si="6"/>
        <v>0</v>
      </c>
      <c r="BH126" s="241">
        <f t="shared" si="7"/>
        <v>0</v>
      </c>
      <c r="BI126" s="241">
        <f t="shared" si="8"/>
        <v>0</v>
      </c>
      <c r="BJ126" s="158" t="s">
        <v>85</v>
      </c>
      <c r="BK126" s="242">
        <f t="shared" si="9"/>
        <v>0</v>
      </c>
      <c r="BL126" s="158" t="s">
        <v>173</v>
      </c>
      <c r="BM126" s="158" t="s">
        <v>1937</v>
      </c>
      <c r="BO126" s="152"/>
    </row>
    <row r="127" spans="2:67" s="170" customFormat="1" ht="25.5" customHeight="1">
      <c r="B127" s="171"/>
      <c r="C127" s="231" t="s">
        <v>198</v>
      </c>
      <c r="D127" s="231" t="s">
        <v>169</v>
      </c>
      <c r="E127" s="232" t="s">
        <v>566</v>
      </c>
      <c r="F127" s="233" t="s">
        <v>567</v>
      </c>
      <c r="G127" s="233"/>
      <c r="H127" s="233"/>
      <c r="I127" s="233"/>
      <c r="J127" s="234" t="s">
        <v>267</v>
      </c>
      <c r="K127" s="235">
        <v>2.556</v>
      </c>
      <c r="L127" s="149"/>
      <c r="M127" s="149"/>
      <c r="N127" s="236">
        <f t="shared" si="0"/>
        <v>0</v>
      </c>
      <c r="O127" s="236"/>
      <c r="P127" s="236"/>
      <c r="Q127" s="236"/>
      <c r="R127" s="174"/>
      <c r="S127" s="262"/>
      <c r="T127" s="237" t="s">
        <v>5</v>
      </c>
      <c r="U127" s="238" t="s">
        <v>41</v>
      </c>
      <c r="V127" s="239">
        <v>0.1</v>
      </c>
      <c r="W127" s="239">
        <f t="shared" si="1"/>
        <v>0.25559999999999999</v>
      </c>
      <c r="X127" s="239">
        <v>0</v>
      </c>
      <c r="Y127" s="239">
        <f t="shared" si="2"/>
        <v>0</v>
      </c>
      <c r="Z127" s="239">
        <v>0</v>
      </c>
      <c r="AA127" s="240">
        <f t="shared" si="3"/>
        <v>0</v>
      </c>
      <c r="AR127" s="158" t="s">
        <v>173</v>
      </c>
      <c r="AT127" s="158" t="s">
        <v>169</v>
      </c>
      <c r="AU127" s="158" t="s">
        <v>85</v>
      </c>
      <c r="AY127" s="158" t="s">
        <v>168</v>
      </c>
      <c r="BE127" s="241">
        <f t="shared" si="4"/>
        <v>0</v>
      </c>
      <c r="BF127" s="241">
        <f t="shared" si="5"/>
        <v>0</v>
      </c>
      <c r="BG127" s="241">
        <f t="shared" si="6"/>
        <v>0</v>
      </c>
      <c r="BH127" s="241">
        <f t="shared" si="7"/>
        <v>0</v>
      </c>
      <c r="BI127" s="241">
        <f t="shared" si="8"/>
        <v>0</v>
      </c>
      <c r="BJ127" s="158" t="s">
        <v>85</v>
      </c>
      <c r="BK127" s="242">
        <f t="shared" si="9"/>
        <v>0</v>
      </c>
      <c r="BL127" s="158" t="s">
        <v>173</v>
      </c>
      <c r="BM127" s="158" t="s">
        <v>1938</v>
      </c>
      <c r="BO127" s="152"/>
    </row>
    <row r="128" spans="2:67" s="170" customFormat="1" ht="25.5" customHeight="1">
      <c r="B128" s="171"/>
      <c r="C128" s="231" t="s">
        <v>202</v>
      </c>
      <c r="D128" s="231" t="s">
        <v>169</v>
      </c>
      <c r="E128" s="232" t="s">
        <v>570</v>
      </c>
      <c r="F128" s="233" t="s">
        <v>571</v>
      </c>
      <c r="G128" s="233"/>
      <c r="H128" s="233"/>
      <c r="I128" s="233"/>
      <c r="J128" s="234" t="s">
        <v>267</v>
      </c>
      <c r="K128" s="235">
        <v>0.42599999999999999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S128" s="262"/>
      <c r="T128" s="237" t="s">
        <v>5</v>
      </c>
      <c r="U128" s="238" t="s">
        <v>41</v>
      </c>
      <c r="V128" s="239">
        <v>0</v>
      </c>
      <c r="W128" s="239">
        <f t="shared" si="1"/>
        <v>0</v>
      </c>
      <c r="X128" s="239">
        <v>0</v>
      </c>
      <c r="Y128" s="239">
        <f t="shared" si="2"/>
        <v>0</v>
      </c>
      <c r="Z128" s="239">
        <v>0</v>
      </c>
      <c r="AA128" s="240">
        <f t="shared" si="3"/>
        <v>0</v>
      </c>
      <c r="AR128" s="158" t="s">
        <v>173</v>
      </c>
      <c r="AT128" s="158" t="s">
        <v>169</v>
      </c>
      <c r="AU128" s="158" t="s">
        <v>85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1939</v>
      </c>
      <c r="BO128" s="152"/>
    </row>
    <row r="129" spans="2:67" s="220" customFormat="1" ht="37.4" customHeight="1">
      <c r="B129" s="214"/>
      <c r="C129" s="215"/>
      <c r="D129" s="216" t="s">
        <v>1931</v>
      </c>
      <c r="E129" s="216"/>
      <c r="F129" s="216"/>
      <c r="G129" s="216"/>
      <c r="H129" s="216"/>
      <c r="I129" s="216"/>
      <c r="J129" s="216"/>
      <c r="K129" s="216"/>
      <c r="L129" s="290"/>
      <c r="M129" s="290"/>
      <c r="N129" s="251">
        <f>BK129</f>
        <v>0</v>
      </c>
      <c r="O129" s="252"/>
      <c r="P129" s="252"/>
      <c r="Q129" s="252"/>
      <c r="R129" s="219"/>
      <c r="S129" s="263"/>
      <c r="T129" s="221"/>
      <c r="U129" s="215"/>
      <c r="V129" s="215"/>
      <c r="W129" s="222">
        <f>W130+W152+W190</f>
        <v>0</v>
      </c>
      <c r="X129" s="215"/>
      <c r="Y129" s="222">
        <f>Y130+Y152+Y190</f>
        <v>0</v>
      </c>
      <c r="Z129" s="215"/>
      <c r="AA129" s="223">
        <f>AA130+AA152+AA190</f>
        <v>0</v>
      </c>
      <c r="AR129" s="224" t="s">
        <v>178</v>
      </c>
      <c r="AT129" s="225" t="s">
        <v>73</v>
      </c>
      <c r="AU129" s="225" t="s">
        <v>74</v>
      </c>
      <c r="AY129" s="224" t="s">
        <v>168</v>
      </c>
      <c r="BK129" s="226">
        <f>BK130+BK152+BK190</f>
        <v>0</v>
      </c>
      <c r="BO129" s="152"/>
    </row>
    <row r="130" spans="2:67" s="220" customFormat="1" ht="19.899999999999999" customHeight="1">
      <c r="B130" s="214"/>
      <c r="C130" s="215"/>
      <c r="D130" s="227" t="s">
        <v>1932</v>
      </c>
      <c r="E130" s="227"/>
      <c r="F130" s="227"/>
      <c r="G130" s="227"/>
      <c r="H130" s="227"/>
      <c r="I130" s="227"/>
      <c r="J130" s="227"/>
      <c r="K130" s="227"/>
      <c r="L130" s="289"/>
      <c r="M130" s="289"/>
      <c r="N130" s="229">
        <f>BK130</f>
        <v>0</v>
      </c>
      <c r="O130" s="230"/>
      <c r="P130" s="230"/>
      <c r="Q130" s="230"/>
      <c r="R130" s="219"/>
      <c r="S130" s="263"/>
      <c r="T130" s="221"/>
      <c r="U130" s="215"/>
      <c r="V130" s="215"/>
      <c r="W130" s="222">
        <f>SUM(W131:W151)</f>
        <v>0</v>
      </c>
      <c r="X130" s="215"/>
      <c r="Y130" s="222">
        <f>SUM(Y131:Y151)</f>
        <v>0</v>
      </c>
      <c r="Z130" s="215"/>
      <c r="AA130" s="223">
        <f>SUM(AA131:AA151)</f>
        <v>0</v>
      </c>
      <c r="AR130" s="224" t="s">
        <v>178</v>
      </c>
      <c r="AT130" s="225" t="s">
        <v>73</v>
      </c>
      <c r="AU130" s="225" t="s">
        <v>80</v>
      </c>
      <c r="AY130" s="224" t="s">
        <v>168</v>
      </c>
      <c r="BK130" s="226">
        <f>SUM(BK131:BK151)</f>
        <v>0</v>
      </c>
      <c r="BO130" s="152"/>
    </row>
    <row r="131" spans="2:67" s="170" customFormat="1" ht="25.5" customHeight="1">
      <c r="B131" s="171"/>
      <c r="C131" s="231" t="s">
        <v>207</v>
      </c>
      <c r="D131" s="231" t="s">
        <v>169</v>
      </c>
      <c r="E131" s="232" t="s">
        <v>1611</v>
      </c>
      <c r="F131" s="233" t="s">
        <v>1612</v>
      </c>
      <c r="G131" s="233"/>
      <c r="H131" s="233"/>
      <c r="I131" s="233"/>
      <c r="J131" s="234" t="s">
        <v>243</v>
      </c>
      <c r="K131" s="235">
        <v>85</v>
      </c>
      <c r="L131" s="149"/>
      <c r="M131" s="149"/>
      <c r="N131" s="236">
        <f t="shared" ref="N131:N151" si="10">ROUND(L131*K131,2)</f>
        <v>0</v>
      </c>
      <c r="O131" s="236"/>
      <c r="P131" s="236"/>
      <c r="Q131" s="236"/>
      <c r="R131" s="174"/>
      <c r="S131" s="262"/>
      <c r="T131" s="237" t="s">
        <v>5</v>
      </c>
      <c r="U131" s="238" t="s">
        <v>41</v>
      </c>
      <c r="V131" s="239">
        <v>0</v>
      </c>
      <c r="W131" s="239">
        <f t="shared" ref="W131:W151" si="11">V131*K131</f>
        <v>0</v>
      </c>
      <c r="X131" s="239">
        <v>0</v>
      </c>
      <c r="Y131" s="239">
        <f t="shared" ref="Y131:Y151" si="12">X131*K131</f>
        <v>0</v>
      </c>
      <c r="Z131" s="239">
        <v>0</v>
      </c>
      <c r="AA131" s="240">
        <f t="shared" ref="AA131:AA151" si="13">Z131*K131</f>
        <v>0</v>
      </c>
      <c r="AR131" s="158" t="s">
        <v>428</v>
      </c>
      <c r="AT131" s="158" t="s">
        <v>169</v>
      </c>
      <c r="AU131" s="158" t="s">
        <v>85</v>
      </c>
      <c r="AY131" s="158" t="s">
        <v>168</v>
      </c>
      <c r="BE131" s="241">
        <f t="shared" ref="BE131:BE151" si="14">IF(U131="základná",N131,0)</f>
        <v>0</v>
      </c>
      <c r="BF131" s="241">
        <f t="shared" ref="BF131:BF151" si="15">IF(U131="znížená",N131,0)</f>
        <v>0</v>
      </c>
      <c r="BG131" s="241">
        <f t="shared" ref="BG131:BG151" si="16">IF(U131="zákl. prenesená",N131,0)</f>
        <v>0</v>
      </c>
      <c r="BH131" s="241">
        <f t="shared" ref="BH131:BH151" si="17">IF(U131="zníž. prenesená",N131,0)</f>
        <v>0</v>
      </c>
      <c r="BI131" s="241">
        <f t="shared" ref="BI131:BI151" si="18">IF(U131="nulová",N131,0)</f>
        <v>0</v>
      </c>
      <c r="BJ131" s="158" t="s">
        <v>85</v>
      </c>
      <c r="BK131" s="242">
        <f t="shared" ref="BK131:BK151" si="19">ROUND(L131*K131,3)</f>
        <v>0</v>
      </c>
      <c r="BL131" s="158" t="s">
        <v>428</v>
      </c>
      <c r="BM131" s="158" t="s">
        <v>207</v>
      </c>
      <c r="BO131" s="152"/>
    </row>
    <row r="132" spans="2:67" s="170" customFormat="1" ht="38.25" customHeight="1">
      <c r="B132" s="171"/>
      <c r="C132" s="243" t="s">
        <v>212</v>
      </c>
      <c r="D132" s="243" t="s">
        <v>203</v>
      </c>
      <c r="E132" s="244" t="s">
        <v>1613</v>
      </c>
      <c r="F132" s="245" t="s">
        <v>1614</v>
      </c>
      <c r="G132" s="245"/>
      <c r="H132" s="245"/>
      <c r="I132" s="245"/>
      <c r="J132" s="246" t="s">
        <v>243</v>
      </c>
      <c r="K132" s="247">
        <v>85</v>
      </c>
      <c r="L132" s="150"/>
      <c r="M132" s="150"/>
      <c r="N132" s="248">
        <f t="shared" si="10"/>
        <v>0</v>
      </c>
      <c r="O132" s="236"/>
      <c r="P132" s="236"/>
      <c r="Q132" s="236"/>
      <c r="R132" s="174"/>
      <c r="S132" s="262"/>
      <c r="T132" s="237" t="s">
        <v>5</v>
      </c>
      <c r="U132" s="238" t="s">
        <v>41</v>
      </c>
      <c r="V132" s="239">
        <v>0</v>
      </c>
      <c r="W132" s="239">
        <f t="shared" si="11"/>
        <v>0</v>
      </c>
      <c r="X132" s="239">
        <v>0</v>
      </c>
      <c r="Y132" s="239">
        <f t="shared" si="12"/>
        <v>0</v>
      </c>
      <c r="Z132" s="239">
        <v>0</v>
      </c>
      <c r="AA132" s="240">
        <f t="shared" si="13"/>
        <v>0</v>
      </c>
      <c r="AR132" s="158" t="s">
        <v>1465</v>
      </c>
      <c r="AT132" s="158" t="s">
        <v>203</v>
      </c>
      <c r="AU132" s="158" t="s">
        <v>85</v>
      </c>
      <c r="AY132" s="158" t="s">
        <v>168</v>
      </c>
      <c r="BE132" s="241">
        <f t="shared" si="14"/>
        <v>0</v>
      </c>
      <c r="BF132" s="241">
        <f t="shared" si="15"/>
        <v>0</v>
      </c>
      <c r="BG132" s="241">
        <f t="shared" si="16"/>
        <v>0</v>
      </c>
      <c r="BH132" s="241">
        <f t="shared" si="17"/>
        <v>0</v>
      </c>
      <c r="BI132" s="241">
        <f t="shared" si="18"/>
        <v>0</v>
      </c>
      <c r="BJ132" s="158" t="s">
        <v>85</v>
      </c>
      <c r="BK132" s="242">
        <f t="shared" si="19"/>
        <v>0</v>
      </c>
      <c r="BL132" s="158" t="s">
        <v>428</v>
      </c>
      <c r="BM132" s="158" t="s">
        <v>216</v>
      </c>
      <c r="BO132" s="152"/>
    </row>
    <row r="133" spans="2:67" s="170" customFormat="1" ht="25.5" customHeight="1">
      <c r="B133" s="171"/>
      <c r="C133" s="231" t="s">
        <v>216</v>
      </c>
      <c r="D133" s="231" t="s">
        <v>169</v>
      </c>
      <c r="E133" s="232" t="s">
        <v>1615</v>
      </c>
      <c r="F133" s="233" t="s">
        <v>1616</v>
      </c>
      <c r="G133" s="233"/>
      <c r="H133" s="233"/>
      <c r="I133" s="233"/>
      <c r="J133" s="234" t="s">
        <v>243</v>
      </c>
      <c r="K133" s="235">
        <v>140</v>
      </c>
      <c r="L133" s="149"/>
      <c r="M133" s="149"/>
      <c r="N133" s="236">
        <f t="shared" si="10"/>
        <v>0</v>
      </c>
      <c r="O133" s="236"/>
      <c r="P133" s="236"/>
      <c r="Q133" s="236"/>
      <c r="R133" s="174"/>
      <c r="S133" s="262"/>
      <c r="T133" s="237" t="s">
        <v>5</v>
      </c>
      <c r="U133" s="238" t="s">
        <v>41</v>
      </c>
      <c r="V133" s="239">
        <v>0</v>
      </c>
      <c r="W133" s="239">
        <f t="shared" si="11"/>
        <v>0</v>
      </c>
      <c r="X133" s="239">
        <v>0</v>
      </c>
      <c r="Y133" s="239">
        <f t="shared" si="12"/>
        <v>0</v>
      </c>
      <c r="Z133" s="239">
        <v>0</v>
      </c>
      <c r="AA133" s="240">
        <f t="shared" si="13"/>
        <v>0</v>
      </c>
      <c r="AR133" s="158" t="s">
        <v>428</v>
      </c>
      <c r="AT133" s="158" t="s">
        <v>169</v>
      </c>
      <c r="AU133" s="158" t="s">
        <v>85</v>
      </c>
      <c r="AY133" s="158" t="s">
        <v>168</v>
      </c>
      <c r="BE133" s="241">
        <f t="shared" si="14"/>
        <v>0</v>
      </c>
      <c r="BF133" s="241">
        <f t="shared" si="15"/>
        <v>0</v>
      </c>
      <c r="BG133" s="241">
        <f t="shared" si="16"/>
        <v>0</v>
      </c>
      <c r="BH133" s="241">
        <f t="shared" si="17"/>
        <v>0</v>
      </c>
      <c r="BI133" s="241">
        <f t="shared" si="18"/>
        <v>0</v>
      </c>
      <c r="BJ133" s="158" t="s">
        <v>85</v>
      </c>
      <c r="BK133" s="242">
        <f t="shared" si="19"/>
        <v>0</v>
      </c>
      <c r="BL133" s="158" t="s">
        <v>428</v>
      </c>
      <c r="BM133" s="158" t="s">
        <v>224</v>
      </c>
      <c r="BO133" s="152"/>
    </row>
    <row r="134" spans="2:67" s="170" customFormat="1" ht="38.25" customHeight="1">
      <c r="B134" s="171"/>
      <c r="C134" s="243" t="s">
        <v>220</v>
      </c>
      <c r="D134" s="243" t="s">
        <v>203</v>
      </c>
      <c r="E134" s="244" t="s">
        <v>1617</v>
      </c>
      <c r="F134" s="245" t="s">
        <v>1618</v>
      </c>
      <c r="G134" s="245"/>
      <c r="H134" s="245"/>
      <c r="I134" s="245"/>
      <c r="J134" s="246" t="s">
        <v>243</v>
      </c>
      <c r="K134" s="247">
        <v>140</v>
      </c>
      <c r="L134" s="150"/>
      <c r="M134" s="150"/>
      <c r="N134" s="248">
        <f t="shared" si="10"/>
        <v>0</v>
      </c>
      <c r="O134" s="236"/>
      <c r="P134" s="236"/>
      <c r="Q134" s="236"/>
      <c r="R134" s="174"/>
      <c r="S134" s="262"/>
      <c r="T134" s="237" t="s">
        <v>5</v>
      </c>
      <c r="U134" s="238" t="s">
        <v>41</v>
      </c>
      <c r="V134" s="239">
        <v>0</v>
      </c>
      <c r="W134" s="239">
        <f t="shared" si="11"/>
        <v>0</v>
      </c>
      <c r="X134" s="239">
        <v>0</v>
      </c>
      <c r="Y134" s="239">
        <f t="shared" si="12"/>
        <v>0</v>
      </c>
      <c r="Z134" s="239">
        <v>0</v>
      </c>
      <c r="AA134" s="240">
        <f t="shared" si="13"/>
        <v>0</v>
      </c>
      <c r="AR134" s="158" t="s">
        <v>1465</v>
      </c>
      <c r="AT134" s="158" t="s">
        <v>203</v>
      </c>
      <c r="AU134" s="158" t="s">
        <v>85</v>
      </c>
      <c r="AY134" s="158" t="s">
        <v>168</v>
      </c>
      <c r="BE134" s="241">
        <f t="shared" si="14"/>
        <v>0</v>
      </c>
      <c r="BF134" s="241">
        <f t="shared" si="15"/>
        <v>0</v>
      </c>
      <c r="BG134" s="241">
        <f t="shared" si="16"/>
        <v>0</v>
      </c>
      <c r="BH134" s="241">
        <f t="shared" si="17"/>
        <v>0</v>
      </c>
      <c r="BI134" s="241">
        <f t="shared" si="18"/>
        <v>0</v>
      </c>
      <c r="BJ134" s="158" t="s">
        <v>85</v>
      </c>
      <c r="BK134" s="242">
        <f t="shared" si="19"/>
        <v>0</v>
      </c>
      <c r="BL134" s="158" t="s">
        <v>428</v>
      </c>
      <c r="BM134" s="158" t="s">
        <v>232</v>
      </c>
      <c r="BO134" s="152"/>
    </row>
    <row r="135" spans="2:67" s="170" customFormat="1" ht="16.5" customHeight="1">
      <c r="B135" s="171"/>
      <c r="C135" s="243" t="s">
        <v>224</v>
      </c>
      <c r="D135" s="243" t="s">
        <v>203</v>
      </c>
      <c r="E135" s="244" t="s">
        <v>1604</v>
      </c>
      <c r="F135" s="245" t="s">
        <v>1605</v>
      </c>
      <c r="G135" s="245"/>
      <c r="H135" s="245"/>
      <c r="I135" s="245"/>
      <c r="J135" s="246" t="s">
        <v>210</v>
      </c>
      <c r="K135" s="247">
        <v>2</v>
      </c>
      <c r="L135" s="150"/>
      <c r="M135" s="150"/>
      <c r="N135" s="248">
        <f t="shared" si="10"/>
        <v>0</v>
      </c>
      <c r="O135" s="236"/>
      <c r="P135" s="236"/>
      <c r="Q135" s="236"/>
      <c r="R135" s="174"/>
      <c r="S135" s="262"/>
      <c r="T135" s="237" t="s">
        <v>5</v>
      </c>
      <c r="U135" s="238" t="s">
        <v>41</v>
      </c>
      <c r="V135" s="239">
        <v>0</v>
      </c>
      <c r="W135" s="239">
        <f t="shared" si="11"/>
        <v>0</v>
      </c>
      <c r="X135" s="239">
        <v>0</v>
      </c>
      <c r="Y135" s="239">
        <f t="shared" si="12"/>
        <v>0</v>
      </c>
      <c r="Z135" s="239">
        <v>0</v>
      </c>
      <c r="AA135" s="240">
        <f t="shared" si="13"/>
        <v>0</v>
      </c>
      <c r="AR135" s="158" t="s">
        <v>1465</v>
      </c>
      <c r="AT135" s="158" t="s">
        <v>203</v>
      </c>
      <c r="AU135" s="158" t="s">
        <v>85</v>
      </c>
      <c r="AY135" s="158" t="s">
        <v>168</v>
      </c>
      <c r="BE135" s="241">
        <f t="shared" si="14"/>
        <v>0</v>
      </c>
      <c r="BF135" s="241">
        <f t="shared" si="15"/>
        <v>0</v>
      </c>
      <c r="BG135" s="241">
        <f t="shared" si="16"/>
        <v>0</v>
      </c>
      <c r="BH135" s="241">
        <f t="shared" si="17"/>
        <v>0</v>
      </c>
      <c r="BI135" s="241">
        <f t="shared" si="18"/>
        <v>0</v>
      </c>
      <c r="BJ135" s="158" t="s">
        <v>85</v>
      </c>
      <c r="BK135" s="242">
        <f t="shared" si="19"/>
        <v>0</v>
      </c>
      <c r="BL135" s="158" t="s">
        <v>428</v>
      </c>
      <c r="BM135" s="158" t="s">
        <v>240</v>
      </c>
      <c r="BO135" s="152"/>
    </row>
    <row r="136" spans="2:67" s="170" customFormat="1" ht="16.5" customHeight="1">
      <c r="B136" s="171"/>
      <c r="C136" s="231" t="s">
        <v>228</v>
      </c>
      <c r="D136" s="231" t="s">
        <v>169</v>
      </c>
      <c r="E136" s="232" t="s">
        <v>1623</v>
      </c>
      <c r="F136" s="233" t="s">
        <v>1624</v>
      </c>
      <c r="G136" s="233"/>
      <c r="H136" s="233"/>
      <c r="I136" s="233"/>
      <c r="J136" s="234" t="s">
        <v>210</v>
      </c>
      <c r="K136" s="235">
        <v>38</v>
      </c>
      <c r="L136" s="149"/>
      <c r="M136" s="149"/>
      <c r="N136" s="236">
        <f t="shared" si="10"/>
        <v>0</v>
      </c>
      <c r="O136" s="236"/>
      <c r="P136" s="236"/>
      <c r="Q136" s="236"/>
      <c r="R136" s="174"/>
      <c r="S136" s="262"/>
      <c r="T136" s="237" t="s">
        <v>5</v>
      </c>
      <c r="U136" s="238" t="s">
        <v>41</v>
      </c>
      <c r="V136" s="239">
        <v>0</v>
      </c>
      <c r="W136" s="239">
        <f t="shared" si="11"/>
        <v>0</v>
      </c>
      <c r="X136" s="239">
        <v>0</v>
      </c>
      <c r="Y136" s="239">
        <f t="shared" si="12"/>
        <v>0</v>
      </c>
      <c r="Z136" s="239">
        <v>0</v>
      </c>
      <c r="AA136" s="240">
        <f t="shared" si="13"/>
        <v>0</v>
      </c>
      <c r="AR136" s="158" t="s">
        <v>428</v>
      </c>
      <c r="AT136" s="158" t="s">
        <v>169</v>
      </c>
      <c r="AU136" s="158" t="s">
        <v>85</v>
      </c>
      <c r="AY136" s="158" t="s">
        <v>168</v>
      </c>
      <c r="BE136" s="241">
        <f t="shared" si="14"/>
        <v>0</v>
      </c>
      <c r="BF136" s="241">
        <f t="shared" si="15"/>
        <v>0</v>
      </c>
      <c r="BG136" s="241">
        <f t="shared" si="16"/>
        <v>0</v>
      </c>
      <c r="BH136" s="241">
        <f t="shared" si="17"/>
        <v>0</v>
      </c>
      <c r="BI136" s="241">
        <f t="shared" si="18"/>
        <v>0</v>
      </c>
      <c r="BJ136" s="158" t="s">
        <v>85</v>
      </c>
      <c r="BK136" s="242">
        <f t="shared" si="19"/>
        <v>0</v>
      </c>
      <c r="BL136" s="158" t="s">
        <v>428</v>
      </c>
      <c r="BM136" s="158" t="s">
        <v>10</v>
      </c>
      <c r="BO136" s="152"/>
    </row>
    <row r="137" spans="2:67" s="170" customFormat="1" ht="25.5" customHeight="1">
      <c r="B137" s="171"/>
      <c r="C137" s="243" t="s">
        <v>232</v>
      </c>
      <c r="D137" s="243" t="s">
        <v>203</v>
      </c>
      <c r="E137" s="244" t="s">
        <v>1625</v>
      </c>
      <c r="F137" s="245" t="s">
        <v>1940</v>
      </c>
      <c r="G137" s="245"/>
      <c r="H137" s="245"/>
      <c r="I137" s="245"/>
      <c r="J137" s="246" t="s">
        <v>210</v>
      </c>
      <c r="K137" s="247">
        <v>38</v>
      </c>
      <c r="L137" s="150"/>
      <c r="M137" s="150"/>
      <c r="N137" s="248">
        <f t="shared" si="10"/>
        <v>0</v>
      </c>
      <c r="O137" s="236"/>
      <c r="P137" s="236"/>
      <c r="Q137" s="236"/>
      <c r="R137" s="174"/>
      <c r="S137" s="262"/>
      <c r="T137" s="237" t="s">
        <v>5</v>
      </c>
      <c r="U137" s="238" t="s">
        <v>41</v>
      </c>
      <c r="V137" s="239">
        <v>0</v>
      </c>
      <c r="W137" s="239">
        <f t="shared" si="11"/>
        <v>0</v>
      </c>
      <c r="X137" s="239">
        <v>0</v>
      </c>
      <c r="Y137" s="239">
        <f t="shared" si="12"/>
        <v>0</v>
      </c>
      <c r="Z137" s="239">
        <v>0</v>
      </c>
      <c r="AA137" s="240">
        <f t="shared" si="13"/>
        <v>0</v>
      </c>
      <c r="AR137" s="158" t="s">
        <v>1465</v>
      </c>
      <c r="AT137" s="158" t="s">
        <v>203</v>
      </c>
      <c r="AU137" s="158" t="s">
        <v>85</v>
      </c>
      <c r="AY137" s="158" t="s">
        <v>168</v>
      </c>
      <c r="BE137" s="241">
        <f t="shared" si="14"/>
        <v>0</v>
      </c>
      <c r="BF137" s="241">
        <f t="shared" si="15"/>
        <v>0</v>
      </c>
      <c r="BG137" s="241">
        <f t="shared" si="16"/>
        <v>0</v>
      </c>
      <c r="BH137" s="241">
        <f t="shared" si="17"/>
        <v>0</v>
      </c>
      <c r="BI137" s="241">
        <f t="shared" si="18"/>
        <v>0</v>
      </c>
      <c r="BJ137" s="158" t="s">
        <v>85</v>
      </c>
      <c r="BK137" s="242">
        <f t="shared" si="19"/>
        <v>0</v>
      </c>
      <c r="BL137" s="158" t="s">
        <v>428</v>
      </c>
      <c r="BM137" s="158" t="s">
        <v>256</v>
      </c>
      <c r="BO137" s="152"/>
    </row>
    <row r="138" spans="2:67" s="170" customFormat="1" ht="38.25" customHeight="1">
      <c r="B138" s="171"/>
      <c r="C138" s="231" t="s">
        <v>236</v>
      </c>
      <c r="D138" s="231" t="s">
        <v>169</v>
      </c>
      <c r="E138" s="232" t="s">
        <v>1941</v>
      </c>
      <c r="F138" s="233" t="s">
        <v>1942</v>
      </c>
      <c r="G138" s="233"/>
      <c r="H138" s="233"/>
      <c r="I138" s="233"/>
      <c r="J138" s="234" t="s">
        <v>210</v>
      </c>
      <c r="K138" s="235">
        <v>850</v>
      </c>
      <c r="L138" s="149"/>
      <c r="M138" s="149"/>
      <c r="N138" s="236">
        <f t="shared" si="10"/>
        <v>0</v>
      </c>
      <c r="O138" s="236"/>
      <c r="P138" s="236"/>
      <c r="Q138" s="236"/>
      <c r="R138" s="174"/>
      <c r="S138" s="262"/>
      <c r="T138" s="237" t="s">
        <v>5</v>
      </c>
      <c r="U138" s="238" t="s">
        <v>41</v>
      </c>
      <c r="V138" s="239">
        <v>0</v>
      </c>
      <c r="W138" s="239">
        <f t="shared" si="11"/>
        <v>0</v>
      </c>
      <c r="X138" s="239">
        <v>0</v>
      </c>
      <c r="Y138" s="239">
        <f t="shared" si="12"/>
        <v>0</v>
      </c>
      <c r="Z138" s="239">
        <v>0</v>
      </c>
      <c r="AA138" s="240">
        <f t="shared" si="13"/>
        <v>0</v>
      </c>
      <c r="AR138" s="158" t="s">
        <v>428</v>
      </c>
      <c r="AT138" s="158" t="s">
        <v>169</v>
      </c>
      <c r="AU138" s="158" t="s">
        <v>85</v>
      </c>
      <c r="AY138" s="158" t="s">
        <v>168</v>
      </c>
      <c r="BE138" s="241">
        <f t="shared" si="14"/>
        <v>0</v>
      </c>
      <c r="BF138" s="241">
        <f t="shared" si="15"/>
        <v>0</v>
      </c>
      <c r="BG138" s="241">
        <f t="shared" si="16"/>
        <v>0</v>
      </c>
      <c r="BH138" s="241">
        <f t="shared" si="17"/>
        <v>0</v>
      </c>
      <c r="BI138" s="241">
        <f t="shared" si="18"/>
        <v>0</v>
      </c>
      <c r="BJ138" s="158" t="s">
        <v>85</v>
      </c>
      <c r="BK138" s="242">
        <f t="shared" si="19"/>
        <v>0</v>
      </c>
      <c r="BL138" s="158" t="s">
        <v>428</v>
      </c>
      <c r="BM138" s="158" t="s">
        <v>264</v>
      </c>
      <c r="BO138" s="152"/>
    </row>
    <row r="139" spans="2:67" s="170" customFormat="1" ht="16.5" customHeight="1">
      <c r="B139" s="171"/>
      <c r="C139" s="243" t="s">
        <v>240</v>
      </c>
      <c r="D139" s="243" t="s">
        <v>203</v>
      </c>
      <c r="E139" s="244" t="s">
        <v>1943</v>
      </c>
      <c r="F139" s="245" t="s">
        <v>1944</v>
      </c>
      <c r="G139" s="245"/>
      <c r="H139" s="245"/>
      <c r="I139" s="245"/>
      <c r="J139" s="246" t="s">
        <v>210</v>
      </c>
      <c r="K139" s="247">
        <v>850</v>
      </c>
      <c r="L139" s="150"/>
      <c r="M139" s="150"/>
      <c r="N139" s="248">
        <f t="shared" si="10"/>
        <v>0</v>
      </c>
      <c r="O139" s="236"/>
      <c r="P139" s="236"/>
      <c r="Q139" s="236"/>
      <c r="R139" s="174"/>
      <c r="S139" s="262"/>
      <c r="T139" s="237" t="s">
        <v>5</v>
      </c>
      <c r="U139" s="238" t="s">
        <v>41</v>
      </c>
      <c r="V139" s="239">
        <v>0</v>
      </c>
      <c r="W139" s="239">
        <f t="shared" si="11"/>
        <v>0</v>
      </c>
      <c r="X139" s="239">
        <v>0</v>
      </c>
      <c r="Y139" s="239">
        <f t="shared" si="12"/>
        <v>0</v>
      </c>
      <c r="Z139" s="239">
        <v>0</v>
      </c>
      <c r="AA139" s="240">
        <f t="shared" si="13"/>
        <v>0</v>
      </c>
      <c r="AR139" s="158" t="s">
        <v>1465</v>
      </c>
      <c r="AT139" s="158" t="s">
        <v>203</v>
      </c>
      <c r="AU139" s="158" t="s">
        <v>85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428</v>
      </c>
      <c r="BM139" s="158" t="s">
        <v>273</v>
      </c>
      <c r="BO139" s="152"/>
    </row>
    <row r="140" spans="2:67" s="170" customFormat="1" ht="38.25" customHeight="1">
      <c r="B140" s="171"/>
      <c r="C140" s="231" t="s">
        <v>245</v>
      </c>
      <c r="D140" s="231" t="s">
        <v>169</v>
      </c>
      <c r="E140" s="232" t="s">
        <v>1945</v>
      </c>
      <c r="F140" s="233" t="s">
        <v>1946</v>
      </c>
      <c r="G140" s="233"/>
      <c r="H140" s="233"/>
      <c r="I140" s="233"/>
      <c r="J140" s="234" t="s">
        <v>210</v>
      </c>
      <c r="K140" s="235">
        <v>560</v>
      </c>
      <c r="L140" s="149"/>
      <c r="M140" s="149"/>
      <c r="N140" s="236">
        <f t="shared" si="10"/>
        <v>0</v>
      </c>
      <c r="O140" s="236"/>
      <c r="P140" s="236"/>
      <c r="Q140" s="236"/>
      <c r="R140" s="174"/>
      <c r="S140" s="262"/>
      <c r="T140" s="237" t="s">
        <v>5</v>
      </c>
      <c r="U140" s="238" t="s">
        <v>41</v>
      </c>
      <c r="V140" s="239">
        <v>0</v>
      </c>
      <c r="W140" s="239">
        <f t="shared" si="11"/>
        <v>0</v>
      </c>
      <c r="X140" s="239">
        <v>0</v>
      </c>
      <c r="Y140" s="239">
        <f t="shared" si="12"/>
        <v>0</v>
      </c>
      <c r="Z140" s="239">
        <v>0</v>
      </c>
      <c r="AA140" s="240">
        <f t="shared" si="13"/>
        <v>0</v>
      </c>
      <c r="AR140" s="158" t="s">
        <v>428</v>
      </c>
      <c r="AT140" s="158" t="s">
        <v>169</v>
      </c>
      <c r="AU140" s="158" t="s">
        <v>85</v>
      </c>
      <c r="AY140" s="158" t="s">
        <v>168</v>
      </c>
      <c r="BE140" s="241">
        <f t="shared" si="14"/>
        <v>0</v>
      </c>
      <c r="BF140" s="241">
        <f t="shared" si="15"/>
        <v>0</v>
      </c>
      <c r="BG140" s="241">
        <f t="shared" si="16"/>
        <v>0</v>
      </c>
      <c r="BH140" s="241">
        <f t="shared" si="17"/>
        <v>0</v>
      </c>
      <c r="BI140" s="241">
        <f t="shared" si="18"/>
        <v>0</v>
      </c>
      <c r="BJ140" s="158" t="s">
        <v>85</v>
      </c>
      <c r="BK140" s="242">
        <f t="shared" si="19"/>
        <v>0</v>
      </c>
      <c r="BL140" s="158" t="s">
        <v>428</v>
      </c>
      <c r="BM140" s="158" t="s">
        <v>281</v>
      </c>
      <c r="BO140" s="152"/>
    </row>
    <row r="141" spans="2:67" s="170" customFormat="1" ht="16.5" customHeight="1">
      <c r="B141" s="171"/>
      <c r="C141" s="243" t="s">
        <v>10</v>
      </c>
      <c r="D141" s="243" t="s">
        <v>203</v>
      </c>
      <c r="E141" s="244" t="s">
        <v>1947</v>
      </c>
      <c r="F141" s="245" t="s">
        <v>1948</v>
      </c>
      <c r="G141" s="245"/>
      <c r="H141" s="245"/>
      <c r="I141" s="245"/>
      <c r="J141" s="246" t="s">
        <v>210</v>
      </c>
      <c r="K141" s="247">
        <v>560</v>
      </c>
      <c r="L141" s="150"/>
      <c r="M141" s="150"/>
      <c r="N141" s="248">
        <f t="shared" si="10"/>
        <v>0</v>
      </c>
      <c r="O141" s="236"/>
      <c r="P141" s="236"/>
      <c r="Q141" s="236"/>
      <c r="R141" s="174"/>
      <c r="S141" s="262"/>
      <c r="T141" s="237" t="s">
        <v>5</v>
      </c>
      <c r="U141" s="238" t="s">
        <v>41</v>
      </c>
      <c r="V141" s="239">
        <v>0</v>
      </c>
      <c r="W141" s="239">
        <f t="shared" si="11"/>
        <v>0</v>
      </c>
      <c r="X141" s="239">
        <v>0</v>
      </c>
      <c r="Y141" s="239">
        <f t="shared" si="12"/>
        <v>0</v>
      </c>
      <c r="Z141" s="239">
        <v>0</v>
      </c>
      <c r="AA141" s="240">
        <f t="shared" si="13"/>
        <v>0</v>
      </c>
      <c r="AR141" s="158" t="s">
        <v>1465</v>
      </c>
      <c r="AT141" s="158" t="s">
        <v>203</v>
      </c>
      <c r="AU141" s="158" t="s">
        <v>85</v>
      </c>
      <c r="AY141" s="158" t="s">
        <v>168</v>
      </c>
      <c r="BE141" s="241">
        <f t="shared" si="14"/>
        <v>0</v>
      </c>
      <c r="BF141" s="241">
        <f t="shared" si="15"/>
        <v>0</v>
      </c>
      <c r="BG141" s="241">
        <f t="shared" si="16"/>
        <v>0</v>
      </c>
      <c r="BH141" s="241">
        <f t="shared" si="17"/>
        <v>0</v>
      </c>
      <c r="BI141" s="241">
        <f t="shared" si="18"/>
        <v>0</v>
      </c>
      <c r="BJ141" s="158" t="s">
        <v>85</v>
      </c>
      <c r="BK141" s="242">
        <f t="shared" si="19"/>
        <v>0</v>
      </c>
      <c r="BL141" s="158" t="s">
        <v>428</v>
      </c>
      <c r="BM141" s="158" t="s">
        <v>289</v>
      </c>
      <c r="BO141" s="152"/>
    </row>
    <row r="142" spans="2:67" s="170" customFormat="1" ht="25.5" customHeight="1">
      <c r="B142" s="171"/>
      <c r="C142" s="231" t="s">
        <v>252</v>
      </c>
      <c r="D142" s="231" t="s">
        <v>169</v>
      </c>
      <c r="E142" s="232" t="s">
        <v>1651</v>
      </c>
      <c r="F142" s="233" t="s">
        <v>1652</v>
      </c>
      <c r="G142" s="233"/>
      <c r="H142" s="233"/>
      <c r="I142" s="233"/>
      <c r="J142" s="234" t="s">
        <v>243</v>
      </c>
      <c r="K142" s="235">
        <v>3</v>
      </c>
      <c r="L142" s="149"/>
      <c r="M142" s="149"/>
      <c r="N142" s="236">
        <f t="shared" si="10"/>
        <v>0</v>
      </c>
      <c r="O142" s="236"/>
      <c r="P142" s="236"/>
      <c r="Q142" s="236"/>
      <c r="R142" s="174"/>
      <c r="S142" s="262"/>
      <c r="T142" s="237" t="s">
        <v>5</v>
      </c>
      <c r="U142" s="238" t="s">
        <v>41</v>
      </c>
      <c r="V142" s="239">
        <v>0</v>
      </c>
      <c r="W142" s="239">
        <f t="shared" si="11"/>
        <v>0</v>
      </c>
      <c r="X142" s="239">
        <v>0</v>
      </c>
      <c r="Y142" s="239">
        <f t="shared" si="12"/>
        <v>0</v>
      </c>
      <c r="Z142" s="239">
        <v>0</v>
      </c>
      <c r="AA142" s="240">
        <f t="shared" si="13"/>
        <v>0</v>
      </c>
      <c r="AR142" s="158" t="s">
        <v>428</v>
      </c>
      <c r="AT142" s="158" t="s">
        <v>169</v>
      </c>
      <c r="AU142" s="158" t="s">
        <v>85</v>
      </c>
      <c r="AY142" s="158" t="s">
        <v>168</v>
      </c>
      <c r="BE142" s="241">
        <f t="shared" si="14"/>
        <v>0</v>
      </c>
      <c r="BF142" s="241">
        <f t="shared" si="15"/>
        <v>0</v>
      </c>
      <c r="BG142" s="241">
        <f t="shared" si="16"/>
        <v>0</v>
      </c>
      <c r="BH142" s="241">
        <f t="shared" si="17"/>
        <v>0</v>
      </c>
      <c r="BI142" s="241">
        <f t="shared" si="18"/>
        <v>0</v>
      </c>
      <c r="BJ142" s="158" t="s">
        <v>85</v>
      </c>
      <c r="BK142" s="242">
        <f t="shared" si="19"/>
        <v>0</v>
      </c>
      <c r="BL142" s="158" t="s">
        <v>428</v>
      </c>
      <c r="BM142" s="158" t="s">
        <v>297</v>
      </c>
      <c r="BO142" s="152"/>
    </row>
    <row r="143" spans="2:67" s="170" customFormat="1" ht="25.5" customHeight="1">
      <c r="B143" s="171"/>
      <c r="C143" s="243" t="s">
        <v>256</v>
      </c>
      <c r="D143" s="243" t="s">
        <v>203</v>
      </c>
      <c r="E143" s="244" t="s">
        <v>1653</v>
      </c>
      <c r="F143" s="245" t="s">
        <v>1654</v>
      </c>
      <c r="G143" s="245"/>
      <c r="H143" s="245"/>
      <c r="I143" s="245"/>
      <c r="J143" s="246" t="s">
        <v>243</v>
      </c>
      <c r="K143" s="247">
        <v>3</v>
      </c>
      <c r="L143" s="150"/>
      <c r="M143" s="150"/>
      <c r="N143" s="248">
        <f t="shared" si="10"/>
        <v>0</v>
      </c>
      <c r="O143" s="236"/>
      <c r="P143" s="236"/>
      <c r="Q143" s="236"/>
      <c r="R143" s="174"/>
      <c r="S143" s="262"/>
      <c r="T143" s="237" t="s">
        <v>5</v>
      </c>
      <c r="U143" s="238" t="s">
        <v>41</v>
      </c>
      <c r="V143" s="239">
        <v>0</v>
      </c>
      <c r="W143" s="239">
        <f t="shared" si="11"/>
        <v>0</v>
      </c>
      <c r="X143" s="239">
        <v>0</v>
      </c>
      <c r="Y143" s="239">
        <f t="shared" si="12"/>
        <v>0</v>
      </c>
      <c r="Z143" s="239">
        <v>0</v>
      </c>
      <c r="AA143" s="240">
        <f t="shared" si="13"/>
        <v>0</v>
      </c>
      <c r="AR143" s="158" t="s">
        <v>1465</v>
      </c>
      <c r="AT143" s="158" t="s">
        <v>203</v>
      </c>
      <c r="AU143" s="158" t="s">
        <v>85</v>
      </c>
      <c r="AY143" s="158" t="s">
        <v>168</v>
      </c>
      <c r="BE143" s="241">
        <f t="shared" si="14"/>
        <v>0</v>
      </c>
      <c r="BF143" s="241">
        <f t="shared" si="15"/>
        <v>0</v>
      </c>
      <c r="BG143" s="241">
        <f t="shared" si="16"/>
        <v>0</v>
      </c>
      <c r="BH143" s="241">
        <f t="shared" si="17"/>
        <v>0</v>
      </c>
      <c r="BI143" s="241">
        <f t="shared" si="18"/>
        <v>0</v>
      </c>
      <c r="BJ143" s="158" t="s">
        <v>85</v>
      </c>
      <c r="BK143" s="242">
        <f t="shared" si="19"/>
        <v>0</v>
      </c>
      <c r="BL143" s="158" t="s">
        <v>428</v>
      </c>
      <c r="BM143" s="158" t="s">
        <v>305</v>
      </c>
      <c r="BO143" s="152"/>
    </row>
    <row r="144" spans="2:67" s="170" customFormat="1" ht="25.5" customHeight="1">
      <c r="B144" s="171"/>
      <c r="C144" s="243" t="s">
        <v>260</v>
      </c>
      <c r="D144" s="243" t="s">
        <v>203</v>
      </c>
      <c r="E144" s="244" t="s">
        <v>1655</v>
      </c>
      <c r="F144" s="245" t="s">
        <v>1656</v>
      </c>
      <c r="G144" s="245"/>
      <c r="H144" s="245"/>
      <c r="I144" s="245"/>
      <c r="J144" s="246" t="s">
        <v>210</v>
      </c>
      <c r="K144" s="247">
        <v>50</v>
      </c>
      <c r="L144" s="150"/>
      <c r="M144" s="150"/>
      <c r="N144" s="248">
        <f t="shared" si="10"/>
        <v>0</v>
      </c>
      <c r="O144" s="236"/>
      <c r="P144" s="236"/>
      <c r="Q144" s="236"/>
      <c r="R144" s="174"/>
      <c r="S144" s="262"/>
      <c r="T144" s="237" t="s">
        <v>5</v>
      </c>
      <c r="U144" s="238" t="s">
        <v>41</v>
      </c>
      <c r="V144" s="239">
        <v>0</v>
      </c>
      <c r="W144" s="239">
        <f t="shared" si="11"/>
        <v>0</v>
      </c>
      <c r="X144" s="239">
        <v>0</v>
      </c>
      <c r="Y144" s="239">
        <f t="shared" si="12"/>
        <v>0</v>
      </c>
      <c r="Z144" s="239">
        <v>0</v>
      </c>
      <c r="AA144" s="240">
        <f t="shared" si="13"/>
        <v>0</v>
      </c>
      <c r="AR144" s="158" t="s">
        <v>1465</v>
      </c>
      <c r="AT144" s="158" t="s">
        <v>203</v>
      </c>
      <c r="AU144" s="158" t="s">
        <v>85</v>
      </c>
      <c r="AY144" s="158" t="s">
        <v>168</v>
      </c>
      <c r="BE144" s="241">
        <f t="shared" si="14"/>
        <v>0</v>
      </c>
      <c r="BF144" s="241">
        <f t="shared" si="15"/>
        <v>0</v>
      </c>
      <c r="BG144" s="241">
        <f t="shared" si="16"/>
        <v>0</v>
      </c>
      <c r="BH144" s="241">
        <f t="shared" si="17"/>
        <v>0</v>
      </c>
      <c r="BI144" s="241">
        <f t="shared" si="18"/>
        <v>0</v>
      </c>
      <c r="BJ144" s="158" t="s">
        <v>85</v>
      </c>
      <c r="BK144" s="242">
        <f t="shared" si="19"/>
        <v>0</v>
      </c>
      <c r="BL144" s="158" t="s">
        <v>428</v>
      </c>
      <c r="BM144" s="158" t="s">
        <v>313</v>
      </c>
      <c r="BO144" s="152"/>
    </row>
    <row r="145" spans="2:67" s="170" customFormat="1" ht="38.25" customHeight="1">
      <c r="B145" s="171"/>
      <c r="C145" s="231" t="s">
        <v>264</v>
      </c>
      <c r="D145" s="231" t="s">
        <v>169</v>
      </c>
      <c r="E145" s="232" t="s">
        <v>1657</v>
      </c>
      <c r="F145" s="233" t="s">
        <v>1658</v>
      </c>
      <c r="G145" s="233"/>
      <c r="H145" s="233"/>
      <c r="I145" s="233"/>
      <c r="J145" s="234" t="s">
        <v>243</v>
      </c>
      <c r="K145" s="235">
        <v>50</v>
      </c>
      <c r="L145" s="149"/>
      <c r="M145" s="149"/>
      <c r="N145" s="236">
        <f t="shared" si="10"/>
        <v>0</v>
      </c>
      <c r="O145" s="236"/>
      <c r="P145" s="236"/>
      <c r="Q145" s="236"/>
      <c r="R145" s="174"/>
      <c r="S145" s="262"/>
      <c r="T145" s="237" t="s">
        <v>5</v>
      </c>
      <c r="U145" s="238" t="s">
        <v>41</v>
      </c>
      <c r="V145" s="239">
        <v>0</v>
      </c>
      <c r="W145" s="239">
        <f t="shared" si="11"/>
        <v>0</v>
      </c>
      <c r="X145" s="239">
        <v>0</v>
      </c>
      <c r="Y145" s="239">
        <f t="shared" si="12"/>
        <v>0</v>
      </c>
      <c r="Z145" s="239">
        <v>0</v>
      </c>
      <c r="AA145" s="240">
        <f t="shared" si="13"/>
        <v>0</v>
      </c>
      <c r="AR145" s="158" t="s">
        <v>428</v>
      </c>
      <c r="AT145" s="158" t="s">
        <v>169</v>
      </c>
      <c r="AU145" s="158" t="s">
        <v>85</v>
      </c>
      <c r="AY145" s="158" t="s">
        <v>168</v>
      </c>
      <c r="BE145" s="241">
        <f t="shared" si="14"/>
        <v>0</v>
      </c>
      <c r="BF145" s="241">
        <f t="shared" si="15"/>
        <v>0</v>
      </c>
      <c r="BG145" s="241">
        <f t="shared" si="16"/>
        <v>0</v>
      </c>
      <c r="BH145" s="241">
        <f t="shared" si="17"/>
        <v>0</v>
      </c>
      <c r="BI145" s="241">
        <f t="shared" si="18"/>
        <v>0</v>
      </c>
      <c r="BJ145" s="158" t="s">
        <v>85</v>
      </c>
      <c r="BK145" s="242">
        <f t="shared" si="19"/>
        <v>0</v>
      </c>
      <c r="BL145" s="158" t="s">
        <v>428</v>
      </c>
      <c r="BM145" s="158" t="s">
        <v>321</v>
      </c>
      <c r="BO145" s="152"/>
    </row>
    <row r="146" spans="2:67" s="170" customFormat="1" ht="38.25" customHeight="1">
      <c r="B146" s="171"/>
      <c r="C146" s="243" t="s">
        <v>269</v>
      </c>
      <c r="D146" s="243" t="s">
        <v>203</v>
      </c>
      <c r="E146" s="244" t="s">
        <v>1949</v>
      </c>
      <c r="F146" s="245" t="s">
        <v>1950</v>
      </c>
      <c r="G146" s="245"/>
      <c r="H146" s="245"/>
      <c r="I146" s="245"/>
      <c r="J146" s="246" t="s">
        <v>243</v>
      </c>
      <c r="K146" s="247">
        <v>50</v>
      </c>
      <c r="L146" s="150"/>
      <c r="M146" s="150"/>
      <c r="N146" s="248">
        <f t="shared" si="10"/>
        <v>0</v>
      </c>
      <c r="O146" s="236"/>
      <c r="P146" s="236"/>
      <c r="Q146" s="236"/>
      <c r="R146" s="174"/>
      <c r="S146" s="262"/>
      <c r="T146" s="237" t="s">
        <v>5</v>
      </c>
      <c r="U146" s="238" t="s">
        <v>41</v>
      </c>
      <c r="V146" s="239">
        <v>0</v>
      </c>
      <c r="W146" s="239">
        <f t="shared" si="11"/>
        <v>0</v>
      </c>
      <c r="X146" s="239">
        <v>0</v>
      </c>
      <c r="Y146" s="239">
        <f t="shared" si="12"/>
        <v>0</v>
      </c>
      <c r="Z146" s="239">
        <v>0</v>
      </c>
      <c r="AA146" s="240">
        <f t="shared" si="13"/>
        <v>0</v>
      </c>
      <c r="AR146" s="158" t="s">
        <v>1465</v>
      </c>
      <c r="AT146" s="158" t="s">
        <v>203</v>
      </c>
      <c r="AU146" s="158" t="s">
        <v>85</v>
      </c>
      <c r="AY146" s="158" t="s">
        <v>168</v>
      </c>
      <c r="BE146" s="241">
        <f t="shared" si="14"/>
        <v>0</v>
      </c>
      <c r="BF146" s="241">
        <f t="shared" si="15"/>
        <v>0</v>
      </c>
      <c r="BG146" s="241">
        <f t="shared" si="16"/>
        <v>0</v>
      </c>
      <c r="BH146" s="241">
        <f t="shared" si="17"/>
        <v>0</v>
      </c>
      <c r="BI146" s="241">
        <f t="shared" si="18"/>
        <v>0</v>
      </c>
      <c r="BJ146" s="158" t="s">
        <v>85</v>
      </c>
      <c r="BK146" s="242">
        <f t="shared" si="19"/>
        <v>0</v>
      </c>
      <c r="BL146" s="158" t="s">
        <v>428</v>
      </c>
      <c r="BM146" s="158" t="s">
        <v>329</v>
      </c>
      <c r="BO146" s="152"/>
    </row>
    <row r="147" spans="2:67" s="170" customFormat="1" ht="38.25" customHeight="1">
      <c r="B147" s="171"/>
      <c r="C147" s="231" t="s">
        <v>273</v>
      </c>
      <c r="D147" s="231" t="s">
        <v>169</v>
      </c>
      <c r="E147" s="232" t="s">
        <v>1665</v>
      </c>
      <c r="F147" s="233" t="s">
        <v>1666</v>
      </c>
      <c r="G147" s="233"/>
      <c r="H147" s="233"/>
      <c r="I147" s="233"/>
      <c r="J147" s="234" t="s">
        <v>210</v>
      </c>
      <c r="K147" s="235">
        <v>38</v>
      </c>
      <c r="L147" s="149"/>
      <c r="M147" s="149"/>
      <c r="N147" s="236">
        <f t="shared" si="10"/>
        <v>0</v>
      </c>
      <c r="O147" s="236"/>
      <c r="P147" s="236"/>
      <c r="Q147" s="236"/>
      <c r="R147" s="174"/>
      <c r="S147" s="262"/>
      <c r="T147" s="237" t="s">
        <v>5</v>
      </c>
      <c r="U147" s="238" t="s">
        <v>41</v>
      </c>
      <c r="V147" s="239">
        <v>0</v>
      </c>
      <c r="W147" s="239">
        <f t="shared" si="11"/>
        <v>0</v>
      </c>
      <c r="X147" s="239">
        <v>0</v>
      </c>
      <c r="Y147" s="239">
        <f t="shared" si="12"/>
        <v>0</v>
      </c>
      <c r="Z147" s="239">
        <v>0</v>
      </c>
      <c r="AA147" s="240">
        <f t="shared" si="13"/>
        <v>0</v>
      </c>
      <c r="AR147" s="158" t="s">
        <v>428</v>
      </c>
      <c r="AT147" s="158" t="s">
        <v>169</v>
      </c>
      <c r="AU147" s="158" t="s">
        <v>85</v>
      </c>
      <c r="AY147" s="158" t="s">
        <v>168</v>
      </c>
      <c r="BE147" s="241">
        <f t="shared" si="14"/>
        <v>0</v>
      </c>
      <c r="BF147" s="241">
        <f t="shared" si="15"/>
        <v>0</v>
      </c>
      <c r="BG147" s="241">
        <f t="shared" si="16"/>
        <v>0</v>
      </c>
      <c r="BH147" s="241">
        <f t="shared" si="17"/>
        <v>0</v>
      </c>
      <c r="BI147" s="241">
        <f t="shared" si="18"/>
        <v>0</v>
      </c>
      <c r="BJ147" s="158" t="s">
        <v>85</v>
      </c>
      <c r="BK147" s="242">
        <f t="shared" si="19"/>
        <v>0</v>
      </c>
      <c r="BL147" s="158" t="s">
        <v>428</v>
      </c>
      <c r="BM147" s="158" t="s">
        <v>337</v>
      </c>
      <c r="BO147" s="152"/>
    </row>
    <row r="148" spans="2:67" s="170" customFormat="1" ht="25.5" customHeight="1">
      <c r="B148" s="171"/>
      <c r="C148" s="231" t="s">
        <v>277</v>
      </c>
      <c r="D148" s="231" t="s">
        <v>169</v>
      </c>
      <c r="E148" s="232" t="s">
        <v>1951</v>
      </c>
      <c r="F148" s="233" t="s">
        <v>1796</v>
      </c>
      <c r="G148" s="233"/>
      <c r="H148" s="233"/>
      <c r="I148" s="233"/>
      <c r="J148" s="234" t="s">
        <v>210</v>
      </c>
      <c r="K148" s="235">
        <v>800</v>
      </c>
      <c r="L148" s="149"/>
      <c r="M148" s="149"/>
      <c r="N148" s="236">
        <f t="shared" si="10"/>
        <v>0</v>
      </c>
      <c r="O148" s="236"/>
      <c r="P148" s="236"/>
      <c r="Q148" s="236"/>
      <c r="R148" s="174"/>
      <c r="S148" s="262"/>
      <c r="T148" s="237" t="s">
        <v>5</v>
      </c>
      <c r="U148" s="238" t="s">
        <v>41</v>
      </c>
      <c r="V148" s="239">
        <v>0</v>
      </c>
      <c r="W148" s="239">
        <f t="shared" si="11"/>
        <v>0</v>
      </c>
      <c r="X148" s="239">
        <v>0</v>
      </c>
      <c r="Y148" s="239">
        <f t="shared" si="12"/>
        <v>0</v>
      </c>
      <c r="Z148" s="239">
        <v>0</v>
      </c>
      <c r="AA148" s="240">
        <f t="shared" si="13"/>
        <v>0</v>
      </c>
      <c r="AR148" s="158" t="s">
        <v>428</v>
      </c>
      <c r="AT148" s="158" t="s">
        <v>169</v>
      </c>
      <c r="AU148" s="158" t="s">
        <v>85</v>
      </c>
      <c r="AY148" s="158" t="s">
        <v>168</v>
      </c>
      <c r="BE148" s="241">
        <f t="shared" si="14"/>
        <v>0</v>
      </c>
      <c r="BF148" s="241">
        <f t="shared" si="15"/>
        <v>0</v>
      </c>
      <c r="BG148" s="241">
        <f t="shared" si="16"/>
        <v>0</v>
      </c>
      <c r="BH148" s="241">
        <f t="shared" si="17"/>
        <v>0</v>
      </c>
      <c r="BI148" s="241">
        <f t="shared" si="18"/>
        <v>0</v>
      </c>
      <c r="BJ148" s="158" t="s">
        <v>85</v>
      </c>
      <c r="BK148" s="242">
        <f t="shared" si="19"/>
        <v>0</v>
      </c>
      <c r="BL148" s="158" t="s">
        <v>428</v>
      </c>
      <c r="BM148" s="158" t="s">
        <v>345</v>
      </c>
      <c r="BO148" s="152"/>
    </row>
    <row r="149" spans="2:67" s="170" customFormat="1" ht="25.5" customHeight="1">
      <c r="B149" s="171"/>
      <c r="C149" s="243" t="s">
        <v>281</v>
      </c>
      <c r="D149" s="243" t="s">
        <v>203</v>
      </c>
      <c r="E149" s="244" t="s">
        <v>1952</v>
      </c>
      <c r="F149" s="245" t="s">
        <v>1798</v>
      </c>
      <c r="G149" s="245"/>
      <c r="H149" s="245"/>
      <c r="I149" s="245"/>
      <c r="J149" s="246" t="s">
        <v>210</v>
      </c>
      <c r="K149" s="247">
        <v>240</v>
      </c>
      <c r="L149" s="150"/>
      <c r="M149" s="150"/>
      <c r="N149" s="248">
        <f t="shared" si="10"/>
        <v>0</v>
      </c>
      <c r="O149" s="236"/>
      <c r="P149" s="236"/>
      <c r="Q149" s="236"/>
      <c r="R149" s="174"/>
      <c r="S149" s="262"/>
      <c r="T149" s="237" t="s">
        <v>5</v>
      </c>
      <c r="U149" s="238" t="s">
        <v>41</v>
      </c>
      <c r="V149" s="239">
        <v>0</v>
      </c>
      <c r="W149" s="239">
        <f t="shared" si="11"/>
        <v>0</v>
      </c>
      <c r="X149" s="239">
        <v>0</v>
      </c>
      <c r="Y149" s="239">
        <f t="shared" si="12"/>
        <v>0</v>
      </c>
      <c r="Z149" s="239">
        <v>0</v>
      </c>
      <c r="AA149" s="240">
        <f t="shared" si="13"/>
        <v>0</v>
      </c>
      <c r="AR149" s="158" t="s">
        <v>1465</v>
      </c>
      <c r="AT149" s="158" t="s">
        <v>203</v>
      </c>
      <c r="AU149" s="158" t="s">
        <v>85</v>
      </c>
      <c r="AY149" s="158" t="s">
        <v>168</v>
      </c>
      <c r="BE149" s="241">
        <f t="shared" si="14"/>
        <v>0</v>
      </c>
      <c r="BF149" s="241">
        <f t="shared" si="15"/>
        <v>0</v>
      </c>
      <c r="BG149" s="241">
        <f t="shared" si="16"/>
        <v>0</v>
      </c>
      <c r="BH149" s="241">
        <f t="shared" si="17"/>
        <v>0</v>
      </c>
      <c r="BI149" s="241">
        <f t="shared" si="18"/>
        <v>0</v>
      </c>
      <c r="BJ149" s="158" t="s">
        <v>85</v>
      </c>
      <c r="BK149" s="242">
        <f t="shared" si="19"/>
        <v>0</v>
      </c>
      <c r="BL149" s="158" t="s">
        <v>428</v>
      </c>
      <c r="BM149" s="158" t="s">
        <v>354</v>
      </c>
      <c r="BO149" s="152"/>
    </row>
    <row r="150" spans="2:67" s="170" customFormat="1" ht="25.5" customHeight="1">
      <c r="B150" s="171"/>
      <c r="C150" s="243" t="s">
        <v>285</v>
      </c>
      <c r="D150" s="243" t="s">
        <v>203</v>
      </c>
      <c r="E150" s="244" t="s">
        <v>1953</v>
      </c>
      <c r="F150" s="245" t="s">
        <v>1800</v>
      </c>
      <c r="G150" s="245"/>
      <c r="H150" s="245"/>
      <c r="I150" s="245"/>
      <c r="J150" s="246" t="s">
        <v>210</v>
      </c>
      <c r="K150" s="247">
        <v>60</v>
      </c>
      <c r="L150" s="150"/>
      <c r="M150" s="150"/>
      <c r="N150" s="248">
        <f t="shared" si="10"/>
        <v>0</v>
      </c>
      <c r="O150" s="236"/>
      <c r="P150" s="236"/>
      <c r="Q150" s="236"/>
      <c r="R150" s="174"/>
      <c r="S150" s="262"/>
      <c r="T150" s="237" t="s">
        <v>5</v>
      </c>
      <c r="U150" s="238" t="s">
        <v>41</v>
      </c>
      <c r="V150" s="239">
        <v>0</v>
      </c>
      <c r="W150" s="239">
        <f t="shared" si="11"/>
        <v>0</v>
      </c>
      <c r="X150" s="239">
        <v>0</v>
      </c>
      <c r="Y150" s="239">
        <f t="shared" si="12"/>
        <v>0</v>
      </c>
      <c r="Z150" s="239">
        <v>0</v>
      </c>
      <c r="AA150" s="240">
        <f t="shared" si="13"/>
        <v>0</v>
      </c>
      <c r="AR150" s="158" t="s">
        <v>1465</v>
      </c>
      <c r="AT150" s="158" t="s">
        <v>203</v>
      </c>
      <c r="AU150" s="158" t="s">
        <v>85</v>
      </c>
      <c r="AY150" s="158" t="s">
        <v>168</v>
      </c>
      <c r="BE150" s="241">
        <f t="shared" si="14"/>
        <v>0</v>
      </c>
      <c r="BF150" s="241">
        <f t="shared" si="15"/>
        <v>0</v>
      </c>
      <c r="BG150" s="241">
        <f t="shared" si="16"/>
        <v>0</v>
      </c>
      <c r="BH150" s="241">
        <f t="shared" si="17"/>
        <v>0</v>
      </c>
      <c r="BI150" s="241">
        <f t="shared" si="18"/>
        <v>0</v>
      </c>
      <c r="BJ150" s="158" t="s">
        <v>85</v>
      </c>
      <c r="BK150" s="242">
        <f t="shared" si="19"/>
        <v>0</v>
      </c>
      <c r="BL150" s="158" t="s">
        <v>428</v>
      </c>
      <c r="BM150" s="158" t="s">
        <v>362</v>
      </c>
      <c r="BO150" s="152"/>
    </row>
    <row r="151" spans="2:67" s="170" customFormat="1" ht="16.5" customHeight="1">
      <c r="B151" s="171"/>
      <c r="C151" s="243" t="s">
        <v>289</v>
      </c>
      <c r="D151" s="243" t="s">
        <v>203</v>
      </c>
      <c r="E151" s="244" t="s">
        <v>1801</v>
      </c>
      <c r="F151" s="245" t="s">
        <v>1802</v>
      </c>
      <c r="G151" s="245"/>
      <c r="H151" s="245"/>
      <c r="I151" s="245"/>
      <c r="J151" s="246" t="s">
        <v>210</v>
      </c>
      <c r="K151" s="247">
        <v>500</v>
      </c>
      <c r="L151" s="150"/>
      <c r="M151" s="150"/>
      <c r="N151" s="248">
        <f t="shared" si="10"/>
        <v>0</v>
      </c>
      <c r="O151" s="236"/>
      <c r="P151" s="236"/>
      <c r="Q151" s="236"/>
      <c r="R151" s="174"/>
      <c r="S151" s="262"/>
      <c r="T151" s="237" t="s">
        <v>5</v>
      </c>
      <c r="U151" s="238" t="s">
        <v>41</v>
      </c>
      <c r="V151" s="239">
        <v>0</v>
      </c>
      <c r="W151" s="239">
        <f t="shared" si="11"/>
        <v>0</v>
      </c>
      <c r="X151" s="239">
        <v>0</v>
      </c>
      <c r="Y151" s="239">
        <f t="shared" si="12"/>
        <v>0</v>
      </c>
      <c r="Z151" s="239">
        <v>0</v>
      </c>
      <c r="AA151" s="240">
        <f t="shared" si="13"/>
        <v>0</v>
      </c>
      <c r="AR151" s="158" t="s">
        <v>1465</v>
      </c>
      <c r="AT151" s="158" t="s">
        <v>203</v>
      </c>
      <c r="AU151" s="158" t="s">
        <v>85</v>
      </c>
      <c r="AY151" s="158" t="s">
        <v>168</v>
      </c>
      <c r="BE151" s="241">
        <f t="shared" si="14"/>
        <v>0</v>
      </c>
      <c r="BF151" s="241">
        <f t="shared" si="15"/>
        <v>0</v>
      </c>
      <c r="BG151" s="241">
        <f t="shared" si="16"/>
        <v>0</v>
      </c>
      <c r="BH151" s="241">
        <f t="shared" si="17"/>
        <v>0</v>
      </c>
      <c r="BI151" s="241">
        <f t="shared" si="18"/>
        <v>0</v>
      </c>
      <c r="BJ151" s="158" t="s">
        <v>85</v>
      </c>
      <c r="BK151" s="242">
        <f t="shared" si="19"/>
        <v>0</v>
      </c>
      <c r="BL151" s="158" t="s">
        <v>428</v>
      </c>
      <c r="BM151" s="158" t="s">
        <v>370</v>
      </c>
      <c r="BO151" s="152"/>
    </row>
    <row r="152" spans="2:67" s="220" customFormat="1" ht="29.9" customHeight="1">
      <c r="B152" s="214"/>
      <c r="C152" s="215"/>
      <c r="D152" s="227" t="s">
        <v>1933</v>
      </c>
      <c r="E152" s="227"/>
      <c r="F152" s="227"/>
      <c r="G152" s="227"/>
      <c r="H152" s="227"/>
      <c r="I152" s="227"/>
      <c r="J152" s="227"/>
      <c r="K152" s="227"/>
      <c r="L152" s="289"/>
      <c r="M152" s="289"/>
      <c r="N152" s="249">
        <f>BK152</f>
        <v>0</v>
      </c>
      <c r="O152" s="250"/>
      <c r="P152" s="250"/>
      <c r="Q152" s="250"/>
      <c r="R152" s="219"/>
      <c r="S152" s="263"/>
      <c r="T152" s="221"/>
      <c r="U152" s="215"/>
      <c r="V152" s="215"/>
      <c r="W152" s="222">
        <f>SUM(W153:W189)</f>
        <v>0</v>
      </c>
      <c r="X152" s="215"/>
      <c r="Y152" s="222">
        <f>SUM(Y153:Y189)</f>
        <v>0</v>
      </c>
      <c r="Z152" s="215"/>
      <c r="AA152" s="223">
        <f>SUM(AA153:AA189)</f>
        <v>0</v>
      </c>
      <c r="AR152" s="224" t="s">
        <v>178</v>
      </c>
      <c r="AT152" s="225" t="s">
        <v>73</v>
      </c>
      <c r="AU152" s="225" t="s">
        <v>80</v>
      </c>
      <c r="AY152" s="224" t="s">
        <v>168</v>
      </c>
      <c r="BK152" s="226">
        <f>SUM(BK153:BK189)</f>
        <v>0</v>
      </c>
      <c r="BO152" s="152"/>
    </row>
    <row r="153" spans="2:67" s="170" customFormat="1" ht="16.5" customHeight="1">
      <c r="B153" s="171"/>
      <c r="C153" s="231" t="s">
        <v>293</v>
      </c>
      <c r="D153" s="231" t="s">
        <v>169</v>
      </c>
      <c r="E153" s="232" t="s">
        <v>1954</v>
      </c>
      <c r="F153" s="233" t="s">
        <v>1955</v>
      </c>
      <c r="G153" s="233"/>
      <c r="H153" s="233"/>
      <c r="I153" s="233"/>
      <c r="J153" s="234" t="s">
        <v>243</v>
      </c>
      <c r="K153" s="235">
        <v>220</v>
      </c>
      <c r="L153" s="149"/>
      <c r="M153" s="149"/>
      <c r="N153" s="236">
        <f t="shared" ref="N153:N189" si="20">ROUND(L153*K153,2)</f>
        <v>0</v>
      </c>
      <c r="O153" s="236"/>
      <c r="P153" s="236"/>
      <c r="Q153" s="236"/>
      <c r="R153" s="174"/>
      <c r="S153" s="262"/>
      <c r="T153" s="237" t="s">
        <v>5</v>
      </c>
      <c r="U153" s="238" t="s">
        <v>41</v>
      </c>
      <c r="V153" s="239">
        <v>0</v>
      </c>
      <c r="W153" s="239">
        <f t="shared" ref="W153:W189" si="21">V153*K153</f>
        <v>0</v>
      </c>
      <c r="X153" s="239">
        <v>0</v>
      </c>
      <c r="Y153" s="239">
        <f t="shared" ref="Y153:Y189" si="22">X153*K153</f>
        <v>0</v>
      </c>
      <c r="Z153" s="239">
        <v>0</v>
      </c>
      <c r="AA153" s="240">
        <f t="shared" ref="AA153:AA189" si="23">Z153*K153</f>
        <v>0</v>
      </c>
      <c r="AR153" s="158" t="s">
        <v>428</v>
      </c>
      <c r="AT153" s="158" t="s">
        <v>169</v>
      </c>
      <c r="AU153" s="158" t="s">
        <v>85</v>
      </c>
      <c r="AY153" s="158" t="s">
        <v>168</v>
      </c>
      <c r="BE153" s="241">
        <f t="shared" ref="BE153:BE189" si="24">IF(U153="základná",N153,0)</f>
        <v>0</v>
      </c>
      <c r="BF153" s="241">
        <f t="shared" ref="BF153:BF189" si="25">IF(U153="znížená",N153,0)</f>
        <v>0</v>
      </c>
      <c r="BG153" s="241">
        <f t="shared" ref="BG153:BG189" si="26">IF(U153="zákl. prenesená",N153,0)</f>
        <v>0</v>
      </c>
      <c r="BH153" s="241">
        <f t="shared" ref="BH153:BH189" si="27">IF(U153="zníž. prenesená",N153,0)</f>
        <v>0</v>
      </c>
      <c r="BI153" s="241">
        <f t="shared" ref="BI153:BI189" si="28">IF(U153="nulová",N153,0)</f>
        <v>0</v>
      </c>
      <c r="BJ153" s="158" t="s">
        <v>85</v>
      </c>
      <c r="BK153" s="242">
        <f t="shared" ref="BK153:BK189" si="29">ROUND(L153*K153,3)</f>
        <v>0</v>
      </c>
      <c r="BL153" s="158" t="s">
        <v>428</v>
      </c>
      <c r="BM153" s="158" t="s">
        <v>378</v>
      </c>
      <c r="BO153" s="152"/>
    </row>
    <row r="154" spans="2:67" s="170" customFormat="1" ht="25.5" customHeight="1">
      <c r="B154" s="171"/>
      <c r="C154" s="243" t="s">
        <v>297</v>
      </c>
      <c r="D154" s="243" t="s">
        <v>203</v>
      </c>
      <c r="E154" s="244" t="s">
        <v>1956</v>
      </c>
      <c r="F154" s="245" t="s">
        <v>1957</v>
      </c>
      <c r="G154" s="245"/>
      <c r="H154" s="245"/>
      <c r="I154" s="245"/>
      <c r="J154" s="246" t="s">
        <v>243</v>
      </c>
      <c r="K154" s="247">
        <v>220</v>
      </c>
      <c r="L154" s="150"/>
      <c r="M154" s="150"/>
      <c r="N154" s="248">
        <f t="shared" si="20"/>
        <v>0</v>
      </c>
      <c r="O154" s="236"/>
      <c r="P154" s="236"/>
      <c r="Q154" s="236"/>
      <c r="R154" s="174"/>
      <c r="S154" s="262"/>
      <c r="T154" s="237" t="s">
        <v>5</v>
      </c>
      <c r="U154" s="238" t="s">
        <v>41</v>
      </c>
      <c r="V154" s="239">
        <v>0</v>
      </c>
      <c r="W154" s="239">
        <f t="shared" si="21"/>
        <v>0</v>
      </c>
      <c r="X154" s="239">
        <v>0</v>
      </c>
      <c r="Y154" s="239">
        <f t="shared" si="22"/>
        <v>0</v>
      </c>
      <c r="Z154" s="239">
        <v>0</v>
      </c>
      <c r="AA154" s="240">
        <f t="shared" si="23"/>
        <v>0</v>
      </c>
      <c r="AR154" s="158" t="s">
        <v>1465</v>
      </c>
      <c r="AT154" s="158" t="s">
        <v>203</v>
      </c>
      <c r="AU154" s="158" t="s">
        <v>85</v>
      </c>
      <c r="AY154" s="158" t="s">
        <v>168</v>
      </c>
      <c r="BE154" s="241">
        <f t="shared" si="24"/>
        <v>0</v>
      </c>
      <c r="BF154" s="241">
        <f t="shared" si="25"/>
        <v>0</v>
      </c>
      <c r="BG154" s="241">
        <f t="shared" si="26"/>
        <v>0</v>
      </c>
      <c r="BH154" s="241">
        <f t="shared" si="27"/>
        <v>0</v>
      </c>
      <c r="BI154" s="241">
        <f t="shared" si="28"/>
        <v>0</v>
      </c>
      <c r="BJ154" s="158" t="s">
        <v>85</v>
      </c>
      <c r="BK154" s="242">
        <f t="shared" si="29"/>
        <v>0</v>
      </c>
      <c r="BL154" s="158" t="s">
        <v>428</v>
      </c>
      <c r="BM154" s="158" t="s">
        <v>386</v>
      </c>
      <c r="BO154" s="152"/>
    </row>
    <row r="155" spans="2:67" s="170" customFormat="1" ht="16.5" customHeight="1">
      <c r="B155" s="171"/>
      <c r="C155" s="231" t="s">
        <v>301</v>
      </c>
      <c r="D155" s="231" t="s">
        <v>169</v>
      </c>
      <c r="E155" s="232" t="s">
        <v>1958</v>
      </c>
      <c r="F155" s="233" t="s">
        <v>1959</v>
      </c>
      <c r="G155" s="233"/>
      <c r="H155" s="233"/>
      <c r="I155" s="233"/>
      <c r="J155" s="234" t="s">
        <v>210</v>
      </c>
      <c r="K155" s="235">
        <v>8</v>
      </c>
      <c r="L155" s="149"/>
      <c r="M155" s="149"/>
      <c r="N155" s="236">
        <f t="shared" si="20"/>
        <v>0</v>
      </c>
      <c r="O155" s="236"/>
      <c r="P155" s="236"/>
      <c r="Q155" s="236"/>
      <c r="R155" s="174"/>
      <c r="S155" s="262"/>
      <c r="T155" s="237" t="s">
        <v>5</v>
      </c>
      <c r="U155" s="238" t="s">
        <v>41</v>
      </c>
      <c r="V155" s="239">
        <v>0</v>
      </c>
      <c r="W155" s="239">
        <f t="shared" si="21"/>
        <v>0</v>
      </c>
      <c r="X155" s="239">
        <v>0</v>
      </c>
      <c r="Y155" s="239">
        <f t="shared" si="22"/>
        <v>0</v>
      </c>
      <c r="Z155" s="239">
        <v>0</v>
      </c>
      <c r="AA155" s="240">
        <f t="shared" si="23"/>
        <v>0</v>
      </c>
      <c r="AR155" s="158" t="s">
        <v>428</v>
      </c>
      <c r="AT155" s="158" t="s">
        <v>169</v>
      </c>
      <c r="AU155" s="158" t="s">
        <v>85</v>
      </c>
      <c r="AY155" s="158" t="s">
        <v>168</v>
      </c>
      <c r="BE155" s="241">
        <f t="shared" si="24"/>
        <v>0</v>
      </c>
      <c r="BF155" s="241">
        <f t="shared" si="25"/>
        <v>0</v>
      </c>
      <c r="BG155" s="241">
        <f t="shared" si="26"/>
        <v>0</v>
      </c>
      <c r="BH155" s="241">
        <f t="shared" si="27"/>
        <v>0</v>
      </c>
      <c r="BI155" s="241">
        <f t="shared" si="28"/>
        <v>0</v>
      </c>
      <c r="BJ155" s="158" t="s">
        <v>85</v>
      </c>
      <c r="BK155" s="242">
        <f t="shared" si="29"/>
        <v>0</v>
      </c>
      <c r="BL155" s="158" t="s">
        <v>428</v>
      </c>
      <c r="BM155" s="158" t="s">
        <v>394</v>
      </c>
      <c r="BO155" s="152"/>
    </row>
    <row r="156" spans="2:67" s="170" customFormat="1" ht="25.5" customHeight="1">
      <c r="B156" s="171"/>
      <c r="C156" s="231" t="s">
        <v>305</v>
      </c>
      <c r="D156" s="231" t="s">
        <v>169</v>
      </c>
      <c r="E156" s="232" t="s">
        <v>1960</v>
      </c>
      <c r="F156" s="233" t="s">
        <v>1961</v>
      </c>
      <c r="G156" s="233"/>
      <c r="H156" s="233"/>
      <c r="I156" s="233"/>
      <c r="J156" s="234" t="s">
        <v>210</v>
      </c>
      <c r="K156" s="235">
        <v>1</v>
      </c>
      <c r="L156" s="149"/>
      <c r="M156" s="149"/>
      <c r="N156" s="236">
        <f t="shared" si="20"/>
        <v>0</v>
      </c>
      <c r="O156" s="236"/>
      <c r="P156" s="236"/>
      <c r="Q156" s="236"/>
      <c r="R156" s="174"/>
      <c r="S156" s="262"/>
      <c r="T156" s="237" t="s">
        <v>5</v>
      </c>
      <c r="U156" s="238" t="s">
        <v>41</v>
      </c>
      <c r="V156" s="239">
        <v>0</v>
      </c>
      <c r="W156" s="239">
        <f t="shared" si="21"/>
        <v>0</v>
      </c>
      <c r="X156" s="239">
        <v>0</v>
      </c>
      <c r="Y156" s="239">
        <f t="shared" si="22"/>
        <v>0</v>
      </c>
      <c r="Z156" s="239">
        <v>0</v>
      </c>
      <c r="AA156" s="240">
        <f t="shared" si="23"/>
        <v>0</v>
      </c>
      <c r="AR156" s="158" t="s">
        <v>428</v>
      </c>
      <c r="AT156" s="158" t="s">
        <v>169</v>
      </c>
      <c r="AU156" s="158" t="s">
        <v>85</v>
      </c>
      <c r="AY156" s="158" t="s">
        <v>168</v>
      </c>
      <c r="BE156" s="241">
        <f t="shared" si="24"/>
        <v>0</v>
      </c>
      <c r="BF156" s="241">
        <f t="shared" si="25"/>
        <v>0</v>
      </c>
      <c r="BG156" s="241">
        <f t="shared" si="26"/>
        <v>0</v>
      </c>
      <c r="BH156" s="241">
        <f t="shared" si="27"/>
        <v>0</v>
      </c>
      <c r="BI156" s="241">
        <f t="shared" si="28"/>
        <v>0</v>
      </c>
      <c r="BJ156" s="158" t="s">
        <v>85</v>
      </c>
      <c r="BK156" s="242">
        <f t="shared" si="29"/>
        <v>0</v>
      </c>
      <c r="BL156" s="158" t="s">
        <v>428</v>
      </c>
      <c r="BM156" s="158" t="s">
        <v>402</v>
      </c>
      <c r="BO156" s="152"/>
    </row>
    <row r="157" spans="2:67" s="170" customFormat="1" ht="38.25" customHeight="1">
      <c r="B157" s="171"/>
      <c r="C157" s="243" t="s">
        <v>309</v>
      </c>
      <c r="D157" s="243" t="s">
        <v>203</v>
      </c>
      <c r="E157" s="244" t="s">
        <v>1962</v>
      </c>
      <c r="F157" s="245" t="s">
        <v>1963</v>
      </c>
      <c r="G157" s="245"/>
      <c r="H157" s="245"/>
      <c r="I157" s="245"/>
      <c r="J157" s="246" t="s">
        <v>210</v>
      </c>
      <c r="K157" s="247">
        <v>1</v>
      </c>
      <c r="L157" s="150"/>
      <c r="M157" s="150"/>
      <c r="N157" s="248">
        <f t="shared" si="20"/>
        <v>0</v>
      </c>
      <c r="O157" s="236"/>
      <c r="P157" s="236"/>
      <c r="Q157" s="236"/>
      <c r="R157" s="174"/>
      <c r="S157" s="262"/>
      <c r="T157" s="237" t="s">
        <v>5</v>
      </c>
      <c r="U157" s="238" t="s">
        <v>41</v>
      </c>
      <c r="V157" s="239">
        <v>0</v>
      </c>
      <c r="W157" s="239">
        <f t="shared" si="21"/>
        <v>0</v>
      </c>
      <c r="X157" s="239">
        <v>0</v>
      </c>
      <c r="Y157" s="239">
        <f t="shared" si="22"/>
        <v>0</v>
      </c>
      <c r="Z157" s="239">
        <v>0</v>
      </c>
      <c r="AA157" s="240">
        <f t="shared" si="23"/>
        <v>0</v>
      </c>
      <c r="AR157" s="158" t="s">
        <v>1465</v>
      </c>
      <c r="AT157" s="158" t="s">
        <v>203</v>
      </c>
      <c r="AU157" s="158" t="s">
        <v>85</v>
      </c>
      <c r="AY157" s="158" t="s">
        <v>168</v>
      </c>
      <c r="BE157" s="241">
        <f t="shared" si="24"/>
        <v>0</v>
      </c>
      <c r="BF157" s="241">
        <f t="shared" si="25"/>
        <v>0</v>
      </c>
      <c r="BG157" s="241">
        <f t="shared" si="26"/>
        <v>0</v>
      </c>
      <c r="BH157" s="241">
        <f t="shared" si="27"/>
        <v>0</v>
      </c>
      <c r="BI157" s="241">
        <f t="shared" si="28"/>
        <v>0</v>
      </c>
      <c r="BJ157" s="158" t="s">
        <v>85</v>
      </c>
      <c r="BK157" s="242">
        <f t="shared" si="29"/>
        <v>0</v>
      </c>
      <c r="BL157" s="158" t="s">
        <v>428</v>
      </c>
      <c r="BM157" s="158" t="s">
        <v>411</v>
      </c>
      <c r="BO157" s="152"/>
    </row>
    <row r="158" spans="2:67" s="170" customFormat="1" ht="25.5" customHeight="1">
      <c r="B158" s="171"/>
      <c r="C158" s="231" t="s">
        <v>313</v>
      </c>
      <c r="D158" s="231" t="s">
        <v>169</v>
      </c>
      <c r="E158" s="232" t="s">
        <v>1964</v>
      </c>
      <c r="F158" s="233" t="s">
        <v>1965</v>
      </c>
      <c r="G158" s="233"/>
      <c r="H158" s="233"/>
      <c r="I158" s="233"/>
      <c r="J158" s="234" t="s">
        <v>210</v>
      </c>
      <c r="K158" s="235">
        <v>107</v>
      </c>
      <c r="L158" s="149"/>
      <c r="M158" s="149"/>
      <c r="N158" s="236">
        <f t="shared" si="20"/>
        <v>0</v>
      </c>
      <c r="O158" s="236"/>
      <c r="P158" s="236"/>
      <c r="Q158" s="236"/>
      <c r="R158" s="174"/>
      <c r="S158" s="262"/>
      <c r="T158" s="237" t="s">
        <v>5</v>
      </c>
      <c r="U158" s="238" t="s">
        <v>41</v>
      </c>
      <c r="V158" s="239">
        <v>0</v>
      </c>
      <c r="W158" s="239">
        <f t="shared" si="21"/>
        <v>0</v>
      </c>
      <c r="X158" s="239">
        <v>0</v>
      </c>
      <c r="Y158" s="239">
        <f t="shared" si="22"/>
        <v>0</v>
      </c>
      <c r="Z158" s="239">
        <v>0</v>
      </c>
      <c r="AA158" s="240">
        <f t="shared" si="23"/>
        <v>0</v>
      </c>
      <c r="AR158" s="158" t="s">
        <v>428</v>
      </c>
      <c r="AT158" s="158" t="s">
        <v>169</v>
      </c>
      <c r="AU158" s="158" t="s">
        <v>85</v>
      </c>
      <c r="AY158" s="158" t="s">
        <v>168</v>
      </c>
      <c r="BE158" s="241">
        <f t="shared" si="24"/>
        <v>0</v>
      </c>
      <c r="BF158" s="241">
        <f t="shared" si="25"/>
        <v>0</v>
      </c>
      <c r="BG158" s="241">
        <f t="shared" si="26"/>
        <v>0</v>
      </c>
      <c r="BH158" s="241">
        <f t="shared" si="27"/>
        <v>0</v>
      </c>
      <c r="BI158" s="241">
        <f t="shared" si="28"/>
        <v>0</v>
      </c>
      <c r="BJ158" s="158" t="s">
        <v>85</v>
      </c>
      <c r="BK158" s="242">
        <f t="shared" si="29"/>
        <v>0</v>
      </c>
      <c r="BL158" s="158" t="s">
        <v>428</v>
      </c>
      <c r="BM158" s="158" t="s">
        <v>420</v>
      </c>
      <c r="BO158" s="152"/>
    </row>
    <row r="159" spans="2:67" s="170" customFormat="1" ht="25.5" customHeight="1">
      <c r="B159" s="171"/>
      <c r="C159" s="231" t="s">
        <v>317</v>
      </c>
      <c r="D159" s="231" t="s">
        <v>169</v>
      </c>
      <c r="E159" s="232" t="s">
        <v>1966</v>
      </c>
      <c r="F159" s="233" t="s">
        <v>1967</v>
      </c>
      <c r="G159" s="233"/>
      <c r="H159" s="233"/>
      <c r="I159" s="233"/>
      <c r="J159" s="234" t="s">
        <v>210</v>
      </c>
      <c r="K159" s="235">
        <v>8</v>
      </c>
      <c r="L159" s="149"/>
      <c r="M159" s="149"/>
      <c r="N159" s="236">
        <f t="shared" si="20"/>
        <v>0</v>
      </c>
      <c r="O159" s="236"/>
      <c r="P159" s="236"/>
      <c r="Q159" s="236"/>
      <c r="R159" s="174"/>
      <c r="S159" s="262"/>
      <c r="T159" s="237" t="s">
        <v>5</v>
      </c>
      <c r="U159" s="238" t="s">
        <v>41</v>
      </c>
      <c r="V159" s="239">
        <v>0</v>
      </c>
      <c r="W159" s="239">
        <f t="shared" si="21"/>
        <v>0</v>
      </c>
      <c r="X159" s="239">
        <v>0</v>
      </c>
      <c r="Y159" s="239">
        <f t="shared" si="22"/>
        <v>0</v>
      </c>
      <c r="Z159" s="239">
        <v>0</v>
      </c>
      <c r="AA159" s="240">
        <f t="shared" si="23"/>
        <v>0</v>
      </c>
      <c r="AR159" s="158" t="s">
        <v>428</v>
      </c>
      <c r="AT159" s="158" t="s">
        <v>169</v>
      </c>
      <c r="AU159" s="158" t="s">
        <v>85</v>
      </c>
      <c r="AY159" s="158" t="s">
        <v>168</v>
      </c>
      <c r="BE159" s="241">
        <f t="shared" si="24"/>
        <v>0</v>
      </c>
      <c r="BF159" s="241">
        <f t="shared" si="25"/>
        <v>0</v>
      </c>
      <c r="BG159" s="241">
        <f t="shared" si="26"/>
        <v>0</v>
      </c>
      <c r="BH159" s="241">
        <f t="shared" si="27"/>
        <v>0</v>
      </c>
      <c r="BI159" s="241">
        <f t="shared" si="28"/>
        <v>0</v>
      </c>
      <c r="BJ159" s="158" t="s">
        <v>85</v>
      </c>
      <c r="BK159" s="242">
        <f t="shared" si="29"/>
        <v>0</v>
      </c>
      <c r="BL159" s="158" t="s">
        <v>428</v>
      </c>
      <c r="BM159" s="158" t="s">
        <v>428</v>
      </c>
      <c r="BO159" s="152"/>
    </row>
    <row r="160" spans="2:67" s="170" customFormat="1" ht="38.25" customHeight="1">
      <c r="B160" s="171"/>
      <c r="C160" s="231" t="s">
        <v>321</v>
      </c>
      <c r="D160" s="231" t="s">
        <v>169</v>
      </c>
      <c r="E160" s="232" t="s">
        <v>1968</v>
      </c>
      <c r="F160" s="233" t="s">
        <v>1969</v>
      </c>
      <c r="G160" s="233"/>
      <c r="H160" s="233"/>
      <c r="I160" s="233"/>
      <c r="J160" s="234" t="s">
        <v>210</v>
      </c>
      <c r="K160" s="235">
        <v>38</v>
      </c>
      <c r="L160" s="149"/>
      <c r="M160" s="149"/>
      <c r="N160" s="236">
        <f t="shared" si="20"/>
        <v>0</v>
      </c>
      <c r="O160" s="236"/>
      <c r="P160" s="236"/>
      <c r="Q160" s="236"/>
      <c r="R160" s="174"/>
      <c r="S160" s="262"/>
      <c r="T160" s="237" t="s">
        <v>5</v>
      </c>
      <c r="U160" s="238" t="s">
        <v>41</v>
      </c>
      <c r="V160" s="239">
        <v>0</v>
      </c>
      <c r="W160" s="239">
        <f t="shared" si="21"/>
        <v>0</v>
      </c>
      <c r="X160" s="239">
        <v>0</v>
      </c>
      <c r="Y160" s="239">
        <f t="shared" si="22"/>
        <v>0</v>
      </c>
      <c r="Z160" s="239">
        <v>0</v>
      </c>
      <c r="AA160" s="240">
        <f t="shared" si="23"/>
        <v>0</v>
      </c>
      <c r="AR160" s="158" t="s">
        <v>428</v>
      </c>
      <c r="AT160" s="158" t="s">
        <v>169</v>
      </c>
      <c r="AU160" s="158" t="s">
        <v>85</v>
      </c>
      <c r="AY160" s="158" t="s">
        <v>168</v>
      </c>
      <c r="BE160" s="241">
        <f t="shared" si="24"/>
        <v>0</v>
      </c>
      <c r="BF160" s="241">
        <f t="shared" si="25"/>
        <v>0</v>
      </c>
      <c r="BG160" s="241">
        <f t="shared" si="26"/>
        <v>0</v>
      </c>
      <c r="BH160" s="241">
        <f t="shared" si="27"/>
        <v>0</v>
      </c>
      <c r="BI160" s="241">
        <f t="shared" si="28"/>
        <v>0</v>
      </c>
      <c r="BJ160" s="158" t="s">
        <v>85</v>
      </c>
      <c r="BK160" s="242">
        <f t="shared" si="29"/>
        <v>0</v>
      </c>
      <c r="BL160" s="158" t="s">
        <v>428</v>
      </c>
      <c r="BM160" s="158" t="s">
        <v>436</v>
      </c>
      <c r="BO160" s="152"/>
    </row>
    <row r="161" spans="2:67" s="170" customFormat="1" ht="61.5" customHeight="1">
      <c r="B161" s="171"/>
      <c r="C161" s="243" t="s">
        <v>325</v>
      </c>
      <c r="D161" s="243" t="s">
        <v>203</v>
      </c>
      <c r="E161" s="244" t="s">
        <v>1970</v>
      </c>
      <c r="F161" s="245" t="s">
        <v>1971</v>
      </c>
      <c r="G161" s="245"/>
      <c r="H161" s="245"/>
      <c r="I161" s="245"/>
      <c r="J161" s="246" t="s">
        <v>210</v>
      </c>
      <c r="K161" s="247">
        <v>2</v>
      </c>
      <c r="L161" s="150"/>
      <c r="M161" s="150"/>
      <c r="N161" s="248">
        <f t="shared" si="20"/>
        <v>0</v>
      </c>
      <c r="O161" s="236"/>
      <c r="P161" s="236"/>
      <c r="Q161" s="236"/>
      <c r="R161" s="174"/>
      <c r="S161" s="262"/>
      <c r="T161" s="237" t="s">
        <v>5</v>
      </c>
      <c r="U161" s="238" t="s">
        <v>41</v>
      </c>
      <c r="V161" s="239">
        <v>0</v>
      </c>
      <c r="W161" s="239">
        <f t="shared" si="21"/>
        <v>0</v>
      </c>
      <c r="X161" s="239">
        <v>0</v>
      </c>
      <c r="Y161" s="239">
        <f t="shared" si="22"/>
        <v>0</v>
      </c>
      <c r="Z161" s="239">
        <v>0</v>
      </c>
      <c r="AA161" s="240">
        <f t="shared" si="23"/>
        <v>0</v>
      </c>
      <c r="AR161" s="158" t="s">
        <v>1465</v>
      </c>
      <c r="AT161" s="158" t="s">
        <v>203</v>
      </c>
      <c r="AU161" s="158" t="s">
        <v>85</v>
      </c>
      <c r="AY161" s="158" t="s">
        <v>168</v>
      </c>
      <c r="BE161" s="241">
        <f t="shared" si="24"/>
        <v>0</v>
      </c>
      <c r="BF161" s="241">
        <f t="shared" si="25"/>
        <v>0</v>
      </c>
      <c r="BG161" s="241">
        <f t="shared" si="26"/>
        <v>0</v>
      </c>
      <c r="BH161" s="241">
        <f t="shared" si="27"/>
        <v>0</v>
      </c>
      <c r="BI161" s="241">
        <f t="shared" si="28"/>
        <v>0</v>
      </c>
      <c r="BJ161" s="158" t="s">
        <v>85</v>
      </c>
      <c r="BK161" s="242">
        <f t="shared" si="29"/>
        <v>0</v>
      </c>
      <c r="BL161" s="158" t="s">
        <v>428</v>
      </c>
      <c r="BM161" s="158" t="s">
        <v>444</v>
      </c>
      <c r="BO161" s="152"/>
    </row>
    <row r="162" spans="2:67" s="170" customFormat="1" ht="51" customHeight="1">
      <c r="B162" s="171"/>
      <c r="C162" s="243" t="s">
        <v>329</v>
      </c>
      <c r="D162" s="243" t="s">
        <v>203</v>
      </c>
      <c r="E162" s="244" t="s">
        <v>1972</v>
      </c>
      <c r="F162" s="245" t="s">
        <v>1973</v>
      </c>
      <c r="G162" s="245"/>
      <c r="H162" s="245"/>
      <c r="I162" s="245"/>
      <c r="J162" s="246" t="s">
        <v>210</v>
      </c>
      <c r="K162" s="247">
        <v>36</v>
      </c>
      <c r="L162" s="150"/>
      <c r="M162" s="150"/>
      <c r="N162" s="248">
        <f t="shared" si="20"/>
        <v>0</v>
      </c>
      <c r="O162" s="236"/>
      <c r="P162" s="236"/>
      <c r="Q162" s="236"/>
      <c r="R162" s="174"/>
      <c r="S162" s="262"/>
      <c r="T162" s="237" t="s">
        <v>5</v>
      </c>
      <c r="U162" s="238" t="s">
        <v>41</v>
      </c>
      <c r="V162" s="239">
        <v>0</v>
      </c>
      <c r="W162" s="239">
        <f t="shared" si="21"/>
        <v>0</v>
      </c>
      <c r="X162" s="239">
        <v>0</v>
      </c>
      <c r="Y162" s="239">
        <f t="shared" si="22"/>
        <v>0</v>
      </c>
      <c r="Z162" s="239">
        <v>0</v>
      </c>
      <c r="AA162" s="240">
        <f t="shared" si="23"/>
        <v>0</v>
      </c>
      <c r="AR162" s="158" t="s">
        <v>1465</v>
      </c>
      <c r="AT162" s="158" t="s">
        <v>203</v>
      </c>
      <c r="AU162" s="158" t="s">
        <v>85</v>
      </c>
      <c r="AY162" s="158" t="s">
        <v>168</v>
      </c>
      <c r="BE162" s="241">
        <f t="shared" si="24"/>
        <v>0</v>
      </c>
      <c r="BF162" s="241">
        <f t="shared" si="25"/>
        <v>0</v>
      </c>
      <c r="BG162" s="241">
        <f t="shared" si="26"/>
        <v>0</v>
      </c>
      <c r="BH162" s="241">
        <f t="shared" si="27"/>
        <v>0</v>
      </c>
      <c r="BI162" s="241">
        <f t="shared" si="28"/>
        <v>0</v>
      </c>
      <c r="BJ162" s="158" t="s">
        <v>85</v>
      </c>
      <c r="BK162" s="242">
        <f t="shared" si="29"/>
        <v>0</v>
      </c>
      <c r="BL162" s="158" t="s">
        <v>428</v>
      </c>
      <c r="BM162" s="158" t="s">
        <v>452</v>
      </c>
      <c r="BO162" s="152"/>
    </row>
    <row r="163" spans="2:67" s="170" customFormat="1" ht="25.5" customHeight="1">
      <c r="B163" s="171"/>
      <c r="C163" s="243" t="s">
        <v>333</v>
      </c>
      <c r="D163" s="243" t="s">
        <v>203</v>
      </c>
      <c r="E163" s="244" t="s">
        <v>1974</v>
      </c>
      <c r="F163" s="245" t="s">
        <v>1714</v>
      </c>
      <c r="G163" s="245"/>
      <c r="H163" s="245"/>
      <c r="I163" s="245"/>
      <c r="J163" s="246" t="s">
        <v>210</v>
      </c>
      <c r="K163" s="247">
        <v>38</v>
      </c>
      <c r="L163" s="150"/>
      <c r="M163" s="150"/>
      <c r="N163" s="248">
        <f t="shared" si="20"/>
        <v>0</v>
      </c>
      <c r="O163" s="236"/>
      <c r="P163" s="236"/>
      <c r="Q163" s="236"/>
      <c r="R163" s="174"/>
      <c r="S163" s="262"/>
      <c r="T163" s="237" t="s">
        <v>5</v>
      </c>
      <c r="U163" s="238" t="s">
        <v>41</v>
      </c>
      <c r="V163" s="239">
        <v>0</v>
      </c>
      <c r="W163" s="239">
        <f t="shared" si="21"/>
        <v>0</v>
      </c>
      <c r="X163" s="239">
        <v>0</v>
      </c>
      <c r="Y163" s="239">
        <f t="shared" si="22"/>
        <v>0</v>
      </c>
      <c r="Z163" s="239">
        <v>0</v>
      </c>
      <c r="AA163" s="240">
        <f t="shared" si="23"/>
        <v>0</v>
      </c>
      <c r="AR163" s="158" t="s">
        <v>1465</v>
      </c>
      <c r="AT163" s="158" t="s">
        <v>203</v>
      </c>
      <c r="AU163" s="158" t="s">
        <v>85</v>
      </c>
      <c r="AY163" s="158" t="s">
        <v>168</v>
      </c>
      <c r="BE163" s="241">
        <f t="shared" si="24"/>
        <v>0</v>
      </c>
      <c r="BF163" s="241">
        <f t="shared" si="25"/>
        <v>0</v>
      </c>
      <c r="BG163" s="241">
        <f t="shared" si="26"/>
        <v>0</v>
      </c>
      <c r="BH163" s="241">
        <f t="shared" si="27"/>
        <v>0</v>
      </c>
      <c r="BI163" s="241">
        <f t="shared" si="28"/>
        <v>0</v>
      </c>
      <c r="BJ163" s="158" t="s">
        <v>85</v>
      </c>
      <c r="BK163" s="242">
        <f t="shared" si="29"/>
        <v>0</v>
      </c>
      <c r="BL163" s="158" t="s">
        <v>428</v>
      </c>
      <c r="BM163" s="158" t="s">
        <v>460</v>
      </c>
      <c r="BO163" s="152"/>
    </row>
    <row r="164" spans="2:67" s="170" customFormat="1" ht="25.5" customHeight="1">
      <c r="B164" s="171"/>
      <c r="C164" s="243" t="s">
        <v>337</v>
      </c>
      <c r="D164" s="243" t="s">
        <v>203</v>
      </c>
      <c r="E164" s="244" t="s">
        <v>1975</v>
      </c>
      <c r="F164" s="245" t="s">
        <v>1976</v>
      </c>
      <c r="G164" s="245"/>
      <c r="H164" s="245"/>
      <c r="I164" s="245"/>
      <c r="J164" s="246" t="s">
        <v>210</v>
      </c>
      <c r="K164" s="247">
        <v>38</v>
      </c>
      <c r="L164" s="150"/>
      <c r="M164" s="150"/>
      <c r="N164" s="248">
        <f t="shared" si="20"/>
        <v>0</v>
      </c>
      <c r="O164" s="236"/>
      <c r="P164" s="236"/>
      <c r="Q164" s="236"/>
      <c r="R164" s="174"/>
      <c r="S164" s="262"/>
      <c r="T164" s="237" t="s">
        <v>5</v>
      </c>
      <c r="U164" s="238" t="s">
        <v>41</v>
      </c>
      <c r="V164" s="239">
        <v>0</v>
      </c>
      <c r="W164" s="239">
        <f t="shared" si="21"/>
        <v>0</v>
      </c>
      <c r="X164" s="239">
        <v>0</v>
      </c>
      <c r="Y164" s="239">
        <f t="shared" si="22"/>
        <v>0</v>
      </c>
      <c r="Z164" s="239">
        <v>0</v>
      </c>
      <c r="AA164" s="240">
        <f t="shared" si="23"/>
        <v>0</v>
      </c>
      <c r="AR164" s="158" t="s">
        <v>1465</v>
      </c>
      <c r="AT164" s="158" t="s">
        <v>203</v>
      </c>
      <c r="AU164" s="158" t="s">
        <v>85</v>
      </c>
      <c r="AY164" s="158" t="s">
        <v>168</v>
      </c>
      <c r="BE164" s="241">
        <f t="shared" si="24"/>
        <v>0</v>
      </c>
      <c r="BF164" s="241">
        <f t="shared" si="25"/>
        <v>0</v>
      </c>
      <c r="BG164" s="241">
        <f t="shared" si="26"/>
        <v>0</v>
      </c>
      <c r="BH164" s="241">
        <f t="shared" si="27"/>
        <v>0</v>
      </c>
      <c r="BI164" s="241">
        <f t="shared" si="28"/>
        <v>0</v>
      </c>
      <c r="BJ164" s="158" t="s">
        <v>85</v>
      </c>
      <c r="BK164" s="242">
        <f t="shared" si="29"/>
        <v>0</v>
      </c>
      <c r="BL164" s="158" t="s">
        <v>428</v>
      </c>
      <c r="BM164" s="158" t="s">
        <v>468</v>
      </c>
      <c r="BO164" s="152"/>
    </row>
    <row r="165" spans="2:67" s="170" customFormat="1" ht="16.5" customHeight="1">
      <c r="B165" s="171"/>
      <c r="C165" s="231" t="s">
        <v>341</v>
      </c>
      <c r="D165" s="231" t="s">
        <v>169</v>
      </c>
      <c r="E165" s="232" t="s">
        <v>1977</v>
      </c>
      <c r="F165" s="233" t="s">
        <v>1978</v>
      </c>
      <c r="G165" s="233"/>
      <c r="H165" s="233"/>
      <c r="I165" s="233"/>
      <c r="J165" s="234" t="s">
        <v>210</v>
      </c>
      <c r="K165" s="235">
        <v>15</v>
      </c>
      <c r="L165" s="149"/>
      <c r="M165" s="149"/>
      <c r="N165" s="236">
        <f t="shared" si="20"/>
        <v>0</v>
      </c>
      <c r="O165" s="236"/>
      <c r="P165" s="236"/>
      <c r="Q165" s="236"/>
      <c r="R165" s="174"/>
      <c r="S165" s="262"/>
      <c r="T165" s="237" t="s">
        <v>5</v>
      </c>
      <c r="U165" s="238" t="s">
        <v>41</v>
      </c>
      <c r="V165" s="239">
        <v>0</v>
      </c>
      <c r="W165" s="239">
        <f t="shared" si="21"/>
        <v>0</v>
      </c>
      <c r="X165" s="239">
        <v>0</v>
      </c>
      <c r="Y165" s="239">
        <f t="shared" si="22"/>
        <v>0</v>
      </c>
      <c r="Z165" s="239">
        <v>0</v>
      </c>
      <c r="AA165" s="240">
        <f t="shared" si="23"/>
        <v>0</v>
      </c>
      <c r="AR165" s="158" t="s">
        <v>428</v>
      </c>
      <c r="AT165" s="158" t="s">
        <v>169</v>
      </c>
      <c r="AU165" s="158" t="s">
        <v>85</v>
      </c>
      <c r="AY165" s="158" t="s">
        <v>168</v>
      </c>
      <c r="BE165" s="241">
        <f t="shared" si="24"/>
        <v>0</v>
      </c>
      <c r="BF165" s="241">
        <f t="shared" si="25"/>
        <v>0</v>
      </c>
      <c r="BG165" s="241">
        <f t="shared" si="26"/>
        <v>0</v>
      </c>
      <c r="BH165" s="241">
        <f t="shared" si="27"/>
        <v>0</v>
      </c>
      <c r="BI165" s="241">
        <f t="shared" si="28"/>
        <v>0</v>
      </c>
      <c r="BJ165" s="158" t="s">
        <v>85</v>
      </c>
      <c r="BK165" s="242">
        <f t="shared" si="29"/>
        <v>0</v>
      </c>
      <c r="BL165" s="158" t="s">
        <v>428</v>
      </c>
      <c r="BM165" s="158" t="s">
        <v>476</v>
      </c>
      <c r="BO165" s="152"/>
    </row>
    <row r="166" spans="2:67" s="170" customFormat="1" ht="25.5" customHeight="1">
      <c r="B166" s="171"/>
      <c r="C166" s="243" t="s">
        <v>345</v>
      </c>
      <c r="D166" s="243" t="s">
        <v>203</v>
      </c>
      <c r="E166" s="244" t="s">
        <v>1979</v>
      </c>
      <c r="F166" s="245" t="s">
        <v>1980</v>
      </c>
      <c r="G166" s="245"/>
      <c r="H166" s="245"/>
      <c r="I166" s="245"/>
      <c r="J166" s="246" t="s">
        <v>210</v>
      </c>
      <c r="K166" s="247">
        <v>15</v>
      </c>
      <c r="L166" s="150"/>
      <c r="M166" s="150"/>
      <c r="N166" s="248">
        <f t="shared" si="20"/>
        <v>0</v>
      </c>
      <c r="O166" s="236"/>
      <c r="P166" s="236"/>
      <c r="Q166" s="236"/>
      <c r="R166" s="174"/>
      <c r="S166" s="262"/>
      <c r="T166" s="237" t="s">
        <v>5</v>
      </c>
      <c r="U166" s="238" t="s">
        <v>41</v>
      </c>
      <c r="V166" s="239">
        <v>0</v>
      </c>
      <c r="W166" s="239">
        <f t="shared" si="21"/>
        <v>0</v>
      </c>
      <c r="X166" s="239">
        <v>0</v>
      </c>
      <c r="Y166" s="239">
        <f t="shared" si="22"/>
        <v>0</v>
      </c>
      <c r="Z166" s="239">
        <v>0</v>
      </c>
      <c r="AA166" s="240">
        <f t="shared" si="23"/>
        <v>0</v>
      </c>
      <c r="AR166" s="158" t="s">
        <v>1465</v>
      </c>
      <c r="AT166" s="158" t="s">
        <v>203</v>
      </c>
      <c r="AU166" s="158" t="s">
        <v>85</v>
      </c>
      <c r="AY166" s="158" t="s">
        <v>168</v>
      </c>
      <c r="BE166" s="241">
        <f t="shared" si="24"/>
        <v>0</v>
      </c>
      <c r="BF166" s="241">
        <f t="shared" si="25"/>
        <v>0</v>
      </c>
      <c r="BG166" s="241">
        <f t="shared" si="26"/>
        <v>0</v>
      </c>
      <c r="BH166" s="241">
        <f t="shared" si="27"/>
        <v>0</v>
      </c>
      <c r="BI166" s="241">
        <f t="shared" si="28"/>
        <v>0</v>
      </c>
      <c r="BJ166" s="158" t="s">
        <v>85</v>
      </c>
      <c r="BK166" s="242">
        <f t="shared" si="29"/>
        <v>0</v>
      </c>
      <c r="BL166" s="158" t="s">
        <v>428</v>
      </c>
      <c r="BM166" s="158" t="s">
        <v>484</v>
      </c>
      <c r="BO166" s="152"/>
    </row>
    <row r="167" spans="2:67" s="170" customFormat="1" ht="25.5" customHeight="1">
      <c r="B167" s="171"/>
      <c r="C167" s="231" t="s">
        <v>349</v>
      </c>
      <c r="D167" s="231" t="s">
        <v>169</v>
      </c>
      <c r="E167" s="232" t="s">
        <v>1981</v>
      </c>
      <c r="F167" s="233" t="s">
        <v>1982</v>
      </c>
      <c r="G167" s="233"/>
      <c r="H167" s="233"/>
      <c r="I167" s="233"/>
      <c r="J167" s="234" t="s">
        <v>243</v>
      </c>
      <c r="K167" s="235">
        <v>6230</v>
      </c>
      <c r="L167" s="149"/>
      <c r="M167" s="149"/>
      <c r="N167" s="236">
        <f t="shared" si="20"/>
        <v>0</v>
      </c>
      <c r="O167" s="236"/>
      <c r="P167" s="236"/>
      <c r="Q167" s="236"/>
      <c r="R167" s="174"/>
      <c r="S167" s="262"/>
      <c r="T167" s="237" t="s">
        <v>5</v>
      </c>
      <c r="U167" s="238" t="s">
        <v>41</v>
      </c>
      <c r="V167" s="239">
        <v>0</v>
      </c>
      <c r="W167" s="239">
        <f t="shared" si="21"/>
        <v>0</v>
      </c>
      <c r="X167" s="239">
        <v>0</v>
      </c>
      <c r="Y167" s="239">
        <f t="shared" si="22"/>
        <v>0</v>
      </c>
      <c r="Z167" s="239">
        <v>0</v>
      </c>
      <c r="AA167" s="240">
        <f t="shared" si="23"/>
        <v>0</v>
      </c>
      <c r="AR167" s="158" t="s">
        <v>428</v>
      </c>
      <c r="AT167" s="158" t="s">
        <v>169</v>
      </c>
      <c r="AU167" s="158" t="s">
        <v>85</v>
      </c>
      <c r="AY167" s="158" t="s">
        <v>168</v>
      </c>
      <c r="BE167" s="241">
        <f t="shared" si="24"/>
        <v>0</v>
      </c>
      <c r="BF167" s="241">
        <f t="shared" si="25"/>
        <v>0</v>
      </c>
      <c r="BG167" s="241">
        <f t="shared" si="26"/>
        <v>0</v>
      </c>
      <c r="BH167" s="241">
        <f t="shared" si="27"/>
        <v>0</v>
      </c>
      <c r="BI167" s="241">
        <f t="shared" si="28"/>
        <v>0</v>
      </c>
      <c r="BJ167" s="158" t="s">
        <v>85</v>
      </c>
      <c r="BK167" s="242">
        <f t="shared" si="29"/>
        <v>0</v>
      </c>
      <c r="BL167" s="158" t="s">
        <v>428</v>
      </c>
      <c r="BM167" s="158" t="s">
        <v>492</v>
      </c>
      <c r="BO167" s="152"/>
    </row>
    <row r="168" spans="2:67" s="170" customFormat="1" ht="25.5" customHeight="1">
      <c r="B168" s="171"/>
      <c r="C168" s="243" t="s">
        <v>354</v>
      </c>
      <c r="D168" s="243" t="s">
        <v>203</v>
      </c>
      <c r="E168" s="244" t="s">
        <v>1983</v>
      </c>
      <c r="F168" s="245" t="s">
        <v>1984</v>
      </c>
      <c r="G168" s="245"/>
      <c r="H168" s="245"/>
      <c r="I168" s="245"/>
      <c r="J168" s="246" t="s">
        <v>243</v>
      </c>
      <c r="K168" s="247">
        <v>5380</v>
      </c>
      <c r="L168" s="150"/>
      <c r="M168" s="150"/>
      <c r="N168" s="248">
        <f t="shared" si="20"/>
        <v>0</v>
      </c>
      <c r="O168" s="236"/>
      <c r="P168" s="236"/>
      <c r="Q168" s="236"/>
      <c r="R168" s="174"/>
      <c r="S168" s="262"/>
      <c r="T168" s="237" t="s">
        <v>5</v>
      </c>
      <c r="U168" s="238" t="s">
        <v>41</v>
      </c>
      <c r="V168" s="239">
        <v>0</v>
      </c>
      <c r="W168" s="239">
        <f t="shared" si="21"/>
        <v>0</v>
      </c>
      <c r="X168" s="239">
        <v>0</v>
      </c>
      <c r="Y168" s="239">
        <f t="shared" si="22"/>
        <v>0</v>
      </c>
      <c r="Z168" s="239">
        <v>0</v>
      </c>
      <c r="AA168" s="240">
        <f t="shared" si="23"/>
        <v>0</v>
      </c>
      <c r="AR168" s="158" t="s">
        <v>1465</v>
      </c>
      <c r="AT168" s="158" t="s">
        <v>203</v>
      </c>
      <c r="AU168" s="158" t="s">
        <v>85</v>
      </c>
      <c r="AY168" s="158" t="s">
        <v>168</v>
      </c>
      <c r="BE168" s="241">
        <f t="shared" si="24"/>
        <v>0</v>
      </c>
      <c r="BF168" s="241">
        <f t="shared" si="25"/>
        <v>0</v>
      </c>
      <c r="BG168" s="241">
        <f t="shared" si="26"/>
        <v>0</v>
      </c>
      <c r="BH168" s="241">
        <f t="shared" si="27"/>
        <v>0</v>
      </c>
      <c r="BI168" s="241">
        <f t="shared" si="28"/>
        <v>0</v>
      </c>
      <c r="BJ168" s="158" t="s">
        <v>85</v>
      </c>
      <c r="BK168" s="242">
        <f t="shared" si="29"/>
        <v>0</v>
      </c>
      <c r="BL168" s="158" t="s">
        <v>428</v>
      </c>
      <c r="BM168" s="158" t="s">
        <v>500</v>
      </c>
      <c r="BO168" s="152"/>
    </row>
    <row r="169" spans="2:67" s="170" customFormat="1" ht="25.5" customHeight="1">
      <c r="B169" s="171"/>
      <c r="C169" s="243" t="s">
        <v>358</v>
      </c>
      <c r="D169" s="243" t="s">
        <v>203</v>
      </c>
      <c r="E169" s="244" t="s">
        <v>1985</v>
      </c>
      <c r="F169" s="245" t="s">
        <v>1986</v>
      </c>
      <c r="G169" s="245"/>
      <c r="H169" s="245"/>
      <c r="I169" s="245"/>
      <c r="J169" s="246" t="s">
        <v>243</v>
      </c>
      <c r="K169" s="247">
        <v>850</v>
      </c>
      <c r="L169" s="150"/>
      <c r="M169" s="150"/>
      <c r="N169" s="248">
        <f t="shared" si="20"/>
        <v>0</v>
      </c>
      <c r="O169" s="236"/>
      <c r="P169" s="236"/>
      <c r="Q169" s="236"/>
      <c r="R169" s="174"/>
      <c r="S169" s="262"/>
      <c r="T169" s="237" t="s">
        <v>5</v>
      </c>
      <c r="U169" s="238" t="s">
        <v>41</v>
      </c>
      <c r="V169" s="239">
        <v>0</v>
      </c>
      <c r="W169" s="239">
        <f t="shared" si="21"/>
        <v>0</v>
      </c>
      <c r="X169" s="239">
        <v>0</v>
      </c>
      <c r="Y169" s="239">
        <f t="shared" si="22"/>
        <v>0</v>
      </c>
      <c r="Z169" s="239">
        <v>0</v>
      </c>
      <c r="AA169" s="240">
        <f t="shared" si="23"/>
        <v>0</v>
      </c>
      <c r="AR169" s="158" t="s">
        <v>1465</v>
      </c>
      <c r="AT169" s="158" t="s">
        <v>203</v>
      </c>
      <c r="AU169" s="158" t="s">
        <v>85</v>
      </c>
      <c r="AY169" s="158" t="s">
        <v>168</v>
      </c>
      <c r="BE169" s="241">
        <f t="shared" si="24"/>
        <v>0</v>
      </c>
      <c r="BF169" s="241">
        <f t="shared" si="25"/>
        <v>0</v>
      </c>
      <c r="BG169" s="241">
        <f t="shared" si="26"/>
        <v>0</v>
      </c>
      <c r="BH169" s="241">
        <f t="shared" si="27"/>
        <v>0</v>
      </c>
      <c r="BI169" s="241">
        <f t="shared" si="28"/>
        <v>0</v>
      </c>
      <c r="BJ169" s="158" t="s">
        <v>85</v>
      </c>
      <c r="BK169" s="242">
        <f t="shared" si="29"/>
        <v>0</v>
      </c>
      <c r="BL169" s="158" t="s">
        <v>428</v>
      </c>
      <c r="BM169" s="158" t="s">
        <v>508</v>
      </c>
      <c r="BO169" s="152"/>
    </row>
    <row r="170" spans="2:67" s="170" customFormat="1" ht="38.25" customHeight="1">
      <c r="B170" s="171"/>
      <c r="C170" s="231" t="s">
        <v>362</v>
      </c>
      <c r="D170" s="231" t="s">
        <v>169</v>
      </c>
      <c r="E170" s="232" t="s">
        <v>1987</v>
      </c>
      <c r="F170" s="233" t="s">
        <v>1988</v>
      </c>
      <c r="G170" s="233"/>
      <c r="H170" s="233"/>
      <c r="I170" s="233"/>
      <c r="J170" s="234" t="s">
        <v>210</v>
      </c>
      <c r="K170" s="235">
        <v>4</v>
      </c>
      <c r="L170" s="149"/>
      <c r="M170" s="149"/>
      <c r="N170" s="236">
        <f t="shared" si="20"/>
        <v>0</v>
      </c>
      <c r="O170" s="236"/>
      <c r="P170" s="236"/>
      <c r="Q170" s="236"/>
      <c r="R170" s="174"/>
      <c r="S170" s="262"/>
      <c r="T170" s="237" t="s">
        <v>5</v>
      </c>
      <c r="U170" s="238" t="s">
        <v>41</v>
      </c>
      <c r="V170" s="239">
        <v>0</v>
      </c>
      <c r="W170" s="239">
        <f t="shared" si="21"/>
        <v>0</v>
      </c>
      <c r="X170" s="239">
        <v>0</v>
      </c>
      <c r="Y170" s="239">
        <f t="shared" si="22"/>
        <v>0</v>
      </c>
      <c r="Z170" s="239">
        <v>0</v>
      </c>
      <c r="AA170" s="240">
        <f t="shared" si="23"/>
        <v>0</v>
      </c>
      <c r="AR170" s="158" t="s">
        <v>428</v>
      </c>
      <c r="AT170" s="158" t="s">
        <v>169</v>
      </c>
      <c r="AU170" s="158" t="s">
        <v>85</v>
      </c>
      <c r="AY170" s="158" t="s">
        <v>168</v>
      </c>
      <c r="BE170" s="241">
        <f t="shared" si="24"/>
        <v>0</v>
      </c>
      <c r="BF170" s="241">
        <f t="shared" si="25"/>
        <v>0</v>
      </c>
      <c r="BG170" s="241">
        <f t="shared" si="26"/>
        <v>0</v>
      </c>
      <c r="BH170" s="241">
        <f t="shared" si="27"/>
        <v>0</v>
      </c>
      <c r="BI170" s="241">
        <f t="shared" si="28"/>
        <v>0</v>
      </c>
      <c r="BJ170" s="158" t="s">
        <v>85</v>
      </c>
      <c r="BK170" s="242">
        <f t="shared" si="29"/>
        <v>0</v>
      </c>
      <c r="BL170" s="158" t="s">
        <v>428</v>
      </c>
      <c r="BM170" s="158" t="s">
        <v>516</v>
      </c>
      <c r="BO170" s="152"/>
    </row>
    <row r="171" spans="2:67" s="170" customFormat="1" ht="63.75" customHeight="1">
      <c r="B171" s="171"/>
      <c r="C171" s="243" t="s">
        <v>366</v>
      </c>
      <c r="D171" s="243" t="s">
        <v>203</v>
      </c>
      <c r="E171" s="244" t="s">
        <v>1989</v>
      </c>
      <c r="F171" s="245" t="s">
        <v>1990</v>
      </c>
      <c r="G171" s="245"/>
      <c r="H171" s="245"/>
      <c r="I171" s="245"/>
      <c r="J171" s="246" t="s">
        <v>210</v>
      </c>
      <c r="K171" s="247">
        <v>4</v>
      </c>
      <c r="L171" s="150"/>
      <c r="M171" s="150"/>
      <c r="N171" s="248">
        <f t="shared" si="20"/>
        <v>0</v>
      </c>
      <c r="O171" s="236"/>
      <c r="P171" s="236"/>
      <c r="Q171" s="236"/>
      <c r="R171" s="174"/>
      <c r="S171" s="262"/>
      <c r="T171" s="237" t="s">
        <v>5</v>
      </c>
      <c r="U171" s="238" t="s">
        <v>41</v>
      </c>
      <c r="V171" s="239">
        <v>0</v>
      </c>
      <c r="W171" s="239">
        <f t="shared" si="21"/>
        <v>0</v>
      </c>
      <c r="X171" s="239">
        <v>0</v>
      </c>
      <c r="Y171" s="239">
        <f t="shared" si="22"/>
        <v>0</v>
      </c>
      <c r="Z171" s="239">
        <v>0</v>
      </c>
      <c r="AA171" s="240">
        <f t="shared" si="23"/>
        <v>0</v>
      </c>
      <c r="AR171" s="158" t="s">
        <v>1465</v>
      </c>
      <c r="AT171" s="158" t="s">
        <v>203</v>
      </c>
      <c r="AU171" s="158" t="s">
        <v>85</v>
      </c>
      <c r="AY171" s="158" t="s">
        <v>168</v>
      </c>
      <c r="BE171" s="241">
        <f t="shared" si="24"/>
        <v>0</v>
      </c>
      <c r="BF171" s="241">
        <f t="shared" si="25"/>
        <v>0</v>
      </c>
      <c r="BG171" s="241">
        <f t="shared" si="26"/>
        <v>0</v>
      </c>
      <c r="BH171" s="241">
        <f t="shared" si="27"/>
        <v>0</v>
      </c>
      <c r="BI171" s="241">
        <f t="shared" si="28"/>
        <v>0</v>
      </c>
      <c r="BJ171" s="158" t="s">
        <v>85</v>
      </c>
      <c r="BK171" s="242">
        <f t="shared" si="29"/>
        <v>0</v>
      </c>
      <c r="BL171" s="158" t="s">
        <v>428</v>
      </c>
      <c r="BM171" s="158" t="s">
        <v>524</v>
      </c>
      <c r="BO171" s="152"/>
    </row>
    <row r="172" spans="2:67" s="170" customFormat="1" ht="38.25" customHeight="1">
      <c r="B172" s="171"/>
      <c r="C172" s="231" t="s">
        <v>370</v>
      </c>
      <c r="D172" s="231" t="s">
        <v>169</v>
      </c>
      <c r="E172" s="232" t="s">
        <v>1991</v>
      </c>
      <c r="F172" s="233" t="s">
        <v>1992</v>
      </c>
      <c r="G172" s="233"/>
      <c r="H172" s="233"/>
      <c r="I172" s="233"/>
      <c r="J172" s="234" t="s">
        <v>210</v>
      </c>
      <c r="K172" s="235">
        <v>1</v>
      </c>
      <c r="L172" s="149"/>
      <c r="M172" s="149"/>
      <c r="N172" s="236">
        <f t="shared" si="20"/>
        <v>0</v>
      </c>
      <c r="O172" s="236"/>
      <c r="P172" s="236"/>
      <c r="Q172" s="236"/>
      <c r="R172" s="174"/>
      <c r="S172" s="262"/>
      <c r="T172" s="237" t="s">
        <v>5</v>
      </c>
      <c r="U172" s="238" t="s">
        <v>41</v>
      </c>
      <c r="V172" s="239">
        <v>0</v>
      </c>
      <c r="W172" s="239">
        <f t="shared" si="21"/>
        <v>0</v>
      </c>
      <c r="X172" s="239">
        <v>0</v>
      </c>
      <c r="Y172" s="239">
        <f t="shared" si="22"/>
        <v>0</v>
      </c>
      <c r="Z172" s="239">
        <v>0</v>
      </c>
      <c r="AA172" s="240">
        <f t="shared" si="23"/>
        <v>0</v>
      </c>
      <c r="AR172" s="158" t="s">
        <v>428</v>
      </c>
      <c r="AT172" s="158" t="s">
        <v>169</v>
      </c>
      <c r="AU172" s="158" t="s">
        <v>85</v>
      </c>
      <c r="AY172" s="158" t="s">
        <v>168</v>
      </c>
      <c r="BE172" s="241">
        <f t="shared" si="24"/>
        <v>0</v>
      </c>
      <c r="BF172" s="241">
        <f t="shared" si="25"/>
        <v>0</v>
      </c>
      <c r="BG172" s="241">
        <f t="shared" si="26"/>
        <v>0</v>
      </c>
      <c r="BH172" s="241">
        <f t="shared" si="27"/>
        <v>0</v>
      </c>
      <c r="BI172" s="241">
        <f t="shared" si="28"/>
        <v>0</v>
      </c>
      <c r="BJ172" s="158" t="s">
        <v>85</v>
      </c>
      <c r="BK172" s="242">
        <f t="shared" si="29"/>
        <v>0</v>
      </c>
      <c r="BL172" s="158" t="s">
        <v>428</v>
      </c>
      <c r="BM172" s="158" t="s">
        <v>533</v>
      </c>
      <c r="BO172" s="152"/>
    </row>
    <row r="173" spans="2:67" s="170" customFormat="1" ht="38.25" customHeight="1">
      <c r="B173" s="171"/>
      <c r="C173" s="243" t="s">
        <v>374</v>
      </c>
      <c r="D173" s="243" t="s">
        <v>203</v>
      </c>
      <c r="E173" s="244" t="s">
        <v>1993</v>
      </c>
      <c r="F173" s="245" t="s">
        <v>1994</v>
      </c>
      <c r="G173" s="245"/>
      <c r="H173" s="245"/>
      <c r="I173" s="245"/>
      <c r="J173" s="246" t="s">
        <v>210</v>
      </c>
      <c r="K173" s="247">
        <v>1</v>
      </c>
      <c r="L173" s="150"/>
      <c r="M173" s="150"/>
      <c r="N173" s="248">
        <f t="shared" si="20"/>
        <v>0</v>
      </c>
      <c r="O173" s="236"/>
      <c r="P173" s="236"/>
      <c r="Q173" s="236"/>
      <c r="R173" s="174"/>
      <c r="S173" s="262"/>
      <c r="T173" s="237" t="s">
        <v>5</v>
      </c>
      <c r="U173" s="238" t="s">
        <v>41</v>
      </c>
      <c r="V173" s="239">
        <v>0</v>
      </c>
      <c r="W173" s="239">
        <f t="shared" si="21"/>
        <v>0</v>
      </c>
      <c r="X173" s="239">
        <v>0</v>
      </c>
      <c r="Y173" s="239">
        <f t="shared" si="22"/>
        <v>0</v>
      </c>
      <c r="Z173" s="239">
        <v>0</v>
      </c>
      <c r="AA173" s="240">
        <f t="shared" si="23"/>
        <v>0</v>
      </c>
      <c r="AR173" s="158" t="s">
        <v>1465</v>
      </c>
      <c r="AT173" s="158" t="s">
        <v>203</v>
      </c>
      <c r="AU173" s="158" t="s">
        <v>85</v>
      </c>
      <c r="AY173" s="158" t="s">
        <v>168</v>
      </c>
      <c r="BE173" s="241">
        <f t="shared" si="24"/>
        <v>0</v>
      </c>
      <c r="BF173" s="241">
        <f t="shared" si="25"/>
        <v>0</v>
      </c>
      <c r="BG173" s="241">
        <f t="shared" si="26"/>
        <v>0</v>
      </c>
      <c r="BH173" s="241">
        <f t="shared" si="27"/>
        <v>0</v>
      </c>
      <c r="BI173" s="241">
        <f t="shared" si="28"/>
        <v>0</v>
      </c>
      <c r="BJ173" s="158" t="s">
        <v>85</v>
      </c>
      <c r="BK173" s="242">
        <f t="shared" si="29"/>
        <v>0</v>
      </c>
      <c r="BL173" s="158" t="s">
        <v>428</v>
      </c>
      <c r="BM173" s="158" t="s">
        <v>541</v>
      </c>
      <c r="BO173" s="152"/>
    </row>
    <row r="174" spans="2:67" s="170" customFormat="1" ht="51" customHeight="1">
      <c r="B174" s="171"/>
      <c r="C174" s="243" t="s">
        <v>378</v>
      </c>
      <c r="D174" s="243" t="s">
        <v>203</v>
      </c>
      <c r="E174" s="244" t="s">
        <v>1995</v>
      </c>
      <c r="F174" s="245" t="s">
        <v>1996</v>
      </c>
      <c r="G174" s="245"/>
      <c r="H174" s="245"/>
      <c r="I174" s="245"/>
      <c r="J174" s="246" t="s">
        <v>210</v>
      </c>
      <c r="K174" s="247">
        <v>1</v>
      </c>
      <c r="L174" s="150"/>
      <c r="M174" s="150"/>
      <c r="N174" s="248">
        <f t="shared" si="20"/>
        <v>0</v>
      </c>
      <c r="O174" s="236"/>
      <c r="P174" s="236"/>
      <c r="Q174" s="236"/>
      <c r="R174" s="174"/>
      <c r="S174" s="262"/>
      <c r="T174" s="237" t="s">
        <v>5</v>
      </c>
      <c r="U174" s="238" t="s">
        <v>41</v>
      </c>
      <c r="V174" s="239">
        <v>0</v>
      </c>
      <c r="W174" s="239">
        <f t="shared" si="21"/>
        <v>0</v>
      </c>
      <c r="X174" s="239">
        <v>0</v>
      </c>
      <c r="Y174" s="239">
        <f t="shared" si="22"/>
        <v>0</v>
      </c>
      <c r="Z174" s="239">
        <v>0</v>
      </c>
      <c r="AA174" s="240">
        <f t="shared" si="23"/>
        <v>0</v>
      </c>
      <c r="AR174" s="158" t="s">
        <v>1465</v>
      </c>
      <c r="AT174" s="158" t="s">
        <v>203</v>
      </c>
      <c r="AU174" s="158" t="s">
        <v>85</v>
      </c>
      <c r="AY174" s="158" t="s">
        <v>168</v>
      </c>
      <c r="BE174" s="241">
        <f t="shared" si="24"/>
        <v>0</v>
      </c>
      <c r="BF174" s="241">
        <f t="shared" si="25"/>
        <v>0</v>
      </c>
      <c r="BG174" s="241">
        <f t="shared" si="26"/>
        <v>0</v>
      </c>
      <c r="BH174" s="241">
        <f t="shared" si="27"/>
        <v>0</v>
      </c>
      <c r="BI174" s="241">
        <f t="shared" si="28"/>
        <v>0</v>
      </c>
      <c r="BJ174" s="158" t="s">
        <v>85</v>
      </c>
      <c r="BK174" s="242">
        <f t="shared" si="29"/>
        <v>0</v>
      </c>
      <c r="BL174" s="158" t="s">
        <v>428</v>
      </c>
      <c r="BM174" s="158" t="s">
        <v>549</v>
      </c>
      <c r="BO174" s="152"/>
    </row>
    <row r="175" spans="2:67" s="170" customFormat="1" ht="25.5" customHeight="1">
      <c r="B175" s="171"/>
      <c r="C175" s="243" t="s">
        <v>382</v>
      </c>
      <c r="D175" s="243" t="s">
        <v>203</v>
      </c>
      <c r="E175" s="244" t="s">
        <v>1997</v>
      </c>
      <c r="F175" s="245" t="s">
        <v>1998</v>
      </c>
      <c r="G175" s="245"/>
      <c r="H175" s="245"/>
      <c r="I175" s="245"/>
      <c r="J175" s="246" t="s">
        <v>210</v>
      </c>
      <c r="K175" s="247">
        <v>1</v>
      </c>
      <c r="L175" s="150"/>
      <c r="M175" s="150"/>
      <c r="N175" s="248">
        <f t="shared" si="20"/>
        <v>0</v>
      </c>
      <c r="O175" s="236"/>
      <c r="P175" s="236"/>
      <c r="Q175" s="236"/>
      <c r="R175" s="174"/>
      <c r="S175" s="262"/>
      <c r="T175" s="237" t="s">
        <v>5</v>
      </c>
      <c r="U175" s="238" t="s">
        <v>41</v>
      </c>
      <c r="V175" s="239">
        <v>0</v>
      </c>
      <c r="W175" s="239">
        <f t="shared" si="21"/>
        <v>0</v>
      </c>
      <c r="X175" s="239">
        <v>0</v>
      </c>
      <c r="Y175" s="239">
        <f t="shared" si="22"/>
        <v>0</v>
      </c>
      <c r="Z175" s="239">
        <v>0</v>
      </c>
      <c r="AA175" s="240">
        <f t="shared" si="23"/>
        <v>0</v>
      </c>
      <c r="AR175" s="158" t="s">
        <v>1465</v>
      </c>
      <c r="AT175" s="158" t="s">
        <v>203</v>
      </c>
      <c r="AU175" s="158" t="s">
        <v>85</v>
      </c>
      <c r="AY175" s="158" t="s">
        <v>168</v>
      </c>
      <c r="BE175" s="241">
        <f t="shared" si="24"/>
        <v>0</v>
      </c>
      <c r="BF175" s="241">
        <f t="shared" si="25"/>
        <v>0</v>
      </c>
      <c r="BG175" s="241">
        <f t="shared" si="26"/>
        <v>0</v>
      </c>
      <c r="BH175" s="241">
        <f t="shared" si="27"/>
        <v>0</v>
      </c>
      <c r="BI175" s="241">
        <f t="shared" si="28"/>
        <v>0</v>
      </c>
      <c r="BJ175" s="158" t="s">
        <v>85</v>
      </c>
      <c r="BK175" s="242">
        <f t="shared" si="29"/>
        <v>0</v>
      </c>
      <c r="BL175" s="158" t="s">
        <v>428</v>
      </c>
      <c r="BM175" s="158" t="s">
        <v>557</v>
      </c>
      <c r="BO175" s="152"/>
    </row>
    <row r="176" spans="2:67" s="170" customFormat="1" ht="25.5" customHeight="1">
      <c r="B176" s="171"/>
      <c r="C176" s="231" t="s">
        <v>386</v>
      </c>
      <c r="D176" s="231" t="s">
        <v>169</v>
      </c>
      <c r="E176" s="232" t="s">
        <v>1999</v>
      </c>
      <c r="F176" s="233" t="s">
        <v>2000</v>
      </c>
      <c r="G176" s="233"/>
      <c r="H176" s="233"/>
      <c r="I176" s="233"/>
      <c r="J176" s="234" t="s">
        <v>210</v>
      </c>
      <c r="K176" s="235">
        <v>9</v>
      </c>
      <c r="L176" s="149"/>
      <c r="M176" s="149"/>
      <c r="N176" s="236">
        <f t="shared" si="20"/>
        <v>0</v>
      </c>
      <c r="O176" s="236"/>
      <c r="P176" s="236"/>
      <c r="Q176" s="236"/>
      <c r="R176" s="174"/>
      <c r="S176" s="262"/>
      <c r="T176" s="237" t="s">
        <v>5</v>
      </c>
      <c r="U176" s="238" t="s">
        <v>41</v>
      </c>
      <c r="V176" s="239">
        <v>0</v>
      </c>
      <c r="W176" s="239">
        <f t="shared" si="21"/>
        <v>0</v>
      </c>
      <c r="X176" s="239">
        <v>0</v>
      </c>
      <c r="Y176" s="239">
        <f t="shared" si="22"/>
        <v>0</v>
      </c>
      <c r="Z176" s="239">
        <v>0</v>
      </c>
      <c r="AA176" s="240">
        <f t="shared" si="23"/>
        <v>0</v>
      </c>
      <c r="AR176" s="158" t="s">
        <v>428</v>
      </c>
      <c r="AT176" s="158" t="s">
        <v>169</v>
      </c>
      <c r="AU176" s="158" t="s">
        <v>85</v>
      </c>
      <c r="AY176" s="158" t="s">
        <v>168</v>
      </c>
      <c r="BE176" s="241">
        <f t="shared" si="24"/>
        <v>0</v>
      </c>
      <c r="BF176" s="241">
        <f t="shared" si="25"/>
        <v>0</v>
      </c>
      <c r="BG176" s="241">
        <f t="shared" si="26"/>
        <v>0</v>
      </c>
      <c r="BH176" s="241">
        <f t="shared" si="27"/>
        <v>0</v>
      </c>
      <c r="BI176" s="241">
        <f t="shared" si="28"/>
        <v>0</v>
      </c>
      <c r="BJ176" s="158" t="s">
        <v>85</v>
      </c>
      <c r="BK176" s="242">
        <f t="shared" si="29"/>
        <v>0</v>
      </c>
      <c r="BL176" s="158" t="s">
        <v>428</v>
      </c>
      <c r="BM176" s="158" t="s">
        <v>565</v>
      </c>
      <c r="BO176" s="152"/>
    </row>
    <row r="177" spans="2:67" s="170" customFormat="1" ht="25.5" customHeight="1">
      <c r="B177" s="171"/>
      <c r="C177" s="243" t="s">
        <v>390</v>
      </c>
      <c r="D177" s="243" t="s">
        <v>203</v>
      </c>
      <c r="E177" s="244" t="s">
        <v>2001</v>
      </c>
      <c r="F177" s="245" t="s">
        <v>2002</v>
      </c>
      <c r="G177" s="245"/>
      <c r="H177" s="245"/>
      <c r="I177" s="245"/>
      <c r="J177" s="246" t="s">
        <v>210</v>
      </c>
      <c r="K177" s="247">
        <v>9</v>
      </c>
      <c r="L177" s="150"/>
      <c r="M177" s="150"/>
      <c r="N177" s="248">
        <f t="shared" si="20"/>
        <v>0</v>
      </c>
      <c r="O177" s="236"/>
      <c r="P177" s="236"/>
      <c r="Q177" s="236"/>
      <c r="R177" s="174"/>
      <c r="S177" s="262"/>
      <c r="T177" s="237" t="s">
        <v>5</v>
      </c>
      <c r="U177" s="238" t="s">
        <v>41</v>
      </c>
      <c r="V177" s="239">
        <v>0</v>
      </c>
      <c r="W177" s="239">
        <f t="shared" si="21"/>
        <v>0</v>
      </c>
      <c r="X177" s="239">
        <v>0</v>
      </c>
      <c r="Y177" s="239">
        <f t="shared" si="22"/>
        <v>0</v>
      </c>
      <c r="Z177" s="239">
        <v>0</v>
      </c>
      <c r="AA177" s="240">
        <f t="shared" si="23"/>
        <v>0</v>
      </c>
      <c r="AR177" s="158" t="s">
        <v>1465</v>
      </c>
      <c r="AT177" s="158" t="s">
        <v>203</v>
      </c>
      <c r="AU177" s="158" t="s">
        <v>85</v>
      </c>
      <c r="AY177" s="158" t="s">
        <v>168</v>
      </c>
      <c r="BE177" s="241">
        <f t="shared" si="24"/>
        <v>0</v>
      </c>
      <c r="BF177" s="241">
        <f t="shared" si="25"/>
        <v>0</v>
      </c>
      <c r="BG177" s="241">
        <f t="shared" si="26"/>
        <v>0</v>
      </c>
      <c r="BH177" s="241">
        <f t="shared" si="27"/>
        <v>0</v>
      </c>
      <c r="BI177" s="241">
        <f t="shared" si="28"/>
        <v>0</v>
      </c>
      <c r="BJ177" s="158" t="s">
        <v>85</v>
      </c>
      <c r="BK177" s="242">
        <f t="shared" si="29"/>
        <v>0</v>
      </c>
      <c r="BL177" s="158" t="s">
        <v>428</v>
      </c>
      <c r="BM177" s="158" t="s">
        <v>573</v>
      </c>
      <c r="BO177" s="152"/>
    </row>
    <row r="178" spans="2:67" s="170" customFormat="1" ht="25.5" customHeight="1">
      <c r="B178" s="171"/>
      <c r="C178" s="231" t="s">
        <v>394</v>
      </c>
      <c r="D178" s="231" t="s">
        <v>169</v>
      </c>
      <c r="E178" s="232" t="s">
        <v>2003</v>
      </c>
      <c r="F178" s="233" t="s">
        <v>2004</v>
      </c>
      <c r="G178" s="233"/>
      <c r="H178" s="233"/>
      <c r="I178" s="233"/>
      <c r="J178" s="234" t="s">
        <v>210</v>
      </c>
      <c r="K178" s="235">
        <v>1</v>
      </c>
      <c r="L178" s="149"/>
      <c r="M178" s="149"/>
      <c r="N178" s="236">
        <f t="shared" si="20"/>
        <v>0</v>
      </c>
      <c r="O178" s="236"/>
      <c r="P178" s="236"/>
      <c r="Q178" s="236"/>
      <c r="R178" s="174"/>
      <c r="S178" s="262"/>
      <c r="T178" s="237" t="s">
        <v>5</v>
      </c>
      <c r="U178" s="238" t="s">
        <v>41</v>
      </c>
      <c r="V178" s="239">
        <v>0</v>
      </c>
      <c r="W178" s="239">
        <f t="shared" si="21"/>
        <v>0</v>
      </c>
      <c r="X178" s="239">
        <v>0</v>
      </c>
      <c r="Y178" s="239">
        <f t="shared" si="22"/>
        <v>0</v>
      </c>
      <c r="Z178" s="239">
        <v>0</v>
      </c>
      <c r="AA178" s="240">
        <f t="shared" si="23"/>
        <v>0</v>
      </c>
      <c r="AR178" s="158" t="s">
        <v>428</v>
      </c>
      <c r="AT178" s="158" t="s">
        <v>169</v>
      </c>
      <c r="AU178" s="158" t="s">
        <v>85</v>
      </c>
      <c r="AY178" s="158" t="s">
        <v>168</v>
      </c>
      <c r="BE178" s="241">
        <f t="shared" si="24"/>
        <v>0</v>
      </c>
      <c r="BF178" s="241">
        <f t="shared" si="25"/>
        <v>0</v>
      </c>
      <c r="BG178" s="241">
        <f t="shared" si="26"/>
        <v>0</v>
      </c>
      <c r="BH178" s="241">
        <f t="shared" si="27"/>
        <v>0</v>
      </c>
      <c r="BI178" s="241">
        <f t="shared" si="28"/>
        <v>0</v>
      </c>
      <c r="BJ178" s="158" t="s">
        <v>85</v>
      </c>
      <c r="BK178" s="242">
        <f t="shared" si="29"/>
        <v>0</v>
      </c>
      <c r="BL178" s="158" t="s">
        <v>428</v>
      </c>
      <c r="BM178" s="158" t="s">
        <v>581</v>
      </c>
      <c r="BO178" s="152"/>
    </row>
    <row r="179" spans="2:67" s="170" customFormat="1" ht="38.25" customHeight="1">
      <c r="B179" s="171"/>
      <c r="C179" s="243" t="s">
        <v>398</v>
      </c>
      <c r="D179" s="243" t="s">
        <v>203</v>
      </c>
      <c r="E179" s="244" t="s">
        <v>2005</v>
      </c>
      <c r="F179" s="245" t="s">
        <v>2006</v>
      </c>
      <c r="G179" s="245"/>
      <c r="H179" s="245"/>
      <c r="I179" s="245"/>
      <c r="J179" s="246" t="s">
        <v>210</v>
      </c>
      <c r="K179" s="247">
        <v>1</v>
      </c>
      <c r="L179" s="150"/>
      <c r="M179" s="150"/>
      <c r="N179" s="248">
        <f t="shared" si="20"/>
        <v>0</v>
      </c>
      <c r="O179" s="236"/>
      <c r="P179" s="236"/>
      <c r="Q179" s="236"/>
      <c r="R179" s="174"/>
      <c r="S179" s="262"/>
      <c r="T179" s="237" t="s">
        <v>5</v>
      </c>
      <c r="U179" s="238" t="s">
        <v>41</v>
      </c>
      <c r="V179" s="239">
        <v>0</v>
      </c>
      <c r="W179" s="239">
        <f t="shared" si="21"/>
        <v>0</v>
      </c>
      <c r="X179" s="239">
        <v>0</v>
      </c>
      <c r="Y179" s="239">
        <f t="shared" si="22"/>
        <v>0</v>
      </c>
      <c r="Z179" s="239">
        <v>0</v>
      </c>
      <c r="AA179" s="240">
        <f t="shared" si="23"/>
        <v>0</v>
      </c>
      <c r="AR179" s="158" t="s">
        <v>1465</v>
      </c>
      <c r="AT179" s="158" t="s">
        <v>203</v>
      </c>
      <c r="AU179" s="158" t="s">
        <v>85</v>
      </c>
      <c r="AY179" s="158" t="s">
        <v>168</v>
      </c>
      <c r="BE179" s="241">
        <f t="shared" si="24"/>
        <v>0</v>
      </c>
      <c r="BF179" s="241">
        <f t="shared" si="25"/>
        <v>0</v>
      </c>
      <c r="BG179" s="241">
        <f t="shared" si="26"/>
        <v>0</v>
      </c>
      <c r="BH179" s="241">
        <f t="shared" si="27"/>
        <v>0</v>
      </c>
      <c r="BI179" s="241">
        <f t="shared" si="28"/>
        <v>0</v>
      </c>
      <c r="BJ179" s="158" t="s">
        <v>85</v>
      </c>
      <c r="BK179" s="242">
        <f t="shared" si="29"/>
        <v>0</v>
      </c>
      <c r="BL179" s="158" t="s">
        <v>428</v>
      </c>
      <c r="BM179" s="158" t="s">
        <v>589</v>
      </c>
      <c r="BO179" s="152"/>
    </row>
    <row r="180" spans="2:67" s="170" customFormat="1" ht="38.25" customHeight="1">
      <c r="B180" s="171"/>
      <c r="C180" s="243" t="s">
        <v>402</v>
      </c>
      <c r="D180" s="243" t="s">
        <v>203</v>
      </c>
      <c r="E180" s="244" t="s">
        <v>2007</v>
      </c>
      <c r="F180" s="245" t="s">
        <v>2008</v>
      </c>
      <c r="G180" s="245"/>
      <c r="H180" s="245"/>
      <c r="I180" s="245"/>
      <c r="J180" s="246" t="s">
        <v>210</v>
      </c>
      <c r="K180" s="247">
        <v>25</v>
      </c>
      <c r="L180" s="150"/>
      <c r="M180" s="150"/>
      <c r="N180" s="248">
        <f t="shared" si="20"/>
        <v>0</v>
      </c>
      <c r="O180" s="236"/>
      <c r="P180" s="236"/>
      <c r="Q180" s="236"/>
      <c r="R180" s="174"/>
      <c r="S180" s="262"/>
      <c r="T180" s="237" t="s">
        <v>5</v>
      </c>
      <c r="U180" s="238" t="s">
        <v>41</v>
      </c>
      <c r="V180" s="239">
        <v>0</v>
      </c>
      <c r="W180" s="239">
        <f t="shared" si="21"/>
        <v>0</v>
      </c>
      <c r="X180" s="239">
        <v>0</v>
      </c>
      <c r="Y180" s="239">
        <f t="shared" si="22"/>
        <v>0</v>
      </c>
      <c r="Z180" s="239">
        <v>0</v>
      </c>
      <c r="AA180" s="240">
        <f t="shared" si="23"/>
        <v>0</v>
      </c>
      <c r="AR180" s="158" t="s">
        <v>1465</v>
      </c>
      <c r="AT180" s="158" t="s">
        <v>203</v>
      </c>
      <c r="AU180" s="158" t="s">
        <v>85</v>
      </c>
      <c r="AY180" s="158" t="s">
        <v>168</v>
      </c>
      <c r="BE180" s="241">
        <f t="shared" si="24"/>
        <v>0</v>
      </c>
      <c r="BF180" s="241">
        <f t="shared" si="25"/>
        <v>0</v>
      </c>
      <c r="BG180" s="241">
        <f t="shared" si="26"/>
        <v>0</v>
      </c>
      <c r="BH180" s="241">
        <f t="shared" si="27"/>
        <v>0</v>
      </c>
      <c r="BI180" s="241">
        <f t="shared" si="28"/>
        <v>0</v>
      </c>
      <c r="BJ180" s="158" t="s">
        <v>85</v>
      </c>
      <c r="BK180" s="242">
        <f t="shared" si="29"/>
        <v>0</v>
      </c>
      <c r="BL180" s="158" t="s">
        <v>428</v>
      </c>
      <c r="BM180" s="158" t="s">
        <v>597</v>
      </c>
      <c r="BO180" s="152"/>
    </row>
    <row r="181" spans="2:67" s="170" customFormat="1" ht="38.25" customHeight="1">
      <c r="B181" s="171"/>
      <c r="C181" s="243" t="s">
        <v>407</v>
      </c>
      <c r="D181" s="243" t="s">
        <v>203</v>
      </c>
      <c r="E181" s="244" t="s">
        <v>2009</v>
      </c>
      <c r="F181" s="245" t="s">
        <v>2010</v>
      </c>
      <c r="G181" s="245"/>
      <c r="H181" s="245"/>
      <c r="I181" s="245"/>
      <c r="J181" s="246" t="s">
        <v>210</v>
      </c>
      <c r="K181" s="247">
        <v>1</v>
      </c>
      <c r="L181" s="150"/>
      <c r="M181" s="150"/>
      <c r="N181" s="248">
        <f t="shared" si="20"/>
        <v>0</v>
      </c>
      <c r="O181" s="236"/>
      <c r="P181" s="236"/>
      <c r="Q181" s="236"/>
      <c r="R181" s="174"/>
      <c r="S181" s="262"/>
      <c r="T181" s="237" t="s">
        <v>5</v>
      </c>
      <c r="U181" s="238" t="s">
        <v>41</v>
      </c>
      <c r="V181" s="239">
        <v>0</v>
      </c>
      <c r="W181" s="239">
        <f t="shared" si="21"/>
        <v>0</v>
      </c>
      <c r="X181" s="239">
        <v>0</v>
      </c>
      <c r="Y181" s="239">
        <f t="shared" si="22"/>
        <v>0</v>
      </c>
      <c r="Z181" s="239">
        <v>0</v>
      </c>
      <c r="AA181" s="240">
        <f t="shared" si="23"/>
        <v>0</v>
      </c>
      <c r="AR181" s="158" t="s">
        <v>1465</v>
      </c>
      <c r="AT181" s="158" t="s">
        <v>203</v>
      </c>
      <c r="AU181" s="158" t="s">
        <v>85</v>
      </c>
      <c r="AY181" s="158" t="s">
        <v>168</v>
      </c>
      <c r="BE181" s="241">
        <f t="shared" si="24"/>
        <v>0</v>
      </c>
      <c r="BF181" s="241">
        <f t="shared" si="25"/>
        <v>0</v>
      </c>
      <c r="BG181" s="241">
        <f t="shared" si="26"/>
        <v>0</v>
      </c>
      <c r="BH181" s="241">
        <f t="shared" si="27"/>
        <v>0</v>
      </c>
      <c r="BI181" s="241">
        <f t="shared" si="28"/>
        <v>0</v>
      </c>
      <c r="BJ181" s="158" t="s">
        <v>85</v>
      </c>
      <c r="BK181" s="242">
        <f t="shared" si="29"/>
        <v>0</v>
      </c>
      <c r="BL181" s="158" t="s">
        <v>428</v>
      </c>
      <c r="BM181" s="158" t="s">
        <v>605</v>
      </c>
      <c r="BO181" s="152"/>
    </row>
    <row r="182" spans="2:67" s="170" customFormat="1" ht="51" customHeight="1">
      <c r="B182" s="171"/>
      <c r="C182" s="243" t="s">
        <v>411</v>
      </c>
      <c r="D182" s="243" t="s">
        <v>203</v>
      </c>
      <c r="E182" s="244" t="s">
        <v>2011</v>
      </c>
      <c r="F182" s="245" t="s">
        <v>2012</v>
      </c>
      <c r="G182" s="245"/>
      <c r="H182" s="245"/>
      <c r="I182" s="245"/>
      <c r="J182" s="246" t="s">
        <v>210</v>
      </c>
      <c r="K182" s="247">
        <v>1</v>
      </c>
      <c r="L182" s="150"/>
      <c r="M182" s="150"/>
      <c r="N182" s="248">
        <f t="shared" si="20"/>
        <v>0</v>
      </c>
      <c r="O182" s="236"/>
      <c r="P182" s="236"/>
      <c r="Q182" s="236"/>
      <c r="R182" s="174"/>
      <c r="S182" s="262"/>
      <c r="T182" s="237" t="s">
        <v>5</v>
      </c>
      <c r="U182" s="238" t="s">
        <v>41</v>
      </c>
      <c r="V182" s="239">
        <v>0</v>
      </c>
      <c r="W182" s="239">
        <f t="shared" si="21"/>
        <v>0</v>
      </c>
      <c r="X182" s="239">
        <v>0</v>
      </c>
      <c r="Y182" s="239">
        <f t="shared" si="22"/>
        <v>0</v>
      </c>
      <c r="Z182" s="239">
        <v>0</v>
      </c>
      <c r="AA182" s="240">
        <f t="shared" si="23"/>
        <v>0</v>
      </c>
      <c r="AR182" s="158" t="s">
        <v>1465</v>
      </c>
      <c r="AT182" s="158" t="s">
        <v>203</v>
      </c>
      <c r="AU182" s="158" t="s">
        <v>85</v>
      </c>
      <c r="AY182" s="158" t="s">
        <v>168</v>
      </c>
      <c r="BE182" s="241">
        <f t="shared" si="24"/>
        <v>0</v>
      </c>
      <c r="BF182" s="241">
        <f t="shared" si="25"/>
        <v>0</v>
      </c>
      <c r="BG182" s="241">
        <f t="shared" si="26"/>
        <v>0</v>
      </c>
      <c r="BH182" s="241">
        <f t="shared" si="27"/>
        <v>0</v>
      </c>
      <c r="BI182" s="241">
        <f t="shared" si="28"/>
        <v>0</v>
      </c>
      <c r="BJ182" s="158" t="s">
        <v>85</v>
      </c>
      <c r="BK182" s="242">
        <f t="shared" si="29"/>
        <v>0</v>
      </c>
      <c r="BL182" s="158" t="s">
        <v>428</v>
      </c>
      <c r="BM182" s="158" t="s">
        <v>612</v>
      </c>
      <c r="BO182" s="152"/>
    </row>
    <row r="183" spans="2:67" s="170" customFormat="1" ht="25.5" customHeight="1">
      <c r="B183" s="171"/>
      <c r="C183" s="231" t="s">
        <v>415</v>
      </c>
      <c r="D183" s="231" t="s">
        <v>169</v>
      </c>
      <c r="E183" s="232" t="s">
        <v>2013</v>
      </c>
      <c r="F183" s="233" t="s">
        <v>2014</v>
      </c>
      <c r="G183" s="233"/>
      <c r="H183" s="233"/>
      <c r="I183" s="233"/>
      <c r="J183" s="234" t="s">
        <v>210</v>
      </c>
      <c r="K183" s="235">
        <v>1</v>
      </c>
      <c r="L183" s="149"/>
      <c r="M183" s="149"/>
      <c r="N183" s="236">
        <f t="shared" si="20"/>
        <v>0</v>
      </c>
      <c r="O183" s="236"/>
      <c r="P183" s="236"/>
      <c r="Q183" s="236"/>
      <c r="R183" s="174"/>
      <c r="S183" s="262"/>
      <c r="T183" s="237" t="s">
        <v>5</v>
      </c>
      <c r="U183" s="238" t="s">
        <v>41</v>
      </c>
      <c r="V183" s="239">
        <v>0</v>
      </c>
      <c r="W183" s="239">
        <f t="shared" si="21"/>
        <v>0</v>
      </c>
      <c r="X183" s="239">
        <v>0</v>
      </c>
      <c r="Y183" s="239">
        <f t="shared" si="22"/>
        <v>0</v>
      </c>
      <c r="Z183" s="239">
        <v>0</v>
      </c>
      <c r="AA183" s="240">
        <f t="shared" si="23"/>
        <v>0</v>
      </c>
      <c r="AR183" s="158" t="s">
        <v>428</v>
      </c>
      <c r="AT183" s="158" t="s">
        <v>169</v>
      </c>
      <c r="AU183" s="158" t="s">
        <v>85</v>
      </c>
      <c r="AY183" s="158" t="s">
        <v>168</v>
      </c>
      <c r="BE183" s="241">
        <f t="shared" si="24"/>
        <v>0</v>
      </c>
      <c r="BF183" s="241">
        <f t="shared" si="25"/>
        <v>0</v>
      </c>
      <c r="BG183" s="241">
        <f t="shared" si="26"/>
        <v>0</v>
      </c>
      <c r="BH183" s="241">
        <f t="shared" si="27"/>
        <v>0</v>
      </c>
      <c r="BI183" s="241">
        <f t="shared" si="28"/>
        <v>0</v>
      </c>
      <c r="BJ183" s="158" t="s">
        <v>85</v>
      </c>
      <c r="BK183" s="242">
        <f t="shared" si="29"/>
        <v>0</v>
      </c>
      <c r="BL183" s="158" t="s">
        <v>428</v>
      </c>
      <c r="BM183" s="158" t="s">
        <v>620</v>
      </c>
      <c r="BO183" s="152"/>
    </row>
    <row r="184" spans="2:67" s="170" customFormat="1" ht="51" customHeight="1">
      <c r="B184" s="171"/>
      <c r="C184" s="243" t="s">
        <v>420</v>
      </c>
      <c r="D184" s="243" t="s">
        <v>203</v>
      </c>
      <c r="E184" s="244" t="s">
        <v>2015</v>
      </c>
      <c r="F184" s="245" t="s">
        <v>2016</v>
      </c>
      <c r="G184" s="245"/>
      <c r="H184" s="245"/>
      <c r="I184" s="245"/>
      <c r="J184" s="246" t="s">
        <v>210</v>
      </c>
      <c r="K184" s="247">
        <v>1</v>
      </c>
      <c r="L184" s="150"/>
      <c r="M184" s="150"/>
      <c r="N184" s="248">
        <f t="shared" si="20"/>
        <v>0</v>
      </c>
      <c r="O184" s="236"/>
      <c r="P184" s="236"/>
      <c r="Q184" s="236"/>
      <c r="R184" s="174"/>
      <c r="S184" s="262"/>
      <c r="T184" s="237" t="s">
        <v>5</v>
      </c>
      <c r="U184" s="238" t="s">
        <v>41</v>
      </c>
      <c r="V184" s="239">
        <v>0</v>
      </c>
      <c r="W184" s="239">
        <f t="shared" si="21"/>
        <v>0</v>
      </c>
      <c r="X184" s="239">
        <v>0</v>
      </c>
      <c r="Y184" s="239">
        <f t="shared" si="22"/>
        <v>0</v>
      </c>
      <c r="Z184" s="239">
        <v>0</v>
      </c>
      <c r="AA184" s="240">
        <f t="shared" si="23"/>
        <v>0</v>
      </c>
      <c r="AR184" s="158" t="s">
        <v>1465</v>
      </c>
      <c r="AT184" s="158" t="s">
        <v>203</v>
      </c>
      <c r="AU184" s="158" t="s">
        <v>85</v>
      </c>
      <c r="AY184" s="158" t="s">
        <v>168</v>
      </c>
      <c r="BE184" s="241">
        <f t="shared" si="24"/>
        <v>0</v>
      </c>
      <c r="BF184" s="241">
        <f t="shared" si="25"/>
        <v>0</v>
      </c>
      <c r="BG184" s="241">
        <f t="shared" si="26"/>
        <v>0</v>
      </c>
      <c r="BH184" s="241">
        <f t="shared" si="27"/>
        <v>0</v>
      </c>
      <c r="BI184" s="241">
        <f t="shared" si="28"/>
        <v>0</v>
      </c>
      <c r="BJ184" s="158" t="s">
        <v>85</v>
      </c>
      <c r="BK184" s="242">
        <f t="shared" si="29"/>
        <v>0</v>
      </c>
      <c r="BL184" s="158" t="s">
        <v>428</v>
      </c>
      <c r="BM184" s="158" t="s">
        <v>627</v>
      </c>
      <c r="BO184" s="152"/>
    </row>
    <row r="185" spans="2:67" s="170" customFormat="1" ht="38.25" customHeight="1">
      <c r="B185" s="171"/>
      <c r="C185" s="231" t="s">
        <v>424</v>
      </c>
      <c r="D185" s="231" t="s">
        <v>169</v>
      </c>
      <c r="E185" s="232" t="s">
        <v>2017</v>
      </c>
      <c r="F185" s="233" t="s">
        <v>2018</v>
      </c>
      <c r="G185" s="233"/>
      <c r="H185" s="233"/>
      <c r="I185" s="233"/>
      <c r="J185" s="234" t="s">
        <v>210</v>
      </c>
      <c r="K185" s="235">
        <v>4</v>
      </c>
      <c r="L185" s="149"/>
      <c r="M185" s="149"/>
      <c r="N185" s="236">
        <f t="shared" si="20"/>
        <v>0</v>
      </c>
      <c r="O185" s="236"/>
      <c r="P185" s="236"/>
      <c r="Q185" s="236"/>
      <c r="R185" s="174"/>
      <c r="S185" s="262"/>
      <c r="T185" s="237" t="s">
        <v>5</v>
      </c>
      <c r="U185" s="238" t="s">
        <v>41</v>
      </c>
      <c r="V185" s="239">
        <v>0</v>
      </c>
      <c r="W185" s="239">
        <f t="shared" si="21"/>
        <v>0</v>
      </c>
      <c r="X185" s="239">
        <v>0</v>
      </c>
      <c r="Y185" s="239">
        <f t="shared" si="22"/>
        <v>0</v>
      </c>
      <c r="Z185" s="239">
        <v>0</v>
      </c>
      <c r="AA185" s="240">
        <f t="shared" si="23"/>
        <v>0</v>
      </c>
      <c r="AR185" s="158" t="s">
        <v>428</v>
      </c>
      <c r="AT185" s="158" t="s">
        <v>169</v>
      </c>
      <c r="AU185" s="158" t="s">
        <v>85</v>
      </c>
      <c r="AY185" s="158" t="s">
        <v>168</v>
      </c>
      <c r="BE185" s="241">
        <f t="shared" si="24"/>
        <v>0</v>
      </c>
      <c r="BF185" s="241">
        <f t="shared" si="25"/>
        <v>0</v>
      </c>
      <c r="BG185" s="241">
        <f t="shared" si="26"/>
        <v>0</v>
      </c>
      <c r="BH185" s="241">
        <f t="shared" si="27"/>
        <v>0</v>
      </c>
      <c r="BI185" s="241">
        <f t="shared" si="28"/>
        <v>0</v>
      </c>
      <c r="BJ185" s="158" t="s">
        <v>85</v>
      </c>
      <c r="BK185" s="242">
        <f t="shared" si="29"/>
        <v>0</v>
      </c>
      <c r="BL185" s="158" t="s">
        <v>428</v>
      </c>
      <c r="BM185" s="158" t="s">
        <v>635</v>
      </c>
      <c r="BO185" s="152"/>
    </row>
    <row r="186" spans="2:67" s="170" customFormat="1" ht="25.5" customHeight="1">
      <c r="B186" s="171"/>
      <c r="C186" s="243" t="s">
        <v>428</v>
      </c>
      <c r="D186" s="243" t="s">
        <v>203</v>
      </c>
      <c r="E186" s="244" t="s">
        <v>2019</v>
      </c>
      <c r="F186" s="245" t="s">
        <v>2020</v>
      </c>
      <c r="G186" s="245"/>
      <c r="H186" s="245"/>
      <c r="I186" s="245"/>
      <c r="J186" s="246" t="s">
        <v>210</v>
      </c>
      <c r="K186" s="247">
        <v>4</v>
      </c>
      <c r="L186" s="150"/>
      <c r="M186" s="150"/>
      <c r="N186" s="248">
        <f t="shared" si="20"/>
        <v>0</v>
      </c>
      <c r="O186" s="236"/>
      <c r="P186" s="236"/>
      <c r="Q186" s="236"/>
      <c r="R186" s="174"/>
      <c r="S186" s="262"/>
      <c r="T186" s="237" t="s">
        <v>5</v>
      </c>
      <c r="U186" s="238" t="s">
        <v>41</v>
      </c>
      <c r="V186" s="239">
        <v>0</v>
      </c>
      <c r="W186" s="239">
        <f t="shared" si="21"/>
        <v>0</v>
      </c>
      <c r="X186" s="239">
        <v>0</v>
      </c>
      <c r="Y186" s="239">
        <f t="shared" si="22"/>
        <v>0</v>
      </c>
      <c r="Z186" s="239">
        <v>0</v>
      </c>
      <c r="AA186" s="240">
        <f t="shared" si="23"/>
        <v>0</v>
      </c>
      <c r="AR186" s="158" t="s">
        <v>1465</v>
      </c>
      <c r="AT186" s="158" t="s">
        <v>203</v>
      </c>
      <c r="AU186" s="158" t="s">
        <v>85</v>
      </c>
      <c r="AY186" s="158" t="s">
        <v>168</v>
      </c>
      <c r="BE186" s="241">
        <f t="shared" si="24"/>
        <v>0</v>
      </c>
      <c r="BF186" s="241">
        <f t="shared" si="25"/>
        <v>0</v>
      </c>
      <c r="BG186" s="241">
        <f t="shared" si="26"/>
        <v>0</v>
      </c>
      <c r="BH186" s="241">
        <f t="shared" si="27"/>
        <v>0</v>
      </c>
      <c r="BI186" s="241">
        <f t="shared" si="28"/>
        <v>0</v>
      </c>
      <c r="BJ186" s="158" t="s">
        <v>85</v>
      </c>
      <c r="BK186" s="242">
        <f t="shared" si="29"/>
        <v>0</v>
      </c>
      <c r="BL186" s="158" t="s">
        <v>428</v>
      </c>
      <c r="BM186" s="158" t="s">
        <v>643</v>
      </c>
      <c r="BO186" s="152"/>
    </row>
    <row r="187" spans="2:67" s="170" customFormat="1" ht="16.5" customHeight="1">
      <c r="B187" s="171"/>
      <c r="C187" s="231" t="s">
        <v>432</v>
      </c>
      <c r="D187" s="231" t="s">
        <v>169</v>
      </c>
      <c r="E187" s="232" t="s">
        <v>2021</v>
      </c>
      <c r="F187" s="233" t="s">
        <v>2022</v>
      </c>
      <c r="G187" s="233"/>
      <c r="H187" s="233"/>
      <c r="I187" s="233"/>
      <c r="J187" s="234" t="s">
        <v>210</v>
      </c>
      <c r="K187" s="235">
        <v>4</v>
      </c>
      <c r="L187" s="149"/>
      <c r="M187" s="149"/>
      <c r="N187" s="236">
        <f t="shared" si="20"/>
        <v>0</v>
      </c>
      <c r="O187" s="236"/>
      <c r="P187" s="236"/>
      <c r="Q187" s="236"/>
      <c r="R187" s="174"/>
      <c r="S187" s="262"/>
      <c r="T187" s="237" t="s">
        <v>5</v>
      </c>
      <c r="U187" s="238" t="s">
        <v>41</v>
      </c>
      <c r="V187" s="239">
        <v>0</v>
      </c>
      <c r="W187" s="239">
        <f t="shared" si="21"/>
        <v>0</v>
      </c>
      <c r="X187" s="239">
        <v>0</v>
      </c>
      <c r="Y187" s="239">
        <f t="shared" si="22"/>
        <v>0</v>
      </c>
      <c r="Z187" s="239">
        <v>0</v>
      </c>
      <c r="AA187" s="240">
        <f t="shared" si="23"/>
        <v>0</v>
      </c>
      <c r="AR187" s="158" t="s">
        <v>428</v>
      </c>
      <c r="AT187" s="158" t="s">
        <v>169</v>
      </c>
      <c r="AU187" s="158" t="s">
        <v>85</v>
      </c>
      <c r="AY187" s="158" t="s">
        <v>168</v>
      </c>
      <c r="BE187" s="241">
        <f t="shared" si="24"/>
        <v>0</v>
      </c>
      <c r="BF187" s="241">
        <f t="shared" si="25"/>
        <v>0</v>
      </c>
      <c r="BG187" s="241">
        <f t="shared" si="26"/>
        <v>0</v>
      </c>
      <c r="BH187" s="241">
        <f t="shared" si="27"/>
        <v>0</v>
      </c>
      <c r="BI187" s="241">
        <f t="shared" si="28"/>
        <v>0</v>
      </c>
      <c r="BJ187" s="158" t="s">
        <v>85</v>
      </c>
      <c r="BK187" s="242">
        <f t="shared" si="29"/>
        <v>0</v>
      </c>
      <c r="BL187" s="158" t="s">
        <v>428</v>
      </c>
      <c r="BM187" s="158" t="s">
        <v>651</v>
      </c>
      <c r="BO187" s="152"/>
    </row>
    <row r="188" spans="2:67" s="170" customFormat="1" ht="16.5" customHeight="1">
      <c r="B188" s="171"/>
      <c r="C188" s="231" t="s">
        <v>436</v>
      </c>
      <c r="D188" s="231" t="s">
        <v>169</v>
      </c>
      <c r="E188" s="232" t="s">
        <v>2023</v>
      </c>
      <c r="F188" s="233" t="s">
        <v>2024</v>
      </c>
      <c r="G188" s="233"/>
      <c r="H188" s="233"/>
      <c r="I188" s="233"/>
      <c r="J188" s="234" t="s">
        <v>210</v>
      </c>
      <c r="K188" s="235">
        <v>1</v>
      </c>
      <c r="L188" s="149"/>
      <c r="M188" s="149"/>
      <c r="N188" s="236">
        <f t="shared" si="20"/>
        <v>0</v>
      </c>
      <c r="O188" s="236"/>
      <c r="P188" s="236"/>
      <c r="Q188" s="236"/>
      <c r="R188" s="174"/>
      <c r="S188" s="262"/>
      <c r="T188" s="237" t="s">
        <v>5</v>
      </c>
      <c r="U188" s="238" t="s">
        <v>41</v>
      </c>
      <c r="V188" s="239">
        <v>0</v>
      </c>
      <c r="W188" s="239">
        <f t="shared" si="21"/>
        <v>0</v>
      </c>
      <c r="X188" s="239">
        <v>0</v>
      </c>
      <c r="Y188" s="239">
        <f t="shared" si="22"/>
        <v>0</v>
      </c>
      <c r="Z188" s="239">
        <v>0</v>
      </c>
      <c r="AA188" s="240">
        <f t="shared" si="23"/>
        <v>0</v>
      </c>
      <c r="AR188" s="158" t="s">
        <v>428</v>
      </c>
      <c r="AT188" s="158" t="s">
        <v>169</v>
      </c>
      <c r="AU188" s="158" t="s">
        <v>85</v>
      </c>
      <c r="AY188" s="158" t="s">
        <v>168</v>
      </c>
      <c r="BE188" s="241">
        <f t="shared" si="24"/>
        <v>0</v>
      </c>
      <c r="BF188" s="241">
        <f t="shared" si="25"/>
        <v>0</v>
      </c>
      <c r="BG188" s="241">
        <f t="shared" si="26"/>
        <v>0</v>
      </c>
      <c r="BH188" s="241">
        <f t="shared" si="27"/>
        <v>0</v>
      </c>
      <c r="BI188" s="241">
        <f t="shared" si="28"/>
        <v>0</v>
      </c>
      <c r="BJ188" s="158" t="s">
        <v>85</v>
      </c>
      <c r="BK188" s="242">
        <f t="shared" si="29"/>
        <v>0</v>
      </c>
      <c r="BL188" s="158" t="s">
        <v>428</v>
      </c>
      <c r="BM188" s="158" t="s">
        <v>659</v>
      </c>
      <c r="BO188" s="152"/>
    </row>
    <row r="189" spans="2:67" s="170" customFormat="1" ht="51" customHeight="1">
      <c r="B189" s="171"/>
      <c r="C189" s="243" t="s">
        <v>440</v>
      </c>
      <c r="D189" s="243" t="s">
        <v>203</v>
      </c>
      <c r="E189" s="244" t="s">
        <v>2025</v>
      </c>
      <c r="F189" s="245" t="s">
        <v>2026</v>
      </c>
      <c r="G189" s="245"/>
      <c r="H189" s="245"/>
      <c r="I189" s="245"/>
      <c r="J189" s="246" t="s">
        <v>210</v>
      </c>
      <c r="K189" s="247">
        <v>1</v>
      </c>
      <c r="L189" s="150"/>
      <c r="M189" s="150"/>
      <c r="N189" s="248">
        <f t="shared" si="20"/>
        <v>0</v>
      </c>
      <c r="O189" s="236"/>
      <c r="P189" s="236"/>
      <c r="Q189" s="236"/>
      <c r="R189" s="174"/>
      <c r="S189" s="262"/>
      <c r="T189" s="237" t="s">
        <v>5</v>
      </c>
      <c r="U189" s="238" t="s">
        <v>41</v>
      </c>
      <c r="V189" s="239">
        <v>0</v>
      </c>
      <c r="W189" s="239">
        <f t="shared" si="21"/>
        <v>0</v>
      </c>
      <c r="X189" s="239">
        <v>0</v>
      </c>
      <c r="Y189" s="239">
        <f t="shared" si="22"/>
        <v>0</v>
      </c>
      <c r="Z189" s="239">
        <v>0</v>
      </c>
      <c r="AA189" s="240">
        <f t="shared" si="23"/>
        <v>0</v>
      </c>
      <c r="AR189" s="158" t="s">
        <v>1465</v>
      </c>
      <c r="AT189" s="158" t="s">
        <v>203</v>
      </c>
      <c r="AU189" s="158" t="s">
        <v>85</v>
      </c>
      <c r="AY189" s="158" t="s">
        <v>168</v>
      </c>
      <c r="BE189" s="241">
        <f t="shared" si="24"/>
        <v>0</v>
      </c>
      <c r="BF189" s="241">
        <f t="shared" si="25"/>
        <v>0</v>
      </c>
      <c r="BG189" s="241">
        <f t="shared" si="26"/>
        <v>0</v>
      </c>
      <c r="BH189" s="241">
        <f t="shared" si="27"/>
        <v>0</v>
      </c>
      <c r="BI189" s="241">
        <f t="shared" si="28"/>
        <v>0</v>
      </c>
      <c r="BJ189" s="158" t="s">
        <v>85</v>
      </c>
      <c r="BK189" s="242">
        <f t="shared" si="29"/>
        <v>0</v>
      </c>
      <c r="BL189" s="158" t="s">
        <v>428</v>
      </c>
      <c r="BM189" s="158" t="s">
        <v>667</v>
      </c>
      <c r="BO189" s="152"/>
    </row>
    <row r="190" spans="2:67" s="220" customFormat="1" ht="29.9" customHeight="1">
      <c r="B190" s="214"/>
      <c r="C190" s="215"/>
      <c r="D190" s="227" t="s">
        <v>1934</v>
      </c>
      <c r="E190" s="227"/>
      <c r="F190" s="227"/>
      <c r="G190" s="227"/>
      <c r="H190" s="227"/>
      <c r="I190" s="227"/>
      <c r="J190" s="227"/>
      <c r="K190" s="227"/>
      <c r="L190" s="289"/>
      <c r="M190" s="289"/>
      <c r="N190" s="249">
        <f>BK190</f>
        <v>0</v>
      </c>
      <c r="O190" s="250"/>
      <c r="P190" s="250"/>
      <c r="Q190" s="250"/>
      <c r="R190" s="219"/>
      <c r="S190" s="263"/>
      <c r="T190" s="221"/>
      <c r="U190" s="215"/>
      <c r="V190" s="215"/>
      <c r="W190" s="222">
        <f>SUM(W191:W194)</f>
        <v>0</v>
      </c>
      <c r="X190" s="215"/>
      <c r="Y190" s="222">
        <f>SUM(Y191:Y194)</f>
        <v>0</v>
      </c>
      <c r="Z190" s="215"/>
      <c r="AA190" s="223">
        <f>SUM(AA191:AA194)</f>
        <v>0</v>
      </c>
      <c r="AR190" s="224" t="s">
        <v>80</v>
      </c>
      <c r="AT190" s="225" t="s">
        <v>73</v>
      </c>
      <c r="AU190" s="225" t="s">
        <v>80</v>
      </c>
      <c r="AY190" s="224" t="s">
        <v>168</v>
      </c>
      <c r="BK190" s="226">
        <f>SUM(BK191:BK194)</f>
        <v>0</v>
      </c>
      <c r="BO190" s="152"/>
    </row>
    <row r="191" spans="2:67" s="170" customFormat="1" ht="16.5" customHeight="1">
      <c r="B191" s="171"/>
      <c r="C191" s="231" t="s">
        <v>444</v>
      </c>
      <c r="D191" s="231" t="s">
        <v>169</v>
      </c>
      <c r="E191" s="232" t="s">
        <v>1920</v>
      </c>
      <c r="F191" s="233" t="s">
        <v>2027</v>
      </c>
      <c r="G191" s="233"/>
      <c r="H191" s="233"/>
      <c r="I191" s="233"/>
      <c r="J191" s="279" t="s">
        <v>1587</v>
      </c>
      <c r="K191" s="265">
        <v>8</v>
      </c>
      <c r="L191" s="151"/>
      <c r="M191" s="151"/>
      <c r="N191" s="236">
        <f>ROUND(L191*K191,2)</f>
        <v>0</v>
      </c>
      <c r="O191" s="236"/>
      <c r="P191" s="236"/>
      <c r="Q191" s="236"/>
      <c r="R191" s="174"/>
      <c r="S191" s="262"/>
      <c r="T191" s="237" t="s">
        <v>5</v>
      </c>
      <c r="U191" s="238" t="s">
        <v>41</v>
      </c>
      <c r="V191" s="239">
        <v>0</v>
      </c>
      <c r="W191" s="239">
        <f>V191*K191</f>
        <v>0</v>
      </c>
      <c r="X191" s="239">
        <v>0</v>
      </c>
      <c r="Y191" s="239">
        <f>X191*K191</f>
        <v>0</v>
      </c>
      <c r="Z191" s="239">
        <v>0</v>
      </c>
      <c r="AA191" s="240">
        <f>Z191*K191</f>
        <v>0</v>
      </c>
      <c r="AR191" s="158" t="s">
        <v>173</v>
      </c>
      <c r="AT191" s="158" t="s">
        <v>169</v>
      </c>
      <c r="AU191" s="158" t="s">
        <v>85</v>
      </c>
      <c r="AY191" s="158" t="s">
        <v>168</v>
      </c>
      <c r="BE191" s="241">
        <f>IF(U191="základná",N191,0)</f>
        <v>0</v>
      </c>
      <c r="BF191" s="241">
        <f>IF(U191="znížená",N191,0)</f>
        <v>0</v>
      </c>
      <c r="BG191" s="241">
        <f>IF(U191="zákl. prenesená",N191,0)</f>
        <v>0</v>
      </c>
      <c r="BH191" s="241">
        <f>IF(U191="zníž. prenesená",N191,0)</f>
        <v>0</v>
      </c>
      <c r="BI191" s="241">
        <f>IF(U191="nulová",N191,0)</f>
        <v>0</v>
      </c>
      <c r="BJ191" s="158" t="s">
        <v>85</v>
      </c>
      <c r="BK191" s="242">
        <f>ROUND(L191*K191,3)</f>
        <v>0</v>
      </c>
      <c r="BL191" s="158" t="s">
        <v>173</v>
      </c>
      <c r="BM191" s="158" t="s">
        <v>675</v>
      </c>
      <c r="BO191" s="152"/>
    </row>
    <row r="192" spans="2:67" s="170" customFormat="1" ht="25.5" customHeight="1">
      <c r="B192" s="171"/>
      <c r="C192" s="231" t="s">
        <v>448</v>
      </c>
      <c r="D192" s="231" t="s">
        <v>169</v>
      </c>
      <c r="E192" s="232" t="s">
        <v>1927</v>
      </c>
      <c r="F192" s="233" t="s">
        <v>2028</v>
      </c>
      <c r="G192" s="233"/>
      <c r="H192" s="233"/>
      <c r="I192" s="233"/>
      <c r="J192" s="279" t="s">
        <v>1587</v>
      </c>
      <c r="K192" s="265">
        <v>50</v>
      </c>
      <c r="L192" s="151"/>
      <c r="M192" s="151"/>
      <c r="N192" s="236">
        <f>ROUND(L192*K192,2)</f>
        <v>0</v>
      </c>
      <c r="O192" s="236"/>
      <c r="P192" s="236"/>
      <c r="Q192" s="236"/>
      <c r="R192" s="174"/>
      <c r="S192" s="262"/>
      <c r="T192" s="237" t="s">
        <v>5</v>
      </c>
      <c r="U192" s="238" t="s">
        <v>41</v>
      </c>
      <c r="V192" s="239">
        <v>0</v>
      </c>
      <c r="W192" s="239">
        <f>V192*K192</f>
        <v>0</v>
      </c>
      <c r="X192" s="239">
        <v>0</v>
      </c>
      <c r="Y192" s="239">
        <f>X192*K192</f>
        <v>0</v>
      </c>
      <c r="Z192" s="239">
        <v>0</v>
      </c>
      <c r="AA192" s="240">
        <f>Z192*K192</f>
        <v>0</v>
      </c>
      <c r="AR192" s="158" t="s">
        <v>173</v>
      </c>
      <c r="AT192" s="158" t="s">
        <v>169</v>
      </c>
      <c r="AU192" s="158" t="s">
        <v>85</v>
      </c>
      <c r="AY192" s="158" t="s">
        <v>168</v>
      </c>
      <c r="BE192" s="241">
        <f>IF(U192="základná",N192,0)</f>
        <v>0</v>
      </c>
      <c r="BF192" s="241">
        <f>IF(U192="znížená",N192,0)</f>
        <v>0</v>
      </c>
      <c r="BG192" s="241">
        <f>IF(U192="zákl. prenesená",N192,0)</f>
        <v>0</v>
      </c>
      <c r="BH192" s="241">
        <f>IF(U192="zníž. prenesená",N192,0)</f>
        <v>0</v>
      </c>
      <c r="BI192" s="241">
        <f>IF(U192="nulová",N192,0)</f>
        <v>0</v>
      </c>
      <c r="BJ192" s="158" t="s">
        <v>85</v>
      </c>
      <c r="BK192" s="242">
        <f>ROUND(L192*K192,3)</f>
        <v>0</v>
      </c>
      <c r="BL192" s="158" t="s">
        <v>173</v>
      </c>
      <c r="BM192" s="158" t="s">
        <v>683</v>
      </c>
      <c r="BO192" s="152"/>
    </row>
    <row r="193" spans="2:67" s="170" customFormat="1" ht="25.5" customHeight="1">
      <c r="B193" s="171"/>
      <c r="C193" s="231" t="s">
        <v>452</v>
      </c>
      <c r="D193" s="231" t="s">
        <v>169</v>
      </c>
      <c r="E193" s="232" t="s">
        <v>2029</v>
      </c>
      <c r="F193" s="233" t="s">
        <v>2030</v>
      </c>
      <c r="G193" s="233"/>
      <c r="H193" s="233"/>
      <c r="I193" s="233"/>
      <c r="J193" s="234" t="s">
        <v>1587</v>
      </c>
      <c r="K193" s="235">
        <v>16</v>
      </c>
      <c r="L193" s="149"/>
      <c r="M193" s="149"/>
      <c r="N193" s="236">
        <f>ROUND(L193*K193,2)</f>
        <v>0</v>
      </c>
      <c r="O193" s="236"/>
      <c r="P193" s="236"/>
      <c r="Q193" s="236"/>
      <c r="R193" s="174"/>
      <c r="S193" s="262"/>
      <c r="T193" s="237" t="s">
        <v>5</v>
      </c>
      <c r="U193" s="238" t="s">
        <v>41</v>
      </c>
      <c r="V193" s="239">
        <v>0</v>
      </c>
      <c r="W193" s="239">
        <f>V193*K193</f>
        <v>0</v>
      </c>
      <c r="X193" s="239">
        <v>0</v>
      </c>
      <c r="Y193" s="239">
        <f>X193*K193</f>
        <v>0</v>
      </c>
      <c r="Z193" s="239">
        <v>0</v>
      </c>
      <c r="AA193" s="240">
        <f>Z193*K193</f>
        <v>0</v>
      </c>
      <c r="AR193" s="158" t="s">
        <v>173</v>
      </c>
      <c r="AT193" s="158" t="s">
        <v>169</v>
      </c>
      <c r="AU193" s="158" t="s">
        <v>85</v>
      </c>
      <c r="AY193" s="158" t="s">
        <v>168</v>
      </c>
      <c r="BE193" s="241">
        <f>IF(U193="základná",N193,0)</f>
        <v>0</v>
      </c>
      <c r="BF193" s="241">
        <f>IF(U193="znížená",N193,0)</f>
        <v>0</v>
      </c>
      <c r="BG193" s="241">
        <f>IF(U193="zákl. prenesená",N193,0)</f>
        <v>0</v>
      </c>
      <c r="BH193" s="241">
        <f>IF(U193="zníž. prenesená",N193,0)</f>
        <v>0</v>
      </c>
      <c r="BI193" s="241">
        <f>IF(U193="nulová",N193,0)</f>
        <v>0</v>
      </c>
      <c r="BJ193" s="158" t="s">
        <v>85</v>
      </c>
      <c r="BK193" s="242">
        <f>ROUND(L193*K193,3)</f>
        <v>0</v>
      </c>
      <c r="BL193" s="158" t="s">
        <v>173</v>
      </c>
      <c r="BM193" s="158" t="s">
        <v>691</v>
      </c>
      <c r="BO193" s="152"/>
    </row>
    <row r="194" spans="2:67" s="170" customFormat="1" ht="16.5" customHeight="1">
      <c r="B194" s="171"/>
      <c r="C194" s="231" t="s">
        <v>456</v>
      </c>
      <c r="D194" s="231" t="s">
        <v>169</v>
      </c>
      <c r="E194" s="232" t="s">
        <v>2031</v>
      </c>
      <c r="F194" s="233" t="s">
        <v>2032</v>
      </c>
      <c r="G194" s="233"/>
      <c r="H194" s="233"/>
      <c r="I194" s="233"/>
      <c r="J194" s="234" t="s">
        <v>1587</v>
      </c>
      <c r="K194" s="235">
        <v>8</v>
      </c>
      <c r="L194" s="149"/>
      <c r="M194" s="149"/>
      <c r="N194" s="236">
        <f>ROUND(L194*K194,2)</f>
        <v>0</v>
      </c>
      <c r="O194" s="236"/>
      <c r="P194" s="236"/>
      <c r="Q194" s="236"/>
      <c r="R194" s="174"/>
      <c r="S194" s="262"/>
      <c r="T194" s="237" t="s">
        <v>5</v>
      </c>
      <c r="U194" s="253" t="s">
        <v>41</v>
      </c>
      <c r="V194" s="254">
        <v>0</v>
      </c>
      <c r="W194" s="254">
        <f>V194*K194</f>
        <v>0</v>
      </c>
      <c r="X194" s="254">
        <v>0</v>
      </c>
      <c r="Y194" s="254">
        <f>X194*K194</f>
        <v>0</v>
      </c>
      <c r="Z194" s="254">
        <v>0</v>
      </c>
      <c r="AA194" s="255">
        <f>Z194*K194</f>
        <v>0</v>
      </c>
      <c r="AR194" s="158" t="s">
        <v>173</v>
      </c>
      <c r="AT194" s="158" t="s">
        <v>169</v>
      </c>
      <c r="AU194" s="158" t="s">
        <v>85</v>
      </c>
      <c r="AY194" s="158" t="s">
        <v>168</v>
      </c>
      <c r="BE194" s="241">
        <f>IF(U194="základná",N194,0)</f>
        <v>0</v>
      </c>
      <c r="BF194" s="241">
        <f>IF(U194="znížená",N194,0)</f>
        <v>0</v>
      </c>
      <c r="BG194" s="241">
        <f>IF(U194="zákl. prenesená",N194,0)</f>
        <v>0</v>
      </c>
      <c r="BH194" s="241">
        <f>IF(U194="zníž. prenesená",N194,0)</f>
        <v>0</v>
      </c>
      <c r="BI194" s="241">
        <f>IF(U194="nulová",N194,0)</f>
        <v>0</v>
      </c>
      <c r="BJ194" s="158" t="s">
        <v>85</v>
      </c>
      <c r="BK194" s="242">
        <f>ROUND(L194*K194,3)</f>
        <v>0</v>
      </c>
      <c r="BL194" s="158" t="s">
        <v>173</v>
      </c>
      <c r="BM194" s="158" t="s">
        <v>699</v>
      </c>
      <c r="BO194" s="152"/>
    </row>
    <row r="195" spans="2:67" s="170" customFormat="1" ht="7" customHeight="1">
      <c r="B195" s="179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1"/>
      <c r="S195" s="262"/>
    </row>
  </sheetData>
  <sheetProtection algorithmName="SHA-512" hashValue="m+SG2O6aY/LxBbUtl+NsU3I6EDIwz/gkOyjNZHuTUrPvokxcr01fE0vaf/3ImOqQj8VtboofbyqOZBSkMJEFLg==" saltValue="ebfVCCJ+d2ZVNojDyV2BZA==" spinCount="100000" sheet="1" formatCells="0" sort="0" autoFilter="0"/>
  <protectedRanges>
    <protectedRange sqref="BO120:BO194 L120:M194 C4:Q99" name="Rozsah1"/>
  </protectedRanges>
  <mergeCells count="279">
    <mergeCell ref="H1:K1"/>
    <mergeCell ref="S2:AC2"/>
    <mergeCell ref="F193:I193"/>
    <mergeCell ref="L193:M193"/>
    <mergeCell ref="N193:Q193"/>
    <mergeCell ref="F194:I194"/>
    <mergeCell ref="L194:M194"/>
    <mergeCell ref="N194:Q194"/>
    <mergeCell ref="N117:Q117"/>
    <mergeCell ref="N118:Q118"/>
    <mergeCell ref="N119:Q119"/>
    <mergeCell ref="N129:Q129"/>
    <mergeCell ref="N130:Q130"/>
    <mergeCell ref="N152:Q152"/>
    <mergeCell ref="N190:Q190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16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O180"/>
  <sheetViews>
    <sheetView showGridLines="0" workbookViewId="0">
      <pane ySplit="1" topLeftCell="A2" activePane="bottomLeft" state="frozen"/>
      <selection pane="bottomLeft" activeCell="L101" activeCellId="2" sqref="BO121:BO178 L121:M178 C4:Q101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5.7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98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2033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2034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N99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ROUND((SUM(BE99:BE100)+SUM(BE119:BE178)), 2)</f>
        <v>0</v>
      </c>
      <c r="I33" s="301"/>
      <c r="J33" s="301"/>
      <c r="K33" s="298"/>
      <c r="L33" s="298"/>
      <c r="M33" s="315">
        <f>ROUND(ROUND((SUM(BE99:BE100)+SUM(BE119:BE178)),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ROUND((SUM(BF99:BF100)+SUM(BF119:BF178)), 2)</f>
        <v>0</v>
      </c>
      <c r="I34" s="301"/>
      <c r="J34" s="301"/>
      <c r="K34" s="298"/>
      <c r="L34" s="298"/>
      <c r="M34" s="315">
        <f>ROUND(ROUND((SUM(BF99:BF100)+SUM(BF119:BF178)),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ROUND((SUM(BG99:BG100)+SUM(BG119:BG178)),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ROUND((SUM(BH99:BH100)+SUM(BH119:BH178)),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ROUND((SUM(BI99:BI100)+SUM(BI119:BI178)),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9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9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  <c r="S50" s="262"/>
    </row>
    <row r="51" spans="2:19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  <c r="S51" s="266"/>
    </row>
    <row r="52" spans="2:19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  <c r="S52" s="266"/>
    </row>
    <row r="53" spans="2:19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  <c r="S53" s="266"/>
    </row>
    <row r="54" spans="2:19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  <c r="S54" s="266"/>
    </row>
    <row r="55" spans="2:19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  <c r="S55" s="266"/>
    </row>
    <row r="56" spans="2:19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  <c r="S56" s="266"/>
    </row>
    <row r="57" spans="2:19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  <c r="S57" s="266"/>
    </row>
    <row r="58" spans="2:19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  <c r="S58" s="266"/>
    </row>
    <row r="59" spans="2:19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  <c r="S59" s="262"/>
    </row>
    <row r="60" spans="2:19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  <c r="S60" s="266"/>
    </row>
    <row r="61" spans="2:19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  <c r="S61" s="262"/>
    </row>
    <row r="62" spans="2:19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  <c r="S62" s="266"/>
    </row>
    <row r="63" spans="2:19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  <c r="S63" s="266"/>
    </row>
    <row r="64" spans="2:19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  <c r="S64" s="266"/>
    </row>
    <row r="65" spans="2:19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  <c r="S65" s="266"/>
    </row>
    <row r="66" spans="2:19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  <c r="S66" s="266"/>
    </row>
    <row r="67" spans="2:19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  <c r="S67" s="266"/>
    </row>
    <row r="68" spans="2:19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  <c r="S68" s="266"/>
    </row>
    <row r="69" spans="2:19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  <c r="S69" s="266"/>
    </row>
    <row r="70" spans="2:19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  <c r="S70" s="262"/>
    </row>
    <row r="71" spans="2:19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  <c r="S71" s="262"/>
    </row>
    <row r="72" spans="2:19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S72" s="266"/>
    </row>
    <row r="73" spans="2:19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S73" s="266"/>
    </row>
    <row r="74" spans="2:19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S74" s="266"/>
    </row>
    <row r="75" spans="2:19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  <c r="S75" s="262"/>
    </row>
    <row r="76" spans="2:19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  <c r="S76" s="262"/>
    </row>
    <row r="77" spans="2:19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  <c r="S77" s="262"/>
    </row>
    <row r="78" spans="2:19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  <c r="S78" s="262"/>
    </row>
    <row r="79" spans="2:19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  <c r="S79" s="266"/>
    </row>
    <row r="80" spans="2:19" s="170" customFormat="1" ht="37" customHeight="1">
      <c r="B80" s="171"/>
      <c r="C80" s="334" t="s">
        <v>121</v>
      </c>
      <c r="D80" s="298"/>
      <c r="E80" s="298"/>
      <c r="F80" s="335" t="str">
        <f>F8</f>
        <v>E 05 - Medicinálne plyny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  <c r="S80" s="262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  <c r="S81" s="262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  <c r="S82" s="262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  <c r="S83" s="262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  <c r="S84" s="262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Kvapil</v>
      </c>
      <c r="N85" s="304"/>
      <c r="O85" s="304"/>
      <c r="P85" s="304"/>
      <c r="Q85" s="304"/>
      <c r="R85" s="174"/>
      <c r="S85" s="262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  <c r="S86" s="262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  <c r="S87" s="262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  <c r="S88" s="262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N119</f>
        <v>0</v>
      </c>
      <c r="O89" s="340"/>
      <c r="P89" s="340"/>
      <c r="Q89" s="340"/>
      <c r="R89" s="174"/>
      <c r="S89" s="262"/>
      <c r="AU89" s="158" t="s">
        <v>130</v>
      </c>
    </row>
    <row r="90" spans="2:47" s="190" customFormat="1" ht="25" customHeight="1">
      <c r="B90" s="187"/>
      <c r="C90" s="341"/>
      <c r="D90" s="342" t="s">
        <v>2035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N120</f>
        <v>0</v>
      </c>
      <c r="O90" s="344"/>
      <c r="P90" s="344"/>
      <c r="Q90" s="344"/>
      <c r="R90" s="189"/>
      <c r="S90" s="267"/>
    </row>
    <row r="91" spans="2:47" s="190" customFormat="1" ht="25" customHeight="1">
      <c r="B91" s="187"/>
      <c r="C91" s="341"/>
      <c r="D91" s="342" t="s">
        <v>2036</v>
      </c>
      <c r="E91" s="341"/>
      <c r="F91" s="341"/>
      <c r="G91" s="341"/>
      <c r="H91" s="341"/>
      <c r="I91" s="341"/>
      <c r="J91" s="341"/>
      <c r="K91" s="341"/>
      <c r="L91" s="341"/>
      <c r="M91" s="341"/>
      <c r="N91" s="343">
        <f>N137</f>
        <v>0</v>
      </c>
      <c r="O91" s="344"/>
      <c r="P91" s="344"/>
      <c r="Q91" s="344"/>
      <c r="R91" s="189"/>
      <c r="S91" s="267"/>
    </row>
    <row r="92" spans="2:47" s="190" customFormat="1" ht="25" customHeight="1">
      <c r="B92" s="187"/>
      <c r="C92" s="341"/>
      <c r="D92" s="342" t="s">
        <v>2037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3">
        <f>N154</f>
        <v>0</v>
      </c>
      <c r="O92" s="344"/>
      <c r="P92" s="344"/>
      <c r="Q92" s="344"/>
      <c r="R92" s="189"/>
      <c r="S92" s="267"/>
    </row>
    <row r="93" spans="2:47" s="190" customFormat="1" ht="25" customHeight="1">
      <c r="B93" s="187"/>
      <c r="C93" s="341"/>
      <c r="D93" s="342" t="s">
        <v>2038</v>
      </c>
      <c r="E93" s="341"/>
      <c r="F93" s="341"/>
      <c r="G93" s="341"/>
      <c r="H93" s="341"/>
      <c r="I93" s="341"/>
      <c r="J93" s="341"/>
      <c r="K93" s="341"/>
      <c r="L93" s="341"/>
      <c r="M93" s="341"/>
      <c r="N93" s="343">
        <f>N161</f>
        <v>0</v>
      </c>
      <c r="O93" s="344"/>
      <c r="P93" s="344"/>
      <c r="Q93" s="344"/>
      <c r="R93" s="189"/>
      <c r="S93" s="267"/>
    </row>
    <row r="94" spans="2:47" s="190" customFormat="1" ht="25" customHeight="1">
      <c r="B94" s="187"/>
      <c r="C94" s="341"/>
      <c r="D94" s="342" t="s">
        <v>2039</v>
      </c>
      <c r="E94" s="341"/>
      <c r="F94" s="341"/>
      <c r="G94" s="341"/>
      <c r="H94" s="341"/>
      <c r="I94" s="341"/>
      <c r="J94" s="341"/>
      <c r="K94" s="341"/>
      <c r="L94" s="341"/>
      <c r="M94" s="341"/>
      <c r="N94" s="343">
        <f>N168</f>
        <v>0</v>
      </c>
      <c r="O94" s="344"/>
      <c r="P94" s="344"/>
      <c r="Q94" s="344"/>
      <c r="R94" s="189"/>
      <c r="S94" s="267"/>
    </row>
    <row r="95" spans="2:47" s="190" customFormat="1" ht="25" customHeight="1">
      <c r="B95" s="187"/>
      <c r="C95" s="341"/>
      <c r="D95" s="342" t="s">
        <v>2040</v>
      </c>
      <c r="E95" s="341"/>
      <c r="F95" s="341"/>
      <c r="G95" s="341"/>
      <c r="H95" s="341"/>
      <c r="I95" s="341"/>
      <c r="J95" s="341"/>
      <c r="K95" s="341"/>
      <c r="L95" s="341"/>
      <c r="M95" s="341"/>
      <c r="N95" s="343">
        <f>N170</f>
        <v>0</v>
      </c>
      <c r="O95" s="344"/>
      <c r="P95" s="344"/>
      <c r="Q95" s="344"/>
      <c r="R95" s="189"/>
      <c r="S95" s="267"/>
    </row>
    <row r="96" spans="2:47" s="190" customFormat="1" ht="25" customHeight="1">
      <c r="B96" s="187"/>
      <c r="C96" s="341"/>
      <c r="D96" s="342" t="s">
        <v>2041</v>
      </c>
      <c r="E96" s="341"/>
      <c r="F96" s="341"/>
      <c r="G96" s="341"/>
      <c r="H96" s="341"/>
      <c r="I96" s="341"/>
      <c r="J96" s="341"/>
      <c r="K96" s="341"/>
      <c r="L96" s="341"/>
      <c r="M96" s="341"/>
      <c r="N96" s="343">
        <f>N172</f>
        <v>0</v>
      </c>
      <c r="O96" s="344"/>
      <c r="P96" s="344"/>
      <c r="Q96" s="344"/>
      <c r="R96" s="189"/>
      <c r="S96" s="267"/>
    </row>
    <row r="97" spans="2:21" s="190" customFormat="1" ht="25" customHeight="1">
      <c r="B97" s="187"/>
      <c r="C97" s="341"/>
      <c r="D97" s="342" t="s">
        <v>2042</v>
      </c>
      <c r="E97" s="341"/>
      <c r="F97" s="341"/>
      <c r="G97" s="341"/>
      <c r="H97" s="341"/>
      <c r="I97" s="341"/>
      <c r="J97" s="341"/>
      <c r="K97" s="341"/>
      <c r="L97" s="341"/>
      <c r="M97" s="341"/>
      <c r="N97" s="343">
        <f>N174</f>
        <v>0</v>
      </c>
      <c r="O97" s="344"/>
      <c r="P97" s="344"/>
      <c r="Q97" s="344"/>
      <c r="R97" s="189"/>
      <c r="S97" s="267"/>
    </row>
    <row r="98" spans="2:21" s="170" customFormat="1" ht="21.75" customHeight="1">
      <c r="B98" s="171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174"/>
      <c r="S98" s="262"/>
    </row>
    <row r="99" spans="2:21" s="170" customFormat="1" ht="29.25" customHeight="1">
      <c r="B99" s="171"/>
      <c r="C99" s="338" t="s">
        <v>153</v>
      </c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340">
        <v>0</v>
      </c>
      <c r="O99" s="349"/>
      <c r="P99" s="349"/>
      <c r="Q99" s="349"/>
      <c r="R99" s="174"/>
      <c r="S99" s="262"/>
      <c r="T99" s="194"/>
      <c r="U99" s="195" t="s">
        <v>38</v>
      </c>
    </row>
    <row r="100" spans="2:21" s="170" customFormat="1" ht="18" customHeight="1">
      <c r="B100" s="171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174"/>
      <c r="S100" s="262"/>
    </row>
    <row r="101" spans="2:21" s="170" customFormat="1" ht="29.25" customHeight="1">
      <c r="B101" s="171"/>
      <c r="C101" s="350" t="s">
        <v>112</v>
      </c>
      <c r="D101" s="316"/>
      <c r="E101" s="316"/>
      <c r="F101" s="316"/>
      <c r="G101" s="316"/>
      <c r="H101" s="316"/>
      <c r="I101" s="316"/>
      <c r="J101" s="316"/>
      <c r="K101" s="316"/>
      <c r="L101" s="351">
        <f>ROUND(SUM(N89+N99),2)</f>
        <v>0</v>
      </c>
      <c r="M101" s="351"/>
      <c r="N101" s="351"/>
      <c r="O101" s="351"/>
      <c r="P101" s="351"/>
      <c r="Q101" s="351"/>
      <c r="R101" s="174"/>
      <c r="S101" s="262"/>
    </row>
    <row r="102" spans="2:21" s="170" customFormat="1" ht="7" customHeight="1">
      <c r="B102" s="179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1"/>
      <c r="S102" s="262"/>
    </row>
    <row r="103" spans="2:21">
      <c r="S103" s="266"/>
    </row>
    <row r="104" spans="2:21">
      <c r="S104" s="266"/>
    </row>
    <row r="105" spans="2:21">
      <c r="S105" s="266"/>
    </row>
    <row r="106" spans="2:21" s="170" customFormat="1" ht="7" customHeight="1"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4"/>
      <c r="S106" s="262"/>
    </row>
    <row r="107" spans="2:21" s="170" customFormat="1" ht="37" customHeight="1">
      <c r="B107" s="171"/>
      <c r="C107" s="163" t="s">
        <v>154</v>
      </c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4"/>
      <c r="S107" s="262"/>
    </row>
    <row r="108" spans="2:21" s="170" customFormat="1" ht="7" customHeight="1">
      <c r="B108" s="171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4"/>
      <c r="S108" s="262"/>
    </row>
    <row r="109" spans="2:21" s="170" customFormat="1" ht="30" customHeight="1">
      <c r="B109" s="171"/>
      <c r="C109" s="167" t="s">
        <v>15</v>
      </c>
      <c r="D109" s="172"/>
      <c r="E109" s="172"/>
      <c r="F109" s="168" t="str">
        <f>F6</f>
        <v>Urgentný príjem, zmena dokončenej stavby v NsP Rožňava</v>
      </c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72"/>
      <c r="R109" s="174"/>
      <c r="S109" s="262"/>
    </row>
    <row r="110" spans="2:21" ht="30" customHeight="1">
      <c r="B110" s="162"/>
      <c r="C110" s="167" t="s">
        <v>119</v>
      </c>
      <c r="D110" s="166"/>
      <c r="E110" s="166"/>
      <c r="F110" s="168" t="s">
        <v>120</v>
      </c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166"/>
      <c r="R110" s="164"/>
      <c r="S110" s="266"/>
    </row>
    <row r="111" spans="2:21" s="170" customFormat="1" ht="37" customHeight="1">
      <c r="B111" s="171"/>
      <c r="C111" s="185" t="s">
        <v>121</v>
      </c>
      <c r="D111" s="172"/>
      <c r="E111" s="172"/>
      <c r="F111" s="186" t="str">
        <f>F8</f>
        <v>E 05 - Medicinálne plyny</v>
      </c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2"/>
      <c r="R111" s="174"/>
      <c r="S111" s="262"/>
    </row>
    <row r="112" spans="2:21" s="170" customFormat="1" ht="7" customHeight="1">
      <c r="B112" s="171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4"/>
      <c r="S112" s="262"/>
    </row>
    <row r="113" spans="2:67" s="170" customFormat="1" ht="18" customHeight="1">
      <c r="B113" s="171"/>
      <c r="C113" s="167" t="s">
        <v>19</v>
      </c>
      <c r="D113" s="172"/>
      <c r="E113" s="172"/>
      <c r="F113" s="175" t="str">
        <f>F10</f>
        <v xml:space="preserve"> </v>
      </c>
      <c r="G113" s="172"/>
      <c r="H113" s="172"/>
      <c r="I113" s="172"/>
      <c r="J113" s="172"/>
      <c r="K113" s="167" t="s">
        <v>21</v>
      </c>
      <c r="L113" s="172"/>
      <c r="M113" s="176" t="str">
        <f>IF(O10="","",O10)</f>
        <v>1.4.2018</v>
      </c>
      <c r="N113" s="176"/>
      <c r="O113" s="176"/>
      <c r="P113" s="176"/>
      <c r="Q113" s="172"/>
      <c r="R113" s="174"/>
      <c r="S113" s="262"/>
    </row>
    <row r="114" spans="2:67" s="170" customFormat="1" ht="7" customHeight="1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4"/>
      <c r="S114" s="262"/>
    </row>
    <row r="115" spans="2:67" s="170" customFormat="1">
      <c r="B115" s="171"/>
      <c r="C115" s="167" t="s">
        <v>23</v>
      </c>
      <c r="D115" s="172"/>
      <c r="E115" s="172"/>
      <c r="F115" s="175" t="str">
        <f>E13</f>
        <v>Nemocnica s poliklinikou sv. Barbory Rožňava, a.s.</v>
      </c>
      <c r="G115" s="172"/>
      <c r="H115" s="172"/>
      <c r="I115" s="172"/>
      <c r="J115" s="172"/>
      <c r="K115" s="167" t="s">
        <v>29</v>
      </c>
      <c r="L115" s="172"/>
      <c r="M115" s="177" t="str">
        <f>E19</f>
        <v>Architekt Dzurco s.r.o.</v>
      </c>
      <c r="N115" s="177"/>
      <c r="O115" s="177"/>
      <c r="P115" s="177"/>
      <c r="Q115" s="177"/>
      <c r="R115" s="174"/>
      <c r="S115" s="262"/>
    </row>
    <row r="116" spans="2:67" s="170" customFormat="1" ht="14.5" customHeight="1">
      <c r="B116" s="171"/>
      <c r="C116" s="167" t="s">
        <v>27</v>
      </c>
      <c r="D116" s="172"/>
      <c r="E116" s="172"/>
      <c r="F116" s="175" t="str">
        <f>IF(E16="","",E16)</f>
        <v xml:space="preserve"> </v>
      </c>
      <c r="G116" s="172"/>
      <c r="H116" s="172"/>
      <c r="I116" s="172"/>
      <c r="J116" s="172"/>
      <c r="K116" s="167" t="s">
        <v>33</v>
      </c>
      <c r="L116" s="172"/>
      <c r="M116" s="177" t="str">
        <f>E22</f>
        <v>Ing. Kvapil</v>
      </c>
      <c r="N116" s="177"/>
      <c r="O116" s="177"/>
      <c r="P116" s="177"/>
      <c r="Q116" s="177"/>
      <c r="R116" s="174"/>
      <c r="S116" s="262"/>
    </row>
    <row r="117" spans="2:67" s="170" customFormat="1" ht="10.4" customHeight="1">
      <c r="B117" s="171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4"/>
      <c r="S117" s="262"/>
    </row>
    <row r="118" spans="2:67" s="202" customFormat="1" ht="29.25" customHeight="1">
      <c r="B118" s="196"/>
      <c r="C118" s="197" t="s">
        <v>155</v>
      </c>
      <c r="D118" s="198" t="s">
        <v>156</v>
      </c>
      <c r="E118" s="198" t="s">
        <v>56</v>
      </c>
      <c r="F118" s="199" t="s">
        <v>157</v>
      </c>
      <c r="G118" s="199"/>
      <c r="H118" s="199"/>
      <c r="I118" s="199"/>
      <c r="J118" s="198" t="s">
        <v>158</v>
      </c>
      <c r="K118" s="198" t="s">
        <v>159</v>
      </c>
      <c r="L118" s="199" t="s">
        <v>160</v>
      </c>
      <c r="M118" s="199"/>
      <c r="N118" s="199" t="s">
        <v>128</v>
      </c>
      <c r="O118" s="199"/>
      <c r="P118" s="199"/>
      <c r="Q118" s="200"/>
      <c r="R118" s="201"/>
      <c r="S118" s="268"/>
      <c r="T118" s="203" t="s">
        <v>161</v>
      </c>
      <c r="U118" s="204" t="s">
        <v>38</v>
      </c>
      <c r="V118" s="204" t="s">
        <v>162</v>
      </c>
      <c r="W118" s="204" t="s">
        <v>163</v>
      </c>
      <c r="X118" s="204" t="s">
        <v>164</v>
      </c>
      <c r="Y118" s="204" t="s">
        <v>165</v>
      </c>
      <c r="Z118" s="204" t="s">
        <v>166</v>
      </c>
      <c r="AA118" s="205" t="s">
        <v>167</v>
      </c>
      <c r="BO118" s="198" t="s">
        <v>2638</v>
      </c>
    </row>
    <row r="119" spans="2:67" s="170" customFormat="1" ht="29.25" customHeight="1">
      <c r="B119" s="171"/>
      <c r="C119" s="206" t="s">
        <v>124</v>
      </c>
      <c r="D119" s="172"/>
      <c r="E119" s="172"/>
      <c r="F119" s="172"/>
      <c r="G119" s="172"/>
      <c r="H119" s="172"/>
      <c r="I119" s="172"/>
      <c r="J119" s="172"/>
      <c r="K119" s="172"/>
      <c r="L119" s="207"/>
      <c r="M119" s="207"/>
      <c r="N119" s="208">
        <f>BK119</f>
        <v>0</v>
      </c>
      <c r="O119" s="209"/>
      <c r="P119" s="209"/>
      <c r="Q119" s="209"/>
      <c r="R119" s="174"/>
      <c r="S119" s="262"/>
      <c r="T119" s="210"/>
      <c r="U119" s="178"/>
      <c r="V119" s="178"/>
      <c r="W119" s="211">
        <f>W120+W137+W154+W161+W168+W170+W172+W174</f>
        <v>0</v>
      </c>
      <c r="X119" s="178"/>
      <c r="Y119" s="211">
        <f>Y120+Y137+Y154+Y161+Y168+Y170+Y172+Y174</f>
        <v>0</v>
      </c>
      <c r="Z119" s="178"/>
      <c r="AA119" s="212">
        <f>AA120+AA137+AA154+AA161+AA168+AA170+AA172+AA174</f>
        <v>0</v>
      </c>
      <c r="AT119" s="158" t="s">
        <v>73</v>
      </c>
      <c r="AU119" s="158" t="s">
        <v>130</v>
      </c>
      <c r="BK119" s="213">
        <f>BK120+BK137+BK154+BK161+BK168+BK170+BK172+BK174</f>
        <v>0</v>
      </c>
    </row>
    <row r="120" spans="2:67" s="220" customFormat="1" ht="37.4" customHeight="1">
      <c r="B120" s="214"/>
      <c r="C120" s="215"/>
      <c r="D120" s="216" t="s">
        <v>2035</v>
      </c>
      <c r="E120" s="216"/>
      <c r="F120" s="216"/>
      <c r="G120" s="216"/>
      <c r="H120" s="216"/>
      <c r="I120" s="216"/>
      <c r="J120" s="216"/>
      <c r="K120" s="216"/>
      <c r="L120" s="217"/>
      <c r="M120" s="217"/>
      <c r="N120" s="257">
        <f>BK120</f>
        <v>0</v>
      </c>
      <c r="O120" s="258"/>
      <c r="P120" s="258"/>
      <c r="Q120" s="258"/>
      <c r="R120" s="219"/>
      <c r="S120" s="263"/>
      <c r="T120" s="221"/>
      <c r="U120" s="215"/>
      <c r="V120" s="215"/>
      <c r="W120" s="222">
        <f>SUM(W121:W136)</f>
        <v>0</v>
      </c>
      <c r="X120" s="215"/>
      <c r="Y120" s="222">
        <f>SUM(Y121:Y136)</f>
        <v>0</v>
      </c>
      <c r="Z120" s="215"/>
      <c r="AA120" s="223">
        <f>SUM(AA121:AA136)</f>
        <v>0</v>
      </c>
      <c r="AR120" s="224" t="s">
        <v>80</v>
      </c>
      <c r="AT120" s="225" t="s">
        <v>73</v>
      </c>
      <c r="AU120" s="225" t="s">
        <v>74</v>
      </c>
      <c r="AY120" s="224" t="s">
        <v>168</v>
      </c>
      <c r="BK120" s="226">
        <f>SUM(BK121:BK136)</f>
        <v>0</v>
      </c>
    </row>
    <row r="121" spans="2:67" s="170" customFormat="1" ht="16.5" customHeight="1">
      <c r="B121" s="171"/>
      <c r="C121" s="231" t="s">
        <v>80</v>
      </c>
      <c r="D121" s="231" t="s">
        <v>169</v>
      </c>
      <c r="E121" s="232" t="s">
        <v>2043</v>
      </c>
      <c r="F121" s="233" t="s">
        <v>2044</v>
      </c>
      <c r="G121" s="233"/>
      <c r="H121" s="233"/>
      <c r="I121" s="233"/>
      <c r="J121" s="234" t="s">
        <v>243</v>
      </c>
      <c r="K121" s="235">
        <v>55</v>
      </c>
      <c r="L121" s="149"/>
      <c r="M121" s="149"/>
      <c r="N121" s="236">
        <f t="shared" ref="N121:N136" si="0">ROUND(L121*K121,2)</f>
        <v>0</v>
      </c>
      <c r="O121" s="236"/>
      <c r="P121" s="236"/>
      <c r="Q121" s="236"/>
      <c r="R121" s="174"/>
      <c r="S121" s="262"/>
      <c r="T121" s="237" t="s">
        <v>5</v>
      </c>
      <c r="U121" s="238" t="s">
        <v>41</v>
      </c>
      <c r="V121" s="239">
        <v>0</v>
      </c>
      <c r="W121" s="239">
        <f t="shared" ref="W121:W136" si="1">V121*K121</f>
        <v>0</v>
      </c>
      <c r="X121" s="239">
        <v>0</v>
      </c>
      <c r="Y121" s="239">
        <f t="shared" ref="Y121:Y136" si="2">X121*K121</f>
        <v>0</v>
      </c>
      <c r="Z121" s="239">
        <v>0</v>
      </c>
      <c r="AA121" s="240">
        <f t="shared" ref="AA121:AA136" si="3">Z121*K121</f>
        <v>0</v>
      </c>
      <c r="AR121" s="158" t="s">
        <v>173</v>
      </c>
      <c r="AT121" s="158" t="s">
        <v>169</v>
      </c>
      <c r="AU121" s="158" t="s">
        <v>80</v>
      </c>
      <c r="AY121" s="158" t="s">
        <v>168</v>
      </c>
      <c r="BE121" s="241">
        <f t="shared" ref="BE121:BE136" si="4">IF(U121="základná",N121,0)</f>
        <v>0</v>
      </c>
      <c r="BF121" s="241">
        <f t="shared" ref="BF121:BF136" si="5">IF(U121="znížená",N121,0)</f>
        <v>0</v>
      </c>
      <c r="BG121" s="241">
        <f t="shared" ref="BG121:BG136" si="6">IF(U121="zákl. prenesená",N121,0)</f>
        <v>0</v>
      </c>
      <c r="BH121" s="241">
        <f t="shared" ref="BH121:BH136" si="7">IF(U121="zníž. prenesená",N121,0)</f>
        <v>0</v>
      </c>
      <c r="BI121" s="241">
        <f t="shared" ref="BI121:BI136" si="8">IF(U121="nulová",N121,0)</f>
        <v>0</v>
      </c>
      <c r="BJ121" s="158" t="s">
        <v>85</v>
      </c>
      <c r="BK121" s="242">
        <f t="shared" ref="BK121:BK136" si="9">ROUND(L121*K121,3)</f>
        <v>0</v>
      </c>
      <c r="BL121" s="158" t="s">
        <v>173</v>
      </c>
      <c r="BM121" s="158" t="s">
        <v>85</v>
      </c>
      <c r="BO121" s="152"/>
    </row>
    <row r="122" spans="2:67" s="170" customFormat="1" ht="16.5" customHeight="1">
      <c r="B122" s="171"/>
      <c r="C122" s="231" t="s">
        <v>85</v>
      </c>
      <c r="D122" s="231" t="s">
        <v>169</v>
      </c>
      <c r="E122" s="232" t="s">
        <v>2045</v>
      </c>
      <c r="F122" s="233" t="s">
        <v>2046</v>
      </c>
      <c r="G122" s="233"/>
      <c r="H122" s="233"/>
      <c r="I122" s="233"/>
      <c r="J122" s="234" t="s">
        <v>243</v>
      </c>
      <c r="K122" s="235">
        <v>40</v>
      </c>
      <c r="L122" s="149"/>
      <c r="M122" s="149"/>
      <c r="N122" s="236">
        <f>ROUND(L122*K122,2)</f>
        <v>0</v>
      </c>
      <c r="O122" s="236"/>
      <c r="P122" s="236"/>
      <c r="Q122" s="236"/>
      <c r="R122" s="174"/>
      <c r="S122" s="262"/>
      <c r="T122" s="237" t="s">
        <v>5</v>
      </c>
      <c r="U122" s="238" t="s">
        <v>41</v>
      </c>
      <c r="V122" s="239">
        <v>0</v>
      </c>
      <c r="W122" s="239">
        <f t="shared" si="1"/>
        <v>0</v>
      </c>
      <c r="X122" s="239">
        <v>0</v>
      </c>
      <c r="Y122" s="239">
        <f t="shared" si="2"/>
        <v>0</v>
      </c>
      <c r="Z122" s="239">
        <v>0</v>
      </c>
      <c r="AA122" s="240">
        <f t="shared" si="3"/>
        <v>0</v>
      </c>
      <c r="AR122" s="158" t="s">
        <v>173</v>
      </c>
      <c r="AT122" s="158" t="s">
        <v>169</v>
      </c>
      <c r="AU122" s="158" t="s">
        <v>80</v>
      </c>
      <c r="AY122" s="158" t="s">
        <v>168</v>
      </c>
      <c r="BE122" s="241">
        <f t="shared" si="4"/>
        <v>0</v>
      </c>
      <c r="BF122" s="241">
        <f t="shared" si="5"/>
        <v>0</v>
      </c>
      <c r="BG122" s="241">
        <f t="shared" si="6"/>
        <v>0</v>
      </c>
      <c r="BH122" s="241">
        <f t="shared" si="7"/>
        <v>0</v>
      </c>
      <c r="BI122" s="241">
        <f t="shared" si="8"/>
        <v>0</v>
      </c>
      <c r="BJ122" s="158" t="s">
        <v>85</v>
      </c>
      <c r="BK122" s="242">
        <f t="shared" si="9"/>
        <v>0</v>
      </c>
      <c r="BL122" s="158" t="s">
        <v>173</v>
      </c>
      <c r="BM122" s="158" t="s">
        <v>173</v>
      </c>
      <c r="BO122" s="152"/>
    </row>
    <row r="123" spans="2:67" s="170" customFormat="1" ht="16.5" customHeight="1">
      <c r="B123" s="171"/>
      <c r="C123" s="231" t="s">
        <v>178</v>
      </c>
      <c r="D123" s="231" t="s">
        <v>169</v>
      </c>
      <c r="E123" s="232" t="s">
        <v>2047</v>
      </c>
      <c r="F123" s="233" t="s">
        <v>2048</v>
      </c>
      <c r="G123" s="233"/>
      <c r="H123" s="233"/>
      <c r="I123" s="233"/>
      <c r="J123" s="234" t="s">
        <v>243</v>
      </c>
      <c r="K123" s="235">
        <v>60</v>
      </c>
      <c r="L123" s="149"/>
      <c r="M123" s="149"/>
      <c r="N123" s="236">
        <f t="shared" si="0"/>
        <v>0</v>
      </c>
      <c r="O123" s="236"/>
      <c r="P123" s="236"/>
      <c r="Q123" s="236"/>
      <c r="R123" s="174"/>
      <c r="S123" s="262"/>
      <c r="T123" s="237" t="s">
        <v>5</v>
      </c>
      <c r="U123" s="238" t="s">
        <v>41</v>
      </c>
      <c r="V123" s="239">
        <v>0</v>
      </c>
      <c r="W123" s="239">
        <f t="shared" si="1"/>
        <v>0</v>
      </c>
      <c r="X123" s="239">
        <v>0</v>
      </c>
      <c r="Y123" s="239">
        <f t="shared" si="2"/>
        <v>0</v>
      </c>
      <c r="Z123" s="239">
        <v>0</v>
      </c>
      <c r="AA123" s="240">
        <f t="shared" si="3"/>
        <v>0</v>
      </c>
      <c r="AR123" s="158" t="s">
        <v>173</v>
      </c>
      <c r="AT123" s="158" t="s">
        <v>169</v>
      </c>
      <c r="AU123" s="158" t="s">
        <v>80</v>
      </c>
      <c r="AY123" s="158" t="s">
        <v>168</v>
      </c>
      <c r="BE123" s="241">
        <f t="shared" si="4"/>
        <v>0</v>
      </c>
      <c r="BF123" s="241">
        <f t="shared" si="5"/>
        <v>0</v>
      </c>
      <c r="BG123" s="241">
        <f t="shared" si="6"/>
        <v>0</v>
      </c>
      <c r="BH123" s="241">
        <f t="shared" si="7"/>
        <v>0</v>
      </c>
      <c r="BI123" s="241">
        <f t="shared" si="8"/>
        <v>0</v>
      </c>
      <c r="BJ123" s="158" t="s">
        <v>85</v>
      </c>
      <c r="BK123" s="242">
        <f t="shared" si="9"/>
        <v>0</v>
      </c>
      <c r="BL123" s="158" t="s">
        <v>173</v>
      </c>
      <c r="BM123" s="158" t="s">
        <v>190</v>
      </c>
      <c r="BO123" s="152"/>
    </row>
    <row r="124" spans="2:67" s="170" customFormat="1" ht="16.5" customHeight="1">
      <c r="B124" s="171"/>
      <c r="C124" s="231" t="s">
        <v>173</v>
      </c>
      <c r="D124" s="231" t="s">
        <v>169</v>
      </c>
      <c r="E124" s="232" t="s">
        <v>2049</v>
      </c>
      <c r="F124" s="233" t="s">
        <v>2050</v>
      </c>
      <c r="G124" s="233"/>
      <c r="H124" s="233"/>
      <c r="I124" s="233"/>
      <c r="J124" s="264" t="s">
        <v>352</v>
      </c>
      <c r="K124" s="265">
        <v>4.9249999999999998</v>
      </c>
      <c r="L124" s="151"/>
      <c r="M124" s="151"/>
      <c r="N124" s="236">
        <f t="shared" si="0"/>
        <v>0</v>
      </c>
      <c r="O124" s="236"/>
      <c r="P124" s="236"/>
      <c r="Q124" s="236"/>
      <c r="R124" s="174"/>
      <c r="S124" s="262"/>
      <c r="T124" s="237" t="s">
        <v>5</v>
      </c>
      <c r="U124" s="238" t="s">
        <v>41</v>
      </c>
      <c r="V124" s="239">
        <v>0</v>
      </c>
      <c r="W124" s="239">
        <f t="shared" si="1"/>
        <v>0</v>
      </c>
      <c r="X124" s="239">
        <v>0</v>
      </c>
      <c r="Y124" s="239">
        <f t="shared" si="2"/>
        <v>0</v>
      </c>
      <c r="Z124" s="239">
        <v>0</v>
      </c>
      <c r="AA124" s="240">
        <f t="shared" si="3"/>
        <v>0</v>
      </c>
      <c r="AR124" s="158" t="s">
        <v>173</v>
      </c>
      <c r="AT124" s="158" t="s">
        <v>169</v>
      </c>
      <c r="AU124" s="158" t="s">
        <v>80</v>
      </c>
      <c r="AY124" s="158" t="s">
        <v>168</v>
      </c>
      <c r="BE124" s="241">
        <f t="shared" si="4"/>
        <v>0</v>
      </c>
      <c r="BF124" s="241">
        <f t="shared" si="5"/>
        <v>0</v>
      </c>
      <c r="BG124" s="241">
        <f t="shared" si="6"/>
        <v>0</v>
      </c>
      <c r="BH124" s="241">
        <f t="shared" si="7"/>
        <v>0</v>
      </c>
      <c r="BI124" s="241">
        <f t="shared" si="8"/>
        <v>0</v>
      </c>
      <c r="BJ124" s="158" t="s">
        <v>85</v>
      </c>
      <c r="BK124" s="242">
        <f t="shared" si="9"/>
        <v>0</v>
      </c>
      <c r="BL124" s="158" t="s">
        <v>173</v>
      </c>
      <c r="BM124" s="158" t="s">
        <v>207</v>
      </c>
      <c r="BO124" s="152"/>
    </row>
    <row r="125" spans="2:67" s="170" customFormat="1" ht="16.5" customHeight="1">
      <c r="B125" s="171"/>
      <c r="C125" s="231" t="s">
        <v>186</v>
      </c>
      <c r="D125" s="231" t="s">
        <v>169</v>
      </c>
      <c r="E125" s="232" t="s">
        <v>2051</v>
      </c>
      <c r="F125" s="233" t="s">
        <v>2052</v>
      </c>
      <c r="G125" s="233"/>
      <c r="H125" s="233"/>
      <c r="I125" s="233"/>
      <c r="J125" s="234" t="s">
        <v>2053</v>
      </c>
      <c r="K125" s="235">
        <v>430</v>
      </c>
      <c r="L125" s="149"/>
      <c r="M125" s="149"/>
      <c r="N125" s="236">
        <f t="shared" si="0"/>
        <v>0</v>
      </c>
      <c r="O125" s="236"/>
      <c r="P125" s="236"/>
      <c r="Q125" s="236"/>
      <c r="R125" s="174"/>
      <c r="S125" s="262"/>
      <c r="T125" s="237" t="s">
        <v>5</v>
      </c>
      <c r="U125" s="238" t="s">
        <v>41</v>
      </c>
      <c r="V125" s="239">
        <v>0</v>
      </c>
      <c r="W125" s="239">
        <f t="shared" si="1"/>
        <v>0</v>
      </c>
      <c r="X125" s="239">
        <v>0</v>
      </c>
      <c r="Y125" s="239">
        <f t="shared" si="2"/>
        <v>0</v>
      </c>
      <c r="Z125" s="239">
        <v>0</v>
      </c>
      <c r="AA125" s="240">
        <f t="shared" si="3"/>
        <v>0</v>
      </c>
      <c r="AR125" s="158" t="s">
        <v>173</v>
      </c>
      <c r="AT125" s="158" t="s">
        <v>169</v>
      </c>
      <c r="AU125" s="158" t="s">
        <v>80</v>
      </c>
      <c r="AY125" s="158" t="s">
        <v>168</v>
      </c>
      <c r="BE125" s="241">
        <f t="shared" si="4"/>
        <v>0</v>
      </c>
      <c r="BF125" s="241">
        <f t="shared" si="5"/>
        <v>0</v>
      </c>
      <c r="BG125" s="241">
        <f t="shared" si="6"/>
        <v>0</v>
      </c>
      <c r="BH125" s="241">
        <f t="shared" si="7"/>
        <v>0</v>
      </c>
      <c r="BI125" s="241">
        <f t="shared" si="8"/>
        <v>0</v>
      </c>
      <c r="BJ125" s="158" t="s">
        <v>85</v>
      </c>
      <c r="BK125" s="242">
        <f t="shared" si="9"/>
        <v>0</v>
      </c>
      <c r="BL125" s="158" t="s">
        <v>173</v>
      </c>
      <c r="BM125" s="158" t="s">
        <v>216</v>
      </c>
      <c r="BO125" s="152"/>
    </row>
    <row r="126" spans="2:67" s="170" customFormat="1" ht="38.25" customHeight="1">
      <c r="B126" s="171"/>
      <c r="C126" s="231" t="s">
        <v>190</v>
      </c>
      <c r="D126" s="231" t="s">
        <v>169</v>
      </c>
      <c r="E126" s="232" t="s">
        <v>2054</v>
      </c>
      <c r="F126" s="233" t="s">
        <v>2055</v>
      </c>
      <c r="G126" s="233"/>
      <c r="H126" s="233"/>
      <c r="I126" s="233"/>
      <c r="J126" s="234" t="s">
        <v>210</v>
      </c>
      <c r="K126" s="235">
        <v>8</v>
      </c>
      <c r="L126" s="149"/>
      <c r="M126" s="149"/>
      <c r="N126" s="236">
        <f t="shared" si="0"/>
        <v>0</v>
      </c>
      <c r="O126" s="236"/>
      <c r="P126" s="236"/>
      <c r="Q126" s="236"/>
      <c r="R126" s="174"/>
      <c r="S126" s="262"/>
      <c r="T126" s="237" t="s">
        <v>5</v>
      </c>
      <c r="U126" s="238" t="s">
        <v>41</v>
      </c>
      <c r="V126" s="239">
        <v>0</v>
      </c>
      <c r="W126" s="239">
        <f t="shared" si="1"/>
        <v>0</v>
      </c>
      <c r="X126" s="239">
        <v>0</v>
      </c>
      <c r="Y126" s="239">
        <f t="shared" si="2"/>
        <v>0</v>
      </c>
      <c r="Z126" s="239">
        <v>0</v>
      </c>
      <c r="AA126" s="240">
        <f t="shared" si="3"/>
        <v>0</v>
      </c>
      <c r="AR126" s="158" t="s">
        <v>173</v>
      </c>
      <c r="AT126" s="158" t="s">
        <v>169</v>
      </c>
      <c r="AU126" s="158" t="s">
        <v>80</v>
      </c>
      <c r="AY126" s="158" t="s">
        <v>168</v>
      </c>
      <c r="BE126" s="241">
        <f t="shared" si="4"/>
        <v>0</v>
      </c>
      <c r="BF126" s="241">
        <f t="shared" si="5"/>
        <v>0</v>
      </c>
      <c r="BG126" s="241">
        <f t="shared" si="6"/>
        <v>0</v>
      </c>
      <c r="BH126" s="241">
        <f t="shared" si="7"/>
        <v>0</v>
      </c>
      <c r="BI126" s="241">
        <f t="shared" si="8"/>
        <v>0</v>
      </c>
      <c r="BJ126" s="158" t="s">
        <v>85</v>
      </c>
      <c r="BK126" s="242">
        <f t="shared" si="9"/>
        <v>0</v>
      </c>
      <c r="BL126" s="158" t="s">
        <v>173</v>
      </c>
      <c r="BM126" s="158" t="s">
        <v>224</v>
      </c>
      <c r="BO126" s="152"/>
    </row>
    <row r="127" spans="2:67" s="170" customFormat="1" ht="38.25" customHeight="1">
      <c r="B127" s="171"/>
      <c r="C127" s="231" t="s">
        <v>194</v>
      </c>
      <c r="D127" s="231" t="s">
        <v>169</v>
      </c>
      <c r="E127" s="232" t="s">
        <v>2056</v>
      </c>
      <c r="F127" s="233" t="s">
        <v>2057</v>
      </c>
      <c r="G127" s="233"/>
      <c r="H127" s="233"/>
      <c r="I127" s="233"/>
      <c r="J127" s="234" t="s">
        <v>210</v>
      </c>
      <c r="K127" s="235">
        <v>6</v>
      </c>
      <c r="L127" s="149"/>
      <c r="M127" s="149"/>
      <c r="N127" s="236">
        <f t="shared" si="0"/>
        <v>0</v>
      </c>
      <c r="O127" s="236"/>
      <c r="P127" s="236"/>
      <c r="Q127" s="236"/>
      <c r="R127" s="174"/>
      <c r="S127" s="262"/>
      <c r="T127" s="237" t="s">
        <v>5</v>
      </c>
      <c r="U127" s="238" t="s">
        <v>41</v>
      </c>
      <c r="V127" s="239">
        <v>0</v>
      </c>
      <c r="W127" s="239">
        <f t="shared" si="1"/>
        <v>0</v>
      </c>
      <c r="X127" s="239">
        <v>0</v>
      </c>
      <c r="Y127" s="239">
        <f t="shared" si="2"/>
        <v>0</v>
      </c>
      <c r="Z127" s="239">
        <v>0</v>
      </c>
      <c r="AA127" s="240">
        <f t="shared" si="3"/>
        <v>0</v>
      </c>
      <c r="AR127" s="158" t="s">
        <v>173</v>
      </c>
      <c r="AT127" s="158" t="s">
        <v>169</v>
      </c>
      <c r="AU127" s="158" t="s">
        <v>80</v>
      </c>
      <c r="AY127" s="158" t="s">
        <v>168</v>
      </c>
      <c r="BE127" s="241">
        <f t="shared" si="4"/>
        <v>0</v>
      </c>
      <c r="BF127" s="241">
        <f t="shared" si="5"/>
        <v>0</v>
      </c>
      <c r="BG127" s="241">
        <f t="shared" si="6"/>
        <v>0</v>
      </c>
      <c r="BH127" s="241">
        <f t="shared" si="7"/>
        <v>0</v>
      </c>
      <c r="BI127" s="241">
        <f t="shared" si="8"/>
        <v>0</v>
      </c>
      <c r="BJ127" s="158" t="s">
        <v>85</v>
      </c>
      <c r="BK127" s="242">
        <f t="shared" si="9"/>
        <v>0</v>
      </c>
      <c r="BL127" s="158" t="s">
        <v>173</v>
      </c>
      <c r="BM127" s="158" t="s">
        <v>232</v>
      </c>
      <c r="BO127" s="152"/>
    </row>
    <row r="128" spans="2:67" s="170" customFormat="1" ht="16.5" customHeight="1">
      <c r="B128" s="171"/>
      <c r="C128" s="231" t="s">
        <v>198</v>
      </c>
      <c r="D128" s="231" t="s">
        <v>169</v>
      </c>
      <c r="E128" s="232" t="s">
        <v>2058</v>
      </c>
      <c r="F128" s="233" t="s">
        <v>2059</v>
      </c>
      <c r="G128" s="233"/>
      <c r="H128" s="233"/>
      <c r="I128" s="233"/>
      <c r="J128" s="234" t="s">
        <v>210</v>
      </c>
      <c r="K128" s="235">
        <v>1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S128" s="262"/>
      <c r="T128" s="237" t="s">
        <v>5</v>
      </c>
      <c r="U128" s="238" t="s">
        <v>41</v>
      </c>
      <c r="V128" s="239">
        <v>0</v>
      </c>
      <c r="W128" s="239">
        <f t="shared" si="1"/>
        <v>0</v>
      </c>
      <c r="X128" s="239">
        <v>0</v>
      </c>
      <c r="Y128" s="239">
        <f t="shared" si="2"/>
        <v>0</v>
      </c>
      <c r="Z128" s="239">
        <v>0</v>
      </c>
      <c r="AA128" s="240">
        <f t="shared" si="3"/>
        <v>0</v>
      </c>
      <c r="AR128" s="158" t="s">
        <v>173</v>
      </c>
      <c r="AT128" s="158" t="s">
        <v>169</v>
      </c>
      <c r="AU128" s="158" t="s">
        <v>80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240</v>
      </c>
      <c r="BO128" s="152"/>
    </row>
    <row r="129" spans="2:67" s="170" customFormat="1" ht="16.5" customHeight="1">
      <c r="B129" s="171"/>
      <c r="C129" s="231" t="s">
        <v>202</v>
      </c>
      <c r="D129" s="231" t="s">
        <v>169</v>
      </c>
      <c r="E129" s="232" t="s">
        <v>2060</v>
      </c>
      <c r="F129" s="233" t="s">
        <v>2061</v>
      </c>
      <c r="G129" s="233"/>
      <c r="H129" s="233"/>
      <c r="I129" s="233"/>
      <c r="J129" s="234" t="s">
        <v>210</v>
      </c>
      <c r="K129" s="235">
        <v>13</v>
      </c>
      <c r="L129" s="149"/>
      <c r="M129" s="149"/>
      <c r="N129" s="236">
        <f t="shared" si="0"/>
        <v>0</v>
      </c>
      <c r="O129" s="236"/>
      <c r="P129" s="236"/>
      <c r="Q129" s="236"/>
      <c r="R129" s="174"/>
      <c r="S129" s="262"/>
      <c r="T129" s="237" t="s">
        <v>5</v>
      </c>
      <c r="U129" s="238" t="s">
        <v>41</v>
      </c>
      <c r="V129" s="239">
        <v>0</v>
      </c>
      <c r="W129" s="239">
        <f t="shared" si="1"/>
        <v>0</v>
      </c>
      <c r="X129" s="239">
        <v>0</v>
      </c>
      <c r="Y129" s="239">
        <f t="shared" si="2"/>
        <v>0</v>
      </c>
      <c r="Z129" s="239">
        <v>0</v>
      </c>
      <c r="AA129" s="240">
        <f t="shared" si="3"/>
        <v>0</v>
      </c>
      <c r="AR129" s="158" t="s">
        <v>173</v>
      </c>
      <c r="AT129" s="158" t="s">
        <v>169</v>
      </c>
      <c r="AU129" s="158" t="s">
        <v>80</v>
      </c>
      <c r="AY129" s="158" t="s">
        <v>168</v>
      </c>
      <c r="BE129" s="241">
        <f t="shared" si="4"/>
        <v>0</v>
      </c>
      <c r="BF129" s="241">
        <f t="shared" si="5"/>
        <v>0</v>
      </c>
      <c r="BG129" s="241">
        <f t="shared" si="6"/>
        <v>0</v>
      </c>
      <c r="BH129" s="241">
        <f t="shared" si="7"/>
        <v>0</v>
      </c>
      <c r="BI129" s="241">
        <f t="shared" si="8"/>
        <v>0</v>
      </c>
      <c r="BJ129" s="158" t="s">
        <v>85</v>
      </c>
      <c r="BK129" s="242">
        <f t="shared" si="9"/>
        <v>0</v>
      </c>
      <c r="BL129" s="158" t="s">
        <v>173</v>
      </c>
      <c r="BM129" s="158" t="s">
        <v>10</v>
      </c>
      <c r="BO129" s="152"/>
    </row>
    <row r="130" spans="2:67" s="170" customFormat="1" ht="25.5" customHeight="1">
      <c r="B130" s="171"/>
      <c r="C130" s="231" t="s">
        <v>207</v>
      </c>
      <c r="D130" s="231" t="s">
        <v>169</v>
      </c>
      <c r="E130" s="232" t="s">
        <v>2062</v>
      </c>
      <c r="F130" s="233" t="s">
        <v>2063</v>
      </c>
      <c r="G130" s="233"/>
      <c r="H130" s="233"/>
      <c r="I130" s="233"/>
      <c r="J130" s="234" t="s">
        <v>5</v>
      </c>
      <c r="K130" s="235">
        <v>1</v>
      </c>
      <c r="L130" s="149"/>
      <c r="M130" s="149"/>
      <c r="N130" s="236">
        <f t="shared" si="0"/>
        <v>0</v>
      </c>
      <c r="O130" s="236"/>
      <c r="P130" s="236"/>
      <c r="Q130" s="236"/>
      <c r="R130" s="174"/>
      <c r="S130" s="262"/>
      <c r="T130" s="237" t="s">
        <v>5</v>
      </c>
      <c r="U130" s="238" t="s">
        <v>41</v>
      </c>
      <c r="V130" s="239">
        <v>0</v>
      </c>
      <c r="W130" s="239">
        <f t="shared" si="1"/>
        <v>0</v>
      </c>
      <c r="X130" s="239">
        <v>0</v>
      </c>
      <c r="Y130" s="239">
        <f t="shared" si="2"/>
        <v>0</v>
      </c>
      <c r="Z130" s="239">
        <v>0</v>
      </c>
      <c r="AA130" s="240">
        <f t="shared" si="3"/>
        <v>0</v>
      </c>
      <c r="AR130" s="158" t="s">
        <v>173</v>
      </c>
      <c r="AT130" s="158" t="s">
        <v>169</v>
      </c>
      <c r="AU130" s="158" t="s">
        <v>80</v>
      </c>
      <c r="AY130" s="158" t="s">
        <v>168</v>
      </c>
      <c r="BE130" s="241">
        <f t="shared" si="4"/>
        <v>0</v>
      </c>
      <c r="BF130" s="241">
        <f t="shared" si="5"/>
        <v>0</v>
      </c>
      <c r="BG130" s="241">
        <f t="shared" si="6"/>
        <v>0</v>
      </c>
      <c r="BH130" s="241">
        <f t="shared" si="7"/>
        <v>0</v>
      </c>
      <c r="BI130" s="241">
        <f t="shared" si="8"/>
        <v>0</v>
      </c>
      <c r="BJ130" s="158" t="s">
        <v>85</v>
      </c>
      <c r="BK130" s="242">
        <f t="shared" si="9"/>
        <v>0</v>
      </c>
      <c r="BL130" s="158" t="s">
        <v>173</v>
      </c>
      <c r="BM130" s="158" t="s">
        <v>2064</v>
      </c>
      <c r="BO130" s="152"/>
    </row>
    <row r="131" spans="2:67" s="170" customFormat="1" ht="16.5" customHeight="1">
      <c r="B131" s="171"/>
      <c r="C131" s="231" t="s">
        <v>212</v>
      </c>
      <c r="D131" s="231" t="s">
        <v>169</v>
      </c>
      <c r="E131" s="232" t="s">
        <v>2065</v>
      </c>
      <c r="F131" s="233" t="s">
        <v>2066</v>
      </c>
      <c r="G131" s="233"/>
      <c r="H131" s="233"/>
      <c r="I131" s="233"/>
      <c r="J131" s="234" t="s">
        <v>210</v>
      </c>
      <c r="K131" s="235">
        <v>5</v>
      </c>
      <c r="L131" s="149"/>
      <c r="M131" s="149"/>
      <c r="N131" s="236">
        <f t="shared" si="0"/>
        <v>0</v>
      </c>
      <c r="O131" s="236"/>
      <c r="P131" s="236"/>
      <c r="Q131" s="236"/>
      <c r="R131" s="174"/>
      <c r="S131" s="262"/>
      <c r="T131" s="237" t="s">
        <v>5</v>
      </c>
      <c r="U131" s="238" t="s">
        <v>41</v>
      </c>
      <c r="V131" s="239">
        <v>0</v>
      </c>
      <c r="W131" s="239">
        <f t="shared" si="1"/>
        <v>0</v>
      </c>
      <c r="X131" s="239">
        <v>0</v>
      </c>
      <c r="Y131" s="239">
        <f t="shared" si="2"/>
        <v>0</v>
      </c>
      <c r="Z131" s="239">
        <v>0</v>
      </c>
      <c r="AA131" s="240">
        <f t="shared" si="3"/>
        <v>0</v>
      </c>
      <c r="AR131" s="158" t="s">
        <v>173</v>
      </c>
      <c r="AT131" s="158" t="s">
        <v>169</v>
      </c>
      <c r="AU131" s="158" t="s">
        <v>80</v>
      </c>
      <c r="AY131" s="158" t="s">
        <v>168</v>
      </c>
      <c r="BE131" s="241">
        <f t="shared" si="4"/>
        <v>0</v>
      </c>
      <c r="BF131" s="241">
        <f t="shared" si="5"/>
        <v>0</v>
      </c>
      <c r="BG131" s="241">
        <f t="shared" si="6"/>
        <v>0</v>
      </c>
      <c r="BH131" s="241">
        <f t="shared" si="7"/>
        <v>0</v>
      </c>
      <c r="BI131" s="241">
        <f t="shared" si="8"/>
        <v>0</v>
      </c>
      <c r="BJ131" s="158" t="s">
        <v>85</v>
      </c>
      <c r="BK131" s="242">
        <f t="shared" si="9"/>
        <v>0</v>
      </c>
      <c r="BL131" s="158" t="s">
        <v>173</v>
      </c>
      <c r="BM131" s="158" t="s">
        <v>256</v>
      </c>
      <c r="BO131" s="152"/>
    </row>
    <row r="132" spans="2:67" s="170" customFormat="1" ht="25.5" customHeight="1">
      <c r="B132" s="171"/>
      <c r="C132" s="231" t="s">
        <v>216</v>
      </c>
      <c r="D132" s="231" t="s">
        <v>169</v>
      </c>
      <c r="E132" s="232" t="s">
        <v>2067</v>
      </c>
      <c r="F132" s="233" t="s">
        <v>2068</v>
      </c>
      <c r="G132" s="233"/>
      <c r="H132" s="233"/>
      <c r="I132" s="233"/>
      <c r="J132" s="264" t="s">
        <v>243</v>
      </c>
      <c r="K132" s="235">
        <v>155</v>
      </c>
      <c r="L132" s="149"/>
      <c r="M132" s="149"/>
      <c r="N132" s="236">
        <f t="shared" si="0"/>
        <v>0</v>
      </c>
      <c r="O132" s="236"/>
      <c r="P132" s="236"/>
      <c r="Q132" s="236"/>
      <c r="R132" s="174"/>
      <c r="S132" s="262"/>
      <c r="T132" s="237" t="s">
        <v>5</v>
      </c>
      <c r="U132" s="238" t="s">
        <v>41</v>
      </c>
      <c r="V132" s="239">
        <v>0</v>
      </c>
      <c r="W132" s="239">
        <f t="shared" si="1"/>
        <v>0</v>
      </c>
      <c r="X132" s="239">
        <v>0</v>
      </c>
      <c r="Y132" s="239">
        <f t="shared" si="2"/>
        <v>0</v>
      </c>
      <c r="Z132" s="239">
        <v>0</v>
      </c>
      <c r="AA132" s="240">
        <f t="shared" si="3"/>
        <v>0</v>
      </c>
      <c r="AR132" s="158" t="s">
        <v>173</v>
      </c>
      <c r="AT132" s="158" t="s">
        <v>169</v>
      </c>
      <c r="AU132" s="158" t="s">
        <v>80</v>
      </c>
      <c r="AY132" s="158" t="s">
        <v>168</v>
      </c>
      <c r="BE132" s="241">
        <f t="shared" si="4"/>
        <v>0</v>
      </c>
      <c r="BF132" s="241">
        <f t="shared" si="5"/>
        <v>0</v>
      </c>
      <c r="BG132" s="241">
        <f t="shared" si="6"/>
        <v>0</v>
      </c>
      <c r="BH132" s="241">
        <f t="shared" si="7"/>
        <v>0</v>
      </c>
      <c r="BI132" s="241">
        <f t="shared" si="8"/>
        <v>0</v>
      </c>
      <c r="BJ132" s="158" t="s">
        <v>85</v>
      </c>
      <c r="BK132" s="242">
        <f t="shared" si="9"/>
        <v>0</v>
      </c>
      <c r="BL132" s="158" t="s">
        <v>173</v>
      </c>
      <c r="BM132" s="158" t="s">
        <v>264</v>
      </c>
      <c r="BO132" s="152"/>
    </row>
    <row r="133" spans="2:67" s="170" customFormat="1" ht="25.5" customHeight="1">
      <c r="B133" s="171"/>
      <c r="C133" s="231" t="s">
        <v>220</v>
      </c>
      <c r="D133" s="231" t="s">
        <v>169</v>
      </c>
      <c r="E133" s="232" t="s">
        <v>2069</v>
      </c>
      <c r="F133" s="233" t="s">
        <v>2070</v>
      </c>
      <c r="G133" s="233"/>
      <c r="H133" s="233"/>
      <c r="I133" s="233"/>
      <c r="J133" s="264" t="s">
        <v>243</v>
      </c>
      <c r="K133" s="235">
        <v>155</v>
      </c>
      <c r="L133" s="149"/>
      <c r="M133" s="149"/>
      <c r="N133" s="236">
        <f t="shared" si="0"/>
        <v>0</v>
      </c>
      <c r="O133" s="236"/>
      <c r="P133" s="236"/>
      <c r="Q133" s="236"/>
      <c r="R133" s="174"/>
      <c r="S133" s="262"/>
      <c r="T133" s="237" t="s">
        <v>5</v>
      </c>
      <c r="U133" s="238" t="s">
        <v>41</v>
      </c>
      <c r="V133" s="239">
        <v>0</v>
      </c>
      <c r="W133" s="239">
        <f t="shared" si="1"/>
        <v>0</v>
      </c>
      <c r="X133" s="239">
        <v>0</v>
      </c>
      <c r="Y133" s="239">
        <f t="shared" si="2"/>
        <v>0</v>
      </c>
      <c r="Z133" s="239">
        <v>0</v>
      </c>
      <c r="AA133" s="240">
        <f t="shared" si="3"/>
        <v>0</v>
      </c>
      <c r="AR133" s="158" t="s">
        <v>173</v>
      </c>
      <c r="AT133" s="158" t="s">
        <v>169</v>
      </c>
      <c r="AU133" s="158" t="s">
        <v>80</v>
      </c>
      <c r="AY133" s="158" t="s">
        <v>168</v>
      </c>
      <c r="BE133" s="241">
        <f t="shared" si="4"/>
        <v>0</v>
      </c>
      <c r="BF133" s="241">
        <f t="shared" si="5"/>
        <v>0</v>
      </c>
      <c r="BG133" s="241">
        <f t="shared" si="6"/>
        <v>0</v>
      </c>
      <c r="BH133" s="241">
        <f t="shared" si="7"/>
        <v>0</v>
      </c>
      <c r="BI133" s="241">
        <f t="shared" si="8"/>
        <v>0</v>
      </c>
      <c r="BJ133" s="158" t="s">
        <v>85</v>
      </c>
      <c r="BK133" s="242">
        <f t="shared" si="9"/>
        <v>0</v>
      </c>
      <c r="BL133" s="158" t="s">
        <v>173</v>
      </c>
      <c r="BM133" s="158" t="s">
        <v>273</v>
      </c>
      <c r="BO133" s="152"/>
    </row>
    <row r="134" spans="2:67" s="170" customFormat="1" ht="16.5" customHeight="1">
      <c r="B134" s="171"/>
      <c r="C134" s="231" t="s">
        <v>224</v>
      </c>
      <c r="D134" s="231" t="s">
        <v>169</v>
      </c>
      <c r="E134" s="232" t="s">
        <v>2071</v>
      </c>
      <c r="F134" s="233" t="s">
        <v>2072</v>
      </c>
      <c r="G134" s="233"/>
      <c r="H134" s="233"/>
      <c r="I134" s="233"/>
      <c r="J134" s="264" t="s">
        <v>243</v>
      </c>
      <c r="K134" s="235">
        <v>155</v>
      </c>
      <c r="L134" s="149"/>
      <c r="M134" s="149"/>
      <c r="N134" s="236">
        <f t="shared" si="0"/>
        <v>0</v>
      </c>
      <c r="O134" s="236"/>
      <c r="P134" s="236"/>
      <c r="Q134" s="236"/>
      <c r="R134" s="174"/>
      <c r="S134" s="262"/>
      <c r="T134" s="237" t="s">
        <v>5</v>
      </c>
      <c r="U134" s="238" t="s">
        <v>41</v>
      </c>
      <c r="V134" s="239">
        <v>0</v>
      </c>
      <c r="W134" s="239">
        <f t="shared" si="1"/>
        <v>0</v>
      </c>
      <c r="X134" s="239">
        <v>0</v>
      </c>
      <c r="Y134" s="239">
        <f t="shared" si="2"/>
        <v>0</v>
      </c>
      <c r="Z134" s="239">
        <v>0</v>
      </c>
      <c r="AA134" s="240">
        <f t="shared" si="3"/>
        <v>0</v>
      </c>
      <c r="AR134" s="158" t="s">
        <v>173</v>
      </c>
      <c r="AT134" s="158" t="s">
        <v>169</v>
      </c>
      <c r="AU134" s="158" t="s">
        <v>80</v>
      </c>
      <c r="AY134" s="158" t="s">
        <v>168</v>
      </c>
      <c r="BE134" s="241">
        <f t="shared" si="4"/>
        <v>0</v>
      </c>
      <c r="BF134" s="241">
        <f t="shared" si="5"/>
        <v>0</v>
      </c>
      <c r="BG134" s="241">
        <f t="shared" si="6"/>
        <v>0</v>
      </c>
      <c r="BH134" s="241">
        <f t="shared" si="7"/>
        <v>0</v>
      </c>
      <c r="BI134" s="241">
        <f t="shared" si="8"/>
        <v>0</v>
      </c>
      <c r="BJ134" s="158" t="s">
        <v>85</v>
      </c>
      <c r="BK134" s="242">
        <f t="shared" si="9"/>
        <v>0</v>
      </c>
      <c r="BL134" s="158" t="s">
        <v>173</v>
      </c>
      <c r="BM134" s="158" t="s">
        <v>281</v>
      </c>
      <c r="BO134" s="152"/>
    </row>
    <row r="135" spans="2:67" s="170" customFormat="1" ht="16.5" customHeight="1">
      <c r="B135" s="171"/>
      <c r="C135" s="231" t="s">
        <v>228</v>
      </c>
      <c r="D135" s="231" t="s">
        <v>169</v>
      </c>
      <c r="E135" s="232" t="s">
        <v>2073</v>
      </c>
      <c r="F135" s="233" t="s">
        <v>2074</v>
      </c>
      <c r="G135" s="233"/>
      <c r="H135" s="233"/>
      <c r="I135" s="233"/>
      <c r="J135" s="234" t="s">
        <v>210</v>
      </c>
      <c r="K135" s="235">
        <v>2</v>
      </c>
      <c r="L135" s="149"/>
      <c r="M135" s="149"/>
      <c r="N135" s="236">
        <f t="shared" si="0"/>
        <v>0</v>
      </c>
      <c r="O135" s="236"/>
      <c r="P135" s="236"/>
      <c r="Q135" s="236"/>
      <c r="R135" s="174"/>
      <c r="S135" s="262"/>
      <c r="T135" s="237" t="s">
        <v>5</v>
      </c>
      <c r="U135" s="238" t="s">
        <v>41</v>
      </c>
      <c r="V135" s="239">
        <v>0</v>
      </c>
      <c r="W135" s="239">
        <f t="shared" si="1"/>
        <v>0</v>
      </c>
      <c r="X135" s="239">
        <v>0</v>
      </c>
      <c r="Y135" s="239">
        <f t="shared" si="2"/>
        <v>0</v>
      </c>
      <c r="Z135" s="239">
        <v>0</v>
      </c>
      <c r="AA135" s="240">
        <f t="shared" si="3"/>
        <v>0</v>
      </c>
      <c r="AR135" s="158" t="s">
        <v>173</v>
      </c>
      <c r="AT135" s="158" t="s">
        <v>169</v>
      </c>
      <c r="AU135" s="158" t="s">
        <v>80</v>
      </c>
      <c r="AY135" s="158" t="s">
        <v>168</v>
      </c>
      <c r="BE135" s="241">
        <f t="shared" si="4"/>
        <v>0</v>
      </c>
      <c r="BF135" s="241">
        <f t="shared" si="5"/>
        <v>0</v>
      </c>
      <c r="BG135" s="241">
        <f t="shared" si="6"/>
        <v>0</v>
      </c>
      <c r="BH135" s="241">
        <f t="shared" si="7"/>
        <v>0</v>
      </c>
      <c r="BI135" s="241">
        <f t="shared" si="8"/>
        <v>0</v>
      </c>
      <c r="BJ135" s="158" t="s">
        <v>85</v>
      </c>
      <c r="BK135" s="242">
        <f t="shared" si="9"/>
        <v>0</v>
      </c>
      <c r="BL135" s="158" t="s">
        <v>173</v>
      </c>
      <c r="BM135" s="158" t="s">
        <v>289</v>
      </c>
      <c r="BO135" s="152"/>
    </row>
    <row r="136" spans="2:67" s="170" customFormat="1" ht="16.5" customHeight="1">
      <c r="B136" s="171"/>
      <c r="C136" s="231" t="s">
        <v>232</v>
      </c>
      <c r="D136" s="231" t="s">
        <v>169</v>
      </c>
      <c r="E136" s="232" t="s">
        <v>2075</v>
      </c>
      <c r="F136" s="233" t="s">
        <v>2076</v>
      </c>
      <c r="G136" s="233"/>
      <c r="H136" s="233"/>
      <c r="I136" s="233"/>
      <c r="J136" s="234" t="s">
        <v>210</v>
      </c>
      <c r="K136" s="235">
        <v>1</v>
      </c>
      <c r="L136" s="149"/>
      <c r="M136" s="149"/>
      <c r="N136" s="236">
        <f t="shared" si="0"/>
        <v>0</v>
      </c>
      <c r="O136" s="236"/>
      <c r="P136" s="236"/>
      <c r="Q136" s="236"/>
      <c r="R136" s="174"/>
      <c r="S136" s="262"/>
      <c r="T136" s="237" t="s">
        <v>5</v>
      </c>
      <c r="U136" s="238" t="s">
        <v>41</v>
      </c>
      <c r="V136" s="239">
        <v>0</v>
      </c>
      <c r="W136" s="239">
        <f t="shared" si="1"/>
        <v>0</v>
      </c>
      <c r="X136" s="239">
        <v>0</v>
      </c>
      <c r="Y136" s="239">
        <f t="shared" si="2"/>
        <v>0</v>
      </c>
      <c r="Z136" s="239">
        <v>0</v>
      </c>
      <c r="AA136" s="240">
        <f t="shared" si="3"/>
        <v>0</v>
      </c>
      <c r="AR136" s="158" t="s">
        <v>173</v>
      </c>
      <c r="AT136" s="158" t="s">
        <v>169</v>
      </c>
      <c r="AU136" s="158" t="s">
        <v>80</v>
      </c>
      <c r="AY136" s="158" t="s">
        <v>168</v>
      </c>
      <c r="BE136" s="241">
        <f t="shared" si="4"/>
        <v>0</v>
      </c>
      <c r="BF136" s="241">
        <f t="shared" si="5"/>
        <v>0</v>
      </c>
      <c r="BG136" s="241">
        <f t="shared" si="6"/>
        <v>0</v>
      </c>
      <c r="BH136" s="241">
        <f t="shared" si="7"/>
        <v>0</v>
      </c>
      <c r="BI136" s="241">
        <f t="shared" si="8"/>
        <v>0</v>
      </c>
      <c r="BJ136" s="158" t="s">
        <v>85</v>
      </c>
      <c r="BK136" s="242">
        <f t="shared" si="9"/>
        <v>0</v>
      </c>
      <c r="BL136" s="158" t="s">
        <v>173</v>
      </c>
      <c r="BM136" s="158" t="s">
        <v>297</v>
      </c>
      <c r="BO136" s="152"/>
    </row>
    <row r="137" spans="2:67" s="220" customFormat="1" ht="37.4" customHeight="1">
      <c r="B137" s="214"/>
      <c r="C137" s="215"/>
      <c r="D137" s="216" t="s">
        <v>2036</v>
      </c>
      <c r="E137" s="216"/>
      <c r="F137" s="216"/>
      <c r="G137" s="216"/>
      <c r="H137" s="216"/>
      <c r="I137" s="216"/>
      <c r="J137" s="216"/>
      <c r="K137" s="216"/>
      <c r="L137" s="290"/>
      <c r="M137" s="290"/>
      <c r="N137" s="259">
        <f>BK137</f>
        <v>0</v>
      </c>
      <c r="O137" s="260"/>
      <c r="P137" s="260"/>
      <c r="Q137" s="260"/>
      <c r="R137" s="219"/>
      <c r="S137" s="263"/>
      <c r="T137" s="221"/>
      <c r="U137" s="215"/>
      <c r="V137" s="215"/>
      <c r="W137" s="222">
        <f>SUM(W138:W153)</f>
        <v>0</v>
      </c>
      <c r="X137" s="215"/>
      <c r="Y137" s="222">
        <f>SUM(Y138:Y153)</f>
        <v>0</v>
      </c>
      <c r="Z137" s="215"/>
      <c r="AA137" s="223">
        <f>SUM(AA138:AA153)</f>
        <v>0</v>
      </c>
      <c r="AR137" s="224" t="s">
        <v>80</v>
      </c>
      <c r="AT137" s="225" t="s">
        <v>73</v>
      </c>
      <c r="AU137" s="225" t="s">
        <v>74</v>
      </c>
      <c r="AY137" s="224" t="s">
        <v>168</v>
      </c>
      <c r="BK137" s="226">
        <f>SUM(BK138:BK153)</f>
        <v>0</v>
      </c>
      <c r="BO137" s="152"/>
    </row>
    <row r="138" spans="2:67" s="170" customFormat="1" ht="16.5" customHeight="1">
      <c r="B138" s="171"/>
      <c r="C138" s="231" t="s">
        <v>236</v>
      </c>
      <c r="D138" s="231" t="s">
        <v>169</v>
      </c>
      <c r="E138" s="232" t="s">
        <v>2077</v>
      </c>
      <c r="F138" s="233" t="s">
        <v>2044</v>
      </c>
      <c r="G138" s="233"/>
      <c r="H138" s="233"/>
      <c r="I138" s="233"/>
      <c r="J138" s="234" t="s">
        <v>243</v>
      </c>
      <c r="K138" s="235">
        <v>55</v>
      </c>
      <c r="L138" s="149"/>
      <c r="M138" s="149"/>
      <c r="N138" s="236">
        <f t="shared" ref="N138:N153" si="10">ROUND(L138*K138,2)</f>
        <v>0</v>
      </c>
      <c r="O138" s="236"/>
      <c r="P138" s="236"/>
      <c r="Q138" s="236"/>
      <c r="R138" s="174"/>
      <c r="S138" s="262"/>
      <c r="T138" s="237" t="s">
        <v>5</v>
      </c>
      <c r="U138" s="238" t="s">
        <v>41</v>
      </c>
      <c r="V138" s="239">
        <v>0</v>
      </c>
      <c r="W138" s="239">
        <f t="shared" ref="W138:W153" si="11">V138*K138</f>
        <v>0</v>
      </c>
      <c r="X138" s="239">
        <v>0</v>
      </c>
      <c r="Y138" s="239">
        <f t="shared" ref="Y138:Y153" si="12">X138*K138</f>
        <v>0</v>
      </c>
      <c r="Z138" s="239">
        <v>0</v>
      </c>
      <c r="AA138" s="240">
        <f t="shared" ref="AA138:AA153" si="13">Z138*K138</f>
        <v>0</v>
      </c>
      <c r="AR138" s="158" t="s">
        <v>173</v>
      </c>
      <c r="AT138" s="158" t="s">
        <v>169</v>
      </c>
      <c r="AU138" s="158" t="s">
        <v>80</v>
      </c>
      <c r="AY138" s="158" t="s">
        <v>168</v>
      </c>
      <c r="BE138" s="241">
        <f t="shared" ref="BE138:BE153" si="14">IF(U138="základná",N138,0)</f>
        <v>0</v>
      </c>
      <c r="BF138" s="241">
        <f t="shared" ref="BF138:BF153" si="15">IF(U138="znížená",N138,0)</f>
        <v>0</v>
      </c>
      <c r="BG138" s="241">
        <f t="shared" ref="BG138:BG153" si="16">IF(U138="zákl. prenesená",N138,0)</f>
        <v>0</v>
      </c>
      <c r="BH138" s="241">
        <f t="shared" ref="BH138:BH153" si="17">IF(U138="zníž. prenesená",N138,0)</f>
        <v>0</v>
      </c>
      <c r="BI138" s="241">
        <f t="shared" ref="BI138:BI153" si="18">IF(U138="nulová",N138,0)</f>
        <v>0</v>
      </c>
      <c r="BJ138" s="158" t="s">
        <v>85</v>
      </c>
      <c r="BK138" s="242">
        <f t="shared" ref="BK138:BK153" si="19">ROUND(L138*K138,3)</f>
        <v>0</v>
      </c>
      <c r="BL138" s="158" t="s">
        <v>173</v>
      </c>
      <c r="BM138" s="158" t="s">
        <v>305</v>
      </c>
      <c r="BO138" s="152"/>
    </row>
    <row r="139" spans="2:67" s="170" customFormat="1" ht="16.5" customHeight="1">
      <c r="B139" s="171"/>
      <c r="C139" s="231" t="s">
        <v>240</v>
      </c>
      <c r="D139" s="231" t="s">
        <v>169</v>
      </c>
      <c r="E139" s="232" t="s">
        <v>2078</v>
      </c>
      <c r="F139" s="233" t="s">
        <v>2046</v>
      </c>
      <c r="G139" s="233"/>
      <c r="H139" s="233"/>
      <c r="I139" s="233"/>
      <c r="J139" s="234" t="s">
        <v>243</v>
      </c>
      <c r="K139" s="235">
        <v>40</v>
      </c>
      <c r="L139" s="149"/>
      <c r="M139" s="149"/>
      <c r="N139" s="236">
        <f t="shared" si="10"/>
        <v>0</v>
      </c>
      <c r="O139" s="236"/>
      <c r="P139" s="236"/>
      <c r="Q139" s="236"/>
      <c r="R139" s="174"/>
      <c r="S139" s="262"/>
      <c r="T139" s="237" t="s">
        <v>5</v>
      </c>
      <c r="U139" s="238" t="s">
        <v>41</v>
      </c>
      <c r="V139" s="239">
        <v>0</v>
      </c>
      <c r="W139" s="239">
        <f t="shared" si="11"/>
        <v>0</v>
      </c>
      <c r="X139" s="239">
        <v>0</v>
      </c>
      <c r="Y139" s="239">
        <f t="shared" si="12"/>
        <v>0</v>
      </c>
      <c r="Z139" s="239">
        <v>0</v>
      </c>
      <c r="AA139" s="240">
        <f t="shared" si="13"/>
        <v>0</v>
      </c>
      <c r="AR139" s="158" t="s">
        <v>173</v>
      </c>
      <c r="AT139" s="158" t="s">
        <v>169</v>
      </c>
      <c r="AU139" s="158" t="s">
        <v>80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173</v>
      </c>
      <c r="BM139" s="158" t="s">
        <v>313</v>
      </c>
      <c r="BO139" s="152"/>
    </row>
    <row r="140" spans="2:67" s="170" customFormat="1" ht="16.5" customHeight="1">
      <c r="B140" s="171"/>
      <c r="C140" s="231" t="s">
        <v>245</v>
      </c>
      <c r="D140" s="231" t="s">
        <v>169</v>
      </c>
      <c r="E140" s="232" t="s">
        <v>2079</v>
      </c>
      <c r="F140" s="233" t="s">
        <v>2048</v>
      </c>
      <c r="G140" s="233"/>
      <c r="H140" s="233"/>
      <c r="I140" s="233"/>
      <c r="J140" s="234" t="s">
        <v>243</v>
      </c>
      <c r="K140" s="235">
        <v>60</v>
      </c>
      <c r="L140" s="149"/>
      <c r="M140" s="149"/>
      <c r="N140" s="236">
        <f t="shared" si="10"/>
        <v>0</v>
      </c>
      <c r="O140" s="236"/>
      <c r="P140" s="236"/>
      <c r="Q140" s="236"/>
      <c r="R140" s="174"/>
      <c r="S140" s="262"/>
      <c r="T140" s="237" t="s">
        <v>5</v>
      </c>
      <c r="U140" s="238" t="s">
        <v>41</v>
      </c>
      <c r="V140" s="239">
        <v>0</v>
      </c>
      <c r="W140" s="239">
        <f t="shared" si="11"/>
        <v>0</v>
      </c>
      <c r="X140" s="239">
        <v>0</v>
      </c>
      <c r="Y140" s="239">
        <f t="shared" si="12"/>
        <v>0</v>
      </c>
      <c r="Z140" s="239">
        <v>0</v>
      </c>
      <c r="AA140" s="240">
        <f t="shared" si="13"/>
        <v>0</v>
      </c>
      <c r="AR140" s="158" t="s">
        <v>173</v>
      </c>
      <c r="AT140" s="158" t="s">
        <v>169</v>
      </c>
      <c r="AU140" s="158" t="s">
        <v>80</v>
      </c>
      <c r="AY140" s="158" t="s">
        <v>168</v>
      </c>
      <c r="BE140" s="241">
        <f t="shared" si="14"/>
        <v>0</v>
      </c>
      <c r="BF140" s="241">
        <f t="shared" si="15"/>
        <v>0</v>
      </c>
      <c r="BG140" s="241">
        <f t="shared" si="16"/>
        <v>0</v>
      </c>
      <c r="BH140" s="241">
        <f t="shared" si="17"/>
        <v>0</v>
      </c>
      <c r="BI140" s="241">
        <f t="shared" si="18"/>
        <v>0</v>
      </c>
      <c r="BJ140" s="158" t="s">
        <v>85</v>
      </c>
      <c r="BK140" s="242">
        <f t="shared" si="19"/>
        <v>0</v>
      </c>
      <c r="BL140" s="158" t="s">
        <v>173</v>
      </c>
      <c r="BM140" s="158" t="s">
        <v>321</v>
      </c>
      <c r="BO140" s="152"/>
    </row>
    <row r="141" spans="2:67" s="170" customFormat="1" ht="16.5" customHeight="1">
      <c r="B141" s="171"/>
      <c r="C141" s="231" t="s">
        <v>10</v>
      </c>
      <c r="D141" s="231" t="s">
        <v>169</v>
      </c>
      <c r="E141" s="232" t="s">
        <v>2080</v>
      </c>
      <c r="F141" s="233" t="s">
        <v>2050</v>
      </c>
      <c r="G141" s="233"/>
      <c r="H141" s="233"/>
      <c r="I141" s="233"/>
      <c r="J141" s="264" t="s">
        <v>352</v>
      </c>
      <c r="K141" s="265">
        <v>4.9249999999999998</v>
      </c>
      <c r="L141" s="151"/>
      <c r="M141" s="151"/>
      <c r="N141" s="236">
        <f t="shared" si="10"/>
        <v>0</v>
      </c>
      <c r="O141" s="236"/>
      <c r="P141" s="236"/>
      <c r="Q141" s="236"/>
      <c r="R141" s="174"/>
      <c r="S141" s="262"/>
      <c r="T141" s="237" t="s">
        <v>5</v>
      </c>
      <c r="U141" s="238" t="s">
        <v>41</v>
      </c>
      <c r="V141" s="239">
        <v>0</v>
      </c>
      <c r="W141" s="239">
        <f t="shared" si="11"/>
        <v>0</v>
      </c>
      <c r="X141" s="239">
        <v>0</v>
      </c>
      <c r="Y141" s="239">
        <f t="shared" si="12"/>
        <v>0</v>
      </c>
      <c r="Z141" s="239">
        <v>0</v>
      </c>
      <c r="AA141" s="240">
        <f t="shared" si="13"/>
        <v>0</v>
      </c>
      <c r="AR141" s="158" t="s">
        <v>173</v>
      </c>
      <c r="AT141" s="158" t="s">
        <v>169</v>
      </c>
      <c r="AU141" s="158" t="s">
        <v>80</v>
      </c>
      <c r="AY141" s="158" t="s">
        <v>168</v>
      </c>
      <c r="BE141" s="241">
        <f t="shared" si="14"/>
        <v>0</v>
      </c>
      <c r="BF141" s="241">
        <f t="shared" si="15"/>
        <v>0</v>
      </c>
      <c r="BG141" s="241">
        <f t="shared" si="16"/>
        <v>0</v>
      </c>
      <c r="BH141" s="241">
        <f t="shared" si="17"/>
        <v>0</v>
      </c>
      <c r="BI141" s="241">
        <f t="shared" si="18"/>
        <v>0</v>
      </c>
      <c r="BJ141" s="158" t="s">
        <v>85</v>
      </c>
      <c r="BK141" s="242">
        <f t="shared" si="19"/>
        <v>0</v>
      </c>
      <c r="BL141" s="158" t="s">
        <v>173</v>
      </c>
      <c r="BM141" s="158" t="s">
        <v>337</v>
      </c>
      <c r="BO141" s="152"/>
    </row>
    <row r="142" spans="2:67" s="170" customFormat="1" ht="16.5" customHeight="1">
      <c r="B142" s="171"/>
      <c r="C142" s="231" t="s">
        <v>252</v>
      </c>
      <c r="D142" s="231" t="s">
        <v>169</v>
      </c>
      <c r="E142" s="232" t="s">
        <v>2081</v>
      </c>
      <c r="F142" s="233" t="s">
        <v>2052</v>
      </c>
      <c r="G142" s="233"/>
      <c r="H142" s="233"/>
      <c r="I142" s="233"/>
      <c r="J142" s="234" t="s">
        <v>2053</v>
      </c>
      <c r="K142" s="235">
        <v>430</v>
      </c>
      <c r="L142" s="149"/>
      <c r="M142" s="149"/>
      <c r="N142" s="236">
        <f t="shared" si="10"/>
        <v>0</v>
      </c>
      <c r="O142" s="236"/>
      <c r="P142" s="236"/>
      <c r="Q142" s="236"/>
      <c r="R142" s="174"/>
      <c r="S142" s="262"/>
      <c r="T142" s="237" t="s">
        <v>5</v>
      </c>
      <c r="U142" s="238" t="s">
        <v>41</v>
      </c>
      <c r="V142" s="239">
        <v>0</v>
      </c>
      <c r="W142" s="239">
        <f t="shared" si="11"/>
        <v>0</v>
      </c>
      <c r="X142" s="239">
        <v>0</v>
      </c>
      <c r="Y142" s="239">
        <f t="shared" si="12"/>
        <v>0</v>
      </c>
      <c r="Z142" s="239">
        <v>0</v>
      </c>
      <c r="AA142" s="240">
        <f t="shared" si="13"/>
        <v>0</v>
      </c>
      <c r="AR142" s="158" t="s">
        <v>173</v>
      </c>
      <c r="AT142" s="158" t="s">
        <v>169</v>
      </c>
      <c r="AU142" s="158" t="s">
        <v>80</v>
      </c>
      <c r="AY142" s="158" t="s">
        <v>168</v>
      </c>
      <c r="BE142" s="241">
        <f t="shared" si="14"/>
        <v>0</v>
      </c>
      <c r="BF142" s="241">
        <f t="shared" si="15"/>
        <v>0</v>
      </c>
      <c r="BG142" s="241">
        <f t="shared" si="16"/>
        <v>0</v>
      </c>
      <c r="BH142" s="241">
        <f t="shared" si="17"/>
        <v>0</v>
      </c>
      <c r="BI142" s="241">
        <f t="shared" si="18"/>
        <v>0</v>
      </c>
      <c r="BJ142" s="158" t="s">
        <v>85</v>
      </c>
      <c r="BK142" s="242">
        <f t="shared" si="19"/>
        <v>0</v>
      </c>
      <c r="BL142" s="158" t="s">
        <v>173</v>
      </c>
      <c r="BM142" s="158" t="s">
        <v>345</v>
      </c>
      <c r="BO142" s="152"/>
    </row>
    <row r="143" spans="2:67" s="170" customFormat="1" ht="38.25" customHeight="1">
      <c r="B143" s="171"/>
      <c r="C143" s="231" t="s">
        <v>256</v>
      </c>
      <c r="D143" s="231" t="s">
        <v>169</v>
      </c>
      <c r="E143" s="232" t="s">
        <v>2082</v>
      </c>
      <c r="F143" s="233" t="s">
        <v>2083</v>
      </c>
      <c r="G143" s="233"/>
      <c r="H143" s="233"/>
      <c r="I143" s="233"/>
      <c r="J143" s="234" t="s">
        <v>210</v>
      </c>
      <c r="K143" s="235">
        <v>8</v>
      </c>
      <c r="L143" s="149"/>
      <c r="M143" s="149"/>
      <c r="N143" s="236">
        <f t="shared" si="10"/>
        <v>0</v>
      </c>
      <c r="O143" s="236"/>
      <c r="P143" s="236"/>
      <c r="Q143" s="236"/>
      <c r="R143" s="174"/>
      <c r="S143" s="262"/>
      <c r="T143" s="237" t="s">
        <v>5</v>
      </c>
      <c r="U143" s="238" t="s">
        <v>41</v>
      </c>
      <c r="V143" s="239">
        <v>0</v>
      </c>
      <c r="W143" s="239">
        <f t="shared" si="11"/>
        <v>0</v>
      </c>
      <c r="X143" s="239">
        <v>0</v>
      </c>
      <c r="Y143" s="239">
        <f t="shared" si="12"/>
        <v>0</v>
      </c>
      <c r="Z143" s="239">
        <v>0</v>
      </c>
      <c r="AA143" s="240">
        <f t="shared" si="13"/>
        <v>0</v>
      </c>
      <c r="AR143" s="158" t="s">
        <v>173</v>
      </c>
      <c r="AT143" s="158" t="s">
        <v>169</v>
      </c>
      <c r="AU143" s="158" t="s">
        <v>80</v>
      </c>
      <c r="AY143" s="158" t="s">
        <v>168</v>
      </c>
      <c r="BE143" s="241">
        <f t="shared" si="14"/>
        <v>0</v>
      </c>
      <c r="BF143" s="241">
        <f t="shared" si="15"/>
        <v>0</v>
      </c>
      <c r="BG143" s="241">
        <f t="shared" si="16"/>
        <v>0</v>
      </c>
      <c r="BH143" s="241">
        <f t="shared" si="17"/>
        <v>0</v>
      </c>
      <c r="BI143" s="241">
        <f t="shared" si="18"/>
        <v>0</v>
      </c>
      <c r="BJ143" s="158" t="s">
        <v>85</v>
      </c>
      <c r="BK143" s="242">
        <f t="shared" si="19"/>
        <v>0</v>
      </c>
      <c r="BL143" s="158" t="s">
        <v>173</v>
      </c>
      <c r="BM143" s="158" t="s">
        <v>354</v>
      </c>
      <c r="BO143" s="152"/>
    </row>
    <row r="144" spans="2:67" s="170" customFormat="1" ht="38.25" customHeight="1">
      <c r="B144" s="171"/>
      <c r="C144" s="231" t="s">
        <v>260</v>
      </c>
      <c r="D144" s="231" t="s">
        <v>169</v>
      </c>
      <c r="E144" s="232" t="s">
        <v>2084</v>
      </c>
      <c r="F144" s="233" t="s">
        <v>2085</v>
      </c>
      <c r="G144" s="233"/>
      <c r="H144" s="233"/>
      <c r="I144" s="233"/>
      <c r="J144" s="234" t="s">
        <v>210</v>
      </c>
      <c r="K144" s="235">
        <v>6</v>
      </c>
      <c r="L144" s="149"/>
      <c r="M144" s="149"/>
      <c r="N144" s="236">
        <f t="shared" si="10"/>
        <v>0</v>
      </c>
      <c r="O144" s="236"/>
      <c r="P144" s="236"/>
      <c r="Q144" s="236"/>
      <c r="R144" s="174"/>
      <c r="S144" s="262"/>
      <c r="T144" s="237" t="s">
        <v>5</v>
      </c>
      <c r="U144" s="238" t="s">
        <v>41</v>
      </c>
      <c r="V144" s="239">
        <v>0</v>
      </c>
      <c r="W144" s="239">
        <f t="shared" si="11"/>
        <v>0</v>
      </c>
      <c r="X144" s="239">
        <v>0</v>
      </c>
      <c r="Y144" s="239">
        <f t="shared" si="12"/>
        <v>0</v>
      </c>
      <c r="Z144" s="239">
        <v>0</v>
      </c>
      <c r="AA144" s="240">
        <f t="shared" si="13"/>
        <v>0</v>
      </c>
      <c r="AR144" s="158" t="s">
        <v>173</v>
      </c>
      <c r="AT144" s="158" t="s">
        <v>169</v>
      </c>
      <c r="AU144" s="158" t="s">
        <v>80</v>
      </c>
      <c r="AY144" s="158" t="s">
        <v>168</v>
      </c>
      <c r="BE144" s="241">
        <f t="shared" si="14"/>
        <v>0</v>
      </c>
      <c r="BF144" s="241">
        <f t="shared" si="15"/>
        <v>0</v>
      </c>
      <c r="BG144" s="241">
        <f t="shared" si="16"/>
        <v>0</v>
      </c>
      <c r="BH144" s="241">
        <f t="shared" si="17"/>
        <v>0</v>
      </c>
      <c r="BI144" s="241">
        <f t="shared" si="18"/>
        <v>0</v>
      </c>
      <c r="BJ144" s="158" t="s">
        <v>85</v>
      </c>
      <c r="BK144" s="242">
        <f t="shared" si="19"/>
        <v>0</v>
      </c>
      <c r="BL144" s="158" t="s">
        <v>173</v>
      </c>
      <c r="BM144" s="158" t="s">
        <v>362</v>
      </c>
      <c r="BO144" s="152"/>
    </row>
    <row r="145" spans="2:67" s="170" customFormat="1" ht="16.5" customHeight="1">
      <c r="B145" s="171"/>
      <c r="C145" s="231" t="s">
        <v>264</v>
      </c>
      <c r="D145" s="231" t="s">
        <v>169</v>
      </c>
      <c r="E145" s="232" t="s">
        <v>2086</v>
      </c>
      <c r="F145" s="233" t="s">
        <v>2059</v>
      </c>
      <c r="G145" s="233"/>
      <c r="H145" s="233"/>
      <c r="I145" s="233"/>
      <c r="J145" s="234" t="s">
        <v>210</v>
      </c>
      <c r="K145" s="235">
        <v>1</v>
      </c>
      <c r="L145" s="149"/>
      <c r="M145" s="149"/>
      <c r="N145" s="236">
        <f t="shared" si="10"/>
        <v>0</v>
      </c>
      <c r="O145" s="236"/>
      <c r="P145" s="236"/>
      <c r="Q145" s="236"/>
      <c r="R145" s="174"/>
      <c r="S145" s="262"/>
      <c r="T145" s="237" t="s">
        <v>5</v>
      </c>
      <c r="U145" s="238" t="s">
        <v>41</v>
      </c>
      <c r="V145" s="239">
        <v>0</v>
      </c>
      <c r="W145" s="239">
        <f t="shared" si="11"/>
        <v>0</v>
      </c>
      <c r="X145" s="239">
        <v>0</v>
      </c>
      <c r="Y145" s="239">
        <f t="shared" si="12"/>
        <v>0</v>
      </c>
      <c r="Z145" s="239">
        <v>0</v>
      </c>
      <c r="AA145" s="240">
        <f t="shared" si="13"/>
        <v>0</v>
      </c>
      <c r="AR145" s="158" t="s">
        <v>173</v>
      </c>
      <c r="AT145" s="158" t="s">
        <v>169</v>
      </c>
      <c r="AU145" s="158" t="s">
        <v>80</v>
      </c>
      <c r="AY145" s="158" t="s">
        <v>168</v>
      </c>
      <c r="BE145" s="241">
        <f t="shared" si="14"/>
        <v>0</v>
      </c>
      <c r="BF145" s="241">
        <f t="shared" si="15"/>
        <v>0</v>
      </c>
      <c r="BG145" s="241">
        <f t="shared" si="16"/>
        <v>0</v>
      </c>
      <c r="BH145" s="241">
        <f t="shared" si="17"/>
        <v>0</v>
      </c>
      <c r="BI145" s="241">
        <f t="shared" si="18"/>
        <v>0</v>
      </c>
      <c r="BJ145" s="158" t="s">
        <v>85</v>
      </c>
      <c r="BK145" s="242">
        <f t="shared" si="19"/>
        <v>0</v>
      </c>
      <c r="BL145" s="158" t="s">
        <v>173</v>
      </c>
      <c r="BM145" s="158" t="s">
        <v>370</v>
      </c>
      <c r="BO145" s="152"/>
    </row>
    <row r="146" spans="2:67" s="170" customFormat="1" ht="16.5" customHeight="1">
      <c r="B146" s="171"/>
      <c r="C146" s="231" t="s">
        <v>269</v>
      </c>
      <c r="D146" s="231" t="s">
        <v>169</v>
      </c>
      <c r="E146" s="232" t="s">
        <v>2087</v>
      </c>
      <c r="F146" s="233" t="s">
        <v>2061</v>
      </c>
      <c r="G146" s="233"/>
      <c r="H146" s="233"/>
      <c r="I146" s="233"/>
      <c r="J146" s="234" t="s">
        <v>210</v>
      </c>
      <c r="K146" s="235">
        <v>13</v>
      </c>
      <c r="L146" s="149"/>
      <c r="M146" s="149"/>
      <c r="N146" s="236">
        <f t="shared" si="10"/>
        <v>0</v>
      </c>
      <c r="O146" s="236"/>
      <c r="P146" s="236"/>
      <c r="Q146" s="236"/>
      <c r="R146" s="174"/>
      <c r="S146" s="262"/>
      <c r="T146" s="237" t="s">
        <v>5</v>
      </c>
      <c r="U146" s="238" t="s">
        <v>41</v>
      </c>
      <c r="V146" s="239">
        <v>0</v>
      </c>
      <c r="W146" s="239">
        <f t="shared" si="11"/>
        <v>0</v>
      </c>
      <c r="X146" s="239">
        <v>0</v>
      </c>
      <c r="Y146" s="239">
        <f t="shared" si="12"/>
        <v>0</v>
      </c>
      <c r="Z146" s="239">
        <v>0</v>
      </c>
      <c r="AA146" s="240">
        <f t="shared" si="13"/>
        <v>0</v>
      </c>
      <c r="AR146" s="158" t="s">
        <v>173</v>
      </c>
      <c r="AT146" s="158" t="s">
        <v>169</v>
      </c>
      <c r="AU146" s="158" t="s">
        <v>80</v>
      </c>
      <c r="AY146" s="158" t="s">
        <v>168</v>
      </c>
      <c r="BE146" s="241">
        <f t="shared" si="14"/>
        <v>0</v>
      </c>
      <c r="BF146" s="241">
        <f t="shared" si="15"/>
        <v>0</v>
      </c>
      <c r="BG146" s="241">
        <f t="shared" si="16"/>
        <v>0</v>
      </c>
      <c r="BH146" s="241">
        <f t="shared" si="17"/>
        <v>0</v>
      </c>
      <c r="BI146" s="241">
        <f t="shared" si="18"/>
        <v>0</v>
      </c>
      <c r="BJ146" s="158" t="s">
        <v>85</v>
      </c>
      <c r="BK146" s="242">
        <f t="shared" si="19"/>
        <v>0</v>
      </c>
      <c r="BL146" s="158" t="s">
        <v>173</v>
      </c>
      <c r="BM146" s="158" t="s">
        <v>378</v>
      </c>
      <c r="BO146" s="152"/>
    </row>
    <row r="147" spans="2:67" s="170" customFormat="1" ht="25.5" customHeight="1">
      <c r="B147" s="171"/>
      <c r="C147" s="231" t="s">
        <v>273</v>
      </c>
      <c r="D147" s="231" t="s">
        <v>169</v>
      </c>
      <c r="E147" s="232" t="s">
        <v>2088</v>
      </c>
      <c r="F147" s="233" t="s">
        <v>2063</v>
      </c>
      <c r="G147" s="233"/>
      <c r="H147" s="233"/>
      <c r="I147" s="233"/>
      <c r="J147" s="234" t="s">
        <v>5</v>
      </c>
      <c r="K147" s="235">
        <v>1</v>
      </c>
      <c r="L147" s="149"/>
      <c r="M147" s="149"/>
      <c r="N147" s="236">
        <f t="shared" si="10"/>
        <v>0</v>
      </c>
      <c r="O147" s="236"/>
      <c r="P147" s="236"/>
      <c r="Q147" s="236"/>
      <c r="R147" s="174"/>
      <c r="S147" s="262"/>
      <c r="T147" s="237" t="s">
        <v>5</v>
      </c>
      <c r="U147" s="238" t="s">
        <v>41</v>
      </c>
      <c r="V147" s="239">
        <v>0</v>
      </c>
      <c r="W147" s="239">
        <f t="shared" si="11"/>
        <v>0</v>
      </c>
      <c r="X147" s="239">
        <v>0</v>
      </c>
      <c r="Y147" s="239">
        <f t="shared" si="12"/>
        <v>0</v>
      </c>
      <c r="Z147" s="239">
        <v>0</v>
      </c>
      <c r="AA147" s="240">
        <f t="shared" si="13"/>
        <v>0</v>
      </c>
      <c r="AR147" s="158" t="s">
        <v>173</v>
      </c>
      <c r="AT147" s="158" t="s">
        <v>169</v>
      </c>
      <c r="AU147" s="158" t="s">
        <v>80</v>
      </c>
      <c r="AY147" s="158" t="s">
        <v>168</v>
      </c>
      <c r="BE147" s="241">
        <f t="shared" si="14"/>
        <v>0</v>
      </c>
      <c r="BF147" s="241">
        <f t="shared" si="15"/>
        <v>0</v>
      </c>
      <c r="BG147" s="241">
        <f t="shared" si="16"/>
        <v>0</v>
      </c>
      <c r="BH147" s="241">
        <f t="shared" si="17"/>
        <v>0</v>
      </c>
      <c r="BI147" s="241">
        <f t="shared" si="18"/>
        <v>0</v>
      </c>
      <c r="BJ147" s="158" t="s">
        <v>85</v>
      </c>
      <c r="BK147" s="242">
        <f t="shared" si="19"/>
        <v>0</v>
      </c>
      <c r="BL147" s="158" t="s">
        <v>173</v>
      </c>
      <c r="BM147" s="158" t="s">
        <v>2089</v>
      </c>
      <c r="BO147" s="152"/>
    </row>
    <row r="148" spans="2:67" s="170" customFormat="1" ht="16.5" customHeight="1">
      <c r="B148" s="171"/>
      <c r="C148" s="231" t="s">
        <v>277</v>
      </c>
      <c r="D148" s="231" t="s">
        <v>169</v>
      </c>
      <c r="E148" s="232" t="s">
        <v>2090</v>
      </c>
      <c r="F148" s="233" t="s">
        <v>2066</v>
      </c>
      <c r="G148" s="233"/>
      <c r="H148" s="233"/>
      <c r="I148" s="233"/>
      <c r="J148" s="234" t="s">
        <v>210</v>
      </c>
      <c r="K148" s="235">
        <v>5</v>
      </c>
      <c r="L148" s="149"/>
      <c r="M148" s="149"/>
      <c r="N148" s="236">
        <f t="shared" si="10"/>
        <v>0</v>
      </c>
      <c r="O148" s="236"/>
      <c r="P148" s="236"/>
      <c r="Q148" s="236"/>
      <c r="R148" s="174"/>
      <c r="S148" s="262"/>
      <c r="T148" s="237" t="s">
        <v>5</v>
      </c>
      <c r="U148" s="238" t="s">
        <v>41</v>
      </c>
      <c r="V148" s="239">
        <v>0</v>
      </c>
      <c r="W148" s="239">
        <f t="shared" si="11"/>
        <v>0</v>
      </c>
      <c r="X148" s="239">
        <v>0</v>
      </c>
      <c r="Y148" s="239">
        <f t="shared" si="12"/>
        <v>0</v>
      </c>
      <c r="Z148" s="239">
        <v>0</v>
      </c>
      <c r="AA148" s="240">
        <f t="shared" si="13"/>
        <v>0</v>
      </c>
      <c r="AR148" s="158" t="s">
        <v>173</v>
      </c>
      <c r="AT148" s="158" t="s">
        <v>169</v>
      </c>
      <c r="AU148" s="158" t="s">
        <v>80</v>
      </c>
      <c r="AY148" s="158" t="s">
        <v>168</v>
      </c>
      <c r="BE148" s="241">
        <f t="shared" si="14"/>
        <v>0</v>
      </c>
      <c r="BF148" s="241">
        <f t="shared" si="15"/>
        <v>0</v>
      </c>
      <c r="BG148" s="241">
        <f t="shared" si="16"/>
        <v>0</v>
      </c>
      <c r="BH148" s="241">
        <f t="shared" si="17"/>
        <v>0</v>
      </c>
      <c r="BI148" s="241">
        <f t="shared" si="18"/>
        <v>0</v>
      </c>
      <c r="BJ148" s="158" t="s">
        <v>85</v>
      </c>
      <c r="BK148" s="242">
        <f t="shared" si="19"/>
        <v>0</v>
      </c>
      <c r="BL148" s="158" t="s">
        <v>173</v>
      </c>
      <c r="BM148" s="158" t="s">
        <v>386</v>
      </c>
      <c r="BO148" s="152"/>
    </row>
    <row r="149" spans="2:67" s="170" customFormat="1" ht="25.5" customHeight="1">
      <c r="B149" s="171"/>
      <c r="C149" s="231" t="s">
        <v>281</v>
      </c>
      <c r="D149" s="231" t="s">
        <v>169</v>
      </c>
      <c r="E149" s="232" t="s">
        <v>2091</v>
      </c>
      <c r="F149" s="233" t="s">
        <v>2068</v>
      </c>
      <c r="G149" s="233"/>
      <c r="H149" s="233"/>
      <c r="I149" s="233"/>
      <c r="J149" s="264" t="s">
        <v>243</v>
      </c>
      <c r="K149" s="235">
        <v>155</v>
      </c>
      <c r="L149" s="149"/>
      <c r="M149" s="149"/>
      <c r="N149" s="236">
        <f t="shared" si="10"/>
        <v>0</v>
      </c>
      <c r="O149" s="236"/>
      <c r="P149" s="236"/>
      <c r="Q149" s="236"/>
      <c r="R149" s="174"/>
      <c r="S149" s="262"/>
      <c r="T149" s="237" t="s">
        <v>5</v>
      </c>
      <c r="U149" s="238" t="s">
        <v>41</v>
      </c>
      <c r="V149" s="239">
        <v>0</v>
      </c>
      <c r="W149" s="239">
        <f t="shared" si="11"/>
        <v>0</v>
      </c>
      <c r="X149" s="239">
        <v>0</v>
      </c>
      <c r="Y149" s="239">
        <f t="shared" si="12"/>
        <v>0</v>
      </c>
      <c r="Z149" s="239">
        <v>0</v>
      </c>
      <c r="AA149" s="240">
        <f t="shared" si="13"/>
        <v>0</v>
      </c>
      <c r="AR149" s="158" t="s">
        <v>173</v>
      </c>
      <c r="AT149" s="158" t="s">
        <v>169</v>
      </c>
      <c r="AU149" s="158" t="s">
        <v>80</v>
      </c>
      <c r="AY149" s="158" t="s">
        <v>168</v>
      </c>
      <c r="BE149" s="241">
        <f t="shared" si="14"/>
        <v>0</v>
      </c>
      <c r="BF149" s="241">
        <f t="shared" si="15"/>
        <v>0</v>
      </c>
      <c r="BG149" s="241">
        <f t="shared" si="16"/>
        <v>0</v>
      </c>
      <c r="BH149" s="241">
        <f t="shared" si="17"/>
        <v>0</v>
      </c>
      <c r="BI149" s="241">
        <f t="shared" si="18"/>
        <v>0</v>
      </c>
      <c r="BJ149" s="158" t="s">
        <v>85</v>
      </c>
      <c r="BK149" s="242">
        <f t="shared" si="19"/>
        <v>0</v>
      </c>
      <c r="BL149" s="158" t="s">
        <v>173</v>
      </c>
      <c r="BM149" s="158" t="s">
        <v>394</v>
      </c>
      <c r="BO149" s="152"/>
    </row>
    <row r="150" spans="2:67" s="170" customFormat="1" ht="25.5" customHeight="1">
      <c r="B150" s="171"/>
      <c r="C150" s="231" t="s">
        <v>285</v>
      </c>
      <c r="D150" s="231" t="s">
        <v>169</v>
      </c>
      <c r="E150" s="232" t="s">
        <v>2092</v>
      </c>
      <c r="F150" s="233" t="s">
        <v>2070</v>
      </c>
      <c r="G150" s="233"/>
      <c r="H150" s="233"/>
      <c r="I150" s="233"/>
      <c r="J150" s="264" t="s">
        <v>243</v>
      </c>
      <c r="K150" s="235">
        <v>155</v>
      </c>
      <c r="L150" s="149"/>
      <c r="M150" s="149"/>
      <c r="N150" s="236">
        <f t="shared" si="10"/>
        <v>0</v>
      </c>
      <c r="O150" s="236"/>
      <c r="P150" s="236"/>
      <c r="Q150" s="236"/>
      <c r="R150" s="174"/>
      <c r="S150" s="262"/>
      <c r="T150" s="237" t="s">
        <v>5</v>
      </c>
      <c r="U150" s="238" t="s">
        <v>41</v>
      </c>
      <c r="V150" s="239">
        <v>0</v>
      </c>
      <c r="W150" s="239">
        <f t="shared" si="11"/>
        <v>0</v>
      </c>
      <c r="X150" s="239">
        <v>0</v>
      </c>
      <c r="Y150" s="239">
        <f t="shared" si="12"/>
        <v>0</v>
      </c>
      <c r="Z150" s="239">
        <v>0</v>
      </c>
      <c r="AA150" s="240">
        <f t="shared" si="13"/>
        <v>0</v>
      </c>
      <c r="AR150" s="158" t="s">
        <v>173</v>
      </c>
      <c r="AT150" s="158" t="s">
        <v>169</v>
      </c>
      <c r="AU150" s="158" t="s">
        <v>80</v>
      </c>
      <c r="AY150" s="158" t="s">
        <v>168</v>
      </c>
      <c r="BE150" s="241">
        <f t="shared" si="14"/>
        <v>0</v>
      </c>
      <c r="BF150" s="241">
        <f t="shared" si="15"/>
        <v>0</v>
      </c>
      <c r="BG150" s="241">
        <f t="shared" si="16"/>
        <v>0</v>
      </c>
      <c r="BH150" s="241">
        <f t="shared" si="17"/>
        <v>0</v>
      </c>
      <c r="BI150" s="241">
        <f t="shared" si="18"/>
        <v>0</v>
      </c>
      <c r="BJ150" s="158" t="s">
        <v>85</v>
      </c>
      <c r="BK150" s="242">
        <f t="shared" si="19"/>
        <v>0</v>
      </c>
      <c r="BL150" s="158" t="s">
        <v>173</v>
      </c>
      <c r="BM150" s="158" t="s">
        <v>402</v>
      </c>
      <c r="BO150" s="152"/>
    </row>
    <row r="151" spans="2:67" s="170" customFormat="1" ht="16.5" customHeight="1">
      <c r="B151" s="171"/>
      <c r="C151" s="231" t="s">
        <v>289</v>
      </c>
      <c r="D151" s="231" t="s">
        <v>169</v>
      </c>
      <c r="E151" s="232" t="s">
        <v>2093</v>
      </c>
      <c r="F151" s="233" t="s">
        <v>2072</v>
      </c>
      <c r="G151" s="233"/>
      <c r="H151" s="233"/>
      <c r="I151" s="233"/>
      <c r="J151" s="264" t="s">
        <v>243</v>
      </c>
      <c r="K151" s="235">
        <v>155</v>
      </c>
      <c r="L151" s="149"/>
      <c r="M151" s="149"/>
      <c r="N151" s="236">
        <f t="shared" si="10"/>
        <v>0</v>
      </c>
      <c r="O151" s="236"/>
      <c r="P151" s="236"/>
      <c r="Q151" s="236"/>
      <c r="R151" s="174"/>
      <c r="S151" s="262"/>
      <c r="T151" s="237" t="s">
        <v>5</v>
      </c>
      <c r="U151" s="238" t="s">
        <v>41</v>
      </c>
      <c r="V151" s="239">
        <v>0</v>
      </c>
      <c r="W151" s="239">
        <f t="shared" si="11"/>
        <v>0</v>
      </c>
      <c r="X151" s="239">
        <v>0</v>
      </c>
      <c r="Y151" s="239">
        <f t="shared" si="12"/>
        <v>0</v>
      </c>
      <c r="Z151" s="239">
        <v>0</v>
      </c>
      <c r="AA151" s="240">
        <f t="shared" si="13"/>
        <v>0</v>
      </c>
      <c r="AR151" s="158" t="s">
        <v>173</v>
      </c>
      <c r="AT151" s="158" t="s">
        <v>169</v>
      </c>
      <c r="AU151" s="158" t="s">
        <v>80</v>
      </c>
      <c r="AY151" s="158" t="s">
        <v>168</v>
      </c>
      <c r="BE151" s="241">
        <f t="shared" si="14"/>
        <v>0</v>
      </c>
      <c r="BF151" s="241">
        <f t="shared" si="15"/>
        <v>0</v>
      </c>
      <c r="BG151" s="241">
        <f t="shared" si="16"/>
        <v>0</v>
      </c>
      <c r="BH151" s="241">
        <f t="shared" si="17"/>
        <v>0</v>
      </c>
      <c r="BI151" s="241">
        <f t="shared" si="18"/>
        <v>0</v>
      </c>
      <c r="BJ151" s="158" t="s">
        <v>85</v>
      </c>
      <c r="BK151" s="242">
        <f t="shared" si="19"/>
        <v>0</v>
      </c>
      <c r="BL151" s="158" t="s">
        <v>173</v>
      </c>
      <c r="BM151" s="158" t="s">
        <v>411</v>
      </c>
      <c r="BO151" s="152"/>
    </row>
    <row r="152" spans="2:67" s="170" customFormat="1" ht="16.5" customHeight="1">
      <c r="B152" s="171"/>
      <c r="C152" s="231" t="s">
        <v>293</v>
      </c>
      <c r="D152" s="231" t="s">
        <v>169</v>
      </c>
      <c r="E152" s="232" t="s">
        <v>2094</v>
      </c>
      <c r="F152" s="233" t="s">
        <v>2074</v>
      </c>
      <c r="G152" s="233"/>
      <c r="H152" s="233"/>
      <c r="I152" s="233"/>
      <c r="J152" s="279" t="s">
        <v>210</v>
      </c>
      <c r="K152" s="235">
        <v>2</v>
      </c>
      <c r="L152" s="149"/>
      <c r="M152" s="149"/>
      <c r="N152" s="236">
        <f t="shared" si="10"/>
        <v>0</v>
      </c>
      <c r="O152" s="236"/>
      <c r="P152" s="236"/>
      <c r="Q152" s="236"/>
      <c r="R152" s="174"/>
      <c r="S152" s="262"/>
      <c r="T152" s="237" t="s">
        <v>5</v>
      </c>
      <c r="U152" s="238" t="s">
        <v>41</v>
      </c>
      <c r="V152" s="239">
        <v>0</v>
      </c>
      <c r="W152" s="239">
        <f t="shared" si="11"/>
        <v>0</v>
      </c>
      <c r="X152" s="239">
        <v>0</v>
      </c>
      <c r="Y152" s="239">
        <f t="shared" si="12"/>
        <v>0</v>
      </c>
      <c r="Z152" s="239">
        <v>0</v>
      </c>
      <c r="AA152" s="240">
        <f t="shared" si="13"/>
        <v>0</v>
      </c>
      <c r="AR152" s="158" t="s">
        <v>173</v>
      </c>
      <c r="AT152" s="158" t="s">
        <v>169</v>
      </c>
      <c r="AU152" s="158" t="s">
        <v>80</v>
      </c>
      <c r="AY152" s="158" t="s">
        <v>168</v>
      </c>
      <c r="BE152" s="241">
        <f t="shared" si="14"/>
        <v>0</v>
      </c>
      <c r="BF152" s="241">
        <f t="shared" si="15"/>
        <v>0</v>
      </c>
      <c r="BG152" s="241">
        <f t="shared" si="16"/>
        <v>0</v>
      </c>
      <c r="BH152" s="241">
        <f t="shared" si="17"/>
        <v>0</v>
      </c>
      <c r="BI152" s="241">
        <f t="shared" si="18"/>
        <v>0</v>
      </c>
      <c r="BJ152" s="158" t="s">
        <v>85</v>
      </c>
      <c r="BK152" s="242">
        <f t="shared" si="19"/>
        <v>0</v>
      </c>
      <c r="BL152" s="158" t="s">
        <v>173</v>
      </c>
      <c r="BM152" s="158" t="s">
        <v>420</v>
      </c>
      <c r="BO152" s="152"/>
    </row>
    <row r="153" spans="2:67" s="170" customFormat="1" ht="16.5" customHeight="1">
      <c r="B153" s="171"/>
      <c r="C153" s="231" t="s">
        <v>297</v>
      </c>
      <c r="D153" s="231" t="s">
        <v>169</v>
      </c>
      <c r="E153" s="232" t="s">
        <v>2095</v>
      </c>
      <c r="F153" s="233" t="s">
        <v>2076</v>
      </c>
      <c r="G153" s="233"/>
      <c r="H153" s="233"/>
      <c r="I153" s="233"/>
      <c r="J153" s="279" t="s">
        <v>210</v>
      </c>
      <c r="K153" s="235">
        <v>1</v>
      </c>
      <c r="L153" s="149"/>
      <c r="M153" s="149"/>
      <c r="N153" s="236">
        <f t="shared" si="10"/>
        <v>0</v>
      </c>
      <c r="O153" s="236"/>
      <c r="P153" s="236"/>
      <c r="Q153" s="236"/>
      <c r="R153" s="174"/>
      <c r="S153" s="262"/>
      <c r="T153" s="237" t="s">
        <v>5</v>
      </c>
      <c r="U153" s="238" t="s">
        <v>41</v>
      </c>
      <c r="V153" s="239">
        <v>0</v>
      </c>
      <c r="W153" s="239">
        <f t="shared" si="11"/>
        <v>0</v>
      </c>
      <c r="X153" s="239">
        <v>0</v>
      </c>
      <c r="Y153" s="239">
        <f t="shared" si="12"/>
        <v>0</v>
      </c>
      <c r="Z153" s="239">
        <v>0</v>
      </c>
      <c r="AA153" s="240">
        <f t="shared" si="13"/>
        <v>0</v>
      </c>
      <c r="AR153" s="158" t="s">
        <v>173</v>
      </c>
      <c r="AT153" s="158" t="s">
        <v>169</v>
      </c>
      <c r="AU153" s="158" t="s">
        <v>80</v>
      </c>
      <c r="AY153" s="158" t="s">
        <v>168</v>
      </c>
      <c r="BE153" s="241">
        <f t="shared" si="14"/>
        <v>0</v>
      </c>
      <c r="BF153" s="241">
        <f t="shared" si="15"/>
        <v>0</v>
      </c>
      <c r="BG153" s="241">
        <f t="shared" si="16"/>
        <v>0</v>
      </c>
      <c r="BH153" s="241">
        <f t="shared" si="17"/>
        <v>0</v>
      </c>
      <c r="BI153" s="241">
        <f t="shared" si="18"/>
        <v>0</v>
      </c>
      <c r="BJ153" s="158" t="s">
        <v>85</v>
      </c>
      <c r="BK153" s="242">
        <f t="shared" si="19"/>
        <v>0</v>
      </c>
      <c r="BL153" s="158" t="s">
        <v>173</v>
      </c>
      <c r="BM153" s="158" t="s">
        <v>428</v>
      </c>
      <c r="BO153" s="152"/>
    </row>
    <row r="154" spans="2:67" s="220" customFormat="1" ht="37.4" customHeight="1">
      <c r="B154" s="214"/>
      <c r="C154" s="215"/>
      <c r="D154" s="216" t="s">
        <v>2037</v>
      </c>
      <c r="E154" s="216"/>
      <c r="F154" s="216"/>
      <c r="G154" s="216"/>
      <c r="H154" s="216"/>
      <c r="I154" s="216"/>
      <c r="J154" s="280"/>
      <c r="K154" s="216"/>
      <c r="L154" s="290"/>
      <c r="M154" s="290"/>
      <c r="N154" s="259">
        <f>BK154</f>
        <v>0</v>
      </c>
      <c r="O154" s="260"/>
      <c r="P154" s="260"/>
      <c r="Q154" s="260"/>
      <c r="R154" s="219"/>
      <c r="S154" s="263"/>
      <c r="T154" s="221"/>
      <c r="U154" s="215"/>
      <c r="V154" s="215"/>
      <c r="W154" s="222">
        <f>SUM(W155:W160)</f>
        <v>0</v>
      </c>
      <c r="X154" s="215"/>
      <c r="Y154" s="222">
        <f>SUM(Y155:Y160)</f>
        <v>0</v>
      </c>
      <c r="Z154" s="215"/>
      <c r="AA154" s="223">
        <f>SUM(AA155:AA160)</f>
        <v>0</v>
      </c>
      <c r="AR154" s="224" t="s">
        <v>80</v>
      </c>
      <c r="AT154" s="225" t="s">
        <v>73</v>
      </c>
      <c r="AU154" s="225" t="s">
        <v>74</v>
      </c>
      <c r="AY154" s="224" t="s">
        <v>168</v>
      </c>
      <c r="BK154" s="226">
        <f>SUM(BK155:BK160)</f>
        <v>0</v>
      </c>
      <c r="BO154" s="152"/>
    </row>
    <row r="155" spans="2:67" s="170" customFormat="1" ht="16.5" customHeight="1">
      <c r="B155" s="171"/>
      <c r="C155" s="231" t="s">
        <v>301</v>
      </c>
      <c r="D155" s="231" t="s">
        <v>169</v>
      </c>
      <c r="E155" s="232" t="s">
        <v>2096</v>
      </c>
      <c r="F155" s="233" t="s">
        <v>2048</v>
      </c>
      <c r="G155" s="233"/>
      <c r="H155" s="233"/>
      <c r="I155" s="233"/>
      <c r="J155" s="279" t="s">
        <v>243</v>
      </c>
      <c r="K155" s="235">
        <v>25</v>
      </c>
      <c r="L155" s="149"/>
      <c r="M155" s="149"/>
      <c r="N155" s="236">
        <f t="shared" ref="N155:N160" si="20">ROUND(L155*K155,2)</f>
        <v>0</v>
      </c>
      <c r="O155" s="236"/>
      <c r="P155" s="236"/>
      <c r="Q155" s="236"/>
      <c r="R155" s="174"/>
      <c r="S155" s="262"/>
      <c r="T155" s="237" t="s">
        <v>5</v>
      </c>
      <c r="U155" s="238" t="s">
        <v>41</v>
      </c>
      <c r="V155" s="239">
        <v>0</v>
      </c>
      <c r="W155" s="239">
        <f t="shared" ref="W155:W160" si="21">V155*K155</f>
        <v>0</v>
      </c>
      <c r="X155" s="239">
        <v>0</v>
      </c>
      <c r="Y155" s="239">
        <f t="shared" ref="Y155:Y160" si="22">X155*K155</f>
        <v>0</v>
      </c>
      <c r="Z155" s="239">
        <v>0</v>
      </c>
      <c r="AA155" s="240">
        <f t="shared" ref="AA155:AA160" si="23">Z155*K155</f>
        <v>0</v>
      </c>
      <c r="AR155" s="158" t="s">
        <v>173</v>
      </c>
      <c r="AT155" s="158" t="s">
        <v>169</v>
      </c>
      <c r="AU155" s="158" t="s">
        <v>80</v>
      </c>
      <c r="AY155" s="158" t="s">
        <v>168</v>
      </c>
      <c r="BE155" s="241">
        <f t="shared" ref="BE155:BE160" si="24">IF(U155="základná",N155,0)</f>
        <v>0</v>
      </c>
      <c r="BF155" s="241">
        <f t="shared" ref="BF155:BF160" si="25">IF(U155="znížená",N155,0)</f>
        <v>0</v>
      </c>
      <c r="BG155" s="241">
        <f t="shared" ref="BG155:BG160" si="26">IF(U155="zákl. prenesená",N155,0)</f>
        <v>0</v>
      </c>
      <c r="BH155" s="241">
        <f t="shared" ref="BH155:BH160" si="27">IF(U155="zníž. prenesená",N155,0)</f>
        <v>0</v>
      </c>
      <c r="BI155" s="241">
        <f t="shared" ref="BI155:BI160" si="28">IF(U155="nulová",N155,0)</f>
        <v>0</v>
      </c>
      <c r="BJ155" s="158" t="s">
        <v>85</v>
      </c>
      <c r="BK155" s="242">
        <f t="shared" ref="BK155:BK160" si="29">ROUND(L155*K155,3)</f>
        <v>0</v>
      </c>
      <c r="BL155" s="158" t="s">
        <v>173</v>
      </c>
      <c r="BM155" s="158" t="s">
        <v>444</v>
      </c>
      <c r="BO155" s="152"/>
    </row>
    <row r="156" spans="2:67" s="170" customFormat="1" ht="16.5" customHeight="1">
      <c r="B156" s="171"/>
      <c r="C156" s="231" t="s">
        <v>305</v>
      </c>
      <c r="D156" s="231" t="s">
        <v>169</v>
      </c>
      <c r="E156" s="232" t="s">
        <v>2097</v>
      </c>
      <c r="F156" s="233" t="s">
        <v>2050</v>
      </c>
      <c r="G156" s="233"/>
      <c r="H156" s="233"/>
      <c r="I156" s="233"/>
      <c r="J156" s="264" t="s">
        <v>352</v>
      </c>
      <c r="K156" s="265">
        <v>0.91249999999999998</v>
      </c>
      <c r="L156" s="151"/>
      <c r="M156" s="151"/>
      <c r="N156" s="236">
        <f t="shared" si="20"/>
        <v>0</v>
      </c>
      <c r="O156" s="236"/>
      <c r="P156" s="236"/>
      <c r="Q156" s="236"/>
      <c r="R156" s="174"/>
      <c r="S156" s="262"/>
      <c r="T156" s="237" t="s">
        <v>5</v>
      </c>
      <c r="U156" s="238" t="s">
        <v>41</v>
      </c>
      <c r="V156" s="239">
        <v>0</v>
      </c>
      <c r="W156" s="239">
        <f t="shared" si="21"/>
        <v>0</v>
      </c>
      <c r="X156" s="239">
        <v>0</v>
      </c>
      <c r="Y156" s="239">
        <f t="shared" si="22"/>
        <v>0</v>
      </c>
      <c r="Z156" s="239">
        <v>0</v>
      </c>
      <c r="AA156" s="240">
        <f t="shared" si="23"/>
        <v>0</v>
      </c>
      <c r="AR156" s="158" t="s">
        <v>173</v>
      </c>
      <c r="AT156" s="158" t="s">
        <v>169</v>
      </c>
      <c r="AU156" s="158" t="s">
        <v>80</v>
      </c>
      <c r="AY156" s="158" t="s">
        <v>168</v>
      </c>
      <c r="BE156" s="241">
        <f t="shared" si="24"/>
        <v>0</v>
      </c>
      <c r="BF156" s="241">
        <f t="shared" si="25"/>
        <v>0</v>
      </c>
      <c r="BG156" s="241">
        <f t="shared" si="26"/>
        <v>0</v>
      </c>
      <c r="BH156" s="241">
        <f t="shared" si="27"/>
        <v>0</v>
      </c>
      <c r="BI156" s="241">
        <f t="shared" si="28"/>
        <v>0</v>
      </c>
      <c r="BJ156" s="158" t="s">
        <v>85</v>
      </c>
      <c r="BK156" s="242">
        <f t="shared" si="29"/>
        <v>0</v>
      </c>
      <c r="BL156" s="158" t="s">
        <v>173</v>
      </c>
      <c r="BM156" s="158" t="s">
        <v>460</v>
      </c>
      <c r="BO156" s="152"/>
    </row>
    <row r="157" spans="2:67" s="170" customFormat="1" ht="16.5" customHeight="1">
      <c r="B157" s="171"/>
      <c r="C157" s="231" t="s">
        <v>309</v>
      </c>
      <c r="D157" s="231" t="s">
        <v>169</v>
      </c>
      <c r="E157" s="232" t="s">
        <v>2098</v>
      </c>
      <c r="F157" s="233" t="s">
        <v>2052</v>
      </c>
      <c r="G157" s="233"/>
      <c r="H157" s="233"/>
      <c r="I157" s="233"/>
      <c r="J157" s="279" t="s">
        <v>2053</v>
      </c>
      <c r="K157" s="235">
        <v>100</v>
      </c>
      <c r="L157" s="149"/>
      <c r="M157" s="149"/>
      <c r="N157" s="236">
        <f t="shared" si="20"/>
        <v>0</v>
      </c>
      <c r="O157" s="236"/>
      <c r="P157" s="236"/>
      <c r="Q157" s="236"/>
      <c r="R157" s="174"/>
      <c r="S157" s="262"/>
      <c r="T157" s="237" t="s">
        <v>5</v>
      </c>
      <c r="U157" s="238" t="s">
        <v>41</v>
      </c>
      <c r="V157" s="239">
        <v>0</v>
      </c>
      <c r="W157" s="239">
        <f t="shared" si="21"/>
        <v>0</v>
      </c>
      <c r="X157" s="239">
        <v>0</v>
      </c>
      <c r="Y157" s="239">
        <f t="shared" si="22"/>
        <v>0</v>
      </c>
      <c r="Z157" s="239">
        <v>0</v>
      </c>
      <c r="AA157" s="240">
        <f t="shared" si="23"/>
        <v>0</v>
      </c>
      <c r="AR157" s="158" t="s">
        <v>173</v>
      </c>
      <c r="AT157" s="158" t="s">
        <v>169</v>
      </c>
      <c r="AU157" s="158" t="s">
        <v>80</v>
      </c>
      <c r="AY157" s="158" t="s">
        <v>168</v>
      </c>
      <c r="BE157" s="241">
        <f t="shared" si="24"/>
        <v>0</v>
      </c>
      <c r="BF157" s="241">
        <f t="shared" si="25"/>
        <v>0</v>
      </c>
      <c r="BG157" s="241">
        <f t="shared" si="26"/>
        <v>0</v>
      </c>
      <c r="BH157" s="241">
        <f t="shared" si="27"/>
        <v>0</v>
      </c>
      <c r="BI157" s="241">
        <f t="shared" si="28"/>
        <v>0</v>
      </c>
      <c r="BJ157" s="158" t="s">
        <v>85</v>
      </c>
      <c r="BK157" s="242">
        <f t="shared" si="29"/>
        <v>0</v>
      </c>
      <c r="BL157" s="158" t="s">
        <v>173</v>
      </c>
      <c r="BM157" s="158" t="s">
        <v>468</v>
      </c>
      <c r="BO157" s="152"/>
    </row>
    <row r="158" spans="2:67" s="170" customFormat="1" ht="38.25" customHeight="1">
      <c r="B158" s="171"/>
      <c r="C158" s="231" t="s">
        <v>313</v>
      </c>
      <c r="D158" s="231" t="s">
        <v>169</v>
      </c>
      <c r="E158" s="232" t="s">
        <v>2099</v>
      </c>
      <c r="F158" s="233" t="s">
        <v>2100</v>
      </c>
      <c r="G158" s="233"/>
      <c r="H158" s="233"/>
      <c r="I158" s="233"/>
      <c r="J158" s="279" t="s">
        <v>210</v>
      </c>
      <c r="K158" s="235">
        <v>3</v>
      </c>
      <c r="L158" s="149"/>
      <c r="M158" s="149"/>
      <c r="N158" s="236">
        <f t="shared" si="20"/>
        <v>0</v>
      </c>
      <c r="O158" s="236"/>
      <c r="P158" s="236"/>
      <c r="Q158" s="236"/>
      <c r="R158" s="174"/>
      <c r="S158" s="262"/>
      <c r="T158" s="237" t="s">
        <v>5</v>
      </c>
      <c r="U158" s="238" t="s">
        <v>41</v>
      </c>
      <c r="V158" s="239">
        <v>0</v>
      </c>
      <c r="W158" s="239">
        <f t="shared" si="21"/>
        <v>0</v>
      </c>
      <c r="X158" s="239">
        <v>0</v>
      </c>
      <c r="Y158" s="239">
        <f t="shared" si="22"/>
        <v>0</v>
      </c>
      <c r="Z158" s="239">
        <v>0</v>
      </c>
      <c r="AA158" s="240">
        <f t="shared" si="23"/>
        <v>0</v>
      </c>
      <c r="AR158" s="158" t="s">
        <v>173</v>
      </c>
      <c r="AT158" s="158" t="s">
        <v>169</v>
      </c>
      <c r="AU158" s="158" t="s">
        <v>80</v>
      </c>
      <c r="AY158" s="158" t="s">
        <v>168</v>
      </c>
      <c r="BE158" s="241">
        <f t="shared" si="24"/>
        <v>0</v>
      </c>
      <c r="BF158" s="241">
        <f t="shared" si="25"/>
        <v>0</v>
      </c>
      <c r="BG158" s="241">
        <f t="shared" si="26"/>
        <v>0</v>
      </c>
      <c r="BH158" s="241">
        <f t="shared" si="27"/>
        <v>0</v>
      </c>
      <c r="BI158" s="241">
        <f t="shared" si="28"/>
        <v>0</v>
      </c>
      <c r="BJ158" s="158" t="s">
        <v>85</v>
      </c>
      <c r="BK158" s="242">
        <f t="shared" si="29"/>
        <v>0</v>
      </c>
      <c r="BL158" s="158" t="s">
        <v>173</v>
      </c>
      <c r="BM158" s="158" t="s">
        <v>484</v>
      </c>
      <c r="BO158" s="152"/>
    </row>
    <row r="159" spans="2:67" s="170" customFormat="1" ht="25.5" customHeight="1">
      <c r="B159" s="171"/>
      <c r="C159" s="231" t="s">
        <v>317</v>
      </c>
      <c r="D159" s="231" t="s">
        <v>169</v>
      </c>
      <c r="E159" s="232" t="s">
        <v>2101</v>
      </c>
      <c r="F159" s="233" t="s">
        <v>2068</v>
      </c>
      <c r="G159" s="233"/>
      <c r="H159" s="233"/>
      <c r="I159" s="233"/>
      <c r="J159" s="264" t="s">
        <v>243</v>
      </c>
      <c r="K159" s="235">
        <v>25</v>
      </c>
      <c r="L159" s="149"/>
      <c r="M159" s="149"/>
      <c r="N159" s="236">
        <f t="shared" si="20"/>
        <v>0</v>
      </c>
      <c r="O159" s="236"/>
      <c r="P159" s="236"/>
      <c r="Q159" s="236"/>
      <c r="R159" s="174"/>
      <c r="S159" s="262"/>
      <c r="T159" s="237" t="s">
        <v>5</v>
      </c>
      <c r="U159" s="238" t="s">
        <v>41</v>
      </c>
      <c r="V159" s="239">
        <v>0</v>
      </c>
      <c r="W159" s="239">
        <f t="shared" si="21"/>
        <v>0</v>
      </c>
      <c r="X159" s="239">
        <v>0</v>
      </c>
      <c r="Y159" s="239">
        <f t="shared" si="22"/>
        <v>0</v>
      </c>
      <c r="Z159" s="239">
        <v>0</v>
      </c>
      <c r="AA159" s="240">
        <f t="shared" si="23"/>
        <v>0</v>
      </c>
      <c r="AR159" s="158" t="s">
        <v>173</v>
      </c>
      <c r="AT159" s="158" t="s">
        <v>169</v>
      </c>
      <c r="AU159" s="158" t="s">
        <v>80</v>
      </c>
      <c r="AY159" s="158" t="s">
        <v>168</v>
      </c>
      <c r="BE159" s="241">
        <f t="shared" si="24"/>
        <v>0</v>
      </c>
      <c r="BF159" s="241">
        <f t="shared" si="25"/>
        <v>0</v>
      </c>
      <c r="BG159" s="241">
        <f t="shared" si="26"/>
        <v>0</v>
      </c>
      <c r="BH159" s="241">
        <f t="shared" si="27"/>
        <v>0</v>
      </c>
      <c r="BI159" s="241">
        <f t="shared" si="28"/>
        <v>0</v>
      </c>
      <c r="BJ159" s="158" t="s">
        <v>85</v>
      </c>
      <c r="BK159" s="242">
        <f t="shared" si="29"/>
        <v>0</v>
      </c>
      <c r="BL159" s="158" t="s">
        <v>173</v>
      </c>
      <c r="BM159" s="158" t="s">
        <v>508</v>
      </c>
      <c r="BO159" s="152"/>
    </row>
    <row r="160" spans="2:67" s="170" customFormat="1" ht="25.5" customHeight="1">
      <c r="B160" s="171"/>
      <c r="C160" s="231" t="s">
        <v>321</v>
      </c>
      <c r="D160" s="231" t="s">
        <v>169</v>
      </c>
      <c r="E160" s="232" t="s">
        <v>2102</v>
      </c>
      <c r="F160" s="233" t="s">
        <v>2070</v>
      </c>
      <c r="G160" s="233"/>
      <c r="H160" s="233"/>
      <c r="I160" s="233"/>
      <c r="J160" s="264" t="s">
        <v>243</v>
      </c>
      <c r="K160" s="235">
        <v>25</v>
      </c>
      <c r="L160" s="149"/>
      <c r="M160" s="149"/>
      <c r="N160" s="236">
        <f t="shared" si="20"/>
        <v>0</v>
      </c>
      <c r="O160" s="236"/>
      <c r="P160" s="236"/>
      <c r="Q160" s="236"/>
      <c r="R160" s="174"/>
      <c r="S160" s="262"/>
      <c r="T160" s="237" t="s">
        <v>5</v>
      </c>
      <c r="U160" s="238" t="s">
        <v>41</v>
      </c>
      <c r="V160" s="239">
        <v>0</v>
      </c>
      <c r="W160" s="239">
        <f t="shared" si="21"/>
        <v>0</v>
      </c>
      <c r="X160" s="239">
        <v>0</v>
      </c>
      <c r="Y160" s="239">
        <f t="shared" si="22"/>
        <v>0</v>
      </c>
      <c r="Z160" s="239">
        <v>0</v>
      </c>
      <c r="AA160" s="240">
        <f t="shared" si="23"/>
        <v>0</v>
      </c>
      <c r="AR160" s="158" t="s">
        <v>173</v>
      </c>
      <c r="AT160" s="158" t="s">
        <v>169</v>
      </c>
      <c r="AU160" s="158" t="s">
        <v>80</v>
      </c>
      <c r="AY160" s="158" t="s">
        <v>168</v>
      </c>
      <c r="BE160" s="241">
        <f t="shared" si="24"/>
        <v>0</v>
      </c>
      <c r="BF160" s="241">
        <f t="shared" si="25"/>
        <v>0</v>
      </c>
      <c r="BG160" s="241">
        <f t="shared" si="26"/>
        <v>0</v>
      </c>
      <c r="BH160" s="241">
        <f t="shared" si="27"/>
        <v>0</v>
      </c>
      <c r="BI160" s="241">
        <f t="shared" si="28"/>
        <v>0</v>
      </c>
      <c r="BJ160" s="158" t="s">
        <v>85</v>
      </c>
      <c r="BK160" s="242">
        <f t="shared" si="29"/>
        <v>0</v>
      </c>
      <c r="BL160" s="158" t="s">
        <v>173</v>
      </c>
      <c r="BM160" s="158" t="s">
        <v>516</v>
      </c>
      <c r="BO160" s="152"/>
    </row>
    <row r="161" spans="2:67" s="220" customFormat="1" ht="37.4" customHeight="1">
      <c r="B161" s="214"/>
      <c r="C161" s="215"/>
      <c r="D161" s="216" t="s">
        <v>2038</v>
      </c>
      <c r="E161" s="216"/>
      <c r="F161" s="216"/>
      <c r="G161" s="216"/>
      <c r="H161" s="216"/>
      <c r="I161" s="216"/>
      <c r="J161" s="216"/>
      <c r="K161" s="216"/>
      <c r="L161" s="290"/>
      <c r="M161" s="290"/>
      <c r="N161" s="259">
        <f>BK161</f>
        <v>0</v>
      </c>
      <c r="O161" s="260"/>
      <c r="P161" s="260"/>
      <c r="Q161" s="260"/>
      <c r="R161" s="219"/>
      <c r="S161" s="263"/>
      <c r="T161" s="221"/>
      <c r="U161" s="215"/>
      <c r="V161" s="215"/>
      <c r="W161" s="222">
        <f>SUM(W162:W167)</f>
        <v>0</v>
      </c>
      <c r="X161" s="215"/>
      <c r="Y161" s="222">
        <f>SUM(Y162:Y167)</f>
        <v>0</v>
      </c>
      <c r="Z161" s="215"/>
      <c r="AA161" s="223">
        <f>SUM(AA162:AA167)</f>
        <v>0</v>
      </c>
      <c r="AR161" s="224" t="s">
        <v>80</v>
      </c>
      <c r="AT161" s="225" t="s">
        <v>73</v>
      </c>
      <c r="AU161" s="225" t="s">
        <v>74</v>
      </c>
      <c r="AY161" s="224" t="s">
        <v>168</v>
      </c>
      <c r="BK161" s="226">
        <f>SUM(BK162:BK167)</f>
        <v>0</v>
      </c>
      <c r="BO161" s="152"/>
    </row>
    <row r="162" spans="2:67" s="170" customFormat="1" ht="76.5" customHeight="1">
      <c r="B162" s="171"/>
      <c r="C162" s="231" t="s">
        <v>325</v>
      </c>
      <c r="D162" s="231" t="s">
        <v>169</v>
      </c>
      <c r="E162" s="232" t="s">
        <v>2103</v>
      </c>
      <c r="F162" s="233" t="s">
        <v>2104</v>
      </c>
      <c r="G162" s="233"/>
      <c r="H162" s="233"/>
      <c r="I162" s="233"/>
      <c r="J162" s="234" t="s">
        <v>210</v>
      </c>
      <c r="K162" s="235">
        <v>3</v>
      </c>
      <c r="L162" s="149"/>
      <c r="M162" s="149"/>
      <c r="N162" s="236">
        <f t="shared" ref="N162:N167" si="30">ROUND(L162*K162,2)</f>
        <v>0</v>
      </c>
      <c r="O162" s="236"/>
      <c r="P162" s="236"/>
      <c r="Q162" s="236"/>
      <c r="R162" s="174"/>
      <c r="S162" s="262"/>
      <c r="T162" s="237" t="s">
        <v>5</v>
      </c>
      <c r="U162" s="238" t="s">
        <v>41</v>
      </c>
      <c r="V162" s="239">
        <v>0</v>
      </c>
      <c r="W162" s="239">
        <f t="shared" ref="W162:W167" si="31">V162*K162</f>
        <v>0</v>
      </c>
      <c r="X162" s="239">
        <v>0</v>
      </c>
      <c r="Y162" s="239">
        <f t="shared" ref="Y162:Y167" si="32">X162*K162</f>
        <v>0</v>
      </c>
      <c r="Z162" s="239">
        <v>0</v>
      </c>
      <c r="AA162" s="240">
        <f t="shared" ref="AA162:AA167" si="33">Z162*K162</f>
        <v>0</v>
      </c>
      <c r="AR162" s="158" t="s">
        <v>173</v>
      </c>
      <c r="AT162" s="158" t="s">
        <v>169</v>
      </c>
      <c r="AU162" s="158" t="s">
        <v>80</v>
      </c>
      <c r="AY162" s="158" t="s">
        <v>168</v>
      </c>
      <c r="BE162" s="241">
        <f t="shared" ref="BE162:BE167" si="34">IF(U162="základná",N162,0)</f>
        <v>0</v>
      </c>
      <c r="BF162" s="241">
        <f t="shared" ref="BF162:BF167" si="35">IF(U162="znížená",N162,0)</f>
        <v>0</v>
      </c>
      <c r="BG162" s="241">
        <f t="shared" ref="BG162:BG167" si="36">IF(U162="zákl. prenesená",N162,0)</f>
        <v>0</v>
      </c>
      <c r="BH162" s="241">
        <f t="shared" ref="BH162:BH167" si="37">IF(U162="zníž. prenesená",N162,0)</f>
        <v>0</v>
      </c>
      <c r="BI162" s="241">
        <f t="shared" ref="BI162:BI167" si="38">IF(U162="nulová",N162,0)</f>
        <v>0</v>
      </c>
      <c r="BJ162" s="158" t="s">
        <v>85</v>
      </c>
      <c r="BK162" s="242">
        <f t="shared" ref="BK162:BK167" si="39">ROUND(L162*K162,3)</f>
        <v>0</v>
      </c>
      <c r="BL162" s="158" t="s">
        <v>173</v>
      </c>
      <c r="BM162" s="158" t="s">
        <v>549</v>
      </c>
      <c r="BO162" s="152"/>
    </row>
    <row r="163" spans="2:67" s="170" customFormat="1" ht="25.5" customHeight="1">
      <c r="B163" s="171"/>
      <c r="C163" s="231" t="s">
        <v>329</v>
      </c>
      <c r="D163" s="231" t="s">
        <v>169</v>
      </c>
      <c r="E163" s="232" t="s">
        <v>2105</v>
      </c>
      <c r="F163" s="233" t="s">
        <v>2106</v>
      </c>
      <c r="G163" s="233"/>
      <c r="H163" s="233"/>
      <c r="I163" s="233"/>
      <c r="J163" s="234" t="s">
        <v>210</v>
      </c>
      <c r="K163" s="235">
        <v>3</v>
      </c>
      <c r="L163" s="149"/>
      <c r="M163" s="149"/>
      <c r="N163" s="236">
        <f t="shared" si="30"/>
        <v>0</v>
      </c>
      <c r="O163" s="236"/>
      <c r="P163" s="236"/>
      <c r="Q163" s="236"/>
      <c r="R163" s="174"/>
      <c r="S163" s="262"/>
      <c r="T163" s="237" t="s">
        <v>5</v>
      </c>
      <c r="U163" s="238" t="s">
        <v>41</v>
      </c>
      <c r="V163" s="239">
        <v>0</v>
      </c>
      <c r="W163" s="239">
        <f t="shared" si="31"/>
        <v>0</v>
      </c>
      <c r="X163" s="239">
        <v>0</v>
      </c>
      <c r="Y163" s="239">
        <f t="shared" si="32"/>
        <v>0</v>
      </c>
      <c r="Z163" s="239">
        <v>0</v>
      </c>
      <c r="AA163" s="240">
        <f t="shared" si="33"/>
        <v>0</v>
      </c>
      <c r="AR163" s="158" t="s">
        <v>173</v>
      </c>
      <c r="AT163" s="158" t="s">
        <v>169</v>
      </c>
      <c r="AU163" s="158" t="s">
        <v>80</v>
      </c>
      <c r="AY163" s="158" t="s">
        <v>168</v>
      </c>
      <c r="BE163" s="241">
        <f t="shared" si="34"/>
        <v>0</v>
      </c>
      <c r="BF163" s="241">
        <f t="shared" si="35"/>
        <v>0</v>
      </c>
      <c r="BG163" s="241">
        <f t="shared" si="36"/>
        <v>0</v>
      </c>
      <c r="BH163" s="241">
        <f t="shared" si="37"/>
        <v>0</v>
      </c>
      <c r="BI163" s="241">
        <f t="shared" si="38"/>
        <v>0</v>
      </c>
      <c r="BJ163" s="158" t="s">
        <v>85</v>
      </c>
      <c r="BK163" s="242">
        <f t="shared" si="39"/>
        <v>0</v>
      </c>
      <c r="BL163" s="158" t="s">
        <v>173</v>
      </c>
      <c r="BM163" s="158" t="s">
        <v>2107</v>
      </c>
      <c r="BO163" s="152"/>
    </row>
    <row r="164" spans="2:67" s="170" customFormat="1" ht="63.75" customHeight="1">
      <c r="B164" s="171"/>
      <c r="C164" s="231" t="s">
        <v>333</v>
      </c>
      <c r="D164" s="231" t="s">
        <v>169</v>
      </c>
      <c r="E164" s="232" t="s">
        <v>2108</v>
      </c>
      <c r="F164" s="233" t="s">
        <v>2109</v>
      </c>
      <c r="G164" s="233"/>
      <c r="H164" s="233"/>
      <c r="I164" s="233"/>
      <c r="J164" s="234" t="s">
        <v>210</v>
      </c>
      <c r="K164" s="235">
        <v>4</v>
      </c>
      <c r="L164" s="149"/>
      <c r="M164" s="149"/>
      <c r="N164" s="236">
        <f t="shared" si="30"/>
        <v>0</v>
      </c>
      <c r="O164" s="236"/>
      <c r="P164" s="236"/>
      <c r="Q164" s="236"/>
      <c r="R164" s="174"/>
      <c r="S164" s="262"/>
      <c r="T164" s="237" t="s">
        <v>5</v>
      </c>
      <c r="U164" s="238" t="s">
        <v>41</v>
      </c>
      <c r="V164" s="239">
        <v>0</v>
      </c>
      <c r="W164" s="239">
        <f t="shared" si="31"/>
        <v>0</v>
      </c>
      <c r="X164" s="239">
        <v>0</v>
      </c>
      <c r="Y164" s="239">
        <f t="shared" si="32"/>
        <v>0</v>
      </c>
      <c r="Z164" s="239">
        <v>0</v>
      </c>
      <c r="AA164" s="240">
        <f t="shared" si="33"/>
        <v>0</v>
      </c>
      <c r="AR164" s="158" t="s">
        <v>173</v>
      </c>
      <c r="AT164" s="158" t="s">
        <v>169</v>
      </c>
      <c r="AU164" s="158" t="s">
        <v>80</v>
      </c>
      <c r="AY164" s="158" t="s">
        <v>168</v>
      </c>
      <c r="BE164" s="241">
        <f t="shared" si="34"/>
        <v>0</v>
      </c>
      <c r="BF164" s="241">
        <f t="shared" si="35"/>
        <v>0</v>
      </c>
      <c r="BG164" s="241">
        <f t="shared" si="36"/>
        <v>0</v>
      </c>
      <c r="BH164" s="241">
        <f t="shared" si="37"/>
        <v>0</v>
      </c>
      <c r="BI164" s="241">
        <f t="shared" si="38"/>
        <v>0</v>
      </c>
      <c r="BJ164" s="158" t="s">
        <v>85</v>
      </c>
      <c r="BK164" s="242">
        <f t="shared" si="39"/>
        <v>0</v>
      </c>
      <c r="BL164" s="158" t="s">
        <v>173</v>
      </c>
      <c r="BM164" s="158" t="s">
        <v>2110</v>
      </c>
      <c r="BO164" s="152"/>
    </row>
    <row r="165" spans="2:67" s="170" customFormat="1" ht="38.25" customHeight="1">
      <c r="B165" s="171"/>
      <c r="C165" s="231" t="s">
        <v>337</v>
      </c>
      <c r="D165" s="231" t="s">
        <v>169</v>
      </c>
      <c r="E165" s="232" t="s">
        <v>2111</v>
      </c>
      <c r="F165" s="233" t="s">
        <v>2112</v>
      </c>
      <c r="G165" s="233"/>
      <c r="H165" s="233"/>
      <c r="I165" s="233"/>
      <c r="J165" s="234" t="s">
        <v>210</v>
      </c>
      <c r="K165" s="235">
        <v>4</v>
      </c>
      <c r="L165" s="149"/>
      <c r="M165" s="149"/>
      <c r="N165" s="236">
        <f t="shared" si="30"/>
        <v>0</v>
      </c>
      <c r="O165" s="236"/>
      <c r="P165" s="236"/>
      <c r="Q165" s="236"/>
      <c r="R165" s="174"/>
      <c r="S165" s="262"/>
      <c r="T165" s="237" t="s">
        <v>5</v>
      </c>
      <c r="U165" s="238" t="s">
        <v>41</v>
      </c>
      <c r="V165" s="239">
        <v>0</v>
      </c>
      <c r="W165" s="239">
        <f t="shared" si="31"/>
        <v>0</v>
      </c>
      <c r="X165" s="239">
        <v>0</v>
      </c>
      <c r="Y165" s="239">
        <f t="shared" si="32"/>
        <v>0</v>
      </c>
      <c r="Z165" s="239">
        <v>0</v>
      </c>
      <c r="AA165" s="240">
        <f t="shared" si="33"/>
        <v>0</v>
      </c>
      <c r="AR165" s="158" t="s">
        <v>173</v>
      </c>
      <c r="AT165" s="158" t="s">
        <v>169</v>
      </c>
      <c r="AU165" s="158" t="s">
        <v>80</v>
      </c>
      <c r="AY165" s="158" t="s">
        <v>168</v>
      </c>
      <c r="BE165" s="241">
        <f t="shared" si="34"/>
        <v>0</v>
      </c>
      <c r="BF165" s="241">
        <f t="shared" si="35"/>
        <v>0</v>
      </c>
      <c r="BG165" s="241">
        <f t="shared" si="36"/>
        <v>0</v>
      </c>
      <c r="BH165" s="241">
        <f t="shared" si="37"/>
        <v>0</v>
      </c>
      <c r="BI165" s="241">
        <f t="shared" si="38"/>
        <v>0</v>
      </c>
      <c r="BJ165" s="158" t="s">
        <v>85</v>
      </c>
      <c r="BK165" s="242">
        <f t="shared" si="39"/>
        <v>0</v>
      </c>
      <c r="BL165" s="158" t="s">
        <v>173</v>
      </c>
      <c r="BM165" s="158" t="s">
        <v>2113</v>
      </c>
      <c r="BO165" s="152"/>
    </row>
    <row r="166" spans="2:67" s="170" customFormat="1" ht="76.5" customHeight="1">
      <c r="B166" s="171"/>
      <c r="C166" s="231" t="s">
        <v>341</v>
      </c>
      <c r="D166" s="231" t="s">
        <v>169</v>
      </c>
      <c r="E166" s="232" t="s">
        <v>2114</v>
      </c>
      <c r="F166" s="233" t="s">
        <v>2115</v>
      </c>
      <c r="G166" s="233"/>
      <c r="H166" s="233"/>
      <c r="I166" s="233"/>
      <c r="J166" s="234" t="s">
        <v>210</v>
      </c>
      <c r="K166" s="235">
        <v>1</v>
      </c>
      <c r="L166" s="149"/>
      <c r="M166" s="149"/>
      <c r="N166" s="236">
        <f t="shared" si="30"/>
        <v>0</v>
      </c>
      <c r="O166" s="236"/>
      <c r="P166" s="236"/>
      <c r="Q166" s="236"/>
      <c r="R166" s="174"/>
      <c r="S166" s="262"/>
      <c r="T166" s="237" t="s">
        <v>5</v>
      </c>
      <c r="U166" s="238" t="s">
        <v>41</v>
      </c>
      <c r="V166" s="239">
        <v>0</v>
      </c>
      <c r="W166" s="239">
        <f t="shared" si="31"/>
        <v>0</v>
      </c>
      <c r="X166" s="239">
        <v>0</v>
      </c>
      <c r="Y166" s="239">
        <f t="shared" si="32"/>
        <v>0</v>
      </c>
      <c r="Z166" s="239">
        <v>0</v>
      </c>
      <c r="AA166" s="240">
        <f t="shared" si="33"/>
        <v>0</v>
      </c>
      <c r="AR166" s="158" t="s">
        <v>173</v>
      </c>
      <c r="AT166" s="158" t="s">
        <v>169</v>
      </c>
      <c r="AU166" s="158" t="s">
        <v>80</v>
      </c>
      <c r="AY166" s="158" t="s">
        <v>168</v>
      </c>
      <c r="BE166" s="241">
        <f t="shared" si="34"/>
        <v>0</v>
      </c>
      <c r="BF166" s="241">
        <f t="shared" si="35"/>
        <v>0</v>
      </c>
      <c r="BG166" s="241">
        <f t="shared" si="36"/>
        <v>0</v>
      </c>
      <c r="BH166" s="241">
        <f t="shared" si="37"/>
        <v>0</v>
      </c>
      <c r="BI166" s="241">
        <f t="shared" si="38"/>
        <v>0</v>
      </c>
      <c r="BJ166" s="158" t="s">
        <v>85</v>
      </c>
      <c r="BK166" s="242">
        <f t="shared" si="39"/>
        <v>0</v>
      </c>
      <c r="BL166" s="158" t="s">
        <v>173</v>
      </c>
      <c r="BM166" s="158" t="s">
        <v>2116</v>
      </c>
      <c r="BO166" s="152"/>
    </row>
    <row r="167" spans="2:67" s="170" customFormat="1" ht="38.25" customHeight="1">
      <c r="B167" s="171"/>
      <c r="C167" s="231" t="s">
        <v>345</v>
      </c>
      <c r="D167" s="231" t="s">
        <v>169</v>
      </c>
      <c r="E167" s="232" t="s">
        <v>2117</v>
      </c>
      <c r="F167" s="233" t="s">
        <v>2118</v>
      </c>
      <c r="G167" s="233"/>
      <c r="H167" s="233"/>
      <c r="I167" s="233"/>
      <c r="J167" s="234" t="s">
        <v>210</v>
      </c>
      <c r="K167" s="235">
        <v>1</v>
      </c>
      <c r="L167" s="149"/>
      <c r="M167" s="149"/>
      <c r="N167" s="236">
        <f t="shared" si="30"/>
        <v>0</v>
      </c>
      <c r="O167" s="236"/>
      <c r="P167" s="236"/>
      <c r="Q167" s="236"/>
      <c r="R167" s="174"/>
      <c r="S167" s="262"/>
      <c r="T167" s="237" t="s">
        <v>5</v>
      </c>
      <c r="U167" s="238" t="s">
        <v>41</v>
      </c>
      <c r="V167" s="239">
        <v>0</v>
      </c>
      <c r="W167" s="239">
        <f t="shared" si="31"/>
        <v>0</v>
      </c>
      <c r="X167" s="239">
        <v>0</v>
      </c>
      <c r="Y167" s="239">
        <f t="shared" si="32"/>
        <v>0</v>
      </c>
      <c r="Z167" s="239">
        <v>0</v>
      </c>
      <c r="AA167" s="240">
        <f t="shared" si="33"/>
        <v>0</v>
      </c>
      <c r="AR167" s="158" t="s">
        <v>173</v>
      </c>
      <c r="AT167" s="158" t="s">
        <v>169</v>
      </c>
      <c r="AU167" s="158" t="s">
        <v>80</v>
      </c>
      <c r="AY167" s="158" t="s">
        <v>168</v>
      </c>
      <c r="BE167" s="241">
        <f t="shared" si="34"/>
        <v>0</v>
      </c>
      <c r="BF167" s="241">
        <f t="shared" si="35"/>
        <v>0</v>
      </c>
      <c r="BG167" s="241">
        <f t="shared" si="36"/>
        <v>0</v>
      </c>
      <c r="BH167" s="241">
        <f t="shared" si="37"/>
        <v>0</v>
      </c>
      <c r="BI167" s="241">
        <f t="shared" si="38"/>
        <v>0</v>
      </c>
      <c r="BJ167" s="158" t="s">
        <v>85</v>
      </c>
      <c r="BK167" s="242">
        <f t="shared" si="39"/>
        <v>0</v>
      </c>
      <c r="BL167" s="158" t="s">
        <v>173</v>
      </c>
      <c r="BM167" s="158" t="s">
        <v>2119</v>
      </c>
      <c r="BO167" s="152"/>
    </row>
    <row r="168" spans="2:67" s="220" customFormat="1" ht="37.4" customHeight="1">
      <c r="B168" s="214"/>
      <c r="C168" s="215"/>
      <c r="D168" s="216" t="s">
        <v>2039</v>
      </c>
      <c r="E168" s="216"/>
      <c r="F168" s="216"/>
      <c r="G168" s="216"/>
      <c r="H168" s="216"/>
      <c r="I168" s="216"/>
      <c r="J168" s="216"/>
      <c r="K168" s="216"/>
      <c r="L168" s="290"/>
      <c r="M168" s="290"/>
      <c r="N168" s="259">
        <f>BK168</f>
        <v>0</v>
      </c>
      <c r="O168" s="260"/>
      <c r="P168" s="260"/>
      <c r="Q168" s="260"/>
      <c r="R168" s="219"/>
      <c r="S168" s="263"/>
      <c r="T168" s="221"/>
      <c r="U168" s="215"/>
      <c r="V168" s="215"/>
      <c r="W168" s="222">
        <f>W169</f>
        <v>0</v>
      </c>
      <c r="X168" s="215"/>
      <c r="Y168" s="222">
        <f>Y169</f>
        <v>0</v>
      </c>
      <c r="Z168" s="215"/>
      <c r="AA168" s="223">
        <f>AA169</f>
        <v>0</v>
      </c>
      <c r="AR168" s="224" t="s">
        <v>80</v>
      </c>
      <c r="AT168" s="225" t="s">
        <v>73</v>
      </c>
      <c r="AU168" s="225" t="s">
        <v>74</v>
      </c>
      <c r="AY168" s="224" t="s">
        <v>168</v>
      </c>
      <c r="BK168" s="226">
        <f>BK169</f>
        <v>0</v>
      </c>
      <c r="BO168" s="152"/>
    </row>
    <row r="169" spans="2:67" s="170" customFormat="1" ht="51" customHeight="1">
      <c r="B169" s="171"/>
      <c r="C169" s="231" t="s">
        <v>349</v>
      </c>
      <c r="D169" s="231" t="s">
        <v>169</v>
      </c>
      <c r="E169" s="232" t="s">
        <v>2120</v>
      </c>
      <c r="F169" s="233" t="s">
        <v>2121</v>
      </c>
      <c r="G169" s="233"/>
      <c r="H169" s="233"/>
      <c r="I169" s="233"/>
      <c r="J169" s="234" t="s">
        <v>210</v>
      </c>
      <c r="K169" s="235">
        <v>1</v>
      </c>
      <c r="L169" s="149"/>
      <c r="M169" s="149"/>
      <c r="N169" s="236">
        <f>ROUND(L169*K169,2)</f>
        <v>0</v>
      </c>
      <c r="O169" s="236"/>
      <c r="P169" s="236"/>
      <c r="Q169" s="236"/>
      <c r="R169" s="174"/>
      <c r="S169" s="262"/>
      <c r="T169" s="237" t="s">
        <v>5</v>
      </c>
      <c r="U169" s="238" t="s">
        <v>41</v>
      </c>
      <c r="V169" s="239">
        <v>0</v>
      </c>
      <c r="W169" s="239">
        <f>V169*K169</f>
        <v>0</v>
      </c>
      <c r="X169" s="239">
        <v>0</v>
      </c>
      <c r="Y169" s="239">
        <f>X169*K169</f>
        <v>0</v>
      </c>
      <c r="Z169" s="239">
        <v>0</v>
      </c>
      <c r="AA169" s="240">
        <f>Z169*K169</f>
        <v>0</v>
      </c>
      <c r="AR169" s="158" t="s">
        <v>173</v>
      </c>
      <c r="AT169" s="158" t="s">
        <v>169</v>
      </c>
      <c r="AU169" s="158" t="s">
        <v>80</v>
      </c>
      <c r="AY169" s="158" t="s">
        <v>168</v>
      </c>
      <c r="BE169" s="241">
        <f>IF(U169="základná",N169,0)</f>
        <v>0</v>
      </c>
      <c r="BF169" s="241">
        <f>IF(U169="znížená",N169,0)</f>
        <v>0</v>
      </c>
      <c r="BG169" s="241">
        <f>IF(U169="zákl. prenesená",N169,0)</f>
        <v>0</v>
      </c>
      <c r="BH169" s="241">
        <f>IF(U169="zníž. prenesená",N169,0)</f>
        <v>0</v>
      </c>
      <c r="BI169" s="241">
        <f>IF(U169="nulová",N169,0)</f>
        <v>0</v>
      </c>
      <c r="BJ169" s="158" t="s">
        <v>85</v>
      </c>
      <c r="BK169" s="242">
        <f>ROUND(L169*K169,3)</f>
        <v>0</v>
      </c>
      <c r="BL169" s="158" t="s">
        <v>173</v>
      </c>
      <c r="BM169" s="158" t="s">
        <v>565</v>
      </c>
      <c r="BO169" s="152"/>
    </row>
    <row r="170" spans="2:67" s="220" customFormat="1" ht="37.4" customHeight="1">
      <c r="B170" s="214"/>
      <c r="C170" s="215"/>
      <c r="D170" s="216" t="s">
        <v>2040</v>
      </c>
      <c r="E170" s="216"/>
      <c r="F170" s="216"/>
      <c r="G170" s="216"/>
      <c r="H170" s="216"/>
      <c r="I170" s="216"/>
      <c r="J170" s="216"/>
      <c r="K170" s="216"/>
      <c r="L170" s="290"/>
      <c r="M170" s="290"/>
      <c r="N170" s="259">
        <f>BK170</f>
        <v>0</v>
      </c>
      <c r="O170" s="260"/>
      <c r="P170" s="260"/>
      <c r="Q170" s="260"/>
      <c r="R170" s="219"/>
      <c r="S170" s="263"/>
      <c r="T170" s="221"/>
      <c r="U170" s="215"/>
      <c r="V170" s="215"/>
      <c r="W170" s="222">
        <f>W171</f>
        <v>0</v>
      </c>
      <c r="X170" s="215"/>
      <c r="Y170" s="222">
        <f>Y171</f>
        <v>0</v>
      </c>
      <c r="Z170" s="215"/>
      <c r="AA170" s="223">
        <f>AA171</f>
        <v>0</v>
      </c>
      <c r="AR170" s="224" t="s">
        <v>80</v>
      </c>
      <c r="AT170" s="225" t="s">
        <v>73</v>
      </c>
      <c r="AU170" s="225" t="s">
        <v>74</v>
      </c>
      <c r="AY170" s="224" t="s">
        <v>168</v>
      </c>
      <c r="BK170" s="226">
        <f>BK171</f>
        <v>0</v>
      </c>
      <c r="BO170" s="152"/>
    </row>
    <row r="171" spans="2:67" s="170" customFormat="1" ht="25.5" customHeight="1">
      <c r="B171" s="171"/>
      <c r="C171" s="231" t="s">
        <v>354</v>
      </c>
      <c r="D171" s="231" t="s">
        <v>169</v>
      </c>
      <c r="E171" s="232" t="s">
        <v>2122</v>
      </c>
      <c r="F171" s="233" t="s">
        <v>2123</v>
      </c>
      <c r="G171" s="233"/>
      <c r="H171" s="233"/>
      <c r="I171" s="233"/>
      <c r="J171" s="234" t="s">
        <v>210</v>
      </c>
      <c r="K171" s="235">
        <v>1</v>
      </c>
      <c r="L171" s="149"/>
      <c r="M171" s="149"/>
      <c r="N171" s="236">
        <f>ROUND(L171*K171,2)</f>
        <v>0</v>
      </c>
      <c r="O171" s="236"/>
      <c r="P171" s="236"/>
      <c r="Q171" s="236"/>
      <c r="R171" s="174"/>
      <c r="S171" s="262"/>
      <c r="T171" s="237" t="s">
        <v>5</v>
      </c>
      <c r="U171" s="238" t="s">
        <v>41</v>
      </c>
      <c r="V171" s="239">
        <v>0</v>
      </c>
      <c r="W171" s="239">
        <f>V171*K171</f>
        <v>0</v>
      </c>
      <c r="X171" s="239">
        <v>0</v>
      </c>
      <c r="Y171" s="239">
        <f>X171*K171</f>
        <v>0</v>
      </c>
      <c r="Z171" s="239">
        <v>0</v>
      </c>
      <c r="AA171" s="240">
        <f>Z171*K171</f>
        <v>0</v>
      </c>
      <c r="AR171" s="158" t="s">
        <v>173</v>
      </c>
      <c r="AT171" s="158" t="s">
        <v>169</v>
      </c>
      <c r="AU171" s="158" t="s">
        <v>80</v>
      </c>
      <c r="AY171" s="158" t="s">
        <v>168</v>
      </c>
      <c r="BE171" s="241">
        <f>IF(U171="základná",N171,0)</f>
        <v>0</v>
      </c>
      <c r="BF171" s="241">
        <f>IF(U171="znížená",N171,0)</f>
        <v>0</v>
      </c>
      <c r="BG171" s="241">
        <f>IF(U171="zákl. prenesená",N171,0)</f>
        <v>0</v>
      </c>
      <c r="BH171" s="241">
        <f>IF(U171="zníž. prenesená",N171,0)</f>
        <v>0</v>
      </c>
      <c r="BI171" s="241">
        <f>IF(U171="nulová",N171,0)</f>
        <v>0</v>
      </c>
      <c r="BJ171" s="158" t="s">
        <v>85</v>
      </c>
      <c r="BK171" s="242">
        <f>ROUND(L171*K171,3)</f>
        <v>0</v>
      </c>
      <c r="BL171" s="158" t="s">
        <v>173</v>
      </c>
      <c r="BM171" s="158" t="s">
        <v>573</v>
      </c>
      <c r="BO171" s="152"/>
    </row>
    <row r="172" spans="2:67" s="220" customFormat="1" ht="37.4" customHeight="1">
      <c r="B172" s="214"/>
      <c r="C172" s="215"/>
      <c r="D172" s="216" t="s">
        <v>2041</v>
      </c>
      <c r="E172" s="216"/>
      <c r="F172" s="216"/>
      <c r="G172" s="216"/>
      <c r="H172" s="216"/>
      <c r="I172" s="216"/>
      <c r="J172" s="216"/>
      <c r="K172" s="216"/>
      <c r="L172" s="290"/>
      <c r="M172" s="290"/>
      <c r="N172" s="259">
        <f>BK172</f>
        <v>0</v>
      </c>
      <c r="O172" s="260"/>
      <c r="P172" s="260"/>
      <c r="Q172" s="260"/>
      <c r="R172" s="219"/>
      <c r="S172" s="263"/>
      <c r="T172" s="221"/>
      <c r="U172" s="215"/>
      <c r="V172" s="215"/>
      <c r="W172" s="222">
        <f>W173</f>
        <v>0</v>
      </c>
      <c r="X172" s="215"/>
      <c r="Y172" s="222">
        <f>Y173</f>
        <v>0</v>
      </c>
      <c r="Z172" s="215"/>
      <c r="AA172" s="223">
        <f>AA173</f>
        <v>0</v>
      </c>
      <c r="AR172" s="224" t="s">
        <v>80</v>
      </c>
      <c r="AT172" s="225" t="s">
        <v>73</v>
      </c>
      <c r="AU172" s="225" t="s">
        <v>74</v>
      </c>
      <c r="AY172" s="224" t="s">
        <v>168</v>
      </c>
      <c r="BK172" s="226">
        <f>BK173</f>
        <v>0</v>
      </c>
      <c r="BO172" s="152"/>
    </row>
    <row r="173" spans="2:67" s="170" customFormat="1" ht="38.25" customHeight="1">
      <c r="B173" s="171"/>
      <c r="C173" s="231" t="s">
        <v>358</v>
      </c>
      <c r="D173" s="231" t="s">
        <v>169</v>
      </c>
      <c r="E173" s="232" t="s">
        <v>2124</v>
      </c>
      <c r="F173" s="233" t="s">
        <v>2125</v>
      </c>
      <c r="G173" s="233"/>
      <c r="H173" s="233"/>
      <c r="I173" s="233"/>
      <c r="J173" s="234" t="s">
        <v>418</v>
      </c>
      <c r="K173" s="235">
        <v>1</v>
      </c>
      <c r="L173" s="149"/>
      <c r="M173" s="149"/>
      <c r="N173" s="236">
        <f>ROUND(L173*K173,2)</f>
        <v>0</v>
      </c>
      <c r="O173" s="236"/>
      <c r="P173" s="236"/>
      <c r="Q173" s="236"/>
      <c r="R173" s="174"/>
      <c r="S173" s="262"/>
      <c r="T173" s="237" t="s">
        <v>5</v>
      </c>
      <c r="U173" s="238" t="s">
        <v>41</v>
      </c>
      <c r="V173" s="239">
        <v>0</v>
      </c>
      <c r="W173" s="239">
        <f>V173*K173</f>
        <v>0</v>
      </c>
      <c r="X173" s="239">
        <v>0</v>
      </c>
      <c r="Y173" s="239">
        <f>X173*K173</f>
        <v>0</v>
      </c>
      <c r="Z173" s="239">
        <v>0</v>
      </c>
      <c r="AA173" s="240">
        <f>Z173*K173</f>
        <v>0</v>
      </c>
      <c r="AR173" s="158" t="s">
        <v>173</v>
      </c>
      <c r="AT173" s="158" t="s">
        <v>169</v>
      </c>
      <c r="AU173" s="158" t="s">
        <v>80</v>
      </c>
      <c r="AY173" s="158" t="s">
        <v>168</v>
      </c>
      <c r="BE173" s="241">
        <f>IF(U173="základná",N173,0)</f>
        <v>0</v>
      </c>
      <c r="BF173" s="241">
        <f>IF(U173="znížená",N173,0)</f>
        <v>0</v>
      </c>
      <c r="BG173" s="241">
        <f>IF(U173="zákl. prenesená",N173,0)</f>
        <v>0</v>
      </c>
      <c r="BH173" s="241">
        <f>IF(U173="zníž. prenesená",N173,0)</f>
        <v>0</v>
      </c>
      <c r="BI173" s="241">
        <f>IF(U173="nulová",N173,0)</f>
        <v>0</v>
      </c>
      <c r="BJ173" s="158" t="s">
        <v>85</v>
      </c>
      <c r="BK173" s="242">
        <f>ROUND(L173*K173,3)</f>
        <v>0</v>
      </c>
      <c r="BL173" s="158" t="s">
        <v>173</v>
      </c>
      <c r="BM173" s="158" t="s">
        <v>581</v>
      </c>
      <c r="BO173" s="152"/>
    </row>
    <row r="174" spans="2:67" s="220" customFormat="1" ht="37.4" customHeight="1">
      <c r="B174" s="214"/>
      <c r="C174" s="215"/>
      <c r="D174" s="216" t="s">
        <v>2042</v>
      </c>
      <c r="E174" s="216"/>
      <c r="F174" s="216"/>
      <c r="G174" s="216"/>
      <c r="H174" s="216"/>
      <c r="I174" s="216"/>
      <c r="J174" s="216"/>
      <c r="K174" s="216"/>
      <c r="L174" s="290"/>
      <c r="M174" s="290"/>
      <c r="N174" s="259">
        <f>BK174</f>
        <v>0</v>
      </c>
      <c r="O174" s="260"/>
      <c r="P174" s="260"/>
      <c r="Q174" s="260"/>
      <c r="R174" s="219"/>
      <c r="S174" s="263"/>
      <c r="T174" s="221"/>
      <c r="U174" s="215"/>
      <c r="V174" s="215"/>
      <c r="W174" s="222">
        <f>SUM(W175:W178)</f>
        <v>0</v>
      </c>
      <c r="X174" s="215"/>
      <c r="Y174" s="222">
        <f>SUM(Y175:Y178)</f>
        <v>0</v>
      </c>
      <c r="Z174" s="215"/>
      <c r="AA174" s="223">
        <f>SUM(AA175:AA178)</f>
        <v>0</v>
      </c>
      <c r="AR174" s="224" t="s">
        <v>80</v>
      </c>
      <c r="AT174" s="225" t="s">
        <v>73</v>
      </c>
      <c r="AU174" s="225" t="s">
        <v>74</v>
      </c>
      <c r="AY174" s="224" t="s">
        <v>168</v>
      </c>
      <c r="BK174" s="226">
        <f>SUM(BK175:BK178)</f>
        <v>0</v>
      </c>
      <c r="BO174" s="152"/>
    </row>
    <row r="175" spans="2:67" s="170" customFormat="1" ht="25.5" customHeight="1">
      <c r="B175" s="171"/>
      <c r="C175" s="231" t="s">
        <v>362</v>
      </c>
      <c r="D175" s="231" t="s">
        <v>169</v>
      </c>
      <c r="E175" s="232" t="s">
        <v>2126</v>
      </c>
      <c r="F175" s="233" t="s">
        <v>2127</v>
      </c>
      <c r="G175" s="233"/>
      <c r="H175" s="233"/>
      <c r="I175" s="233"/>
      <c r="J175" s="264" t="s">
        <v>267</v>
      </c>
      <c r="K175" s="265">
        <v>3.2</v>
      </c>
      <c r="L175" s="151"/>
      <c r="M175" s="151"/>
      <c r="N175" s="236">
        <f>ROUND(L175*K175,2)</f>
        <v>0</v>
      </c>
      <c r="O175" s="236"/>
      <c r="P175" s="236"/>
      <c r="Q175" s="236"/>
      <c r="R175" s="174"/>
      <c r="S175" s="262"/>
      <c r="T175" s="237" t="s">
        <v>5</v>
      </c>
      <c r="U175" s="238" t="s">
        <v>41</v>
      </c>
      <c r="V175" s="239">
        <v>0</v>
      </c>
      <c r="W175" s="239">
        <f>V175*K175</f>
        <v>0</v>
      </c>
      <c r="X175" s="239">
        <v>0</v>
      </c>
      <c r="Y175" s="239">
        <f>X175*K175</f>
        <v>0</v>
      </c>
      <c r="Z175" s="239">
        <v>0</v>
      </c>
      <c r="AA175" s="240">
        <f>Z175*K175</f>
        <v>0</v>
      </c>
      <c r="AR175" s="158" t="s">
        <v>173</v>
      </c>
      <c r="AT175" s="158" t="s">
        <v>169</v>
      </c>
      <c r="AU175" s="158" t="s">
        <v>80</v>
      </c>
      <c r="AY175" s="158" t="s">
        <v>168</v>
      </c>
      <c r="BE175" s="241">
        <f>IF(U175="základná",N175,0)</f>
        <v>0</v>
      </c>
      <c r="BF175" s="241">
        <f>IF(U175="znížená",N175,0)</f>
        <v>0</v>
      </c>
      <c r="BG175" s="241">
        <f>IF(U175="zákl. prenesená",N175,0)</f>
        <v>0</v>
      </c>
      <c r="BH175" s="241">
        <f>IF(U175="zníž. prenesená",N175,0)</f>
        <v>0</v>
      </c>
      <c r="BI175" s="241">
        <f>IF(U175="nulová",N175,0)</f>
        <v>0</v>
      </c>
      <c r="BJ175" s="158" t="s">
        <v>85</v>
      </c>
      <c r="BK175" s="242">
        <f>ROUND(L175*K175,3)</f>
        <v>0</v>
      </c>
      <c r="BL175" s="158" t="s">
        <v>173</v>
      </c>
      <c r="BM175" s="158" t="s">
        <v>589</v>
      </c>
      <c r="BO175" s="152"/>
    </row>
    <row r="176" spans="2:67" s="170" customFormat="1" ht="16.5" customHeight="1">
      <c r="B176" s="171"/>
      <c r="C176" s="231" t="s">
        <v>366</v>
      </c>
      <c r="D176" s="231" t="s">
        <v>169</v>
      </c>
      <c r="E176" s="232" t="s">
        <v>2128</v>
      </c>
      <c r="F176" s="233" t="s">
        <v>2129</v>
      </c>
      <c r="G176" s="233"/>
      <c r="H176" s="233"/>
      <c r="I176" s="233"/>
      <c r="J176" s="234" t="s">
        <v>210</v>
      </c>
      <c r="K176" s="235">
        <v>8</v>
      </c>
      <c r="L176" s="149"/>
      <c r="M176" s="149"/>
      <c r="N176" s="236">
        <f>ROUND(L176*K176,2)</f>
        <v>0</v>
      </c>
      <c r="O176" s="236"/>
      <c r="P176" s="236"/>
      <c r="Q176" s="236"/>
      <c r="R176" s="174"/>
      <c r="S176" s="262"/>
      <c r="T176" s="237" t="s">
        <v>5</v>
      </c>
      <c r="U176" s="238" t="s">
        <v>41</v>
      </c>
      <c r="V176" s="239">
        <v>0</v>
      </c>
      <c r="W176" s="239">
        <f>V176*K176</f>
        <v>0</v>
      </c>
      <c r="X176" s="239">
        <v>0</v>
      </c>
      <c r="Y176" s="239">
        <f>X176*K176</f>
        <v>0</v>
      </c>
      <c r="Z176" s="239">
        <v>0</v>
      </c>
      <c r="AA176" s="240">
        <f>Z176*K176</f>
        <v>0</v>
      </c>
      <c r="AR176" s="158" t="s">
        <v>173</v>
      </c>
      <c r="AT176" s="158" t="s">
        <v>169</v>
      </c>
      <c r="AU176" s="158" t="s">
        <v>80</v>
      </c>
      <c r="AY176" s="158" t="s">
        <v>168</v>
      </c>
      <c r="BE176" s="241">
        <f>IF(U176="základná",N176,0)</f>
        <v>0</v>
      </c>
      <c r="BF176" s="241">
        <f>IF(U176="znížená",N176,0)</f>
        <v>0</v>
      </c>
      <c r="BG176" s="241">
        <f>IF(U176="zákl. prenesená",N176,0)</f>
        <v>0</v>
      </c>
      <c r="BH176" s="241">
        <f>IF(U176="zníž. prenesená",N176,0)</f>
        <v>0</v>
      </c>
      <c r="BI176" s="241">
        <f>IF(U176="nulová",N176,0)</f>
        <v>0</v>
      </c>
      <c r="BJ176" s="158" t="s">
        <v>85</v>
      </c>
      <c r="BK176" s="242">
        <f>ROUND(L176*K176,3)</f>
        <v>0</v>
      </c>
      <c r="BL176" s="158" t="s">
        <v>173</v>
      </c>
      <c r="BM176" s="158" t="s">
        <v>597</v>
      </c>
      <c r="BO176" s="152"/>
    </row>
    <row r="177" spans="2:67" s="170" customFormat="1" ht="16.5" customHeight="1">
      <c r="B177" s="171"/>
      <c r="C177" s="231" t="s">
        <v>370</v>
      </c>
      <c r="D177" s="231" t="s">
        <v>169</v>
      </c>
      <c r="E177" s="232" t="s">
        <v>2130</v>
      </c>
      <c r="F177" s="233" t="s">
        <v>2131</v>
      </c>
      <c r="G177" s="233"/>
      <c r="H177" s="233"/>
      <c r="I177" s="233"/>
      <c r="J177" s="264" t="s">
        <v>1587</v>
      </c>
      <c r="K177" s="265">
        <v>12</v>
      </c>
      <c r="L177" s="151"/>
      <c r="M177" s="151"/>
      <c r="N177" s="236">
        <f>ROUND(L177*K177,2)</f>
        <v>0</v>
      </c>
      <c r="O177" s="236"/>
      <c r="P177" s="236"/>
      <c r="Q177" s="236"/>
      <c r="R177" s="174"/>
      <c r="S177" s="262"/>
      <c r="T177" s="237" t="s">
        <v>5</v>
      </c>
      <c r="U177" s="238" t="s">
        <v>41</v>
      </c>
      <c r="V177" s="239">
        <v>0</v>
      </c>
      <c r="W177" s="239">
        <f>V177*K177</f>
        <v>0</v>
      </c>
      <c r="X177" s="239">
        <v>0</v>
      </c>
      <c r="Y177" s="239">
        <f>X177*K177</f>
        <v>0</v>
      </c>
      <c r="Z177" s="239">
        <v>0</v>
      </c>
      <c r="AA177" s="240">
        <f>Z177*K177</f>
        <v>0</v>
      </c>
      <c r="AR177" s="158" t="s">
        <v>173</v>
      </c>
      <c r="AT177" s="158" t="s">
        <v>169</v>
      </c>
      <c r="AU177" s="158" t="s">
        <v>80</v>
      </c>
      <c r="AY177" s="158" t="s">
        <v>168</v>
      </c>
      <c r="BE177" s="241">
        <f>IF(U177="základná",N177,0)</f>
        <v>0</v>
      </c>
      <c r="BF177" s="241">
        <f>IF(U177="znížená",N177,0)</f>
        <v>0</v>
      </c>
      <c r="BG177" s="241">
        <f>IF(U177="zákl. prenesená",N177,0)</f>
        <v>0</v>
      </c>
      <c r="BH177" s="241">
        <f>IF(U177="zníž. prenesená",N177,0)</f>
        <v>0</v>
      </c>
      <c r="BI177" s="241">
        <f>IF(U177="nulová",N177,0)</f>
        <v>0</v>
      </c>
      <c r="BJ177" s="158" t="s">
        <v>85</v>
      </c>
      <c r="BK177" s="242">
        <f>ROUND(L177*K177,3)</f>
        <v>0</v>
      </c>
      <c r="BL177" s="158" t="s">
        <v>173</v>
      </c>
      <c r="BM177" s="158" t="s">
        <v>605</v>
      </c>
      <c r="BO177" s="152"/>
    </row>
    <row r="178" spans="2:67" s="170" customFormat="1" ht="16.5" customHeight="1">
      <c r="B178" s="171"/>
      <c r="C178" s="231" t="s">
        <v>374</v>
      </c>
      <c r="D178" s="231" t="s">
        <v>169</v>
      </c>
      <c r="E178" s="232" t="s">
        <v>2132</v>
      </c>
      <c r="F178" s="233" t="s">
        <v>2133</v>
      </c>
      <c r="G178" s="233"/>
      <c r="H178" s="233"/>
      <c r="I178" s="233"/>
      <c r="J178" s="264" t="s">
        <v>1587</v>
      </c>
      <c r="K178" s="265">
        <v>14</v>
      </c>
      <c r="L178" s="151"/>
      <c r="M178" s="151"/>
      <c r="N178" s="236">
        <f>ROUND(L178*K178,2)</f>
        <v>0</v>
      </c>
      <c r="O178" s="236"/>
      <c r="P178" s="236"/>
      <c r="Q178" s="236"/>
      <c r="R178" s="174"/>
      <c r="S178" s="262"/>
      <c r="T178" s="237" t="s">
        <v>5</v>
      </c>
      <c r="U178" s="253" t="s">
        <v>41</v>
      </c>
      <c r="V178" s="254">
        <v>0</v>
      </c>
      <c r="W178" s="254">
        <f>V178*K178</f>
        <v>0</v>
      </c>
      <c r="X178" s="254">
        <v>0</v>
      </c>
      <c r="Y178" s="254">
        <f>X178*K178</f>
        <v>0</v>
      </c>
      <c r="Z178" s="254">
        <v>0</v>
      </c>
      <c r="AA178" s="255">
        <f>Z178*K178</f>
        <v>0</v>
      </c>
      <c r="AR178" s="158" t="s">
        <v>173</v>
      </c>
      <c r="AT178" s="158" t="s">
        <v>169</v>
      </c>
      <c r="AU178" s="158" t="s">
        <v>80</v>
      </c>
      <c r="AY178" s="158" t="s">
        <v>168</v>
      </c>
      <c r="BE178" s="241">
        <f>IF(U178="základná",N178,0)</f>
        <v>0</v>
      </c>
      <c r="BF178" s="241">
        <f>IF(U178="znížená",N178,0)</f>
        <v>0</v>
      </c>
      <c r="BG178" s="241">
        <f>IF(U178="zákl. prenesená",N178,0)</f>
        <v>0</v>
      </c>
      <c r="BH178" s="241">
        <f>IF(U178="zníž. prenesená",N178,0)</f>
        <v>0</v>
      </c>
      <c r="BI178" s="241">
        <f>IF(U178="nulová",N178,0)</f>
        <v>0</v>
      </c>
      <c r="BJ178" s="158" t="s">
        <v>85</v>
      </c>
      <c r="BK178" s="242">
        <f>ROUND(L178*K178,3)</f>
        <v>0</v>
      </c>
      <c r="BL178" s="158" t="s">
        <v>173</v>
      </c>
      <c r="BM178" s="158" t="s">
        <v>612</v>
      </c>
      <c r="BO178" s="152"/>
    </row>
    <row r="179" spans="2:67" s="170" customFormat="1" ht="7" customHeight="1">
      <c r="B179" s="179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1"/>
      <c r="S179" s="262"/>
    </row>
    <row r="180" spans="2:67">
      <c r="S180" s="266"/>
    </row>
  </sheetData>
  <sheetProtection algorithmName="SHA-512" hashValue="1V6tuhjpZGxyAoz4yrbTSZcRAPsYvy30gF48yMMMwAzSsX4Wr7/cru6I+kgYwINs8Bi5qqvDuY3cZWZNcanGMA==" saltValue="DQxylCR/fL0qMlaP0/3muA==" spinCount="100000" sheet="1" formatCells="0" sort="0" autoFilter="0"/>
  <protectedRanges>
    <protectedRange sqref="BO121:BO178 L121:M178 C4:Q101" name="Rozsah1"/>
  </protectedRanges>
  <mergeCells count="223">
    <mergeCell ref="H1:K1"/>
    <mergeCell ref="S2:AC2"/>
    <mergeCell ref="F178:I178"/>
    <mergeCell ref="L178:M178"/>
    <mergeCell ref="N178:Q178"/>
    <mergeCell ref="N119:Q119"/>
    <mergeCell ref="N120:Q120"/>
    <mergeCell ref="N137:Q137"/>
    <mergeCell ref="N154:Q154"/>
    <mergeCell ref="N161:Q161"/>
    <mergeCell ref="N168:Q168"/>
    <mergeCell ref="N170:Q170"/>
    <mergeCell ref="N172:Q172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69:I169"/>
    <mergeCell ref="L169:M169"/>
    <mergeCell ref="N169:Q169"/>
    <mergeCell ref="F171:I171"/>
    <mergeCell ref="L171:M171"/>
    <mergeCell ref="N171:Q171"/>
    <mergeCell ref="F173:I173"/>
    <mergeCell ref="L173:M173"/>
    <mergeCell ref="N173:Q17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18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O201"/>
  <sheetViews>
    <sheetView showGridLines="0" workbookViewId="0">
      <pane ySplit="1" topLeftCell="A2" activePane="bottomLeft" state="frozen"/>
      <selection pane="bottomLeft" activeCell="L103" activeCellId="2" sqref="BO124:BO200 L124:M200 C4:Q103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24.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2.12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101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2134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28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">
        <v>5</v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">
        <v>28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">
        <v>5</v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2135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N101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ROUND((SUM(BE101:BE102)+SUM(BE121:BE200)), 2)</f>
        <v>0</v>
      </c>
      <c r="I33" s="301"/>
      <c r="J33" s="301"/>
      <c r="K33" s="298"/>
      <c r="L33" s="298"/>
      <c r="M33" s="315">
        <f>ROUND(ROUND((SUM(BE101:BE102)+SUM(BE121:BE200)),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ROUND((SUM(BF101:BF102)+SUM(BF121:BF200)), 2)</f>
        <v>0</v>
      </c>
      <c r="I34" s="301"/>
      <c r="J34" s="301"/>
      <c r="K34" s="298"/>
      <c r="L34" s="298"/>
      <c r="M34" s="315">
        <f>ROUND(ROUND((SUM(BF101:BF102)+SUM(BF121:BF200)),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ROUND((SUM(BG101:BG102)+SUM(BG121:BG200)),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ROUND((SUM(BH101:BH102)+SUM(BH121:BH200)),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ROUND((SUM(BI101:BI102)+SUM(BI121:BI200)),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8" s="170" customFormat="1" ht="37" customHeight="1">
      <c r="B80" s="171"/>
      <c r="C80" s="334" t="s">
        <v>121</v>
      </c>
      <c r="D80" s="298"/>
      <c r="E80" s="298"/>
      <c r="F80" s="335" t="str">
        <f>F8</f>
        <v>E 06 - Vykurovanie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Fedorčák</v>
      </c>
      <c r="N85" s="304"/>
      <c r="O85" s="304"/>
      <c r="P85" s="304"/>
      <c r="Q85" s="304"/>
      <c r="R85" s="174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N121</f>
        <v>0</v>
      </c>
      <c r="O89" s="340"/>
      <c r="P89" s="340"/>
      <c r="Q89" s="340"/>
      <c r="R89" s="174"/>
      <c r="AU89" s="158" t="s">
        <v>130</v>
      </c>
    </row>
    <row r="90" spans="2:47" s="190" customFormat="1" ht="25" customHeight="1">
      <c r="B90" s="187"/>
      <c r="C90" s="341"/>
      <c r="D90" s="342" t="s">
        <v>1168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N122</f>
        <v>0</v>
      </c>
      <c r="O90" s="344"/>
      <c r="P90" s="344"/>
      <c r="Q90" s="344"/>
      <c r="R90" s="189"/>
    </row>
    <row r="91" spans="2:47" s="193" customFormat="1" ht="19.899999999999999" customHeight="1">
      <c r="B91" s="191"/>
      <c r="C91" s="345"/>
      <c r="D91" s="346" t="s">
        <v>135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7">
        <f>N123</f>
        <v>0</v>
      </c>
      <c r="O91" s="348"/>
      <c r="P91" s="348"/>
      <c r="Q91" s="348"/>
      <c r="R91" s="192"/>
    </row>
    <row r="92" spans="2:47" s="193" customFormat="1" ht="19.899999999999999" customHeight="1">
      <c r="B92" s="191"/>
      <c r="C92" s="345"/>
      <c r="D92" s="346" t="s">
        <v>136</v>
      </c>
      <c r="E92" s="345"/>
      <c r="F92" s="345"/>
      <c r="G92" s="345"/>
      <c r="H92" s="345"/>
      <c r="I92" s="345"/>
      <c r="J92" s="345"/>
      <c r="K92" s="345"/>
      <c r="L92" s="345"/>
      <c r="M92" s="345"/>
      <c r="N92" s="347">
        <f>N126</f>
        <v>0</v>
      </c>
      <c r="O92" s="348"/>
      <c r="P92" s="348"/>
      <c r="Q92" s="348"/>
      <c r="R92" s="192"/>
    </row>
    <row r="93" spans="2:47" s="193" customFormat="1" ht="19.899999999999999" customHeight="1">
      <c r="B93" s="191"/>
      <c r="C93" s="345"/>
      <c r="D93" s="346" t="s">
        <v>1172</v>
      </c>
      <c r="E93" s="345"/>
      <c r="F93" s="345"/>
      <c r="G93" s="345"/>
      <c r="H93" s="345"/>
      <c r="I93" s="345"/>
      <c r="J93" s="345"/>
      <c r="K93" s="345"/>
      <c r="L93" s="345"/>
      <c r="M93" s="345"/>
      <c r="N93" s="347">
        <f>N135</f>
        <v>0</v>
      </c>
      <c r="O93" s="348"/>
      <c r="P93" s="348"/>
      <c r="Q93" s="348"/>
      <c r="R93" s="192"/>
    </row>
    <row r="94" spans="2:47" s="190" customFormat="1" ht="25" customHeight="1">
      <c r="B94" s="187"/>
      <c r="C94" s="341"/>
      <c r="D94" s="342" t="s">
        <v>1173</v>
      </c>
      <c r="E94" s="341"/>
      <c r="F94" s="341"/>
      <c r="G94" s="341"/>
      <c r="H94" s="341"/>
      <c r="I94" s="341"/>
      <c r="J94" s="341"/>
      <c r="K94" s="341"/>
      <c r="L94" s="341"/>
      <c r="M94" s="341"/>
      <c r="N94" s="343">
        <f>N138</f>
        <v>0</v>
      </c>
      <c r="O94" s="344"/>
      <c r="P94" s="344"/>
      <c r="Q94" s="344"/>
      <c r="R94" s="189"/>
    </row>
    <row r="95" spans="2:47" s="193" customFormat="1" ht="19.899999999999999" customHeight="1">
      <c r="B95" s="191"/>
      <c r="C95" s="345"/>
      <c r="D95" s="346" t="s">
        <v>1176</v>
      </c>
      <c r="E95" s="345"/>
      <c r="F95" s="345"/>
      <c r="G95" s="345"/>
      <c r="H95" s="345"/>
      <c r="I95" s="345"/>
      <c r="J95" s="345"/>
      <c r="K95" s="345"/>
      <c r="L95" s="345"/>
      <c r="M95" s="345"/>
      <c r="N95" s="347">
        <f>N139</f>
        <v>0</v>
      </c>
      <c r="O95" s="348"/>
      <c r="P95" s="348"/>
      <c r="Q95" s="348"/>
      <c r="R95" s="192"/>
    </row>
    <row r="96" spans="2:47" s="193" customFormat="1" ht="19.899999999999999" customHeight="1">
      <c r="B96" s="191"/>
      <c r="C96" s="345"/>
      <c r="D96" s="346" t="s">
        <v>2136</v>
      </c>
      <c r="E96" s="345"/>
      <c r="F96" s="345"/>
      <c r="G96" s="345"/>
      <c r="H96" s="345"/>
      <c r="I96" s="345"/>
      <c r="J96" s="345"/>
      <c r="K96" s="345"/>
      <c r="L96" s="345"/>
      <c r="M96" s="345"/>
      <c r="N96" s="347">
        <f>N141</f>
        <v>0</v>
      </c>
      <c r="O96" s="348"/>
      <c r="P96" s="348"/>
      <c r="Q96" s="348"/>
      <c r="R96" s="192"/>
    </row>
    <row r="97" spans="2:21" s="193" customFormat="1" ht="19.899999999999999" customHeight="1">
      <c r="B97" s="191"/>
      <c r="C97" s="345"/>
      <c r="D97" s="346" t="s">
        <v>2137</v>
      </c>
      <c r="E97" s="345"/>
      <c r="F97" s="345"/>
      <c r="G97" s="345"/>
      <c r="H97" s="345"/>
      <c r="I97" s="345"/>
      <c r="J97" s="345"/>
      <c r="K97" s="345"/>
      <c r="L97" s="345"/>
      <c r="M97" s="345"/>
      <c r="N97" s="347">
        <f>N154</f>
        <v>0</v>
      </c>
      <c r="O97" s="348"/>
      <c r="P97" s="348"/>
      <c r="Q97" s="348"/>
      <c r="R97" s="192"/>
    </row>
    <row r="98" spans="2:21" s="193" customFormat="1" ht="19.899999999999999" customHeight="1">
      <c r="B98" s="191"/>
      <c r="C98" s="345"/>
      <c r="D98" s="346" t="s">
        <v>2138</v>
      </c>
      <c r="E98" s="345"/>
      <c r="F98" s="345"/>
      <c r="G98" s="345"/>
      <c r="H98" s="345"/>
      <c r="I98" s="345"/>
      <c r="J98" s="345"/>
      <c r="K98" s="345"/>
      <c r="L98" s="345"/>
      <c r="M98" s="345"/>
      <c r="N98" s="347">
        <f>N177</f>
        <v>0</v>
      </c>
      <c r="O98" s="348"/>
      <c r="P98" s="348"/>
      <c r="Q98" s="348"/>
      <c r="R98" s="192"/>
    </row>
    <row r="99" spans="2:21" s="190" customFormat="1" ht="25" customHeight="1">
      <c r="B99" s="187"/>
      <c r="C99" s="341"/>
      <c r="D99" s="342" t="s">
        <v>2139</v>
      </c>
      <c r="E99" s="341"/>
      <c r="F99" s="341"/>
      <c r="G99" s="341"/>
      <c r="H99" s="341"/>
      <c r="I99" s="341"/>
      <c r="J99" s="341"/>
      <c r="K99" s="341"/>
      <c r="L99" s="341"/>
      <c r="M99" s="341"/>
      <c r="N99" s="343">
        <f>N196</f>
        <v>0</v>
      </c>
      <c r="O99" s="344"/>
      <c r="P99" s="344"/>
      <c r="Q99" s="344"/>
      <c r="R99" s="189"/>
    </row>
    <row r="100" spans="2:21" s="170" customFormat="1" ht="21.75" customHeight="1">
      <c r="B100" s="171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174"/>
    </row>
    <row r="101" spans="2:21" s="170" customFormat="1" ht="29.25" customHeight="1">
      <c r="B101" s="171"/>
      <c r="C101" s="338" t="s">
        <v>153</v>
      </c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340">
        <v>0</v>
      </c>
      <c r="O101" s="349"/>
      <c r="P101" s="349"/>
      <c r="Q101" s="349"/>
      <c r="R101" s="174"/>
      <c r="T101" s="194"/>
      <c r="U101" s="195" t="s">
        <v>38</v>
      </c>
    </row>
    <row r="102" spans="2:21" s="170" customFormat="1" ht="18" customHeight="1">
      <c r="B102" s="171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174"/>
    </row>
    <row r="103" spans="2:21" s="170" customFormat="1" ht="29.25" customHeight="1">
      <c r="B103" s="171"/>
      <c r="C103" s="350" t="s">
        <v>112</v>
      </c>
      <c r="D103" s="316"/>
      <c r="E103" s="316"/>
      <c r="F103" s="316"/>
      <c r="G103" s="316"/>
      <c r="H103" s="316"/>
      <c r="I103" s="316"/>
      <c r="J103" s="316"/>
      <c r="K103" s="316"/>
      <c r="L103" s="351">
        <f>ROUND(SUM(N89+N101),2)</f>
        <v>0</v>
      </c>
      <c r="M103" s="351"/>
      <c r="N103" s="351"/>
      <c r="O103" s="351"/>
      <c r="P103" s="351"/>
      <c r="Q103" s="351"/>
      <c r="R103" s="174"/>
    </row>
    <row r="104" spans="2:21" s="170" customFormat="1" ht="7" customHeight="1">
      <c r="B104" s="179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1"/>
    </row>
    <row r="108" spans="2:21" s="170" customFormat="1" ht="7" customHeight="1">
      <c r="B108" s="182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4"/>
    </row>
    <row r="109" spans="2:21" s="170" customFormat="1" ht="37" customHeight="1">
      <c r="B109" s="171"/>
      <c r="C109" s="163" t="s">
        <v>154</v>
      </c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4"/>
    </row>
    <row r="110" spans="2:21" s="170" customFormat="1" ht="7" customHeight="1">
      <c r="B110" s="171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4"/>
    </row>
    <row r="111" spans="2:21" s="170" customFormat="1" ht="30" customHeight="1">
      <c r="B111" s="171"/>
      <c r="C111" s="167" t="s">
        <v>15</v>
      </c>
      <c r="D111" s="172"/>
      <c r="E111" s="172"/>
      <c r="F111" s="168" t="str">
        <f>F6</f>
        <v>Urgentný príjem, zmena dokončenej stavby v NsP Rožňava</v>
      </c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72"/>
      <c r="R111" s="174"/>
    </row>
    <row r="112" spans="2:21" ht="30" customHeight="1">
      <c r="B112" s="162"/>
      <c r="C112" s="167" t="s">
        <v>119</v>
      </c>
      <c r="D112" s="166"/>
      <c r="E112" s="166"/>
      <c r="F112" s="168" t="s">
        <v>120</v>
      </c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166"/>
      <c r="R112" s="164"/>
    </row>
    <row r="113" spans="2:67" s="170" customFormat="1" ht="37" customHeight="1">
      <c r="B113" s="171"/>
      <c r="C113" s="185" t="s">
        <v>121</v>
      </c>
      <c r="D113" s="172"/>
      <c r="E113" s="172"/>
      <c r="F113" s="186" t="str">
        <f>F8</f>
        <v>E 06 - Vykurovanie</v>
      </c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2"/>
      <c r="R113" s="174"/>
    </row>
    <row r="114" spans="2:67" s="170" customFormat="1" ht="7" customHeight="1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4"/>
    </row>
    <row r="115" spans="2:67" s="170" customFormat="1" ht="18" customHeight="1">
      <c r="B115" s="171"/>
      <c r="C115" s="167" t="s">
        <v>19</v>
      </c>
      <c r="D115" s="172"/>
      <c r="E115" s="172"/>
      <c r="F115" s="175" t="str">
        <f>F10</f>
        <v xml:space="preserve"> </v>
      </c>
      <c r="G115" s="172"/>
      <c r="H115" s="172"/>
      <c r="I115" s="172"/>
      <c r="J115" s="172"/>
      <c r="K115" s="167" t="s">
        <v>21</v>
      </c>
      <c r="L115" s="172"/>
      <c r="M115" s="176" t="str">
        <f>IF(O10="","",O10)</f>
        <v>1.4.2018</v>
      </c>
      <c r="N115" s="176"/>
      <c r="O115" s="176"/>
      <c r="P115" s="176"/>
      <c r="Q115" s="172"/>
      <c r="R115" s="174"/>
    </row>
    <row r="116" spans="2:67" s="170" customFormat="1" ht="7" customHeight="1">
      <c r="B116" s="171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4"/>
    </row>
    <row r="117" spans="2:67" s="170" customFormat="1">
      <c r="B117" s="171"/>
      <c r="C117" s="167" t="s">
        <v>23</v>
      </c>
      <c r="D117" s="172"/>
      <c r="E117" s="172"/>
      <c r="F117" s="175" t="str">
        <f>E13</f>
        <v>Nemocnica s poliklinikou sv. Barbory Rožňava, a.s.</v>
      </c>
      <c r="G117" s="172"/>
      <c r="H117" s="172"/>
      <c r="I117" s="172"/>
      <c r="J117" s="172"/>
      <c r="K117" s="167" t="s">
        <v>29</v>
      </c>
      <c r="L117" s="172"/>
      <c r="M117" s="177" t="str">
        <f>E19</f>
        <v>Architekt Dzurco s.r.o.</v>
      </c>
      <c r="N117" s="177"/>
      <c r="O117" s="177"/>
      <c r="P117" s="177"/>
      <c r="Q117" s="177"/>
      <c r="R117" s="174"/>
    </row>
    <row r="118" spans="2:67" s="170" customFormat="1" ht="14.5" customHeight="1">
      <c r="B118" s="171"/>
      <c r="C118" s="167" t="s">
        <v>27</v>
      </c>
      <c r="D118" s="172"/>
      <c r="E118" s="172"/>
      <c r="F118" s="175" t="str">
        <f>IF(E16="","",E16)</f>
        <v xml:space="preserve"> </v>
      </c>
      <c r="G118" s="172"/>
      <c r="H118" s="172"/>
      <c r="I118" s="172"/>
      <c r="J118" s="172"/>
      <c r="K118" s="167" t="s">
        <v>33</v>
      </c>
      <c r="L118" s="172"/>
      <c r="M118" s="177" t="str">
        <f>E22</f>
        <v>Ing. Fedorčák</v>
      </c>
      <c r="N118" s="177"/>
      <c r="O118" s="177"/>
      <c r="P118" s="177"/>
      <c r="Q118" s="177"/>
      <c r="R118" s="174"/>
    </row>
    <row r="119" spans="2:67" s="170" customFormat="1" ht="10.4" customHeight="1">
      <c r="B119" s="171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4"/>
    </row>
    <row r="120" spans="2:67" s="202" customFormat="1" ht="29.25" customHeight="1">
      <c r="B120" s="196"/>
      <c r="C120" s="197" t="s">
        <v>155</v>
      </c>
      <c r="D120" s="198" t="s">
        <v>156</v>
      </c>
      <c r="E120" s="198" t="s">
        <v>56</v>
      </c>
      <c r="F120" s="199" t="s">
        <v>157</v>
      </c>
      <c r="G120" s="199"/>
      <c r="H120" s="199"/>
      <c r="I120" s="199"/>
      <c r="J120" s="198" t="s">
        <v>158</v>
      </c>
      <c r="K120" s="198" t="s">
        <v>159</v>
      </c>
      <c r="L120" s="199" t="s">
        <v>160</v>
      </c>
      <c r="M120" s="199"/>
      <c r="N120" s="199" t="s">
        <v>128</v>
      </c>
      <c r="O120" s="199"/>
      <c r="P120" s="199"/>
      <c r="Q120" s="200"/>
      <c r="R120" s="201"/>
      <c r="T120" s="203" t="s">
        <v>161</v>
      </c>
      <c r="U120" s="204" t="s">
        <v>38</v>
      </c>
      <c r="V120" s="204" t="s">
        <v>162</v>
      </c>
      <c r="W120" s="204" t="s">
        <v>163</v>
      </c>
      <c r="X120" s="204" t="s">
        <v>164</v>
      </c>
      <c r="Y120" s="204" t="s">
        <v>165</v>
      </c>
      <c r="Z120" s="204" t="s">
        <v>166</v>
      </c>
      <c r="AA120" s="205" t="s">
        <v>167</v>
      </c>
      <c r="BO120" s="198" t="s">
        <v>2638</v>
      </c>
    </row>
    <row r="121" spans="2:67" s="170" customFormat="1" ht="29.25" customHeight="1">
      <c r="B121" s="171"/>
      <c r="C121" s="206" t="s">
        <v>124</v>
      </c>
      <c r="D121" s="172"/>
      <c r="E121" s="172"/>
      <c r="F121" s="172"/>
      <c r="G121" s="172"/>
      <c r="H121" s="172"/>
      <c r="I121" s="172"/>
      <c r="J121" s="172"/>
      <c r="K121" s="172"/>
      <c r="L121" s="207"/>
      <c r="M121" s="207"/>
      <c r="N121" s="208">
        <f>BK121</f>
        <v>0</v>
      </c>
      <c r="O121" s="208"/>
      <c r="P121" s="208"/>
      <c r="Q121" s="208"/>
      <c r="R121" s="174"/>
      <c r="T121" s="210"/>
      <c r="U121" s="178"/>
      <c r="V121" s="178"/>
      <c r="W121" s="211">
        <f>W122+W138+W196</f>
        <v>1.2935449999999999</v>
      </c>
      <c r="X121" s="178"/>
      <c r="Y121" s="211">
        <f>Y122+Y138+Y196</f>
        <v>10.649215000000002</v>
      </c>
      <c r="Z121" s="178"/>
      <c r="AA121" s="212">
        <f>AA122+AA138+AA196</f>
        <v>0.81120000000000003</v>
      </c>
      <c r="AT121" s="158" t="s">
        <v>73</v>
      </c>
      <c r="AU121" s="158" t="s">
        <v>130</v>
      </c>
      <c r="BK121" s="213">
        <f>BK122+BK138+BK196</f>
        <v>0</v>
      </c>
    </row>
    <row r="122" spans="2:67" s="220" customFormat="1" ht="37.4" customHeight="1">
      <c r="B122" s="214"/>
      <c r="C122" s="215"/>
      <c r="D122" s="216" t="s">
        <v>1168</v>
      </c>
      <c r="E122" s="216"/>
      <c r="F122" s="216"/>
      <c r="G122" s="216"/>
      <c r="H122" s="216"/>
      <c r="I122" s="216"/>
      <c r="J122" s="216"/>
      <c r="K122" s="216"/>
      <c r="L122" s="217"/>
      <c r="M122" s="217"/>
      <c r="N122" s="218">
        <f>BK122</f>
        <v>0</v>
      </c>
      <c r="O122" s="218"/>
      <c r="P122" s="218"/>
      <c r="Q122" s="218"/>
      <c r="R122" s="219"/>
      <c r="T122" s="221"/>
      <c r="U122" s="215"/>
      <c r="V122" s="215"/>
      <c r="W122" s="222">
        <f>W123+W126+W135</f>
        <v>1.2935449999999999</v>
      </c>
      <c r="X122" s="215"/>
      <c r="Y122" s="222">
        <f>Y123+Y126+Y135</f>
        <v>0.56038500000000002</v>
      </c>
      <c r="Z122" s="215"/>
      <c r="AA122" s="223">
        <f>AA123+AA126+AA135</f>
        <v>0.35399999999999998</v>
      </c>
      <c r="AR122" s="224" t="s">
        <v>80</v>
      </c>
      <c r="AT122" s="225" t="s">
        <v>73</v>
      </c>
      <c r="AU122" s="225" t="s">
        <v>74</v>
      </c>
      <c r="AY122" s="224" t="s">
        <v>168</v>
      </c>
      <c r="BK122" s="226">
        <f>BK123+BK126+BK135</f>
        <v>0</v>
      </c>
    </row>
    <row r="123" spans="2:67" s="220" customFormat="1" ht="19.899999999999999" customHeight="1">
      <c r="B123" s="214"/>
      <c r="C123" s="215"/>
      <c r="D123" s="227" t="s">
        <v>135</v>
      </c>
      <c r="E123" s="227"/>
      <c r="F123" s="227"/>
      <c r="G123" s="227"/>
      <c r="H123" s="227"/>
      <c r="I123" s="227"/>
      <c r="J123" s="227"/>
      <c r="K123" s="227"/>
      <c r="L123" s="228"/>
      <c r="M123" s="228"/>
      <c r="N123" s="229">
        <f>BK123</f>
        <v>0</v>
      </c>
      <c r="O123" s="229"/>
      <c r="P123" s="229"/>
      <c r="Q123" s="229"/>
      <c r="R123" s="219"/>
      <c r="T123" s="221"/>
      <c r="U123" s="215"/>
      <c r="V123" s="215"/>
      <c r="W123" s="222">
        <f>SUM(W124:W125)</f>
        <v>0</v>
      </c>
      <c r="X123" s="215"/>
      <c r="Y123" s="222">
        <f>SUM(Y124:Y125)</f>
        <v>0.56038500000000002</v>
      </c>
      <c r="Z123" s="215"/>
      <c r="AA123" s="223">
        <f>SUM(AA124:AA125)</f>
        <v>0</v>
      </c>
      <c r="AR123" s="224" t="s">
        <v>80</v>
      </c>
      <c r="AT123" s="225" t="s">
        <v>73</v>
      </c>
      <c r="AU123" s="225" t="s">
        <v>80</v>
      </c>
      <c r="AY123" s="224" t="s">
        <v>168</v>
      </c>
      <c r="BK123" s="226">
        <f>SUM(BK124:BK125)</f>
        <v>0</v>
      </c>
    </row>
    <row r="124" spans="2:67" s="170" customFormat="1" ht="25.5" customHeight="1">
      <c r="B124" s="171"/>
      <c r="C124" s="231" t="s">
        <v>80</v>
      </c>
      <c r="D124" s="231" t="s">
        <v>169</v>
      </c>
      <c r="E124" s="232" t="s">
        <v>2140</v>
      </c>
      <c r="F124" s="233" t="s">
        <v>2141</v>
      </c>
      <c r="G124" s="233"/>
      <c r="H124" s="233"/>
      <c r="I124" s="233"/>
      <c r="J124" s="234" t="s">
        <v>181</v>
      </c>
      <c r="K124" s="235">
        <v>10.5</v>
      </c>
      <c r="L124" s="149"/>
      <c r="M124" s="149"/>
      <c r="N124" s="275">
        <f>ROUND(L124*K124,2)</f>
        <v>0</v>
      </c>
      <c r="O124" s="276"/>
      <c r="P124" s="276"/>
      <c r="Q124" s="277"/>
      <c r="R124" s="174"/>
      <c r="T124" s="237" t="s">
        <v>5</v>
      </c>
      <c r="U124" s="238" t="s">
        <v>41</v>
      </c>
      <c r="V124" s="239">
        <v>0</v>
      </c>
      <c r="W124" s="239">
        <f>V124*K124</f>
        <v>0</v>
      </c>
      <c r="X124" s="239">
        <v>5.0709999999999998E-2</v>
      </c>
      <c r="Y124" s="239">
        <f>X124*K124</f>
        <v>0.53245500000000001</v>
      </c>
      <c r="Z124" s="239">
        <v>0</v>
      </c>
      <c r="AA124" s="240">
        <f>Z124*K124</f>
        <v>0</v>
      </c>
      <c r="AR124" s="158" t="s">
        <v>173</v>
      </c>
      <c r="AT124" s="158" t="s">
        <v>169</v>
      </c>
      <c r="AU124" s="158" t="s">
        <v>85</v>
      </c>
      <c r="AY124" s="158" t="s">
        <v>168</v>
      </c>
      <c r="BE124" s="241">
        <f>IF(U124="základná",N124,0)</f>
        <v>0</v>
      </c>
      <c r="BF124" s="241">
        <f>IF(U124="znížená",N124,0)</f>
        <v>0</v>
      </c>
      <c r="BG124" s="241">
        <f>IF(U124="zákl. prenesená",N124,0)</f>
        <v>0</v>
      </c>
      <c r="BH124" s="241">
        <f>IF(U124="zníž. prenesená",N124,0)</f>
        <v>0</v>
      </c>
      <c r="BI124" s="241">
        <f>IF(U124="nulová",N124,0)</f>
        <v>0</v>
      </c>
      <c r="BJ124" s="158" t="s">
        <v>85</v>
      </c>
      <c r="BK124" s="242">
        <f>ROUND(L124*K124,3)</f>
        <v>0</v>
      </c>
      <c r="BL124" s="158" t="s">
        <v>173</v>
      </c>
      <c r="BM124" s="158" t="s">
        <v>80</v>
      </c>
      <c r="BO124" s="152"/>
    </row>
    <row r="125" spans="2:67" s="170" customFormat="1" ht="25.5" customHeight="1">
      <c r="B125" s="171"/>
      <c r="C125" s="231" t="s">
        <v>85</v>
      </c>
      <c r="D125" s="231" t="s">
        <v>169</v>
      </c>
      <c r="E125" s="232" t="s">
        <v>2142</v>
      </c>
      <c r="F125" s="233" t="s">
        <v>2143</v>
      </c>
      <c r="G125" s="233"/>
      <c r="H125" s="233"/>
      <c r="I125" s="233"/>
      <c r="J125" s="234" t="s">
        <v>181</v>
      </c>
      <c r="K125" s="235">
        <v>10.5</v>
      </c>
      <c r="L125" s="149"/>
      <c r="M125" s="149"/>
      <c r="N125" s="236">
        <f>ROUND(L125*K125,2)</f>
        <v>0</v>
      </c>
      <c r="O125" s="236"/>
      <c r="P125" s="236"/>
      <c r="Q125" s="236"/>
      <c r="R125" s="174"/>
      <c r="T125" s="237" t="s">
        <v>5</v>
      </c>
      <c r="U125" s="238" t="s">
        <v>41</v>
      </c>
      <c r="V125" s="239">
        <v>0</v>
      </c>
      <c r="W125" s="239">
        <f>V125*K125</f>
        <v>0</v>
      </c>
      <c r="X125" s="239">
        <v>2.66E-3</v>
      </c>
      <c r="Y125" s="239">
        <f>X125*K125</f>
        <v>2.793E-2</v>
      </c>
      <c r="Z125" s="239">
        <v>0</v>
      </c>
      <c r="AA125" s="240">
        <f>Z125*K125</f>
        <v>0</v>
      </c>
      <c r="AR125" s="158" t="s">
        <v>173</v>
      </c>
      <c r="AT125" s="158" t="s">
        <v>169</v>
      </c>
      <c r="AU125" s="158" t="s">
        <v>85</v>
      </c>
      <c r="AY125" s="158" t="s">
        <v>168</v>
      </c>
      <c r="BE125" s="241">
        <f>IF(U125="základná",N125,0)</f>
        <v>0</v>
      </c>
      <c r="BF125" s="241">
        <f>IF(U125="znížená",N125,0)</f>
        <v>0</v>
      </c>
      <c r="BG125" s="241">
        <f>IF(U125="zákl. prenesená",N125,0)</f>
        <v>0</v>
      </c>
      <c r="BH125" s="241">
        <f>IF(U125="zníž. prenesená",N125,0)</f>
        <v>0</v>
      </c>
      <c r="BI125" s="241">
        <f>IF(U125="nulová",N125,0)</f>
        <v>0</v>
      </c>
      <c r="BJ125" s="158" t="s">
        <v>85</v>
      </c>
      <c r="BK125" s="242">
        <f>ROUND(L125*K125,3)</f>
        <v>0</v>
      </c>
      <c r="BL125" s="158" t="s">
        <v>173</v>
      </c>
      <c r="BM125" s="158" t="s">
        <v>85</v>
      </c>
      <c r="BO125" s="152"/>
    </row>
    <row r="126" spans="2:67" s="220" customFormat="1" ht="29.9" customHeight="1">
      <c r="B126" s="214"/>
      <c r="C126" s="215"/>
      <c r="D126" s="227" t="s">
        <v>136</v>
      </c>
      <c r="E126" s="227"/>
      <c r="F126" s="227"/>
      <c r="G126" s="227"/>
      <c r="H126" s="227"/>
      <c r="I126" s="227"/>
      <c r="J126" s="227"/>
      <c r="K126" s="227"/>
      <c r="L126" s="289"/>
      <c r="M126" s="289"/>
      <c r="N126" s="249">
        <f>BK126</f>
        <v>0</v>
      </c>
      <c r="O126" s="250"/>
      <c r="P126" s="250"/>
      <c r="Q126" s="250"/>
      <c r="R126" s="219"/>
      <c r="T126" s="221"/>
      <c r="U126" s="215"/>
      <c r="V126" s="215"/>
      <c r="W126" s="222">
        <f>SUM(W127:W134)</f>
        <v>1.2935449999999999</v>
      </c>
      <c r="X126" s="215"/>
      <c r="Y126" s="222">
        <f>SUM(Y127:Y134)</f>
        <v>0</v>
      </c>
      <c r="Z126" s="215"/>
      <c r="AA126" s="223">
        <f>SUM(AA127:AA134)</f>
        <v>0.35399999999999998</v>
      </c>
      <c r="AR126" s="224" t="s">
        <v>80</v>
      </c>
      <c r="AT126" s="225" t="s">
        <v>73</v>
      </c>
      <c r="AU126" s="225" t="s">
        <v>80</v>
      </c>
      <c r="AY126" s="224" t="s">
        <v>168</v>
      </c>
      <c r="BK126" s="226">
        <f>SUM(BK127:BK134)</f>
        <v>0</v>
      </c>
      <c r="BO126" s="152"/>
    </row>
    <row r="127" spans="2:67" s="170" customFormat="1" ht="38.25" customHeight="1">
      <c r="B127" s="171"/>
      <c r="C127" s="231" t="s">
        <v>178</v>
      </c>
      <c r="D127" s="231" t="s">
        <v>169</v>
      </c>
      <c r="E127" s="232" t="s">
        <v>2144</v>
      </c>
      <c r="F127" s="233" t="s">
        <v>2145</v>
      </c>
      <c r="G127" s="233"/>
      <c r="H127" s="233"/>
      <c r="I127" s="233"/>
      <c r="J127" s="234" t="s">
        <v>531</v>
      </c>
      <c r="K127" s="235">
        <v>600</v>
      </c>
      <c r="L127" s="149"/>
      <c r="M127" s="149"/>
      <c r="N127" s="236">
        <f t="shared" ref="N127:N134" si="0">ROUND(L127*K127,2)</f>
        <v>0</v>
      </c>
      <c r="O127" s="236"/>
      <c r="P127" s="236"/>
      <c r="Q127" s="236"/>
      <c r="R127" s="174"/>
      <c r="T127" s="237" t="s">
        <v>5</v>
      </c>
      <c r="U127" s="238" t="s">
        <v>41</v>
      </c>
      <c r="V127" s="239">
        <v>0</v>
      </c>
      <c r="W127" s="239">
        <f t="shared" ref="W127:W134" si="1">V127*K127</f>
        <v>0</v>
      </c>
      <c r="X127" s="239">
        <v>0</v>
      </c>
      <c r="Y127" s="239">
        <f t="shared" ref="Y127:Y134" si="2">X127*K127</f>
        <v>0</v>
      </c>
      <c r="Z127" s="239">
        <v>1.0000000000000001E-5</v>
      </c>
      <c r="AA127" s="240">
        <f t="shared" ref="AA127:AA134" si="3">Z127*K127</f>
        <v>6.0000000000000001E-3</v>
      </c>
      <c r="AR127" s="158" t="s">
        <v>173</v>
      </c>
      <c r="AT127" s="158" t="s">
        <v>169</v>
      </c>
      <c r="AU127" s="158" t="s">
        <v>85</v>
      </c>
      <c r="AY127" s="158" t="s">
        <v>168</v>
      </c>
      <c r="BE127" s="241">
        <f t="shared" ref="BE127:BE134" si="4">IF(U127="základná",N127,0)</f>
        <v>0</v>
      </c>
      <c r="BF127" s="241">
        <f t="shared" ref="BF127:BF134" si="5">IF(U127="znížená",N127,0)</f>
        <v>0</v>
      </c>
      <c r="BG127" s="241">
        <f t="shared" ref="BG127:BG134" si="6">IF(U127="zákl. prenesená",N127,0)</f>
        <v>0</v>
      </c>
      <c r="BH127" s="241">
        <f t="shared" ref="BH127:BH134" si="7">IF(U127="zníž. prenesená",N127,0)</f>
        <v>0</v>
      </c>
      <c r="BI127" s="241">
        <f t="shared" ref="BI127:BI134" si="8">IF(U127="nulová",N127,0)</f>
        <v>0</v>
      </c>
      <c r="BJ127" s="158" t="s">
        <v>85</v>
      </c>
      <c r="BK127" s="242">
        <f t="shared" ref="BK127:BK134" si="9">ROUND(L127*K127,3)</f>
        <v>0</v>
      </c>
      <c r="BL127" s="158" t="s">
        <v>173</v>
      </c>
      <c r="BM127" s="158" t="s">
        <v>178</v>
      </c>
      <c r="BO127" s="152"/>
    </row>
    <row r="128" spans="2:67" s="170" customFormat="1" ht="38.25" customHeight="1">
      <c r="B128" s="171"/>
      <c r="C128" s="231" t="s">
        <v>173</v>
      </c>
      <c r="D128" s="231" t="s">
        <v>169</v>
      </c>
      <c r="E128" s="232" t="s">
        <v>538</v>
      </c>
      <c r="F128" s="233" t="s">
        <v>539</v>
      </c>
      <c r="G128" s="233"/>
      <c r="H128" s="233"/>
      <c r="I128" s="233"/>
      <c r="J128" s="234" t="s">
        <v>210</v>
      </c>
      <c r="K128" s="235">
        <v>39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T128" s="237" t="s">
        <v>5</v>
      </c>
      <c r="U128" s="238" t="s">
        <v>41</v>
      </c>
      <c r="V128" s="239">
        <v>0</v>
      </c>
      <c r="W128" s="239">
        <f t="shared" si="1"/>
        <v>0</v>
      </c>
      <c r="X128" s="239">
        <v>0</v>
      </c>
      <c r="Y128" s="239">
        <f t="shared" si="2"/>
        <v>0</v>
      </c>
      <c r="Z128" s="239">
        <v>2E-3</v>
      </c>
      <c r="AA128" s="240">
        <f t="shared" si="3"/>
        <v>7.8E-2</v>
      </c>
      <c r="AR128" s="158" t="s">
        <v>173</v>
      </c>
      <c r="AT128" s="158" t="s">
        <v>169</v>
      </c>
      <c r="AU128" s="158" t="s">
        <v>85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173</v>
      </c>
      <c r="BO128" s="152"/>
    </row>
    <row r="129" spans="2:67" s="170" customFormat="1" ht="38.25" customHeight="1">
      <c r="B129" s="171"/>
      <c r="C129" s="231" t="s">
        <v>186</v>
      </c>
      <c r="D129" s="231" t="s">
        <v>169</v>
      </c>
      <c r="E129" s="232" t="s">
        <v>2146</v>
      </c>
      <c r="F129" s="233" t="s">
        <v>2147</v>
      </c>
      <c r="G129" s="233"/>
      <c r="H129" s="233"/>
      <c r="I129" s="233"/>
      <c r="J129" s="234" t="s">
        <v>243</v>
      </c>
      <c r="K129" s="235">
        <v>30</v>
      </c>
      <c r="L129" s="149"/>
      <c r="M129" s="149"/>
      <c r="N129" s="236">
        <f t="shared" si="0"/>
        <v>0</v>
      </c>
      <c r="O129" s="236"/>
      <c r="P129" s="236"/>
      <c r="Q129" s="236"/>
      <c r="R129" s="174"/>
      <c r="T129" s="237" t="s">
        <v>5</v>
      </c>
      <c r="U129" s="238" t="s">
        <v>41</v>
      </c>
      <c r="V129" s="239">
        <v>0</v>
      </c>
      <c r="W129" s="239">
        <f t="shared" si="1"/>
        <v>0</v>
      </c>
      <c r="X129" s="239">
        <v>0</v>
      </c>
      <c r="Y129" s="239">
        <f t="shared" si="2"/>
        <v>0</v>
      </c>
      <c r="Z129" s="239">
        <v>8.9999999999999993E-3</v>
      </c>
      <c r="AA129" s="240">
        <f t="shared" si="3"/>
        <v>0.26999999999999996</v>
      </c>
      <c r="AR129" s="158" t="s">
        <v>173</v>
      </c>
      <c r="AT129" s="158" t="s">
        <v>169</v>
      </c>
      <c r="AU129" s="158" t="s">
        <v>85</v>
      </c>
      <c r="AY129" s="158" t="s">
        <v>168</v>
      </c>
      <c r="BE129" s="241">
        <f t="shared" si="4"/>
        <v>0</v>
      </c>
      <c r="BF129" s="241">
        <f t="shared" si="5"/>
        <v>0</v>
      </c>
      <c r="BG129" s="241">
        <f t="shared" si="6"/>
        <v>0</v>
      </c>
      <c r="BH129" s="241">
        <f t="shared" si="7"/>
        <v>0</v>
      </c>
      <c r="BI129" s="241">
        <f t="shared" si="8"/>
        <v>0</v>
      </c>
      <c r="BJ129" s="158" t="s">
        <v>85</v>
      </c>
      <c r="BK129" s="242">
        <f t="shared" si="9"/>
        <v>0</v>
      </c>
      <c r="BL129" s="158" t="s">
        <v>173</v>
      </c>
      <c r="BM129" s="158" t="s">
        <v>186</v>
      </c>
      <c r="BO129" s="152"/>
    </row>
    <row r="130" spans="2:67" s="170" customFormat="1" ht="25.5" customHeight="1">
      <c r="B130" s="171"/>
      <c r="C130" s="231" t="s">
        <v>190</v>
      </c>
      <c r="D130" s="231" t="s">
        <v>169</v>
      </c>
      <c r="E130" s="232" t="s">
        <v>554</v>
      </c>
      <c r="F130" s="233" t="s">
        <v>555</v>
      </c>
      <c r="G130" s="233"/>
      <c r="H130" s="233"/>
      <c r="I130" s="233"/>
      <c r="J130" s="234" t="s">
        <v>267</v>
      </c>
      <c r="K130" s="235">
        <v>10.648999999999999</v>
      </c>
      <c r="L130" s="149"/>
      <c r="M130" s="149"/>
      <c r="N130" s="236">
        <f t="shared" si="0"/>
        <v>0</v>
      </c>
      <c r="O130" s="236"/>
      <c r="P130" s="236"/>
      <c r="Q130" s="236"/>
      <c r="R130" s="174"/>
      <c r="T130" s="237" t="s">
        <v>5</v>
      </c>
      <c r="U130" s="238" t="s">
        <v>41</v>
      </c>
      <c r="V130" s="239">
        <v>0</v>
      </c>
      <c r="W130" s="239">
        <f t="shared" si="1"/>
        <v>0</v>
      </c>
      <c r="X130" s="239">
        <v>0</v>
      </c>
      <c r="Y130" s="239">
        <f t="shared" si="2"/>
        <v>0</v>
      </c>
      <c r="Z130" s="239">
        <v>0</v>
      </c>
      <c r="AA130" s="240">
        <f t="shared" si="3"/>
        <v>0</v>
      </c>
      <c r="AR130" s="158" t="s">
        <v>173</v>
      </c>
      <c r="AT130" s="158" t="s">
        <v>169</v>
      </c>
      <c r="AU130" s="158" t="s">
        <v>85</v>
      </c>
      <c r="AY130" s="158" t="s">
        <v>168</v>
      </c>
      <c r="BE130" s="241">
        <f t="shared" si="4"/>
        <v>0</v>
      </c>
      <c r="BF130" s="241">
        <f t="shared" si="5"/>
        <v>0</v>
      </c>
      <c r="BG130" s="241">
        <f t="shared" si="6"/>
        <v>0</v>
      </c>
      <c r="BH130" s="241">
        <f t="shared" si="7"/>
        <v>0</v>
      </c>
      <c r="BI130" s="241">
        <f t="shared" si="8"/>
        <v>0</v>
      </c>
      <c r="BJ130" s="158" t="s">
        <v>85</v>
      </c>
      <c r="BK130" s="242">
        <f t="shared" si="9"/>
        <v>0</v>
      </c>
      <c r="BL130" s="158" t="s">
        <v>173</v>
      </c>
      <c r="BM130" s="158" t="s">
        <v>190</v>
      </c>
      <c r="BO130" s="152"/>
    </row>
    <row r="131" spans="2:67" s="170" customFormat="1" ht="25.5" customHeight="1">
      <c r="B131" s="171"/>
      <c r="C131" s="231" t="s">
        <v>194</v>
      </c>
      <c r="D131" s="231" t="s">
        <v>169</v>
      </c>
      <c r="E131" s="232" t="s">
        <v>558</v>
      </c>
      <c r="F131" s="233" t="s">
        <v>559</v>
      </c>
      <c r="G131" s="233"/>
      <c r="H131" s="233"/>
      <c r="I131" s="233"/>
      <c r="J131" s="234" t="s">
        <v>267</v>
      </c>
      <c r="K131" s="235">
        <v>12.164999999999999</v>
      </c>
      <c r="L131" s="149"/>
      <c r="M131" s="149"/>
      <c r="N131" s="236">
        <f t="shared" si="0"/>
        <v>0</v>
      </c>
      <c r="O131" s="236"/>
      <c r="P131" s="236"/>
      <c r="Q131" s="236"/>
      <c r="R131" s="174"/>
      <c r="T131" s="237" t="s">
        <v>5</v>
      </c>
      <c r="U131" s="238" t="s">
        <v>41</v>
      </c>
      <c r="V131" s="239">
        <v>7.0000000000000001E-3</v>
      </c>
      <c r="W131" s="239">
        <f t="shared" si="1"/>
        <v>8.5154999999999995E-2</v>
      </c>
      <c r="X131" s="239">
        <v>0</v>
      </c>
      <c r="Y131" s="239">
        <f t="shared" si="2"/>
        <v>0</v>
      </c>
      <c r="Z131" s="239">
        <v>0</v>
      </c>
      <c r="AA131" s="240">
        <f t="shared" si="3"/>
        <v>0</v>
      </c>
      <c r="AR131" s="158" t="s">
        <v>173</v>
      </c>
      <c r="AT131" s="158" t="s">
        <v>169</v>
      </c>
      <c r="AU131" s="158" t="s">
        <v>85</v>
      </c>
      <c r="AY131" s="158" t="s">
        <v>168</v>
      </c>
      <c r="BE131" s="241">
        <f t="shared" si="4"/>
        <v>0</v>
      </c>
      <c r="BF131" s="241">
        <f t="shared" si="5"/>
        <v>0</v>
      </c>
      <c r="BG131" s="241">
        <f t="shared" si="6"/>
        <v>0</v>
      </c>
      <c r="BH131" s="241">
        <f t="shared" si="7"/>
        <v>0</v>
      </c>
      <c r="BI131" s="241">
        <f t="shared" si="8"/>
        <v>0</v>
      </c>
      <c r="BJ131" s="158" t="s">
        <v>85</v>
      </c>
      <c r="BK131" s="242">
        <f t="shared" si="9"/>
        <v>0</v>
      </c>
      <c r="BL131" s="158" t="s">
        <v>173</v>
      </c>
      <c r="BM131" s="158" t="s">
        <v>2148</v>
      </c>
      <c r="BO131" s="152"/>
    </row>
    <row r="132" spans="2:67" s="170" customFormat="1" ht="25.5" customHeight="1">
      <c r="B132" s="171"/>
      <c r="C132" s="231" t="s">
        <v>198</v>
      </c>
      <c r="D132" s="231" t="s">
        <v>169</v>
      </c>
      <c r="E132" s="232" t="s">
        <v>562</v>
      </c>
      <c r="F132" s="233" t="s">
        <v>563</v>
      </c>
      <c r="G132" s="233"/>
      <c r="H132" s="233"/>
      <c r="I132" s="233"/>
      <c r="J132" s="234" t="s">
        <v>267</v>
      </c>
      <c r="K132" s="235">
        <v>0.81100000000000005</v>
      </c>
      <c r="L132" s="149"/>
      <c r="M132" s="149"/>
      <c r="N132" s="236">
        <f t="shared" si="0"/>
        <v>0</v>
      </c>
      <c r="O132" s="236"/>
      <c r="P132" s="236"/>
      <c r="Q132" s="236"/>
      <c r="R132" s="174"/>
      <c r="T132" s="237" t="s">
        <v>5</v>
      </c>
      <c r="U132" s="238" t="s">
        <v>41</v>
      </c>
      <c r="V132" s="239">
        <v>0.89</v>
      </c>
      <c r="W132" s="239">
        <f t="shared" si="1"/>
        <v>0.72179000000000004</v>
      </c>
      <c r="X132" s="239">
        <v>0</v>
      </c>
      <c r="Y132" s="239">
        <f t="shared" si="2"/>
        <v>0</v>
      </c>
      <c r="Z132" s="239">
        <v>0</v>
      </c>
      <c r="AA132" s="240">
        <f t="shared" si="3"/>
        <v>0</v>
      </c>
      <c r="AR132" s="158" t="s">
        <v>173</v>
      </c>
      <c r="AT132" s="158" t="s">
        <v>169</v>
      </c>
      <c r="AU132" s="158" t="s">
        <v>85</v>
      </c>
      <c r="AY132" s="158" t="s">
        <v>168</v>
      </c>
      <c r="BE132" s="241">
        <f t="shared" si="4"/>
        <v>0</v>
      </c>
      <c r="BF132" s="241">
        <f t="shared" si="5"/>
        <v>0</v>
      </c>
      <c r="BG132" s="241">
        <f t="shared" si="6"/>
        <v>0</v>
      </c>
      <c r="BH132" s="241">
        <f t="shared" si="7"/>
        <v>0</v>
      </c>
      <c r="BI132" s="241">
        <f t="shared" si="8"/>
        <v>0</v>
      </c>
      <c r="BJ132" s="158" t="s">
        <v>85</v>
      </c>
      <c r="BK132" s="242">
        <f t="shared" si="9"/>
        <v>0</v>
      </c>
      <c r="BL132" s="158" t="s">
        <v>173</v>
      </c>
      <c r="BM132" s="158" t="s">
        <v>2149</v>
      </c>
      <c r="BO132" s="152"/>
    </row>
    <row r="133" spans="2:67" s="170" customFormat="1" ht="25.5" customHeight="1">
      <c r="B133" s="171"/>
      <c r="C133" s="231" t="s">
        <v>202</v>
      </c>
      <c r="D133" s="231" t="s">
        <v>169</v>
      </c>
      <c r="E133" s="232" t="s">
        <v>566</v>
      </c>
      <c r="F133" s="233" t="s">
        <v>567</v>
      </c>
      <c r="G133" s="233"/>
      <c r="H133" s="233"/>
      <c r="I133" s="233"/>
      <c r="J133" s="234" t="s">
        <v>267</v>
      </c>
      <c r="K133" s="235">
        <v>4.8659999999999997</v>
      </c>
      <c r="L133" s="149"/>
      <c r="M133" s="149"/>
      <c r="N133" s="236">
        <f t="shared" si="0"/>
        <v>0</v>
      </c>
      <c r="O133" s="236"/>
      <c r="P133" s="236"/>
      <c r="Q133" s="236"/>
      <c r="R133" s="174"/>
      <c r="T133" s="237" t="s">
        <v>5</v>
      </c>
      <c r="U133" s="238" t="s">
        <v>41</v>
      </c>
      <c r="V133" s="239">
        <v>0.1</v>
      </c>
      <c r="W133" s="239">
        <f t="shared" si="1"/>
        <v>0.48659999999999998</v>
      </c>
      <c r="X133" s="239">
        <v>0</v>
      </c>
      <c r="Y133" s="239">
        <f t="shared" si="2"/>
        <v>0</v>
      </c>
      <c r="Z133" s="239">
        <v>0</v>
      </c>
      <c r="AA133" s="240">
        <f t="shared" si="3"/>
        <v>0</v>
      </c>
      <c r="AR133" s="158" t="s">
        <v>173</v>
      </c>
      <c r="AT133" s="158" t="s">
        <v>169</v>
      </c>
      <c r="AU133" s="158" t="s">
        <v>85</v>
      </c>
      <c r="AY133" s="158" t="s">
        <v>168</v>
      </c>
      <c r="BE133" s="241">
        <f t="shared" si="4"/>
        <v>0</v>
      </c>
      <c r="BF133" s="241">
        <f t="shared" si="5"/>
        <v>0</v>
      </c>
      <c r="BG133" s="241">
        <f t="shared" si="6"/>
        <v>0</v>
      </c>
      <c r="BH133" s="241">
        <f t="shared" si="7"/>
        <v>0</v>
      </c>
      <c r="BI133" s="241">
        <f t="shared" si="8"/>
        <v>0</v>
      </c>
      <c r="BJ133" s="158" t="s">
        <v>85</v>
      </c>
      <c r="BK133" s="242">
        <f t="shared" si="9"/>
        <v>0</v>
      </c>
      <c r="BL133" s="158" t="s">
        <v>173</v>
      </c>
      <c r="BM133" s="158" t="s">
        <v>2150</v>
      </c>
      <c r="BO133" s="152"/>
    </row>
    <row r="134" spans="2:67" s="170" customFormat="1" ht="25.5" customHeight="1">
      <c r="B134" s="171"/>
      <c r="C134" s="231" t="s">
        <v>207</v>
      </c>
      <c r="D134" s="231" t="s">
        <v>169</v>
      </c>
      <c r="E134" s="232" t="s">
        <v>570</v>
      </c>
      <c r="F134" s="233" t="s">
        <v>571</v>
      </c>
      <c r="G134" s="233"/>
      <c r="H134" s="233"/>
      <c r="I134" s="233"/>
      <c r="J134" s="234" t="s">
        <v>267</v>
      </c>
      <c r="K134" s="235">
        <v>0.81100000000000005</v>
      </c>
      <c r="L134" s="149"/>
      <c r="M134" s="149"/>
      <c r="N134" s="236">
        <f t="shared" si="0"/>
        <v>0</v>
      </c>
      <c r="O134" s="236"/>
      <c r="P134" s="236"/>
      <c r="Q134" s="236"/>
      <c r="R134" s="174"/>
      <c r="T134" s="237" t="s">
        <v>5</v>
      </c>
      <c r="U134" s="238" t="s">
        <v>41</v>
      </c>
      <c r="V134" s="239">
        <v>0</v>
      </c>
      <c r="W134" s="239">
        <f t="shared" si="1"/>
        <v>0</v>
      </c>
      <c r="X134" s="239">
        <v>0</v>
      </c>
      <c r="Y134" s="239">
        <f t="shared" si="2"/>
        <v>0</v>
      </c>
      <c r="Z134" s="239">
        <v>0</v>
      </c>
      <c r="AA134" s="240">
        <f t="shared" si="3"/>
        <v>0</v>
      </c>
      <c r="AR134" s="158" t="s">
        <v>173</v>
      </c>
      <c r="AT134" s="158" t="s">
        <v>169</v>
      </c>
      <c r="AU134" s="158" t="s">
        <v>85</v>
      </c>
      <c r="AY134" s="158" t="s">
        <v>168</v>
      </c>
      <c r="BE134" s="241">
        <f t="shared" si="4"/>
        <v>0</v>
      </c>
      <c r="BF134" s="241">
        <f t="shared" si="5"/>
        <v>0</v>
      </c>
      <c r="BG134" s="241">
        <f t="shared" si="6"/>
        <v>0</v>
      </c>
      <c r="BH134" s="241">
        <f t="shared" si="7"/>
        <v>0</v>
      </c>
      <c r="BI134" s="241">
        <f t="shared" si="8"/>
        <v>0</v>
      </c>
      <c r="BJ134" s="158" t="s">
        <v>85</v>
      </c>
      <c r="BK134" s="242">
        <f t="shared" si="9"/>
        <v>0</v>
      </c>
      <c r="BL134" s="158" t="s">
        <v>173</v>
      </c>
      <c r="BM134" s="158" t="s">
        <v>2151</v>
      </c>
      <c r="BO134" s="152"/>
    </row>
    <row r="135" spans="2:67" s="220" customFormat="1" ht="29.9" customHeight="1">
      <c r="B135" s="214"/>
      <c r="C135" s="215"/>
      <c r="D135" s="227" t="s">
        <v>1172</v>
      </c>
      <c r="E135" s="227"/>
      <c r="F135" s="227"/>
      <c r="G135" s="227"/>
      <c r="H135" s="227"/>
      <c r="I135" s="227"/>
      <c r="J135" s="227"/>
      <c r="K135" s="227"/>
      <c r="L135" s="289"/>
      <c r="M135" s="289"/>
      <c r="N135" s="249">
        <f>BK135</f>
        <v>0</v>
      </c>
      <c r="O135" s="250"/>
      <c r="P135" s="250"/>
      <c r="Q135" s="250"/>
      <c r="R135" s="219"/>
      <c r="T135" s="221"/>
      <c r="U135" s="215"/>
      <c r="V135" s="215"/>
      <c r="W135" s="222">
        <f>SUM(W136:W137)</f>
        <v>0</v>
      </c>
      <c r="X135" s="215"/>
      <c r="Y135" s="222">
        <f>SUM(Y136:Y137)</f>
        <v>0</v>
      </c>
      <c r="Z135" s="215"/>
      <c r="AA135" s="223">
        <f>SUM(AA136:AA137)</f>
        <v>0</v>
      </c>
      <c r="AR135" s="224" t="s">
        <v>80</v>
      </c>
      <c r="AT135" s="225" t="s">
        <v>73</v>
      </c>
      <c r="AU135" s="225" t="s">
        <v>80</v>
      </c>
      <c r="AY135" s="224" t="s">
        <v>168</v>
      </c>
      <c r="BK135" s="226">
        <f>SUM(BK136:BK137)</f>
        <v>0</v>
      </c>
      <c r="BO135" s="152"/>
    </row>
    <row r="136" spans="2:67" s="170" customFormat="1" ht="38.25" customHeight="1">
      <c r="B136" s="171"/>
      <c r="C136" s="231" t="s">
        <v>212</v>
      </c>
      <c r="D136" s="231" t="s">
        <v>169</v>
      </c>
      <c r="E136" s="232" t="s">
        <v>2152</v>
      </c>
      <c r="F136" s="233" t="s">
        <v>2153</v>
      </c>
      <c r="G136" s="233"/>
      <c r="H136" s="233"/>
      <c r="I136" s="233"/>
      <c r="J136" s="234" t="s">
        <v>267</v>
      </c>
      <c r="K136" s="235">
        <v>10.648999999999999</v>
      </c>
      <c r="L136" s="149"/>
      <c r="M136" s="149"/>
      <c r="N136" s="236">
        <f>ROUND(L136*K136,2)</f>
        <v>0</v>
      </c>
      <c r="O136" s="236"/>
      <c r="P136" s="236"/>
      <c r="Q136" s="236"/>
      <c r="R136" s="174"/>
      <c r="T136" s="237" t="s">
        <v>5</v>
      </c>
      <c r="U136" s="238" t="s">
        <v>41</v>
      </c>
      <c r="V136" s="239">
        <v>0</v>
      </c>
      <c r="W136" s="239">
        <f>V136*K136</f>
        <v>0</v>
      </c>
      <c r="X136" s="239">
        <v>0</v>
      </c>
      <c r="Y136" s="239">
        <f>X136*K136</f>
        <v>0</v>
      </c>
      <c r="Z136" s="239">
        <v>0</v>
      </c>
      <c r="AA136" s="240">
        <f>Z136*K136</f>
        <v>0</v>
      </c>
      <c r="AR136" s="158" t="s">
        <v>173</v>
      </c>
      <c r="AT136" s="158" t="s">
        <v>169</v>
      </c>
      <c r="AU136" s="158" t="s">
        <v>85</v>
      </c>
      <c r="AY136" s="158" t="s">
        <v>168</v>
      </c>
      <c r="BE136" s="241">
        <f>IF(U136="základná",N136,0)</f>
        <v>0</v>
      </c>
      <c r="BF136" s="241">
        <f>IF(U136="znížená",N136,0)</f>
        <v>0</v>
      </c>
      <c r="BG136" s="241">
        <f>IF(U136="zákl. prenesená",N136,0)</f>
        <v>0</v>
      </c>
      <c r="BH136" s="241">
        <f>IF(U136="zníž. prenesená",N136,0)</f>
        <v>0</v>
      </c>
      <c r="BI136" s="241">
        <f>IF(U136="nulová",N136,0)</f>
        <v>0</v>
      </c>
      <c r="BJ136" s="158" t="s">
        <v>85</v>
      </c>
      <c r="BK136" s="242">
        <f>ROUND(L136*K136,3)</f>
        <v>0</v>
      </c>
      <c r="BL136" s="158" t="s">
        <v>173</v>
      </c>
      <c r="BM136" s="158" t="s">
        <v>194</v>
      </c>
      <c r="BO136" s="152"/>
    </row>
    <row r="137" spans="2:67" s="170" customFormat="1" ht="63.75" customHeight="1">
      <c r="B137" s="171"/>
      <c r="C137" s="231" t="s">
        <v>216</v>
      </c>
      <c r="D137" s="231" t="s">
        <v>169</v>
      </c>
      <c r="E137" s="232" t="s">
        <v>2154</v>
      </c>
      <c r="F137" s="233" t="s">
        <v>2155</v>
      </c>
      <c r="G137" s="233"/>
      <c r="H137" s="233"/>
      <c r="I137" s="233"/>
      <c r="J137" s="234" t="s">
        <v>267</v>
      </c>
      <c r="K137" s="235">
        <v>10.648999999999999</v>
      </c>
      <c r="L137" s="149"/>
      <c r="M137" s="149"/>
      <c r="N137" s="236">
        <f>ROUND(L137*K137,2)</f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0</v>
      </c>
      <c r="W137" s="239">
        <f>V137*K137</f>
        <v>0</v>
      </c>
      <c r="X137" s="239">
        <v>0</v>
      </c>
      <c r="Y137" s="239">
        <f>X137*K137</f>
        <v>0</v>
      </c>
      <c r="Z137" s="239">
        <v>0</v>
      </c>
      <c r="AA137" s="240">
        <f>Z137*K137</f>
        <v>0</v>
      </c>
      <c r="AR137" s="158" t="s">
        <v>173</v>
      </c>
      <c r="AT137" s="158" t="s">
        <v>169</v>
      </c>
      <c r="AU137" s="158" t="s">
        <v>85</v>
      </c>
      <c r="AY137" s="158" t="s">
        <v>168</v>
      </c>
      <c r="BE137" s="241">
        <f>IF(U137="základná",N137,0)</f>
        <v>0</v>
      </c>
      <c r="BF137" s="241">
        <f>IF(U137="znížená",N137,0)</f>
        <v>0</v>
      </c>
      <c r="BG137" s="241">
        <f>IF(U137="zákl. prenesená",N137,0)</f>
        <v>0</v>
      </c>
      <c r="BH137" s="241">
        <f>IF(U137="zníž. prenesená",N137,0)</f>
        <v>0</v>
      </c>
      <c r="BI137" s="241">
        <f>IF(U137="nulová",N137,0)</f>
        <v>0</v>
      </c>
      <c r="BJ137" s="158" t="s">
        <v>85</v>
      </c>
      <c r="BK137" s="242">
        <f>ROUND(L137*K137,3)</f>
        <v>0</v>
      </c>
      <c r="BL137" s="158" t="s">
        <v>173</v>
      </c>
      <c r="BM137" s="158" t="s">
        <v>198</v>
      </c>
      <c r="BO137" s="152"/>
    </row>
    <row r="138" spans="2:67" s="220" customFormat="1" ht="37.4" customHeight="1">
      <c r="B138" s="214"/>
      <c r="C138" s="215"/>
      <c r="D138" s="216" t="s">
        <v>1173</v>
      </c>
      <c r="E138" s="216"/>
      <c r="F138" s="216"/>
      <c r="G138" s="216"/>
      <c r="H138" s="216"/>
      <c r="I138" s="216"/>
      <c r="J138" s="216"/>
      <c r="K138" s="216"/>
      <c r="L138" s="290"/>
      <c r="M138" s="290"/>
      <c r="N138" s="251">
        <f>BK138</f>
        <v>0</v>
      </c>
      <c r="O138" s="252"/>
      <c r="P138" s="252"/>
      <c r="Q138" s="252"/>
      <c r="R138" s="219"/>
      <c r="T138" s="221"/>
      <c r="U138" s="215"/>
      <c r="V138" s="215"/>
      <c r="W138" s="222">
        <f>W139+W141+W154+W177</f>
        <v>0</v>
      </c>
      <c r="X138" s="215"/>
      <c r="Y138" s="222">
        <f>Y139+Y141+Y154+Y177</f>
        <v>10.088830000000002</v>
      </c>
      <c r="Z138" s="215"/>
      <c r="AA138" s="223">
        <f>AA139+AA141+AA154+AA177</f>
        <v>0.45720000000000005</v>
      </c>
      <c r="AR138" s="224" t="s">
        <v>85</v>
      </c>
      <c r="AT138" s="225" t="s">
        <v>73</v>
      </c>
      <c r="AU138" s="225" t="s">
        <v>74</v>
      </c>
      <c r="AY138" s="224" t="s">
        <v>168</v>
      </c>
      <c r="BK138" s="226">
        <f>BK139+BK141+BK154+BK177</f>
        <v>0</v>
      </c>
      <c r="BO138" s="152"/>
    </row>
    <row r="139" spans="2:67" s="220" customFormat="1" ht="19.899999999999999" customHeight="1">
      <c r="B139" s="214"/>
      <c r="C139" s="215"/>
      <c r="D139" s="227" t="s">
        <v>1176</v>
      </c>
      <c r="E139" s="227"/>
      <c r="F139" s="227"/>
      <c r="G139" s="227"/>
      <c r="H139" s="227"/>
      <c r="I139" s="227"/>
      <c r="J139" s="227"/>
      <c r="K139" s="227"/>
      <c r="L139" s="289"/>
      <c r="M139" s="289"/>
      <c r="N139" s="229">
        <f>BK139</f>
        <v>0</v>
      </c>
      <c r="O139" s="230"/>
      <c r="P139" s="230"/>
      <c r="Q139" s="230"/>
      <c r="R139" s="219"/>
      <c r="T139" s="221"/>
      <c r="U139" s="215"/>
      <c r="V139" s="215"/>
      <c r="W139" s="222">
        <f>W140</f>
        <v>0</v>
      </c>
      <c r="X139" s="215"/>
      <c r="Y139" s="222">
        <f>Y140</f>
        <v>0</v>
      </c>
      <c r="Z139" s="215"/>
      <c r="AA139" s="223">
        <f>AA140</f>
        <v>0</v>
      </c>
      <c r="AR139" s="224" t="s">
        <v>85</v>
      </c>
      <c r="AT139" s="225" t="s">
        <v>73</v>
      </c>
      <c r="AU139" s="225" t="s">
        <v>80</v>
      </c>
      <c r="AY139" s="224" t="s">
        <v>168</v>
      </c>
      <c r="BK139" s="226">
        <f>BK140</f>
        <v>0</v>
      </c>
      <c r="BO139" s="152"/>
    </row>
    <row r="140" spans="2:67" s="170" customFormat="1" ht="25.5" customHeight="1">
      <c r="B140" s="171"/>
      <c r="C140" s="231" t="s">
        <v>220</v>
      </c>
      <c r="D140" s="231" t="s">
        <v>169</v>
      </c>
      <c r="E140" s="232" t="s">
        <v>2156</v>
      </c>
      <c r="F140" s="233" t="s">
        <v>2157</v>
      </c>
      <c r="G140" s="233"/>
      <c r="H140" s="233"/>
      <c r="I140" s="233"/>
      <c r="J140" s="234" t="s">
        <v>210</v>
      </c>
      <c r="K140" s="235">
        <v>60</v>
      </c>
      <c r="L140" s="149"/>
      <c r="M140" s="149"/>
      <c r="N140" s="236">
        <f>ROUND(L140*K140,2)</f>
        <v>0</v>
      </c>
      <c r="O140" s="236"/>
      <c r="P140" s="236"/>
      <c r="Q140" s="236"/>
      <c r="R140" s="174"/>
      <c r="T140" s="237" t="s">
        <v>5</v>
      </c>
      <c r="U140" s="238" t="s">
        <v>41</v>
      </c>
      <c r="V140" s="239">
        <v>0</v>
      </c>
      <c r="W140" s="239">
        <f>V140*K140</f>
        <v>0</v>
      </c>
      <c r="X140" s="239">
        <v>0</v>
      </c>
      <c r="Y140" s="239">
        <f>X140*K140</f>
        <v>0</v>
      </c>
      <c r="Z140" s="239">
        <v>0</v>
      </c>
      <c r="AA140" s="240">
        <f>Z140*K140</f>
        <v>0</v>
      </c>
      <c r="AR140" s="158" t="s">
        <v>232</v>
      </c>
      <c r="AT140" s="158" t="s">
        <v>169</v>
      </c>
      <c r="AU140" s="158" t="s">
        <v>85</v>
      </c>
      <c r="AY140" s="158" t="s">
        <v>168</v>
      </c>
      <c r="BE140" s="241">
        <f>IF(U140="základná",N140,0)</f>
        <v>0</v>
      </c>
      <c r="BF140" s="241">
        <f>IF(U140="znížená",N140,0)</f>
        <v>0</v>
      </c>
      <c r="BG140" s="241">
        <f>IF(U140="zákl. prenesená",N140,0)</f>
        <v>0</v>
      </c>
      <c r="BH140" s="241">
        <f>IF(U140="zníž. prenesená",N140,0)</f>
        <v>0</v>
      </c>
      <c r="BI140" s="241">
        <f>IF(U140="nulová",N140,0)</f>
        <v>0</v>
      </c>
      <c r="BJ140" s="158" t="s">
        <v>85</v>
      </c>
      <c r="BK140" s="242">
        <f>ROUND(L140*K140,3)</f>
        <v>0</v>
      </c>
      <c r="BL140" s="158" t="s">
        <v>232</v>
      </c>
      <c r="BM140" s="158" t="s">
        <v>202</v>
      </c>
      <c r="BO140" s="152"/>
    </row>
    <row r="141" spans="2:67" s="220" customFormat="1" ht="29.9" customHeight="1">
      <c r="B141" s="214"/>
      <c r="C141" s="215"/>
      <c r="D141" s="227" t="s">
        <v>2136</v>
      </c>
      <c r="E141" s="227"/>
      <c r="F141" s="227"/>
      <c r="G141" s="227"/>
      <c r="H141" s="227"/>
      <c r="I141" s="227"/>
      <c r="J141" s="227"/>
      <c r="K141" s="227"/>
      <c r="L141" s="289"/>
      <c r="M141" s="289"/>
      <c r="N141" s="249">
        <f>BK141</f>
        <v>0</v>
      </c>
      <c r="O141" s="250"/>
      <c r="P141" s="250"/>
      <c r="Q141" s="250"/>
      <c r="R141" s="219"/>
      <c r="T141" s="221"/>
      <c r="U141" s="215"/>
      <c r="V141" s="215"/>
      <c r="W141" s="222">
        <f>SUM(W142:W153)</f>
        <v>0</v>
      </c>
      <c r="X141" s="215"/>
      <c r="Y141" s="222">
        <f>SUM(Y142:Y153)</f>
        <v>8.1687200000000022</v>
      </c>
      <c r="Z141" s="215"/>
      <c r="AA141" s="223">
        <f>SUM(AA142:AA153)</f>
        <v>0.45720000000000005</v>
      </c>
      <c r="AR141" s="224" t="s">
        <v>85</v>
      </c>
      <c r="AT141" s="225" t="s">
        <v>73</v>
      </c>
      <c r="AU141" s="225" t="s">
        <v>80</v>
      </c>
      <c r="AY141" s="224" t="s">
        <v>168</v>
      </c>
      <c r="BK141" s="226">
        <f>SUM(BK142:BK153)</f>
        <v>0</v>
      </c>
      <c r="BO141" s="152"/>
    </row>
    <row r="142" spans="2:67" s="170" customFormat="1" ht="25.5" customHeight="1">
      <c r="B142" s="171"/>
      <c r="C142" s="231" t="s">
        <v>224</v>
      </c>
      <c r="D142" s="231" t="s">
        <v>169</v>
      </c>
      <c r="E142" s="232" t="s">
        <v>2158</v>
      </c>
      <c r="F142" s="233" t="s">
        <v>2159</v>
      </c>
      <c r="G142" s="233"/>
      <c r="H142" s="233"/>
      <c r="I142" s="233"/>
      <c r="J142" s="234" t="s">
        <v>243</v>
      </c>
      <c r="K142" s="235">
        <v>6</v>
      </c>
      <c r="L142" s="149"/>
      <c r="M142" s="149"/>
      <c r="N142" s="236">
        <f t="shared" ref="N142:N153" si="10">ROUND(L142*K142,2)</f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0</v>
      </c>
      <c r="W142" s="239">
        <f t="shared" ref="W142:W153" si="11">V142*K142</f>
        <v>0</v>
      </c>
      <c r="X142" s="239">
        <v>1.9400000000000001E-3</v>
      </c>
      <c r="Y142" s="239">
        <f t="shared" ref="Y142:Y153" si="12">X142*K142</f>
        <v>1.1640000000000001E-2</v>
      </c>
      <c r="Z142" s="239">
        <v>0</v>
      </c>
      <c r="AA142" s="240">
        <f t="shared" ref="AA142:AA153" si="13">Z142*K142</f>
        <v>0</v>
      </c>
      <c r="AR142" s="158" t="s">
        <v>232</v>
      </c>
      <c r="AT142" s="158" t="s">
        <v>169</v>
      </c>
      <c r="AU142" s="158" t="s">
        <v>85</v>
      </c>
      <c r="AY142" s="158" t="s">
        <v>168</v>
      </c>
      <c r="BE142" s="241">
        <f t="shared" ref="BE142:BE153" si="14">IF(U142="základná",N142,0)</f>
        <v>0</v>
      </c>
      <c r="BF142" s="241">
        <f t="shared" ref="BF142:BF153" si="15">IF(U142="znížená",N142,0)</f>
        <v>0</v>
      </c>
      <c r="BG142" s="241">
        <f t="shared" ref="BG142:BG153" si="16">IF(U142="zákl. prenesená",N142,0)</f>
        <v>0</v>
      </c>
      <c r="BH142" s="241">
        <f t="shared" ref="BH142:BH153" si="17">IF(U142="zníž. prenesená",N142,0)</f>
        <v>0</v>
      </c>
      <c r="BI142" s="241">
        <f t="shared" ref="BI142:BI153" si="18">IF(U142="nulová",N142,0)</f>
        <v>0</v>
      </c>
      <c r="BJ142" s="158" t="s">
        <v>85</v>
      </c>
      <c r="BK142" s="242">
        <f t="shared" ref="BK142:BK153" si="19">ROUND(L142*K142,3)</f>
        <v>0</v>
      </c>
      <c r="BL142" s="158" t="s">
        <v>232</v>
      </c>
      <c r="BM142" s="158" t="s">
        <v>207</v>
      </c>
      <c r="BO142" s="152"/>
    </row>
    <row r="143" spans="2:67" s="170" customFormat="1" ht="25.5" customHeight="1">
      <c r="B143" s="171"/>
      <c r="C143" s="231" t="s">
        <v>228</v>
      </c>
      <c r="D143" s="231" t="s">
        <v>169</v>
      </c>
      <c r="E143" s="232" t="s">
        <v>2160</v>
      </c>
      <c r="F143" s="233" t="s">
        <v>2157</v>
      </c>
      <c r="G143" s="233"/>
      <c r="H143" s="233"/>
      <c r="I143" s="233"/>
      <c r="J143" s="234" t="s">
        <v>210</v>
      </c>
      <c r="K143" s="235">
        <v>40</v>
      </c>
      <c r="L143" s="149"/>
      <c r="M143" s="149"/>
      <c r="N143" s="236">
        <f t="shared" si="10"/>
        <v>0</v>
      </c>
      <c r="O143" s="236"/>
      <c r="P143" s="236"/>
      <c r="Q143" s="236"/>
      <c r="R143" s="174"/>
      <c r="T143" s="237" t="s">
        <v>5</v>
      </c>
      <c r="U143" s="238" t="s">
        <v>41</v>
      </c>
      <c r="V143" s="239">
        <v>0</v>
      </c>
      <c r="W143" s="239">
        <f t="shared" si="11"/>
        <v>0</v>
      </c>
      <c r="X143" s="239">
        <v>0</v>
      </c>
      <c r="Y143" s="239">
        <f t="shared" si="12"/>
        <v>0</v>
      </c>
      <c r="Z143" s="239">
        <v>0</v>
      </c>
      <c r="AA143" s="240">
        <f t="shared" si="13"/>
        <v>0</v>
      </c>
      <c r="AR143" s="158" t="s">
        <v>232</v>
      </c>
      <c r="AT143" s="158" t="s">
        <v>169</v>
      </c>
      <c r="AU143" s="158" t="s">
        <v>85</v>
      </c>
      <c r="AY143" s="158" t="s">
        <v>168</v>
      </c>
      <c r="BE143" s="241">
        <f t="shared" si="14"/>
        <v>0</v>
      </c>
      <c r="BF143" s="241">
        <f t="shared" si="15"/>
        <v>0</v>
      </c>
      <c r="BG143" s="241">
        <f t="shared" si="16"/>
        <v>0</v>
      </c>
      <c r="BH143" s="241">
        <f t="shared" si="17"/>
        <v>0</v>
      </c>
      <c r="BI143" s="241">
        <f t="shared" si="18"/>
        <v>0</v>
      </c>
      <c r="BJ143" s="158" t="s">
        <v>85</v>
      </c>
      <c r="BK143" s="242">
        <f t="shared" si="19"/>
        <v>0</v>
      </c>
      <c r="BL143" s="158" t="s">
        <v>232</v>
      </c>
      <c r="BM143" s="158" t="s">
        <v>212</v>
      </c>
      <c r="BO143" s="152"/>
    </row>
    <row r="144" spans="2:67" s="170" customFormat="1" ht="25.5" customHeight="1">
      <c r="B144" s="171"/>
      <c r="C144" s="231" t="s">
        <v>232</v>
      </c>
      <c r="D144" s="231" t="s">
        <v>169</v>
      </c>
      <c r="E144" s="232" t="s">
        <v>2161</v>
      </c>
      <c r="F144" s="233" t="s">
        <v>2162</v>
      </c>
      <c r="G144" s="233"/>
      <c r="H144" s="233"/>
      <c r="I144" s="233"/>
      <c r="J144" s="234" t="s">
        <v>243</v>
      </c>
      <c r="K144" s="235">
        <v>180</v>
      </c>
      <c r="L144" s="149"/>
      <c r="M144" s="149"/>
      <c r="N144" s="236">
        <f t="shared" si="10"/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0</v>
      </c>
      <c r="W144" s="239">
        <f t="shared" si="11"/>
        <v>0</v>
      </c>
      <c r="X144" s="239">
        <v>4.0000000000000003E-5</v>
      </c>
      <c r="Y144" s="239">
        <f t="shared" si="12"/>
        <v>7.2000000000000007E-3</v>
      </c>
      <c r="Z144" s="239">
        <v>2.5400000000000002E-3</v>
      </c>
      <c r="AA144" s="240">
        <f t="shared" si="13"/>
        <v>0.45720000000000005</v>
      </c>
      <c r="AR144" s="158" t="s">
        <v>232</v>
      </c>
      <c r="AT144" s="158" t="s">
        <v>169</v>
      </c>
      <c r="AU144" s="158" t="s">
        <v>85</v>
      </c>
      <c r="AY144" s="158" t="s">
        <v>168</v>
      </c>
      <c r="BE144" s="241">
        <f t="shared" si="14"/>
        <v>0</v>
      </c>
      <c r="BF144" s="241">
        <f t="shared" si="15"/>
        <v>0</v>
      </c>
      <c r="BG144" s="241">
        <f t="shared" si="16"/>
        <v>0</v>
      </c>
      <c r="BH144" s="241">
        <f t="shared" si="17"/>
        <v>0</v>
      </c>
      <c r="BI144" s="241">
        <f t="shared" si="18"/>
        <v>0</v>
      </c>
      <c r="BJ144" s="158" t="s">
        <v>85</v>
      </c>
      <c r="BK144" s="242">
        <f t="shared" si="19"/>
        <v>0</v>
      </c>
      <c r="BL144" s="158" t="s">
        <v>232</v>
      </c>
      <c r="BM144" s="158" t="s">
        <v>216</v>
      </c>
      <c r="BO144" s="152"/>
    </row>
    <row r="145" spans="2:67" s="170" customFormat="1" ht="25.5" customHeight="1">
      <c r="B145" s="171"/>
      <c r="C145" s="231" t="s">
        <v>236</v>
      </c>
      <c r="D145" s="231" t="s">
        <v>169</v>
      </c>
      <c r="E145" s="232" t="s">
        <v>2163</v>
      </c>
      <c r="F145" s="233" t="s">
        <v>2164</v>
      </c>
      <c r="G145" s="233"/>
      <c r="H145" s="233"/>
      <c r="I145" s="233"/>
      <c r="J145" s="234" t="s">
        <v>243</v>
      </c>
      <c r="K145" s="235">
        <v>202</v>
      </c>
      <c r="L145" s="149"/>
      <c r="M145" s="149"/>
      <c r="N145" s="236">
        <f t="shared" si="10"/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0</v>
      </c>
      <c r="W145" s="239">
        <f t="shared" si="11"/>
        <v>0</v>
      </c>
      <c r="X145" s="239">
        <v>7.7999999999999999E-4</v>
      </c>
      <c r="Y145" s="239">
        <f t="shared" si="12"/>
        <v>0.15756000000000001</v>
      </c>
      <c r="Z145" s="239">
        <v>0</v>
      </c>
      <c r="AA145" s="240">
        <f t="shared" si="13"/>
        <v>0</v>
      </c>
      <c r="AR145" s="158" t="s">
        <v>232</v>
      </c>
      <c r="AT145" s="158" t="s">
        <v>169</v>
      </c>
      <c r="AU145" s="158" t="s">
        <v>85</v>
      </c>
      <c r="AY145" s="158" t="s">
        <v>168</v>
      </c>
      <c r="BE145" s="241">
        <f t="shared" si="14"/>
        <v>0</v>
      </c>
      <c r="BF145" s="241">
        <f t="shared" si="15"/>
        <v>0</v>
      </c>
      <c r="BG145" s="241">
        <f t="shared" si="16"/>
        <v>0</v>
      </c>
      <c r="BH145" s="241">
        <f t="shared" si="17"/>
        <v>0</v>
      </c>
      <c r="BI145" s="241">
        <f t="shared" si="18"/>
        <v>0</v>
      </c>
      <c r="BJ145" s="158" t="s">
        <v>85</v>
      </c>
      <c r="BK145" s="242">
        <f t="shared" si="19"/>
        <v>0</v>
      </c>
      <c r="BL145" s="158" t="s">
        <v>232</v>
      </c>
      <c r="BM145" s="158" t="s">
        <v>220</v>
      </c>
      <c r="BO145" s="152"/>
    </row>
    <row r="146" spans="2:67" s="170" customFormat="1" ht="25.5" customHeight="1">
      <c r="B146" s="171"/>
      <c r="C146" s="231" t="s">
        <v>240</v>
      </c>
      <c r="D146" s="231" t="s">
        <v>169</v>
      </c>
      <c r="E146" s="232" t="s">
        <v>2165</v>
      </c>
      <c r="F146" s="233" t="s">
        <v>2166</v>
      </c>
      <c r="G146" s="233"/>
      <c r="H146" s="233"/>
      <c r="I146" s="233"/>
      <c r="J146" s="234" t="s">
        <v>243</v>
      </c>
      <c r="K146" s="235">
        <v>174</v>
      </c>
      <c r="L146" s="149"/>
      <c r="M146" s="149"/>
      <c r="N146" s="236">
        <f t="shared" si="10"/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0</v>
      </c>
      <c r="W146" s="239">
        <f t="shared" si="11"/>
        <v>0</v>
      </c>
      <c r="X146" s="239">
        <v>9.2000000000000003E-4</v>
      </c>
      <c r="Y146" s="239">
        <f t="shared" si="12"/>
        <v>0.16008</v>
      </c>
      <c r="Z146" s="239">
        <v>0</v>
      </c>
      <c r="AA146" s="240">
        <f t="shared" si="13"/>
        <v>0</v>
      </c>
      <c r="AR146" s="158" t="s">
        <v>232</v>
      </c>
      <c r="AT146" s="158" t="s">
        <v>169</v>
      </c>
      <c r="AU146" s="158" t="s">
        <v>85</v>
      </c>
      <c r="AY146" s="158" t="s">
        <v>168</v>
      </c>
      <c r="BE146" s="241">
        <f t="shared" si="14"/>
        <v>0</v>
      </c>
      <c r="BF146" s="241">
        <f t="shared" si="15"/>
        <v>0</v>
      </c>
      <c r="BG146" s="241">
        <f t="shared" si="16"/>
        <v>0</v>
      </c>
      <c r="BH146" s="241">
        <f t="shared" si="17"/>
        <v>0</v>
      </c>
      <c r="BI146" s="241">
        <f t="shared" si="18"/>
        <v>0</v>
      </c>
      <c r="BJ146" s="158" t="s">
        <v>85</v>
      </c>
      <c r="BK146" s="242">
        <f t="shared" si="19"/>
        <v>0</v>
      </c>
      <c r="BL146" s="158" t="s">
        <v>232</v>
      </c>
      <c r="BM146" s="158" t="s">
        <v>224</v>
      </c>
      <c r="BO146" s="152"/>
    </row>
    <row r="147" spans="2:67" s="170" customFormat="1" ht="25.5" customHeight="1">
      <c r="B147" s="171"/>
      <c r="C147" s="231" t="s">
        <v>245</v>
      </c>
      <c r="D147" s="231" t="s">
        <v>169</v>
      </c>
      <c r="E147" s="232" t="s">
        <v>2167</v>
      </c>
      <c r="F147" s="233" t="s">
        <v>2168</v>
      </c>
      <c r="G147" s="233"/>
      <c r="H147" s="233"/>
      <c r="I147" s="233"/>
      <c r="J147" s="234" t="s">
        <v>243</v>
      </c>
      <c r="K147" s="235">
        <v>50</v>
      </c>
      <c r="L147" s="149"/>
      <c r="M147" s="149"/>
      <c r="N147" s="236">
        <f t="shared" si="10"/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0</v>
      </c>
      <c r="W147" s="239">
        <f t="shared" si="11"/>
        <v>0</v>
      </c>
      <c r="X147" s="239">
        <v>1.08E-3</v>
      </c>
      <c r="Y147" s="239">
        <f t="shared" si="12"/>
        <v>5.3999999999999999E-2</v>
      </c>
      <c r="Z147" s="239">
        <v>0</v>
      </c>
      <c r="AA147" s="240">
        <f t="shared" si="13"/>
        <v>0</v>
      </c>
      <c r="AR147" s="158" t="s">
        <v>232</v>
      </c>
      <c r="AT147" s="158" t="s">
        <v>169</v>
      </c>
      <c r="AU147" s="158" t="s">
        <v>85</v>
      </c>
      <c r="AY147" s="158" t="s">
        <v>168</v>
      </c>
      <c r="BE147" s="241">
        <f t="shared" si="14"/>
        <v>0</v>
      </c>
      <c r="BF147" s="241">
        <f t="shared" si="15"/>
        <v>0</v>
      </c>
      <c r="BG147" s="241">
        <f t="shared" si="16"/>
        <v>0</v>
      </c>
      <c r="BH147" s="241">
        <f t="shared" si="17"/>
        <v>0</v>
      </c>
      <c r="BI147" s="241">
        <f t="shared" si="18"/>
        <v>0</v>
      </c>
      <c r="BJ147" s="158" t="s">
        <v>85</v>
      </c>
      <c r="BK147" s="242">
        <f t="shared" si="19"/>
        <v>0</v>
      </c>
      <c r="BL147" s="158" t="s">
        <v>232</v>
      </c>
      <c r="BM147" s="158" t="s">
        <v>228</v>
      </c>
      <c r="BO147" s="152"/>
    </row>
    <row r="148" spans="2:67" s="170" customFormat="1" ht="25.5" customHeight="1">
      <c r="B148" s="171"/>
      <c r="C148" s="231" t="s">
        <v>10</v>
      </c>
      <c r="D148" s="231" t="s">
        <v>169</v>
      </c>
      <c r="E148" s="232" t="s">
        <v>2169</v>
      </c>
      <c r="F148" s="233" t="s">
        <v>2170</v>
      </c>
      <c r="G148" s="233"/>
      <c r="H148" s="233"/>
      <c r="I148" s="233"/>
      <c r="J148" s="234" t="s">
        <v>243</v>
      </c>
      <c r="K148" s="235">
        <v>26</v>
      </c>
      <c r="L148" s="149"/>
      <c r="M148" s="149"/>
      <c r="N148" s="236">
        <f t="shared" si="10"/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0</v>
      </c>
      <c r="W148" s="239">
        <f t="shared" si="11"/>
        <v>0</v>
      </c>
      <c r="X148" s="239">
        <v>1.2800000000000001E-3</v>
      </c>
      <c r="Y148" s="239">
        <f t="shared" si="12"/>
        <v>3.3280000000000004E-2</v>
      </c>
      <c r="Z148" s="239">
        <v>0</v>
      </c>
      <c r="AA148" s="240">
        <f t="shared" si="13"/>
        <v>0</v>
      </c>
      <c r="AR148" s="158" t="s">
        <v>232</v>
      </c>
      <c r="AT148" s="158" t="s">
        <v>169</v>
      </c>
      <c r="AU148" s="158" t="s">
        <v>85</v>
      </c>
      <c r="AY148" s="158" t="s">
        <v>168</v>
      </c>
      <c r="BE148" s="241">
        <f t="shared" si="14"/>
        <v>0</v>
      </c>
      <c r="BF148" s="241">
        <f t="shared" si="15"/>
        <v>0</v>
      </c>
      <c r="BG148" s="241">
        <f t="shared" si="16"/>
        <v>0</v>
      </c>
      <c r="BH148" s="241">
        <f t="shared" si="17"/>
        <v>0</v>
      </c>
      <c r="BI148" s="241">
        <f t="shared" si="18"/>
        <v>0</v>
      </c>
      <c r="BJ148" s="158" t="s">
        <v>85</v>
      </c>
      <c r="BK148" s="242">
        <f t="shared" si="19"/>
        <v>0</v>
      </c>
      <c r="BL148" s="158" t="s">
        <v>232</v>
      </c>
      <c r="BM148" s="158" t="s">
        <v>232</v>
      </c>
      <c r="BO148" s="152"/>
    </row>
    <row r="149" spans="2:67" s="170" customFormat="1" ht="25.5" customHeight="1">
      <c r="B149" s="171"/>
      <c r="C149" s="231" t="s">
        <v>252</v>
      </c>
      <c r="D149" s="231" t="s">
        <v>169</v>
      </c>
      <c r="E149" s="232" t="s">
        <v>2171</v>
      </c>
      <c r="F149" s="233" t="s">
        <v>2172</v>
      </c>
      <c r="G149" s="233"/>
      <c r="H149" s="233"/>
      <c r="I149" s="233"/>
      <c r="J149" s="234" t="s">
        <v>243</v>
      </c>
      <c r="K149" s="235">
        <v>54</v>
      </c>
      <c r="L149" s="149"/>
      <c r="M149" s="149"/>
      <c r="N149" s="236">
        <f t="shared" si="10"/>
        <v>0</v>
      </c>
      <c r="O149" s="236"/>
      <c r="P149" s="236"/>
      <c r="Q149" s="236"/>
      <c r="R149" s="174"/>
      <c r="T149" s="237" t="s">
        <v>5</v>
      </c>
      <c r="U149" s="238" t="s">
        <v>41</v>
      </c>
      <c r="V149" s="239">
        <v>0</v>
      </c>
      <c r="W149" s="239">
        <f t="shared" si="11"/>
        <v>0</v>
      </c>
      <c r="X149" s="239">
        <v>1.09E-3</v>
      </c>
      <c r="Y149" s="239">
        <f t="shared" si="12"/>
        <v>5.8860000000000003E-2</v>
      </c>
      <c r="Z149" s="239">
        <v>0</v>
      </c>
      <c r="AA149" s="240">
        <f t="shared" si="13"/>
        <v>0</v>
      </c>
      <c r="AR149" s="158" t="s">
        <v>232</v>
      </c>
      <c r="AT149" s="158" t="s">
        <v>169</v>
      </c>
      <c r="AU149" s="158" t="s">
        <v>85</v>
      </c>
      <c r="AY149" s="158" t="s">
        <v>168</v>
      </c>
      <c r="BE149" s="241">
        <f t="shared" si="14"/>
        <v>0</v>
      </c>
      <c r="BF149" s="241">
        <f t="shared" si="15"/>
        <v>0</v>
      </c>
      <c r="BG149" s="241">
        <f t="shared" si="16"/>
        <v>0</v>
      </c>
      <c r="BH149" s="241">
        <f t="shared" si="17"/>
        <v>0</v>
      </c>
      <c r="BI149" s="241">
        <f t="shared" si="18"/>
        <v>0</v>
      </c>
      <c r="BJ149" s="158" t="s">
        <v>85</v>
      </c>
      <c r="BK149" s="242">
        <f t="shared" si="19"/>
        <v>0</v>
      </c>
      <c r="BL149" s="158" t="s">
        <v>232</v>
      </c>
      <c r="BM149" s="158" t="s">
        <v>236</v>
      </c>
      <c r="BO149" s="152"/>
    </row>
    <row r="150" spans="2:67" s="170" customFormat="1" ht="25.5" customHeight="1">
      <c r="B150" s="171"/>
      <c r="C150" s="231" t="s">
        <v>256</v>
      </c>
      <c r="D150" s="231" t="s">
        <v>169</v>
      </c>
      <c r="E150" s="232" t="s">
        <v>2173</v>
      </c>
      <c r="F150" s="233" t="s">
        <v>2174</v>
      </c>
      <c r="G150" s="233"/>
      <c r="H150" s="233"/>
      <c r="I150" s="233"/>
      <c r="J150" s="234" t="s">
        <v>243</v>
      </c>
      <c r="K150" s="235">
        <v>506</v>
      </c>
      <c r="L150" s="149"/>
      <c r="M150" s="149"/>
      <c r="N150" s="236">
        <f t="shared" si="10"/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</v>
      </c>
      <c r="W150" s="239">
        <f t="shared" si="11"/>
        <v>0</v>
      </c>
      <c r="X150" s="239">
        <v>1.5140000000000001E-2</v>
      </c>
      <c r="Y150" s="239">
        <f t="shared" si="12"/>
        <v>7.6608400000000003</v>
      </c>
      <c r="Z150" s="239">
        <v>0</v>
      </c>
      <c r="AA150" s="240">
        <f t="shared" si="13"/>
        <v>0</v>
      </c>
      <c r="AR150" s="158" t="s">
        <v>232</v>
      </c>
      <c r="AT150" s="158" t="s">
        <v>169</v>
      </c>
      <c r="AU150" s="158" t="s">
        <v>85</v>
      </c>
      <c r="AY150" s="158" t="s">
        <v>168</v>
      </c>
      <c r="BE150" s="241">
        <f t="shared" si="14"/>
        <v>0</v>
      </c>
      <c r="BF150" s="241">
        <f t="shared" si="15"/>
        <v>0</v>
      </c>
      <c r="BG150" s="241">
        <f t="shared" si="16"/>
        <v>0</v>
      </c>
      <c r="BH150" s="241">
        <f t="shared" si="17"/>
        <v>0</v>
      </c>
      <c r="BI150" s="241">
        <f t="shared" si="18"/>
        <v>0</v>
      </c>
      <c r="BJ150" s="158" t="s">
        <v>85</v>
      </c>
      <c r="BK150" s="242">
        <f t="shared" si="19"/>
        <v>0</v>
      </c>
      <c r="BL150" s="158" t="s">
        <v>232</v>
      </c>
      <c r="BM150" s="158" t="s">
        <v>240</v>
      </c>
      <c r="BO150" s="152"/>
    </row>
    <row r="151" spans="2:67" s="170" customFormat="1" ht="38.25" customHeight="1">
      <c r="B151" s="171"/>
      <c r="C151" s="231" t="s">
        <v>260</v>
      </c>
      <c r="D151" s="231" t="s">
        <v>169</v>
      </c>
      <c r="E151" s="232" t="s">
        <v>2175</v>
      </c>
      <c r="F151" s="233" t="s">
        <v>2176</v>
      </c>
      <c r="G151" s="233"/>
      <c r="H151" s="233"/>
      <c r="I151" s="233"/>
      <c r="J151" s="234" t="s">
        <v>210</v>
      </c>
      <c r="K151" s="235">
        <v>60</v>
      </c>
      <c r="L151" s="149"/>
      <c r="M151" s="149"/>
      <c r="N151" s="236">
        <f t="shared" si="1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0</v>
      </c>
      <c r="W151" s="239">
        <f t="shared" si="11"/>
        <v>0</v>
      </c>
      <c r="X151" s="239">
        <v>3.8999999999999999E-4</v>
      </c>
      <c r="Y151" s="239">
        <f t="shared" si="12"/>
        <v>2.3400000000000001E-2</v>
      </c>
      <c r="Z151" s="239">
        <v>0</v>
      </c>
      <c r="AA151" s="240">
        <f t="shared" si="13"/>
        <v>0</v>
      </c>
      <c r="AR151" s="158" t="s">
        <v>232</v>
      </c>
      <c r="AT151" s="158" t="s">
        <v>169</v>
      </c>
      <c r="AU151" s="158" t="s">
        <v>85</v>
      </c>
      <c r="AY151" s="158" t="s">
        <v>168</v>
      </c>
      <c r="BE151" s="241">
        <f t="shared" si="14"/>
        <v>0</v>
      </c>
      <c r="BF151" s="241">
        <f t="shared" si="15"/>
        <v>0</v>
      </c>
      <c r="BG151" s="241">
        <f t="shared" si="16"/>
        <v>0</v>
      </c>
      <c r="BH151" s="241">
        <f t="shared" si="17"/>
        <v>0</v>
      </c>
      <c r="BI151" s="241">
        <f t="shared" si="18"/>
        <v>0</v>
      </c>
      <c r="BJ151" s="158" t="s">
        <v>85</v>
      </c>
      <c r="BK151" s="242">
        <f t="shared" si="19"/>
        <v>0</v>
      </c>
      <c r="BL151" s="158" t="s">
        <v>232</v>
      </c>
      <c r="BM151" s="158" t="s">
        <v>245</v>
      </c>
      <c r="BO151" s="152"/>
    </row>
    <row r="152" spans="2:67" s="170" customFormat="1" ht="25.5" customHeight="1">
      <c r="B152" s="171"/>
      <c r="C152" s="231" t="s">
        <v>264</v>
      </c>
      <c r="D152" s="231" t="s">
        <v>169</v>
      </c>
      <c r="E152" s="232" t="s">
        <v>2177</v>
      </c>
      <c r="F152" s="233" t="s">
        <v>2178</v>
      </c>
      <c r="G152" s="233"/>
      <c r="H152" s="233"/>
      <c r="I152" s="233"/>
      <c r="J152" s="234" t="s">
        <v>210</v>
      </c>
      <c r="K152" s="235">
        <v>2</v>
      </c>
      <c r="L152" s="149"/>
      <c r="M152" s="149"/>
      <c r="N152" s="236">
        <f t="shared" si="1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</v>
      </c>
      <c r="W152" s="239">
        <f t="shared" si="11"/>
        <v>0</v>
      </c>
      <c r="X152" s="239">
        <v>9.3000000000000005E-4</v>
      </c>
      <c r="Y152" s="239">
        <f t="shared" si="12"/>
        <v>1.8600000000000001E-3</v>
      </c>
      <c r="Z152" s="239">
        <v>0</v>
      </c>
      <c r="AA152" s="240">
        <f t="shared" si="13"/>
        <v>0</v>
      </c>
      <c r="AR152" s="158" t="s">
        <v>232</v>
      </c>
      <c r="AT152" s="158" t="s">
        <v>169</v>
      </c>
      <c r="AU152" s="158" t="s">
        <v>85</v>
      </c>
      <c r="AY152" s="158" t="s">
        <v>168</v>
      </c>
      <c r="BE152" s="241">
        <f t="shared" si="14"/>
        <v>0</v>
      </c>
      <c r="BF152" s="241">
        <f t="shared" si="15"/>
        <v>0</v>
      </c>
      <c r="BG152" s="241">
        <f t="shared" si="16"/>
        <v>0</v>
      </c>
      <c r="BH152" s="241">
        <f t="shared" si="17"/>
        <v>0</v>
      </c>
      <c r="BI152" s="241">
        <f t="shared" si="18"/>
        <v>0</v>
      </c>
      <c r="BJ152" s="158" t="s">
        <v>85</v>
      </c>
      <c r="BK152" s="242">
        <f t="shared" si="19"/>
        <v>0</v>
      </c>
      <c r="BL152" s="158" t="s">
        <v>232</v>
      </c>
      <c r="BM152" s="158" t="s">
        <v>10</v>
      </c>
      <c r="BO152" s="152"/>
    </row>
    <row r="153" spans="2:67" s="170" customFormat="1" ht="25.5" customHeight="1">
      <c r="B153" s="171"/>
      <c r="C153" s="231" t="s">
        <v>269</v>
      </c>
      <c r="D153" s="231" t="s">
        <v>169</v>
      </c>
      <c r="E153" s="232" t="s">
        <v>2179</v>
      </c>
      <c r="F153" s="233" t="s">
        <v>2180</v>
      </c>
      <c r="G153" s="233"/>
      <c r="H153" s="233"/>
      <c r="I153" s="233"/>
      <c r="J153" s="234" t="s">
        <v>267</v>
      </c>
      <c r="K153" s="235">
        <v>10.648999999999999</v>
      </c>
      <c r="L153" s="149"/>
      <c r="M153" s="149"/>
      <c r="N153" s="236">
        <f t="shared" si="10"/>
        <v>0</v>
      </c>
      <c r="O153" s="236"/>
      <c r="P153" s="236"/>
      <c r="Q153" s="236"/>
      <c r="R153" s="174"/>
      <c r="T153" s="237" t="s">
        <v>5</v>
      </c>
      <c r="U153" s="238" t="s">
        <v>41</v>
      </c>
      <c r="V153" s="239">
        <v>0</v>
      </c>
      <c r="W153" s="239">
        <f t="shared" si="11"/>
        <v>0</v>
      </c>
      <c r="X153" s="239">
        <v>0</v>
      </c>
      <c r="Y153" s="239">
        <f t="shared" si="12"/>
        <v>0</v>
      </c>
      <c r="Z153" s="239">
        <v>0</v>
      </c>
      <c r="AA153" s="240">
        <f t="shared" si="13"/>
        <v>0</v>
      </c>
      <c r="AR153" s="158" t="s">
        <v>232</v>
      </c>
      <c r="AT153" s="158" t="s">
        <v>169</v>
      </c>
      <c r="AU153" s="158" t="s">
        <v>85</v>
      </c>
      <c r="AY153" s="158" t="s">
        <v>168</v>
      </c>
      <c r="BE153" s="241">
        <f t="shared" si="14"/>
        <v>0</v>
      </c>
      <c r="BF153" s="241">
        <f t="shared" si="15"/>
        <v>0</v>
      </c>
      <c r="BG153" s="241">
        <f t="shared" si="16"/>
        <v>0</v>
      </c>
      <c r="BH153" s="241">
        <f t="shared" si="17"/>
        <v>0</v>
      </c>
      <c r="BI153" s="241">
        <f t="shared" si="18"/>
        <v>0</v>
      </c>
      <c r="BJ153" s="158" t="s">
        <v>85</v>
      </c>
      <c r="BK153" s="242">
        <f t="shared" si="19"/>
        <v>0</v>
      </c>
      <c r="BL153" s="158" t="s">
        <v>232</v>
      </c>
      <c r="BM153" s="158" t="s">
        <v>252</v>
      </c>
      <c r="BO153" s="152"/>
    </row>
    <row r="154" spans="2:67" s="220" customFormat="1" ht="29.9" customHeight="1">
      <c r="B154" s="214"/>
      <c r="C154" s="215"/>
      <c r="D154" s="227" t="s">
        <v>2137</v>
      </c>
      <c r="E154" s="227"/>
      <c r="F154" s="227"/>
      <c r="G154" s="227"/>
      <c r="H154" s="227"/>
      <c r="I154" s="227"/>
      <c r="J154" s="227"/>
      <c r="K154" s="227"/>
      <c r="L154" s="289"/>
      <c r="M154" s="289"/>
      <c r="N154" s="249">
        <f>BK154</f>
        <v>0</v>
      </c>
      <c r="O154" s="250"/>
      <c r="P154" s="250"/>
      <c r="Q154" s="250"/>
      <c r="R154" s="219"/>
      <c r="T154" s="221"/>
      <c r="U154" s="215"/>
      <c r="V154" s="215"/>
      <c r="W154" s="222">
        <f>SUM(W155:W176)</f>
        <v>0</v>
      </c>
      <c r="X154" s="215"/>
      <c r="Y154" s="222">
        <f>SUM(Y155:Y176)</f>
        <v>3.7819999999999999E-2</v>
      </c>
      <c r="Z154" s="215"/>
      <c r="AA154" s="223">
        <f>SUM(AA155:AA176)</f>
        <v>0</v>
      </c>
      <c r="AR154" s="224" t="s">
        <v>85</v>
      </c>
      <c r="AT154" s="225" t="s">
        <v>73</v>
      </c>
      <c r="AU154" s="225" t="s">
        <v>80</v>
      </c>
      <c r="AY154" s="224" t="s">
        <v>168</v>
      </c>
      <c r="BK154" s="226">
        <f>SUM(BK155:BK176)</f>
        <v>0</v>
      </c>
      <c r="BO154" s="152"/>
    </row>
    <row r="155" spans="2:67" s="170" customFormat="1" ht="25.5" customHeight="1">
      <c r="B155" s="171"/>
      <c r="C155" s="231" t="s">
        <v>273</v>
      </c>
      <c r="D155" s="231" t="s">
        <v>169</v>
      </c>
      <c r="E155" s="232" t="s">
        <v>2181</v>
      </c>
      <c r="F155" s="233" t="s">
        <v>2182</v>
      </c>
      <c r="G155" s="233"/>
      <c r="H155" s="233"/>
      <c r="I155" s="233"/>
      <c r="J155" s="234" t="s">
        <v>210</v>
      </c>
      <c r="K155" s="235">
        <v>8</v>
      </c>
      <c r="L155" s="149"/>
      <c r="M155" s="149"/>
      <c r="N155" s="236">
        <f t="shared" ref="N155:N176" si="20">ROUND(L155*K155,2)</f>
        <v>0</v>
      </c>
      <c r="O155" s="236"/>
      <c r="P155" s="236"/>
      <c r="Q155" s="236"/>
      <c r="R155" s="174"/>
      <c r="S155" s="262"/>
      <c r="T155" s="237" t="s">
        <v>5</v>
      </c>
      <c r="U155" s="238" t="s">
        <v>41</v>
      </c>
      <c r="V155" s="239">
        <v>0</v>
      </c>
      <c r="W155" s="239">
        <f t="shared" ref="W155:W176" si="21">V155*K155</f>
        <v>0</v>
      </c>
      <c r="X155" s="239">
        <v>3.0000000000000001E-5</v>
      </c>
      <c r="Y155" s="239">
        <f t="shared" ref="Y155:Y176" si="22">X155*K155</f>
        <v>2.4000000000000001E-4</v>
      </c>
      <c r="Z155" s="239">
        <v>0</v>
      </c>
      <c r="AA155" s="240">
        <f t="shared" ref="AA155:AA176" si="23">Z155*K155</f>
        <v>0</v>
      </c>
      <c r="AR155" s="158" t="s">
        <v>232</v>
      </c>
      <c r="AT155" s="158" t="s">
        <v>169</v>
      </c>
      <c r="AU155" s="158" t="s">
        <v>85</v>
      </c>
      <c r="AY155" s="158" t="s">
        <v>168</v>
      </c>
      <c r="BE155" s="241">
        <f t="shared" ref="BE155:BE176" si="24">IF(U155="základná",N155,0)</f>
        <v>0</v>
      </c>
      <c r="BF155" s="241">
        <f t="shared" ref="BF155:BF176" si="25">IF(U155="znížená",N155,0)</f>
        <v>0</v>
      </c>
      <c r="BG155" s="241">
        <f t="shared" ref="BG155:BG176" si="26">IF(U155="zákl. prenesená",N155,0)</f>
        <v>0</v>
      </c>
      <c r="BH155" s="241">
        <f t="shared" ref="BH155:BH176" si="27">IF(U155="zníž. prenesená",N155,0)</f>
        <v>0</v>
      </c>
      <c r="BI155" s="241">
        <f t="shared" ref="BI155:BI176" si="28">IF(U155="nulová",N155,0)</f>
        <v>0</v>
      </c>
      <c r="BJ155" s="158" t="s">
        <v>85</v>
      </c>
      <c r="BK155" s="242">
        <f t="shared" ref="BK155:BK176" si="29">ROUND(L155*K155,3)</f>
        <v>0</v>
      </c>
      <c r="BL155" s="158" t="s">
        <v>232</v>
      </c>
      <c r="BM155" s="158" t="s">
        <v>256</v>
      </c>
      <c r="BO155" s="152"/>
    </row>
    <row r="156" spans="2:67" s="170" customFormat="1" ht="25.5" customHeight="1">
      <c r="B156" s="171"/>
      <c r="C156" s="243" t="s">
        <v>277</v>
      </c>
      <c r="D156" s="243" t="s">
        <v>203</v>
      </c>
      <c r="E156" s="244" t="s">
        <v>2183</v>
      </c>
      <c r="F156" s="245" t="s">
        <v>2184</v>
      </c>
      <c r="G156" s="245"/>
      <c r="H156" s="245"/>
      <c r="I156" s="245"/>
      <c r="J156" s="246" t="s">
        <v>210</v>
      </c>
      <c r="K156" s="247">
        <v>8</v>
      </c>
      <c r="L156" s="150"/>
      <c r="M156" s="150"/>
      <c r="N156" s="248">
        <f t="shared" si="20"/>
        <v>0</v>
      </c>
      <c r="O156" s="236"/>
      <c r="P156" s="236"/>
      <c r="Q156" s="236"/>
      <c r="R156" s="174"/>
      <c r="S156" s="262"/>
      <c r="T156" s="237" t="s">
        <v>5</v>
      </c>
      <c r="U156" s="238" t="s">
        <v>41</v>
      </c>
      <c r="V156" s="239">
        <v>0</v>
      </c>
      <c r="W156" s="239">
        <f t="shared" si="21"/>
        <v>0</v>
      </c>
      <c r="X156" s="239">
        <v>3.8999999999999999E-4</v>
      </c>
      <c r="Y156" s="239">
        <f t="shared" si="22"/>
        <v>3.1199999999999999E-3</v>
      </c>
      <c r="Z156" s="239">
        <v>0</v>
      </c>
      <c r="AA156" s="240">
        <f t="shared" si="23"/>
        <v>0</v>
      </c>
      <c r="AR156" s="158" t="s">
        <v>297</v>
      </c>
      <c r="AT156" s="158" t="s">
        <v>203</v>
      </c>
      <c r="AU156" s="158" t="s">
        <v>85</v>
      </c>
      <c r="AY156" s="158" t="s">
        <v>168</v>
      </c>
      <c r="BE156" s="241">
        <f t="shared" si="24"/>
        <v>0</v>
      </c>
      <c r="BF156" s="241">
        <f t="shared" si="25"/>
        <v>0</v>
      </c>
      <c r="BG156" s="241">
        <f t="shared" si="26"/>
        <v>0</v>
      </c>
      <c r="BH156" s="241">
        <f t="shared" si="27"/>
        <v>0</v>
      </c>
      <c r="BI156" s="241">
        <f t="shared" si="28"/>
        <v>0</v>
      </c>
      <c r="BJ156" s="158" t="s">
        <v>85</v>
      </c>
      <c r="BK156" s="242">
        <f t="shared" si="29"/>
        <v>0</v>
      </c>
      <c r="BL156" s="158" t="s">
        <v>232</v>
      </c>
      <c r="BM156" s="158" t="s">
        <v>260</v>
      </c>
      <c r="BO156" s="152"/>
    </row>
    <row r="157" spans="2:67" s="170" customFormat="1" ht="25.5" customHeight="1">
      <c r="B157" s="171"/>
      <c r="C157" s="231" t="s">
        <v>281</v>
      </c>
      <c r="D157" s="231" t="s">
        <v>169</v>
      </c>
      <c r="E157" s="232" t="s">
        <v>2185</v>
      </c>
      <c r="F157" s="233" t="s">
        <v>2186</v>
      </c>
      <c r="G157" s="233"/>
      <c r="H157" s="233"/>
      <c r="I157" s="233"/>
      <c r="J157" s="234" t="s">
        <v>210</v>
      </c>
      <c r="K157" s="235">
        <v>1</v>
      </c>
      <c r="L157" s="149"/>
      <c r="M157" s="149"/>
      <c r="N157" s="236">
        <f t="shared" si="20"/>
        <v>0</v>
      </c>
      <c r="O157" s="236"/>
      <c r="P157" s="236"/>
      <c r="Q157" s="236"/>
      <c r="R157" s="174"/>
      <c r="S157" s="262"/>
      <c r="T157" s="237" t="s">
        <v>5</v>
      </c>
      <c r="U157" s="238" t="s">
        <v>41</v>
      </c>
      <c r="V157" s="239">
        <v>0</v>
      </c>
      <c r="W157" s="239">
        <f t="shared" si="21"/>
        <v>0</v>
      </c>
      <c r="X157" s="239">
        <v>3.0000000000000001E-5</v>
      </c>
      <c r="Y157" s="239">
        <f t="shared" si="22"/>
        <v>3.0000000000000001E-5</v>
      </c>
      <c r="Z157" s="239">
        <v>0</v>
      </c>
      <c r="AA157" s="240">
        <f t="shared" si="23"/>
        <v>0</v>
      </c>
      <c r="AR157" s="158" t="s">
        <v>232</v>
      </c>
      <c r="AT157" s="158" t="s">
        <v>169</v>
      </c>
      <c r="AU157" s="158" t="s">
        <v>85</v>
      </c>
      <c r="AY157" s="158" t="s">
        <v>168</v>
      </c>
      <c r="BE157" s="241">
        <f t="shared" si="24"/>
        <v>0</v>
      </c>
      <c r="BF157" s="241">
        <f t="shared" si="25"/>
        <v>0</v>
      </c>
      <c r="BG157" s="241">
        <f t="shared" si="26"/>
        <v>0</v>
      </c>
      <c r="BH157" s="241">
        <f t="shared" si="27"/>
        <v>0</v>
      </c>
      <c r="BI157" s="241">
        <f t="shared" si="28"/>
        <v>0</v>
      </c>
      <c r="BJ157" s="158" t="s">
        <v>85</v>
      </c>
      <c r="BK157" s="242">
        <f t="shared" si="29"/>
        <v>0</v>
      </c>
      <c r="BL157" s="158" t="s">
        <v>232</v>
      </c>
      <c r="BM157" s="158" t="s">
        <v>264</v>
      </c>
      <c r="BO157" s="152"/>
    </row>
    <row r="158" spans="2:67" s="170" customFormat="1" ht="51" customHeight="1">
      <c r="B158" s="171"/>
      <c r="C158" s="243" t="s">
        <v>285</v>
      </c>
      <c r="D158" s="243" t="s">
        <v>203</v>
      </c>
      <c r="E158" s="244" t="s">
        <v>2187</v>
      </c>
      <c r="F158" s="278" t="s">
        <v>2632</v>
      </c>
      <c r="G158" s="278"/>
      <c r="H158" s="278"/>
      <c r="I158" s="278"/>
      <c r="J158" s="246" t="s">
        <v>210</v>
      </c>
      <c r="K158" s="247">
        <v>1</v>
      </c>
      <c r="L158" s="150"/>
      <c r="M158" s="150"/>
      <c r="N158" s="248">
        <f t="shared" si="20"/>
        <v>0</v>
      </c>
      <c r="O158" s="236"/>
      <c r="P158" s="236"/>
      <c r="Q158" s="236"/>
      <c r="R158" s="174"/>
      <c r="S158" s="262"/>
      <c r="T158" s="237" t="s">
        <v>5</v>
      </c>
      <c r="U158" s="238" t="s">
        <v>41</v>
      </c>
      <c r="V158" s="239">
        <v>0</v>
      </c>
      <c r="W158" s="239">
        <f t="shared" si="21"/>
        <v>0</v>
      </c>
      <c r="X158" s="239">
        <v>0</v>
      </c>
      <c r="Y158" s="239">
        <f t="shared" si="22"/>
        <v>0</v>
      </c>
      <c r="Z158" s="239">
        <v>0</v>
      </c>
      <c r="AA158" s="240">
        <f t="shared" si="23"/>
        <v>0</v>
      </c>
      <c r="AR158" s="158" t="s">
        <v>297</v>
      </c>
      <c r="AT158" s="158" t="s">
        <v>203</v>
      </c>
      <c r="AU158" s="158" t="s">
        <v>85</v>
      </c>
      <c r="AY158" s="158" t="s">
        <v>168</v>
      </c>
      <c r="BE158" s="241">
        <f t="shared" si="24"/>
        <v>0</v>
      </c>
      <c r="BF158" s="241">
        <f t="shared" si="25"/>
        <v>0</v>
      </c>
      <c r="BG158" s="241">
        <f t="shared" si="26"/>
        <v>0</v>
      </c>
      <c r="BH158" s="241">
        <f t="shared" si="27"/>
        <v>0</v>
      </c>
      <c r="BI158" s="241">
        <f t="shared" si="28"/>
        <v>0</v>
      </c>
      <c r="BJ158" s="158" t="s">
        <v>85</v>
      </c>
      <c r="BK158" s="242">
        <f t="shared" si="29"/>
        <v>0</v>
      </c>
      <c r="BL158" s="158" t="s">
        <v>232</v>
      </c>
      <c r="BM158" s="158" t="s">
        <v>269</v>
      </c>
      <c r="BO158" s="152"/>
    </row>
    <row r="159" spans="2:67" s="170" customFormat="1" ht="25.5" customHeight="1">
      <c r="B159" s="171"/>
      <c r="C159" s="231" t="s">
        <v>289</v>
      </c>
      <c r="D159" s="231" t="s">
        <v>169</v>
      </c>
      <c r="E159" s="232" t="s">
        <v>2188</v>
      </c>
      <c r="F159" s="274" t="s">
        <v>2189</v>
      </c>
      <c r="G159" s="274"/>
      <c r="H159" s="274"/>
      <c r="I159" s="274"/>
      <c r="J159" s="234" t="s">
        <v>210</v>
      </c>
      <c r="K159" s="235">
        <v>4</v>
      </c>
      <c r="L159" s="149"/>
      <c r="M159" s="149"/>
      <c r="N159" s="236">
        <f t="shared" si="20"/>
        <v>0</v>
      </c>
      <c r="O159" s="236"/>
      <c r="P159" s="236"/>
      <c r="Q159" s="236"/>
      <c r="R159" s="174"/>
      <c r="S159" s="262"/>
      <c r="T159" s="237" t="s">
        <v>5</v>
      </c>
      <c r="U159" s="238" t="s">
        <v>41</v>
      </c>
      <c r="V159" s="239">
        <v>0</v>
      </c>
      <c r="W159" s="239">
        <f t="shared" si="21"/>
        <v>0</v>
      </c>
      <c r="X159" s="239">
        <v>4.0000000000000003E-5</v>
      </c>
      <c r="Y159" s="239">
        <f t="shared" si="22"/>
        <v>1.6000000000000001E-4</v>
      </c>
      <c r="Z159" s="239">
        <v>0</v>
      </c>
      <c r="AA159" s="240">
        <f t="shared" si="23"/>
        <v>0</v>
      </c>
      <c r="AR159" s="158" t="s">
        <v>232</v>
      </c>
      <c r="AT159" s="158" t="s">
        <v>169</v>
      </c>
      <c r="AU159" s="158" t="s">
        <v>85</v>
      </c>
      <c r="AY159" s="158" t="s">
        <v>168</v>
      </c>
      <c r="BE159" s="241">
        <f t="shared" si="24"/>
        <v>0</v>
      </c>
      <c r="BF159" s="241">
        <f t="shared" si="25"/>
        <v>0</v>
      </c>
      <c r="BG159" s="241">
        <f t="shared" si="26"/>
        <v>0</v>
      </c>
      <c r="BH159" s="241">
        <f t="shared" si="27"/>
        <v>0</v>
      </c>
      <c r="BI159" s="241">
        <f t="shared" si="28"/>
        <v>0</v>
      </c>
      <c r="BJ159" s="158" t="s">
        <v>85</v>
      </c>
      <c r="BK159" s="242">
        <f t="shared" si="29"/>
        <v>0</v>
      </c>
      <c r="BL159" s="158" t="s">
        <v>232</v>
      </c>
      <c r="BM159" s="158" t="s">
        <v>273</v>
      </c>
      <c r="BO159" s="152"/>
    </row>
    <row r="160" spans="2:67" s="170" customFormat="1" ht="62.25" customHeight="1">
      <c r="B160" s="171"/>
      <c r="C160" s="243" t="s">
        <v>293</v>
      </c>
      <c r="D160" s="243" t="s">
        <v>203</v>
      </c>
      <c r="E160" s="244" t="s">
        <v>2190</v>
      </c>
      <c r="F160" s="278" t="s">
        <v>2633</v>
      </c>
      <c r="G160" s="278"/>
      <c r="H160" s="278"/>
      <c r="I160" s="278"/>
      <c r="J160" s="246" t="s">
        <v>210</v>
      </c>
      <c r="K160" s="247">
        <v>4</v>
      </c>
      <c r="L160" s="150"/>
      <c r="M160" s="150"/>
      <c r="N160" s="248">
        <f t="shared" si="20"/>
        <v>0</v>
      </c>
      <c r="O160" s="236"/>
      <c r="P160" s="236"/>
      <c r="Q160" s="236"/>
      <c r="R160" s="174"/>
      <c r="S160" s="262"/>
      <c r="T160" s="237" t="s">
        <v>5</v>
      </c>
      <c r="U160" s="238" t="s">
        <v>41</v>
      </c>
      <c r="V160" s="239">
        <v>0</v>
      </c>
      <c r="W160" s="239">
        <f t="shared" si="21"/>
        <v>0</v>
      </c>
      <c r="X160" s="239">
        <v>8.4999999999999995E-4</v>
      </c>
      <c r="Y160" s="239">
        <f t="shared" si="22"/>
        <v>3.3999999999999998E-3</v>
      </c>
      <c r="Z160" s="239">
        <v>0</v>
      </c>
      <c r="AA160" s="240">
        <f t="shared" si="23"/>
        <v>0</v>
      </c>
      <c r="AR160" s="158" t="s">
        <v>297</v>
      </c>
      <c r="AT160" s="158" t="s">
        <v>203</v>
      </c>
      <c r="AU160" s="158" t="s">
        <v>85</v>
      </c>
      <c r="AY160" s="158" t="s">
        <v>168</v>
      </c>
      <c r="BE160" s="241">
        <f t="shared" si="24"/>
        <v>0</v>
      </c>
      <c r="BF160" s="241">
        <f t="shared" si="25"/>
        <v>0</v>
      </c>
      <c r="BG160" s="241">
        <f t="shared" si="26"/>
        <v>0</v>
      </c>
      <c r="BH160" s="241">
        <f t="shared" si="27"/>
        <v>0</v>
      </c>
      <c r="BI160" s="241">
        <f t="shared" si="28"/>
        <v>0</v>
      </c>
      <c r="BJ160" s="158" t="s">
        <v>85</v>
      </c>
      <c r="BK160" s="242">
        <f t="shared" si="29"/>
        <v>0</v>
      </c>
      <c r="BL160" s="158" t="s">
        <v>232</v>
      </c>
      <c r="BM160" s="158" t="s">
        <v>277</v>
      </c>
      <c r="BO160" s="152"/>
    </row>
    <row r="161" spans="2:67" s="170" customFormat="1" ht="25.5" customHeight="1">
      <c r="B161" s="171"/>
      <c r="C161" s="231" t="s">
        <v>297</v>
      </c>
      <c r="D161" s="231" t="s">
        <v>169</v>
      </c>
      <c r="E161" s="232" t="s">
        <v>2191</v>
      </c>
      <c r="F161" s="274" t="s">
        <v>2192</v>
      </c>
      <c r="G161" s="274"/>
      <c r="H161" s="274"/>
      <c r="I161" s="274"/>
      <c r="J161" s="234" t="s">
        <v>210</v>
      </c>
      <c r="K161" s="235">
        <v>1</v>
      </c>
      <c r="L161" s="149"/>
      <c r="M161" s="149"/>
      <c r="N161" s="236">
        <f t="shared" si="20"/>
        <v>0</v>
      </c>
      <c r="O161" s="236"/>
      <c r="P161" s="236"/>
      <c r="Q161" s="236"/>
      <c r="R161" s="174"/>
      <c r="S161" s="262"/>
      <c r="T161" s="237" t="s">
        <v>5</v>
      </c>
      <c r="U161" s="238" t="s">
        <v>41</v>
      </c>
      <c r="V161" s="239">
        <v>0</v>
      </c>
      <c r="W161" s="239">
        <f t="shared" si="21"/>
        <v>0</v>
      </c>
      <c r="X161" s="239">
        <v>6.0000000000000002E-5</v>
      </c>
      <c r="Y161" s="239">
        <f t="shared" si="22"/>
        <v>6.0000000000000002E-5</v>
      </c>
      <c r="Z161" s="239">
        <v>0</v>
      </c>
      <c r="AA161" s="240">
        <f t="shared" si="23"/>
        <v>0</v>
      </c>
      <c r="AR161" s="158" t="s">
        <v>232</v>
      </c>
      <c r="AT161" s="158" t="s">
        <v>169</v>
      </c>
      <c r="AU161" s="158" t="s">
        <v>85</v>
      </c>
      <c r="AY161" s="158" t="s">
        <v>168</v>
      </c>
      <c r="BE161" s="241">
        <f t="shared" si="24"/>
        <v>0</v>
      </c>
      <c r="BF161" s="241">
        <f t="shared" si="25"/>
        <v>0</v>
      </c>
      <c r="BG161" s="241">
        <f t="shared" si="26"/>
        <v>0</v>
      </c>
      <c r="BH161" s="241">
        <f t="shared" si="27"/>
        <v>0</v>
      </c>
      <c r="BI161" s="241">
        <f t="shared" si="28"/>
        <v>0</v>
      </c>
      <c r="BJ161" s="158" t="s">
        <v>85</v>
      </c>
      <c r="BK161" s="242">
        <f t="shared" si="29"/>
        <v>0</v>
      </c>
      <c r="BL161" s="158" t="s">
        <v>232</v>
      </c>
      <c r="BM161" s="158" t="s">
        <v>281</v>
      </c>
      <c r="BO161" s="152"/>
    </row>
    <row r="162" spans="2:67" s="170" customFormat="1" ht="51" customHeight="1">
      <c r="B162" s="171"/>
      <c r="C162" s="243" t="s">
        <v>301</v>
      </c>
      <c r="D162" s="243" t="s">
        <v>203</v>
      </c>
      <c r="E162" s="244" t="s">
        <v>2193</v>
      </c>
      <c r="F162" s="278" t="s">
        <v>2634</v>
      </c>
      <c r="G162" s="278"/>
      <c r="H162" s="278"/>
      <c r="I162" s="278"/>
      <c r="J162" s="246" t="s">
        <v>210</v>
      </c>
      <c r="K162" s="247">
        <v>1</v>
      </c>
      <c r="L162" s="150"/>
      <c r="M162" s="150"/>
      <c r="N162" s="248">
        <f t="shared" si="20"/>
        <v>0</v>
      </c>
      <c r="O162" s="236"/>
      <c r="P162" s="236"/>
      <c r="Q162" s="236"/>
      <c r="R162" s="174"/>
      <c r="S162" s="262"/>
      <c r="T162" s="237" t="s">
        <v>5</v>
      </c>
      <c r="U162" s="238" t="s">
        <v>41</v>
      </c>
      <c r="V162" s="239">
        <v>0</v>
      </c>
      <c r="W162" s="239">
        <f t="shared" si="21"/>
        <v>0</v>
      </c>
      <c r="X162" s="239">
        <v>2.33E-3</v>
      </c>
      <c r="Y162" s="239">
        <f t="shared" si="22"/>
        <v>2.33E-3</v>
      </c>
      <c r="Z162" s="239">
        <v>0</v>
      </c>
      <c r="AA162" s="240">
        <f t="shared" si="23"/>
        <v>0</v>
      </c>
      <c r="AR162" s="158" t="s">
        <v>297</v>
      </c>
      <c r="AT162" s="158" t="s">
        <v>203</v>
      </c>
      <c r="AU162" s="158" t="s">
        <v>85</v>
      </c>
      <c r="AY162" s="158" t="s">
        <v>168</v>
      </c>
      <c r="BE162" s="241">
        <f t="shared" si="24"/>
        <v>0</v>
      </c>
      <c r="BF162" s="241">
        <f t="shared" si="25"/>
        <v>0</v>
      </c>
      <c r="BG162" s="241">
        <f t="shared" si="26"/>
        <v>0</v>
      </c>
      <c r="BH162" s="241">
        <f t="shared" si="27"/>
        <v>0</v>
      </c>
      <c r="BI162" s="241">
        <f t="shared" si="28"/>
        <v>0</v>
      </c>
      <c r="BJ162" s="158" t="s">
        <v>85</v>
      </c>
      <c r="BK162" s="242">
        <f t="shared" si="29"/>
        <v>0</v>
      </c>
      <c r="BL162" s="158" t="s">
        <v>232</v>
      </c>
      <c r="BM162" s="158" t="s">
        <v>285</v>
      </c>
      <c r="BO162" s="152"/>
    </row>
    <row r="163" spans="2:67" s="170" customFormat="1" ht="16.5" customHeight="1">
      <c r="B163" s="171"/>
      <c r="C163" s="231" t="s">
        <v>305</v>
      </c>
      <c r="D163" s="231" t="s">
        <v>169</v>
      </c>
      <c r="E163" s="232" t="s">
        <v>2194</v>
      </c>
      <c r="F163" s="233" t="s">
        <v>2195</v>
      </c>
      <c r="G163" s="233"/>
      <c r="H163" s="233"/>
      <c r="I163" s="233"/>
      <c r="J163" s="234" t="s">
        <v>210</v>
      </c>
      <c r="K163" s="235">
        <v>2</v>
      </c>
      <c r="L163" s="149"/>
      <c r="M163" s="149"/>
      <c r="N163" s="236">
        <f t="shared" si="20"/>
        <v>0</v>
      </c>
      <c r="O163" s="236"/>
      <c r="P163" s="236"/>
      <c r="Q163" s="236"/>
      <c r="R163" s="174"/>
      <c r="S163" s="262"/>
      <c r="T163" s="237" t="s">
        <v>5</v>
      </c>
      <c r="U163" s="238" t="s">
        <v>41</v>
      </c>
      <c r="V163" s="239">
        <v>0</v>
      </c>
      <c r="W163" s="239">
        <f t="shared" si="21"/>
        <v>0</v>
      </c>
      <c r="X163" s="239">
        <v>1.0000000000000001E-5</v>
      </c>
      <c r="Y163" s="239">
        <f t="shared" si="22"/>
        <v>2.0000000000000002E-5</v>
      </c>
      <c r="Z163" s="239">
        <v>0</v>
      </c>
      <c r="AA163" s="240">
        <f t="shared" si="23"/>
        <v>0</v>
      </c>
      <c r="AR163" s="158" t="s">
        <v>232</v>
      </c>
      <c r="AT163" s="158" t="s">
        <v>169</v>
      </c>
      <c r="AU163" s="158" t="s">
        <v>85</v>
      </c>
      <c r="AY163" s="158" t="s">
        <v>168</v>
      </c>
      <c r="BE163" s="241">
        <f t="shared" si="24"/>
        <v>0</v>
      </c>
      <c r="BF163" s="241">
        <f t="shared" si="25"/>
        <v>0</v>
      </c>
      <c r="BG163" s="241">
        <f t="shared" si="26"/>
        <v>0</v>
      </c>
      <c r="BH163" s="241">
        <f t="shared" si="27"/>
        <v>0</v>
      </c>
      <c r="BI163" s="241">
        <f t="shared" si="28"/>
        <v>0</v>
      </c>
      <c r="BJ163" s="158" t="s">
        <v>85</v>
      </c>
      <c r="BK163" s="242">
        <f t="shared" si="29"/>
        <v>0</v>
      </c>
      <c r="BL163" s="158" t="s">
        <v>232</v>
      </c>
      <c r="BM163" s="158" t="s">
        <v>289</v>
      </c>
      <c r="BO163" s="152"/>
    </row>
    <row r="164" spans="2:67" s="170" customFormat="1" ht="25.5" customHeight="1">
      <c r="B164" s="171"/>
      <c r="C164" s="243" t="s">
        <v>309</v>
      </c>
      <c r="D164" s="243" t="s">
        <v>203</v>
      </c>
      <c r="E164" s="244" t="s">
        <v>2196</v>
      </c>
      <c r="F164" s="278" t="s">
        <v>2629</v>
      </c>
      <c r="G164" s="278"/>
      <c r="H164" s="278"/>
      <c r="I164" s="278"/>
      <c r="J164" s="246" t="s">
        <v>210</v>
      </c>
      <c r="K164" s="247">
        <v>2</v>
      </c>
      <c r="L164" s="150"/>
      <c r="M164" s="150"/>
      <c r="N164" s="248">
        <f t="shared" si="20"/>
        <v>0</v>
      </c>
      <c r="O164" s="236"/>
      <c r="P164" s="236"/>
      <c r="Q164" s="236"/>
      <c r="R164" s="174"/>
      <c r="S164" s="262"/>
      <c r="T164" s="237" t="s">
        <v>5</v>
      </c>
      <c r="U164" s="238" t="s">
        <v>41</v>
      </c>
      <c r="V164" s="239">
        <v>0</v>
      </c>
      <c r="W164" s="239">
        <f t="shared" si="21"/>
        <v>0</v>
      </c>
      <c r="X164" s="239">
        <v>3.5E-4</v>
      </c>
      <c r="Y164" s="239">
        <f t="shared" si="22"/>
        <v>6.9999999999999999E-4</v>
      </c>
      <c r="Z164" s="239">
        <v>0</v>
      </c>
      <c r="AA164" s="240">
        <f t="shared" si="23"/>
        <v>0</v>
      </c>
      <c r="AR164" s="158" t="s">
        <v>297</v>
      </c>
      <c r="AT164" s="158" t="s">
        <v>203</v>
      </c>
      <c r="AU164" s="158" t="s">
        <v>85</v>
      </c>
      <c r="AY164" s="158" t="s">
        <v>168</v>
      </c>
      <c r="BE164" s="241">
        <f t="shared" si="24"/>
        <v>0</v>
      </c>
      <c r="BF164" s="241">
        <f t="shared" si="25"/>
        <v>0</v>
      </c>
      <c r="BG164" s="241">
        <f t="shared" si="26"/>
        <v>0</v>
      </c>
      <c r="BH164" s="241">
        <f t="shared" si="27"/>
        <v>0</v>
      </c>
      <c r="BI164" s="241">
        <f t="shared" si="28"/>
        <v>0</v>
      </c>
      <c r="BJ164" s="158" t="s">
        <v>85</v>
      </c>
      <c r="BK164" s="242">
        <f t="shared" si="29"/>
        <v>0</v>
      </c>
      <c r="BL164" s="158" t="s">
        <v>232</v>
      </c>
      <c r="BM164" s="158" t="s">
        <v>293</v>
      </c>
      <c r="BO164" s="152"/>
    </row>
    <row r="165" spans="2:67" s="170" customFormat="1" ht="16.5" customHeight="1">
      <c r="B165" s="171"/>
      <c r="C165" s="231" t="s">
        <v>313</v>
      </c>
      <c r="D165" s="231" t="s">
        <v>169</v>
      </c>
      <c r="E165" s="232" t="s">
        <v>2197</v>
      </c>
      <c r="F165" s="274" t="s">
        <v>2198</v>
      </c>
      <c r="G165" s="274"/>
      <c r="H165" s="274"/>
      <c r="I165" s="274"/>
      <c r="J165" s="234" t="s">
        <v>210</v>
      </c>
      <c r="K165" s="235">
        <v>2</v>
      </c>
      <c r="L165" s="149"/>
      <c r="M165" s="149"/>
      <c r="N165" s="236">
        <f t="shared" si="20"/>
        <v>0</v>
      </c>
      <c r="O165" s="236"/>
      <c r="P165" s="236"/>
      <c r="Q165" s="236"/>
      <c r="R165" s="174"/>
      <c r="S165" s="262"/>
      <c r="T165" s="237" t="s">
        <v>5</v>
      </c>
      <c r="U165" s="238" t="s">
        <v>41</v>
      </c>
      <c r="V165" s="239">
        <v>0</v>
      </c>
      <c r="W165" s="239">
        <f t="shared" si="21"/>
        <v>0</v>
      </c>
      <c r="X165" s="239">
        <v>1.0000000000000001E-5</v>
      </c>
      <c r="Y165" s="239">
        <f t="shared" si="22"/>
        <v>2.0000000000000002E-5</v>
      </c>
      <c r="Z165" s="239">
        <v>0</v>
      </c>
      <c r="AA165" s="240">
        <f t="shared" si="23"/>
        <v>0</v>
      </c>
      <c r="AR165" s="158" t="s">
        <v>232</v>
      </c>
      <c r="AT165" s="158" t="s">
        <v>169</v>
      </c>
      <c r="AU165" s="158" t="s">
        <v>85</v>
      </c>
      <c r="AY165" s="158" t="s">
        <v>168</v>
      </c>
      <c r="BE165" s="241">
        <f t="shared" si="24"/>
        <v>0</v>
      </c>
      <c r="BF165" s="241">
        <f t="shared" si="25"/>
        <v>0</v>
      </c>
      <c r="BG165" s="241">
        <f t="shared" si="26"/>
        <v>0</v>
      </c>
      <c r="BH165" s="241">
        <f t="shared" si="27"/>
        <v>0</v>
      </c>
      <c r="BI165" s="241">
        <f t="shared" si="28"/>
        <v>0</v>
      </c>
      <c r="BJ165" s="158" t="s">
        <v>85</v>
      </c>
      <c r="BK165" s="242">
        <f t="shared" si="29"/>
        <v>0</v>
      </c>
      <c r="BL165" s="158" t="s">
        <v>232</v>
      </c>
      <c r="BM165" s="158" t="s">
        <v>297</v>
      </c>
      <c r="BO165" s="152"/>
    </row>
    <row r="166" spans="2:67" s="170" customFormat="1" ht="25.5" customHeight="1">
      <c r="B166" s="171"/>
      <c r="C166" s="243" t="s">
        <v>317</v>
      </c>
      <c r="D166" s="243" t="s">
        <v>203</v>
      </c>
      <c r="E166" s="244" t="s">
        <v>2199</v>
      </c>
      <c r="F166" s="278" t="s">
        <v>2630</v>
      </c>
      <c r="G166" s="278"/>
      <c r="H166" s="278"/>
      <c r="I166" s="278"/>
      <c r="J166" s="246" t="s">
        <v>210</v>
      </c>
      <c r="K166" s="247">
        <v>2</v>
      </c>
      <c r="L166" s="150"/>
      <c r="M166" s="150"/>
      <c r="N166" s="248">
        <f t="shared" si="20"/>
        <v>0</v>
      </c>
      <c r="O166" s="236"/>
      <c r="P166" s="236"/>
      <c r="Q166" s="236"/>
      <c r="R166" s="174"/>
      <c r="S166" s="262"/>
      <c r="T166" s="237" t="s">
        <v>5</v>
      </c>
      <c r="U166" s="238" t="s">
        <v>41</v>
      </c>
      <c r="V166" s="239">
        <v>0</v>
      </c>
      <c r="W166" s="239">
        <f t="shared" si="21"/>
        <v>0</v>
      </c>
      <c r="X166" s="239">
        <v>6.6E-4</v>
      </c>
      <c r="Y166" s="239">
        <f t="shared" si="22"/>
        <v>1.32E-3</v>
      </c>
      <c r="Z166" s="239">
        <v>0</v>
      </c>
      <c r="AA166" s="240">
        <f t="shared" si="23"/>
        <v>0</v>
      </c>
      <c r="AR166" s="158" t="s">
        <v>297</v>
      </c>
      <c r="AT166" s="158" t="s">
        <v>203</v>
      </c>
      <c r="AU166" s="158" t="s">
        <v>85</v>
      </c>
      <c r="AY166" s="158" t="s">
        <v>168</v>
      </c>
      <c r="BE166" s="241">
        <f t="shared" si="24"/>
        <v>0</v>
      </c>
      <c r="BF166" s="241">
        <f t="shared" si="25"/>
        <v>0</v>
      </c>
      <c r="BG166" s="241">
        <f t="shared" si="26"/>
        <v>0</v>
      </c>
      <c r="BH166" s="241">
        <f t="shared" si="27"/>
        <v>0</v>
      </c>
      <c r="BI166" s="241">
        <f t="shared" si="28"/>
        <v>0</v>
      </c>
      <c r="BJ166" s="158" t="s">
        <v>85</v>
      </c>
      <c r="BK166" s="242">
        <f t="shared" si="29"/>
        <v>0</v>
      </c>
      <c r="BL166" s="158" t="s">
        <v>232</v>
      </c>
      <c r="BM166" s="158" t="s">
        <v>301</v>
      </c>
      <c r="BO166" s="152"/>
    </row>
    <row r="167" spans="2:67" s="170" customFormat="1" ht="16.5" customHeight="1">
      <c r="B167" s="171"/>
      <c r="C167" s="231" t="s">
        <v>321</v>
      </c>
      <c r="D167" s="231" t="s">
        <v>169</v>
      </c>
      <c r="E167" s="232" t="s">
        <v>2200</v>
      </c>
      <c r="F167" s="274" t="s">
        <v>2201</v>
      </c>
      <c r="G167" s="274"/>
      <c r="H167" s="274"/>
      <c r="I167" s="274"/>
      <c r="J167" s="234" t="s">
        <v>210</v>
      </c>
      <c r="K167" s="235">
        <v>1</v>
      </c>
      <c r="L167" s="149"/>
      <c r="M167" s="149"/>
      <c r="N167" s="236">
        <f t="shared" si="20"/>
        <v>0</v>
      </c>
      <c r="O167" s="236"/>
      <c r="P167" s="236"/>
      <c r="Q167" s="236"/>
      <c r="R167" s="174"/>
      <c r="S167" s="262"/>
      <c r="T167" s="237" t="s">
        <v>5</v>
      </c>
      <c r="U167" s="238" t="s">
        <v>41</v>
      </c>
      <c r="V167" s="239">
        <v>0</v>
      </c>
      <c r="W167" s="239">
        <f t="shared" si="21"/>
        <v>0</v>
      </c>
      <c r="X167" s="239">
        <v>1.0000000000000001E-5</v>
      </c>
      <c r="Y167" s="239">
        <f t="shared" si="22"/>
        <v>1.0000000000000001E-5</v>
      </c>
      <c r="Z167" s="239">
        <v>0</v>
      </c>
      <c r="AA167" s="240">
        <f t="shared" si="23"/>
        <v>0</v>
      </c>
      <c r="AR167" s="158" t="s">
        <v>232</v>
      </c>
      <c r="AT167" s="158" t="s">
        <v>169</v>
      </c>
      <c r="AU167" s="158" t="s">
        <v>85</v>
      </c>
      <c r="AY167" s="158" t="s">
        <v>168</v>
      </c>
      <c r="BE167" s="241">
        <f t="shared" si="24"/>
        <v>0</v>
      </c>
      <c r="BF167" s="241">
        <f t="shared" si="25"/>
        <v>0</v>
      </c>
      <c r="BG167" s="241">
        <f t="shared" si="26"/>
        <v>0</v>
      </c>
      <c r="BH167" s="241">
        <f t="shared" si="27"/>
        <v>0</v>
      </c>
      <c r="BI167" s="241">
        <f t="shared" si="28"/>
        <v>0</v>
      </c>
      <c r="BJ167" s="158" t="s">
        <v>85</v>
      </c>
      <c r="BK167" s="242">
        <f t="shared" si="29"/>
        <v>0</v>
      </c>
      <c r="BL167" s="158" t="s">
        <v>232</v>
      </c>
      <c r="BM167" s="158" t="s">
        <v>305</v>
      </c>
      <c r="BO167" s="152"/>
    </row>
    <row r="168" spans="2:67" s="170" customFormat="1" ht="25.5" customHeight="1">
      <c r="B168" s="171"/>
      <c r="C168" s="243" t="s">
        <v>325</v>
      </c>
      <c r="D168" s="243" t="s">
        <v>203</v>
      </c>
      <c r="E168" s="244" t="s">
        <v>2202</v>
      </c>
      <c r="F168" s="278" t="s">
        <v>2631</v>
      </c>
      <c r="G168" s="278"/>
      <c r="H168" s="278"/>
      <c r="I168" s="278"/>
      <c r="J168" s="246" t="s">
        <v>210</v>
      </c>
      <c r="K168" s="247">
        <v>1</v>
      </c>
      <c r="L168" s="150"/>
      <c r="M168" s="150"/>
      <c r="N168" s="248">
        <f t="shared" si="20"/>
        <v>0</v>
      </c>
      <c r="O168" s="236"/>
      <c r="P168" s="236"/>
      <c r="Q168" s="236"/>
      <c r="R168" s="174"/>
      <c r="S168" s="262"/>
      <c r="T168" s="237" t="s">
        <v>5</v>
      </c>
      <c r="U168" s="238" t="s">
        <v>41</v>
      </c>
      <c r="V168" s="239">
        <v>0</v>
      </c>
      <c r="W168" s="239">
        <f t="shared" si="21"/>
        <v>0</v>
      </c>
      <c r="X168" s="239">
        <v>1.64E-3</v>
      </c>
      <c r="Y168" s="239">
        <f t="shared" si="22"/>
        <v>1.64E-3</v>
      </c>
      <c r="Z168" s="239">
        <v>0</v>
      </c>
      <c r="AA168" s="240">
        <f t="shared" si="23"/>
        <v>0</v>
      </c>
      <c r="AR168" s="158" t="s">
        <v>297</v>
      </c>
      <c r="AT168" s="158" t="s">
        <v>203</v>
      </c>
      <c r="AU168" s="158" t="s">
        <v>85</v>
      </c>
      <c r="AY168" s="158" t="s">
        <v>168</v>
      </c>
      <c r="BE168" s="241">
        <f t="shared" si="24"/>
        <v>0</v>
      </c>
      <c r="BF168" s="241">
        <f t="shared" si="25"/>
        <v>0</v>
      </c>
      <c r="BG168" s="241">
        <f t="shared" si="26"/>
        <v>0</v>
      </c>
      <c r="BH168" s="241">
        <f t="shared" si="27"/>
        <v>0</v>
      </c>
      <c r="BI168" s="241">
        <f t="shared" si="28"/>
        <v>0</v>
      </c>
      <c r="BJ168" s="158" t="s">
        <v>85</v>
      </c>
      <c r="BK168" s="242">
        <f t="shared" si="29"/>
        <v>0</v>
      </c>
      <c r="BL168" s="158" t="s">
        <v>232</v>
      </c>
      <c r="BM168" s="158" t="s">
        <v>309</v>
      </c>
      <c r="BO168" s="152"/>
    </row>
    <row r="169" spans="2:67" s="170" customFormat="1" ht="38.25" customHeight="1">
      <c r="B169" s="171"/>
      <c r="C169" s="231" t="s">
        <v>329</v>
      </c>
      <c r="D169" s="231" t="s">
        <v>169</v>
      </c>
      <c r="E169" s="232" t="s">
        <v>2203</v>
      </c>
      <c r="F169" s="233" t="s">
        <v>2204</v>
      </c>
      <c r="G169" s="233"/>
      <c r="H169" s="233"/>
      <c r="I169" s="233"/>
      <c r="J169" s="234" t="s">
        <v>210</v>
      </c>
      <c r="K169" s="235">
        <v>16</v>
      </c>
      <c r="L169" s="149"/>
      <c r="M169" s="149"/>
      <c r="N169" s="236">
        <f t="shared" si="20"/>
        <v>0</v>
      </c>
      <c r="O169" s="236"/>
      <c r="P169" s="236"/>
      <c r="Q169" s="236"/>
      <c r="R169" s="174"/>
      <c r="S169" s="262"/>
      <c r="T169" s="237" t="s">
        <v>5</v>
      </c>
      <c r="U169" s="238" t="s">
        <v>41</v>
      </c>
      <c r="V169" s="239">
        <v>0</v>
      </c>
      <c r="W169" s="239">
        <f t="shared" si="21"/>
        <v>0</v>
      </c>
      <c r="X169" s="239">
        <v>1.0000000000000001E-5</v>
      </c>
      <c r="Y169" s="239">
        <f t="shared" si="22"/>
        <v>1.6000000000000001E-4</v>
      </c>
      <c r="Z169" s="239">
        <v>0</v>
      </c>
      <c r="AA169" s="240">
        <f t="shared" si="23"/>
        <v>0</v>
      </c>
      <c r="AR169" s="158" t="s">
        <v>232</v>
      </c>
      <c r="AT169" s="158" t="s">
        <v>169</v>
      </c>
      <c r="AU169" s="158" t="s">
        <v>85</v>
      </c>
      <c r="AY169" s="158" t="s">
        <v>168</v>
      </c>
      <c r="BE169" s="241">
        <f t="shared" si="24"/>
        <v>0</v>
      </c>
      <c r="BF169" s="241">
        <f t="shared" si="25"/>
        <v>0</v>
      </c>
      <c r="BG169" s="241">
        <f t="shared" si="26"/>
        <v>0</v>
      </c>
      <c r="BH169" s="241">
        <f t="shared" si="27"/>
        <v>0</v>
      </c>
      <c r="BI169" s="241">
        <f t="shared" si="28"/>
        <v>0</v>
      </c>
      <c r="BJ169" s="158" t="s">
        <v>85</v>
      </c>
      <c r="BK169" s="242">
        <f t="shared" si="29"/>
        <v>0</v>
      </c>
      <c r="BL169" s="158" t="s">
        <v>232</v>
      </c>
      <c r="BM169" s="158" t="s">
        <v>313</v>
      </c>
      <c r="BO169" s="152"/>
    </row>
    <row r="170" spans="2:67" s="170" customFormat="1" ht="38.25" customHeight="1">
      <c r="B170" s="171"/>
      <c r="C170" s="243" t="s">
        <v>333</v>
      </c>
      <c r="D170" s="243" t="s">
        <v>203</v>
      </c>
      <c r="E170" s="244" t="s">
        <v>2205</v>
      </c>
      <c r="F170" s="245" t="s">
        <v>2206</v>
      </c>
      <c r="G170" s="245"/>
      <c r="H170" s="245"/>
      <c r="I170" s="245"/>
      <c r="J170" s="246" t="s">
        <v>210</v>
      </c>
      <c r="K170" s="247">
        <v>16</v>
      </c>
      <c r="L170" s="150"/>
      <c r="M170" s="150"/>
      <c r="N170" s="248">
        <f t="shared" si="20"/>
        <v>0</v>
      </c>
      <c r="O170" s="236"/>
      <c r="P170" s="236"/>
      <c r="Q170" s="236"/>
      <c r="R170" s="174"/>
      <c r="S170" s="262"/>
      <c r="T170" s="237" t="s">
        <v>5</v>
      </c>
      <c r="U170" s="238" t="s">
        <v>41</v>
      </c>
      <c r="V170" s="239">
        <v>0</v>
      </c>
      <c r="W170" s="239">
        <f t="shared" si="21"/>
        <v>0</v>
      </c>
      <c r="X170" s="239">
        <v>1E-4</v>
      </c>
      <c r="Y170" s="239">
        <f t="shared" si="22"/>
        <v>1.6000000000000001E-3</v>
      </c>
      <c r="Z170" s="239">
        <v>0</v>
      </c>
      <c r="AA170" s="240">
        <f t="shared" si="23"/>
        <v>0</v>
      </c>
      <c r="AR170" s="158" t="s">
        <v>297</v>
      </c>
      <c r="AT170" s="158" t="s">
        <v>203</v>
      </c>
      <c r="AU170" s="158" t="s">
        <v>85</v>
      </c>
      <c r="AY170" s="158" t="s">
        <v>168</v>
      </c>
      <c r="BE170" s="241">
        <f t="shared" si="24"/>
        <v>0</v>
      </c>
      <c r="BF170" s="241">
        <f t="shared" si="25"/>
        <v>0</v>
      </c>
      <c r="BG170" s="241">
        <f t="shared" si="26"/>
        <v>0</v>
      </c>
      <c r="BH170" s="241">
        <f t="shared" si="27"/>
        <v>0</v>
      </c>
      <c r="BI170" s="241">
        <f t="shared" si="28"/>
        <v>0</v>
      </c>
      <c r="BJ170" s="158" t="s">
        <v>85</v>
      </c>
      <c r="BK170" s="242">
        <f t="shared" si="29"/>
        <v>0</v>
      </c>
      <c r="BL170" s="158" t="s">
        <v>232</v>
      </c>
      <c r="BM170" s="158" t="s">
        <v>317</v>
      </c>
      <c r="BO170" s="152"/>
    </row>
    <row r="171" spans="2:67" s="170" customFormat="1" ht="25.5" customHeight="1">
      <c r="B171" s="171"/>
      <c r="C171" s="231" t="s">
        <v>337</v>
      </c>
      <c r="D171" s="231" t="s">
        <v>169</v>
      </c>
      <c r="E171" s="232" t="s">
        <v>2207</v>
      </c>
      <c r="F171" s="233" t="s">
        <v>2208</v>
      </c>
      <c r="G171" s="233"/>
      <c r="H171" s="233"/>
      <c r="I171" s="233"/>
      <c r="J171" s="234" t="s">
        <v>210</v>
      </c>
      <c r="K171" s="235">
        <v>39</v>
      </c>
      <c r="L171" s="149"/>
      <c r="M171" s="149"/>
      <c r="N171" s="236">
        <f t="shared" si="20"/>
        <v>0</v>
      </c>
      <c r="O171" s="236"/>
      <c r="P171" s="236"/>
      <c r="Q171" s="236"/>
      <c r="R171" s="174"/>
      <c r="S171" s="262"/>
      <c r="T171" s="237" t="s">
        <v>5</v>
      </c>
      <c r="U171" s="238" t="s">
        <v>41</v>
      </c>
      <c r="V171" s="239">
        <v>0</v>
      </c>
      <c r="W171" s="239">
        <f t="shared" si="21"/>
        <v>0</v>
      </c>
      <c r="X171" s="239">
        <v>2.0000000000000002E-5</v>
      </c>
      <c r="Y171" s="239">
        <f t="shared" si="22"/>
        <v>7.8000000000000009E-4</v>
      </c>
      <c r="Z171" s="239">
        <v>0</v>
      </c>
      <c r="AA171" s="240">
        <f t="shared" si="23"/>
        <v>0</v>
      </c>
      <c r="AR171" s="158" t="s">
        <v>232</v>
      </c>
      <c r="AT171" s="158" t="s">
        <v>169</v>
      </c>
      <c r="AU171" s="158" t="s">
        <v>85</v>
      </c>
      <c r="AY171" s="158" t="s">
        <v>168</v>
      </c>
      <c r="BE171" s="241">
        <f t="shared" si="24"/>
        <v>0</v>
      </c>
      <c r="BF171" s="241">
        <f t="shared" si="25"/>
        <v>0</v>
      </c>
      <c r="BG171" s="241">
        <f t="shared" si="26"/>
        <v>0</v>
      </c>
      <c r="BH171" s="241">
        <f t="shared" si="27"/>
        <v>0</v>
      </c>
      <c r="BI171" s="241">
        <f t="shared" si="28"/>
        <v>0</v>
      </c>
      <c r="BJ171" s="158" t="s">
        <v>85</v>
      </c>
      <c r="BK171" s="242">
        <f t="shared" si="29"/>
        <v>0</v>
      </c>
      <c r="BL171" s="158" t="s">
        <v>232</v>
      </c>
      <c r="BM171" s="158" t="s">
        <v>321</v>
      </c>
      <c r="BO171" s="152"/>
    </row>
    <row r="172" spans="2:67" s="170" customFormat="1" ht="51" customHeight="1">
      <c r="B172" s="171"/>
      <c r="C172" s="243" t="s">
        <v>341</v>
      </c>
      <c r="D172" s="243" t="s">
        <v>203</v>
      </c>
      <c r="E172" s="244" t="s">
        <v>2209</v>
      </c>
      <c r="F172" s="245" t="s">
        <v>2210</v>
      </c>
      <c r="G172" s="245"/>
      <c r="H172" s="245"/>
      <c r="I172" s="245"/>
      <c r="J172" s="246" t="s">
        <v>210</v>
      </c>
      <c r="K172" s="247">
        <v>39</v>
      </c>
      <c r="L172" s="150"/>
      <c r="M172" s="150"/>
      <c r="N172" s="248">
        <f t="shared" si="20"/>
        <v>0</v>
      </c>
      <c r="O172" s="236"/>
      <c r="P172" s="236"/>
      <c r="Q172" s="236"/>
      <c r="R172" s="174"/>
      <c r="S172" s="262"/>
      <c r="T172" s="237" t="s">
        <v>5</v>
      </c>
      <c r="U172" s="238" t="s">
        <v>41</v>
      </c>
      <c r="V172" s="239">
        <v>0</v>
      </c>
      <c r="W172" s="239">
        <f t="shared" si="21"/>
        <v>0</v>
      </c>
      <c r="X172" s="239">
        <v>4.0999999999999999E-4</v>
      </c>
      <c r="Y172" s="239">
        <f t="shared" si="22"/>
        <v>1.5990000000000001E-2</v>
      </c>
      <c r="Z172" s="239">
        <v>0</v>
      </c>
      <c r="AA172" s="240">
        <f t="shared" si="23"/>
        <v>0</v>
      </c>
      <c r="AR172" s="158" t="s">
        <v>297</v>
      </c>
      <c r="AT172" s="158" t="s">
        <v>203</v>
      </c>
      <c r="AU172" s="158" t="s">
        <v>85</v>
      </c>
      <c r="AY172" s="158" t="s">
        <v>168</v>
      </c>
      <c r="BE172" s="241">
        <f t="shared" si="24"/>
        <v>0</v>
      </c>
      <c r="BF172" s="241">
        <f t="shared" si="25"/>
        <v>0</v>
      </c>
      <c r="BG172" s="241">
        <f t="shared" si="26"/>
        <v>0</v>
      </c>
      <c r="BH172" s="241">
        <f t="shared" si="27"/>
        <v>0</v>
      </c>
      <c r="BI172" s="241">
        <f t="shared" si="28"/>
        <v>0</v>
      </c>
      <c r="BJ172" s="158" t="s">
        <v>85</v>
      </c>
      <c r="BK172" s="242">
        <f t="shared" si="29"/>
        <v>0</v>
      </c>
      <c r="BL172" s="158" t="s">
        <v>232</v>
      </c>
      <c r="BM172" s="158" t="s">
        <v>325</v>
      </c>
      <c r="BO172" s="152"/>
    </row>
    <row r="173" spans="2:67" s="170" customFormat="1" ht="25.5" customHeight="1">
      <c r="B173" s="171"/>
      <c r="C173" s="231" t="s">
        <v>345</v>
      </c>
      <c r="D173" s="231" t="s">
        <v>169</v>
      </c>
      <c r="E173" s="232" t="s">
        <v>2211</v>
      </c>
      <c r="F173" s="233" t="s">
        <v>2212</v>
      </c>
      <c r="G173" s="233"/>
      <c r="H173" s="233"/>
      <c r="I173" s="233"/>
      <c r="J173" s="234" t="s">
        <v>1418</v>
      </c>
      <c r="K173" s="235">
        <v>39</v>
      </c>
      <c r="L173" s="149"/>
      <c r="M173" s="149"/>
      <c r="N173" s="236">
        <f t="shared" si="20"/>
        <v>0</v>
      </c>
      <c r="O173" s="236"/>
      <c r="P173" s="236"/>
      <c r="Q173" s="236"/>
      <c r="R173" s="174"/>
      <c r="S173" s="262"/>
      <c r="T173" s="237" t="s">
        <v>5</v>
      </c>
      <c r="U173" s="238" t="s">
        <v>41</v>
      </c>
      <c r="V173" s="239">
        <v>0</v>
      </c>
      <c r="W173" s="239">
        <f t="shared" si="21"/>
        <v>0</v>
      </c>
      <c r="X173" s="239">
        <v>0</v>
      </c>
      <c r="Y173" s="239">
        <f t="shared" si="22"/>
        <v>0</v>
      </c>
      <c r="Z173" s="239">
        <v>0</v>
      </c>
      <c r="AA173" s="240">
        <f t="shared" si="23"/>
        <v>0</v>
      </c>
      <c r="AR173" s="158" t="s">
        <v>232</v>
      </c>
      <c r="AT173" s="158" t="s">
        <v>169</v>
      </c>
      <c r="AU173" s="158" t="s">
        <v>85</v>
      </c>
      <c r="AY173" s="158" t="s">
        <v>168</v>
      </c>
      <c r="BE173" s="241">
        <f t="shared" si="24"/>
        <v>0</v>
      </c>
      <c r="BF173" s="241">
        <f t="shared" si="25"/>
        <v>0</v>
      </c>
      <c r="BG173" s="241">
        <f t="shared" si="26"/>
        <v>0</v>
      </c>
      <c r="BH173" s="241">
        <f t="shared" si="27"/>
        <v>0</v>
      </c>
      <c r="BI173" s="241">
        <f t="shared" si="28"/>
        <v>0</v>
      </c>
      <c r="BJ173" s="158" t="s">
        <v>85</v>
      </c>
      <c r="BK173" s="242">
        <f t="shared" si="29"/>
        <v>0</v>
      </c>
      <c r="BL173" s="158" t="s">
        <v>232</v>
      </c>
      <c r="BM173" s="158" t="s">
        <v>329</v>
      </c>
      <c r="BO173" s="152"/>
    </row>
    <row r="174" spans="2:67" s="170" customFormat="1" ht="38.25" customHeight="1">
      <c r="B174" s="171"/>
      <c r="C174" s="243" t="s">
        <v>349</v>
      </c>
      <c r="D174" s="243" t="s">
        <v>203</v>
      </c>
      <c r="E174" s="244" t="s">
        <v>2213</v>
      </c>
      <c r="F174" s="245" t="s">
        <v>2214</v>
      </c>
      <c r="G174" s="245"/>
      <c r="H174" s="245"/>
      <c r="I174" s="245"/>
      <c r="J174" s="246" t="s">
        <v>210</v>
      </c>
      <c r="K174" s="247">
        <v>39</v>
      </c>
      <c r="L174" s="150"/>
      <c r="M174" s="150"/>
      <c r="N174" s="248">
        <f t="shared" si="20"/>
        <v>0</v>
      </c>
      <c r="O174" s="236"/>
      <c r="P174" s="236"/>
      <c r="Q174" s="236"/>
      <c r="R174" s="174"/>
      <c r="S174" s="262"/>
      <c r="T174" s="237" t="s">
        <v>5</v>
      </c>
      <c r="U174" s="238" t="s">
        <v>41</v>
      </c>
      <c r="V174" s="239">
        <v>0</v>
      </c>
      <c r="W174" s="239">
        <f t="shared" si="21"/>
        <v>0</v>
      </c>
      <c r="X174" s="239">
        <v>1.6000000000000001E-4</v>
      </c>
      <c r="Y174" s="239">
        <f t="shared" si="22"/>
        <v>6.2400000000000008E-3</v>
      </c>
      <c r="Z174" s="239">
        <v>0</v>
      </c>
      <c r="AA174" s="240">
        <f t="shared" si="23"/>
        <v>0</v>
      </c>
      <c r="AR174" s="158" t="s">
        <v>297</v>
      </c>
      <c r="AT174" s="158" t="s">
        <v>203</v>
      </c>
      <c r="AU174" s="158" t="s">
        <v>85</v>
      </c>
      <c r="AY174" s="158" t="s">
        <v>168</v>
      </c>
      <c r="BE174" s="241">
        <f t="shared" si="24"/>
        <v>0</v>
      </c>
      <c r="BF174" s="241">
        <f t="shared" si="25"/>
        <v>0</v>
      </c>
      <c r="BG174" s="241">
        <f t="shared" si="26"/>
        <v>0</v>
      </c>
      <c r="BH174" s="241">
        <f t="shared" si="27"/>
        <v>0</v>
      </c>
      <c r="BI174" s="241">
        <f t="shared" si="28"/>
        <v>0</v>
      </c>
      <c r="BJ174" s="158" t="s">
        <v>85</v>
      </c>
      <c r="BK174" s="242">
        <f t="shared" si="29"/>
        <v>0</v>
      </c>
      <c r="BL174" s="158" t="s">
        <v>232</v>
      </c>
      <c r="BM174" s="158" t="s">
        <v>333</v>
      </c>
      <c r="BO174" s="152"/>
    </row>
    <row r="175" spans="2:67" s="170" customFormat="1" ht="25.5" customHeight="1">
      <c r="B175" s="171"/>
      <c r="C175" s="231" t="s">
        <v>354</v>
      </c>
      <c r="D175" s="231" t="s">
        <v>169</v>
      </c>
      <c r="E175" s="232" t="s">
        <v>2215</v>
      </c>
      <c r="F175" s="233" t="s">
        <v>2216</v>
      </c>
      <c r="G175" s="233"/>
      <c r="H175" s="233"/>
      <c r="I175" s="233"/>
      <c r="J175" s="234" t="s">
        <v>267</v>
      </c>
      <c r="K175" s="235">
        <v>0.04</v>
      </c>
      <c r="L175" s="149"/>
      <c r="M175" s="149"/>
      <c r="N175" s="236">
        <f t="shared" si="20"/>
        <v>0</v>
      </c>
      <c r="O175" s="236"/>
      <c r="P175" s="236"/>
      <c r="Q175" s="236"/>
      <c r="R175" s="174"/>
      <c r="S175" s="262"/>
      <c r="T175" s="237" t="s">
        <v>5</v>
      </c>
      <c r="U175" s="238" t="s">
        <v>41</v>
      </c>
      <c r="V175" s="239">
        <v>0</v>
      </c>
      <c r="W175" s="239">
        <f t="shared" si="21"/>
        <v>0</v>
      </c>
      <c r="X175" s="239">
        <v>0</v>
      </c>
      <c r="Y175" s="239">
        <f t="shared" si="22"/>
        <v>0</v>
      </c>
      <c r="Z175" s="239">
        <v>0</v>
      </c>
      <c r="AA175" s="240">
        <f t="shared" si="23"/>
        <v>0</v>
      </c>
      <c r="AR175" s="158" t="s">
        <v>232</v>
      </c>
      <c r="AT175" s="158" t="s">
        <v>169</v>
      </c>
      <c r="AU175" s="158" t="s">
        <v>85</v>
      </c>
      <c r="AY175" s="158" t="s">
        <v>168</v>
      </c>
      <c r="BE175" s="241">
        <f t="shared" si="24"/>
        <v>0</v>
      </c>
      <c r="BF175" s="241">
        <f t="shared" si="25"/>
        <v>0</v>
      </c>
      <c r="BG175" s="241">
        <f t="shared" si="26"/>
        <v>0</v>
      </c>
      <c r="BH175" s="241">
        <f t="shared" si="27"/>
        <v>0</v>
      </c>
      <c r="BI175" s="241">
        <f t="shared" si="28"/>
        <v>0</v>
      </c>
      <c r="BJ175" s="158" t="s">
        <v>85</v>
      </c>
      <c r="BK175" s="242">
        <f t="shared" si="29"/>
        <v>0</v>
      </c>
      <c r="BL175" s="158" t="s">
        <v>232</v>
      </c>
      <c r="BM175" s="158" t="s">
        <v>337</v>
      </c>
      <c r="BO175" s="152"/>
    </row>
    <row r="176" spans="2:67" s="170" customFormat="1" ht="25.5" customHeight="1">
      <c r="B176" s="171"/>
      <c r="C176" s="231" t="s">
        <v>358</v>
      </c>
      <c r="D176" s="231" t="s">
        <v>169</v>
      </c>
      <c r="E176" s="232" t="s">
        <v>2217</v>
      </c>
      <c r="F176" s="233" t="s">
        <v>2218</v>
      </c>
      <c r="G176" s="233"/>
      <c r="H176" s="233"/>
      <c r="I176" s="233"/>
      <c r="J176" s="234" t="s">
        <v>267</v>
      </c>
      <c r="K176" s="235">
        <v>0.04</v>
      </c>
      <c r="L176" s="149"/>
      <c r="M176" s="149"/>
      <c r="N176" s="236">
        <f t="shared" si="20"/>
        <v>0</v>
      </c>
      <c r="O176" s="236"/>
      <c r="P176" s="236"/>
      <c r="Q176" s="236"/>
      <c r="R176" s="174"/>
      <c r="S176" s="262"/>
      <c r="T176" s="237" t="s">
        <v>5</v>
      </c>
      <c r="U176" s="238" t="s">
        <v>41</v>
      </c>
      <c r="V176" s="239">
        <v>0</v>
      </c>
      <c r="W176" s="239">
        <f t="shared" si="21"/>
        <v>0</v>
      </c>
      <c r="X176" s="239">
        <v>0</v>
      </c>
      <c r="Y176" s="239">
        <f t="shared" si="22"/>
        <v>0</v>
      </c>
      <c r="Z176" s="239">
        <v>0</v>
      </c>
      <c r="AA176" s="240">
        <f t="shared" si="23"/>
        <v>0</v>
      </c>
      <c r="AR176" s="158" t="s">
        <v>232</v>
      </c>
      <c r="AT176" s="158" t="s">
        <v>169</v>
      </c>
      <c r="AU176" s="158" t="s">
        <v>85</v>
      </c>
      <c r="AY176" s="158" t="s">
        <v>168</v>
      </c>
      <c r="BE176" s="241">
        <f t="shared" si="24"/>
        <v>0</v>
      </c>
      <c r="BF176" s="241">
        <f t="shared" si="25"/>
        <v>0</v>
      </c>
      <c r="BG176" s="241">
        <f t="shared" si="26"/>
        <v>0</v>
      </c>
      <c r="BH176" s="241">
        <f t="shared" si="27"/>
        <v>0</v>
      </c>
      <c r="BI176" s="241">
        <f t="shared" si="28"/>
        <v>0</v>
      </c>
      <c r="BJ176" s="158" t="s">
        <v>85</v>
      </c>
      <c r="BK176" s="242">
        <f t="shared" si="29"/>
        <v>0</v>
      </c>
      <c r="BL176" s="158" t="s">
        <v>232</v>
      </c>
      <c r="BM176" s="158" t="s">
        <v>341</v>
      </c>
      <c r="BO176" s="152"/>
    </row>
    <row r="177" spans="2:67" s="220" customFormat="1" ht="29.9" customHeight="1">
      <c r="B177" s="214"/>
      <c r="C177" s="215"/>
      <c r="D177" s="227" t="s">
        <v>2138</v>
      </c>
      <c r="E177" s="227"/>
      <c r="F177" s="227"/>
      <c r="G177" s="227"/>
      <c r="H177" s="227"/>
      <c r="I177" s="227"/>
      <c r="J177" s="227"/>
      <c r="K177" s="227"/>
      <c r="L177" s="289"/>
      <c r="M177" s="289"/>
      <c r="N177" s="249">
        <f>BK177</f>
        <v>0</v>
      </c>
      <c r="O177" s="250"/>
      <c r="P177" s="250"/>
      <c r="Q177" s="250"/>
      <c r="R177" s="219"/>
      <c r="S177" s="263"/>
      <c r="T177" s="221"/>
      <c r="U177" s="215"/>
      <c r="V177" s="215"/>
      <c r="W177" s="222">
        <f>SUM(W178:W195)</f>
        <v>0</v>
      </c>
      <c r="X177" s="215"/>
      <c r="Y177" s="222">
        <f>SUM(Y178:Y195)</f>
        <v>1.88229</v>
      </c>
      <c r="Z177" s="215"/>
      <c r="AA177" s="223">
        <f>SUM(AA178:AA195)</f>
        <v>0</v>
      </c>
      <c r="AR177" s="224" t="s">
        <v>85</v>
      </c>
      <c r="AT177" s="225" t="s">
        <v>73</v>
      </c>
      <c r="AU177" s="225" t="s">
        <v>80</v>
      </c>
      <c r="AY177" s="224" t="s">
        <v>168</v>
      </c>
      <c r="BK177" s="226">
        <f>SUM(BK178:BK195)</f>
        <v>0</v>
      </c>
      <c r="BO177" s="152"/>
    </row>
    <row r="178" spans="2:67" s="170" customFormat="1" ht="25.5" customHeight="1">
      <c r="B178" s="171"/>
      <c r="C178" s="231" t="s">
        <v>362</v>
      </c>
      <c r="D178" s="231" t="s">
        <v>169</v>
      </c>
      <c r="E178" s="232" t="s">
        <v>2219</v>
      </c>
      <c r="F178" s="233" t="s">
        <v>2220</v>
      </c>
      <c r="G178" s="233"/>
      <c r="H178" s="233"/>
      <c r="I178" s="233"/>
      <c r="J178" s="234" t="s">
        <v>210</v>
      </c>
      <c r="K178" s="235">
        <v>39</v>
      </c>
      <c r="L178" s="149"/>
      <c r="M178" s="149"/>
      <c r="N178" s="236">
        <f t="shared" ref="N178:N195" si="30">ROUND(L178*K178,2)</f>
        <v>0</v>
      </c>
      <c r="O178" s="236"/>
      <c r="P178" s="236"/>
      <c r="Q178" s="236"/>
      <c r="R178" s="174"/>
      <c r="S178" s="262"/>
      <c r="T178" s="237" t="s">
        <v>5</v>
      </c>
      <c r="U178" s="238" t="s">
        <v>41</v>
      </c>
      <c r="V178" s="239">
        <v>0</v>
      </c>
      <c r="W178" s="239">
        <f t="shared" ref="W178:W195" si="31">V178*K178</f>
        <v>0</v>
      </c>
      <c r="X178" s="239">
        <v>0</v>
      </c>
      <c r="Y178" s="239">
        <f t="shared" ref="Y178:Y195" si="32">X178*K178</f>
        <v>0</v>
      </c>
      <c r="Z178" s="239">
        <v>0</v>
      </c>
      <c r="AA178" s="240">
        <f t="shared" ref="AA178:AA195" si="33">Z178*K178</f>
        <v>0</v>
      </c>
      <c r="AR178" s="158" t="s">
        <v>232</v>
      </c>
      <c r="AT178" s="158" t="s">
        <v>169</v>
      </c>
      <c r="AU178" s="158" t="s">
        <v>85</v>
      </c>
      <c r="AY178" s="158" t="s">
        <v>168</v>
      </c>
      <c r="BE178" s="241">
        <f t="shared" ref="BE178:BE195" si="34">IF(U178="základná",N178,0)</f>
        <v>0</v>
      </c>
      <c r="BF178" s="241">
        <f t="shared" ref="BF178:BF195" si="35">IF(U178="znížená",N178,0)</f>
        <v>0</v>
      </c>
      <c r="BG178" s="241">
        <f t="shared" ref="BG178:BG195" si="36">IF(U178="zákl. prenesená",N178,0)</f>
        <v>0</v>
      </c>
      <c r="BH178" s="241">
        <f t="shared" ref="BH178:BH195" si="37">IF(U178="zníž. prenesená",N178,0)</f>
        <v>0</v>
      </c>
      <c r="BI178" s="241">
        <f t="shared" ref="BI178:BI195" si="38">IF(U178="nulová",N178,0)</f>
        <v>0</v>
      </c>
      <c r="BJ178" s="158" t="s">
        <v>85</v>
      </c>
      <c r="BK178" s="242">
        <f t="shared" ref="BK178:BK195" si="39">ROUND(L178*K178,3)</f>
        <v>0</v>
      </c>
      <c r="BL178" s="158" t="s">
        <v>232</v>
      </c>
      <c r="BM178" s="158" t="s">
        <v>345</v>
      </c>
      <c r="BO178" s="152"/>
    </row>
    <row r="179" spans="2:67" s="170" customFormat="1" ht="25.5" customHeight="1">
      <c r="B179" s="171"/>
      <c r="C179" s="231" t="s">
        <v>366</v>
      </c>
      <c r="D179" s="231" t="s">
        <v>169</v>
      </c>
      <c r="E179" s="232" t="s">
        <v>2221</v>
      </c>
      <c r="F179" s="233" t="s">
        <v>2222</v>
      </c>
      <c r="G179" s="233"/>
      <c r="H179" s="233"/>
      <c r="I179" s="233"/>
      <c r="J179" s="234" t="s">
        <v>210</v>
      </c>
      <c r="K179" s="235">
        <v>5</v>
      </c>
      <c r="L179" s="149"/>
      <c r="M179" s="149"/>
      <c r="N179" s="236">
        <f t="shared" si="30"/>
        <v>0</v>
      </c>
      <c r="O179" s="236"/>
      <c r="P179" s="236"/>
      <c r="Q179" s="236"/>
      <c r="R179" s="174"/>
      <c r="S179" s="262"/>
      <c r="T179" s="237" t="s">
        <v>5</v>
      </c>
      <c r="U179" s="238" t="s">
        <v>41</v>
      </c>
      <c r="V179" s="239">
        <v>0</v>
      </c>
      <c r="W179" s="239">
        <f t="shared" si="31"/>
        <v>0</v>
      </c>
      <c r="X179" s="239">
        <v>2.0000000000000002E-5</v>
      </c>
      <c r="Y179" s="239">
        <f t="shared" si="32"/>
        <v>1E-4</v>
      </c>
      <c r="Z179" s="239">
        <v>0</v>
      </c>
      <c r="AA179" s="240">
        <f t="shared" si="33"/>
        <v>0</v>
      </c>
      <c r="AR179" s="158" t="s">
        <v>232</v>
      </c>
      <c r="AT179" s="158" t="s">
        <v>169</v>
      </c>
      <c r="AU179" s="158" t="s">
        <v>85</v>
      </c>
      <c r="AY179" s="158" t="s">
        <v>168</v>
      </c>
      <c r="BE179" s="241">
        <f t="shared" si="34"/>
        <v>0</v>
      </c>
      <c r="BF179" s="241">
        <f t="shared" si="35"/>
        <v>0</v>
      </c>
      <c r="BG179" s="241">
        <f t="shared" si="36"/>
        <v>0</v>
      </c>
      <c r="BH179" s="241">
        <f t="shared" si="37"/>
        <v>0</v>
      </c>
      <c r="BI179" s="241">
        <f t="shared" si="38"/>
        <v>0</v>
      </c>
      <c r="BJ179" s="158" t="s">
        <v>85</v>
      </c>
      <c r="BK179" s="242">
        <f t="shared" si="39"/>
        <v>0</v>
      </c>
      <c r="BL179" s="158" t="s">
        <v>232</v>
      </c>
      <c r="BM179" s="158" t="s">
        <v>349</v>
      </c>
      <c r="BO179" s="152"/>
    </row>
    <row r="180" spans="2:67" s="170" customFormat="1" ht="16.5" customHeight="1">
      <c r="B180" s="171"/>
      <c r="C180" s="243" t="s">
        <v>370</v>
      </c>
      <c r="D180" s="243" t="s">
        <v>203</v>
      </c>
      <c r="E180" s="244" t="s">
        <v>2223</v>
      </c>
      <c r="F180" s="245" t="s">
        <v>2224</v>
      </c>
      <c r="G180" s="245"/>
      <c r="H180" s="245"/>
      <c r="I180" s="245"/>
      <c r="J180" s="246" t="s">
        <v>210</v>
      </c>
      <c r="K180" s="247">
        <v>5</v>
      </c>
      <c r="L180" s="150"/>
      <c r="M180" s="150"/>
      <c r="N180" s="248">
        <f t="shared" si="30"/>
        <v>0</v>
      </c>
      <c r="O180" s="236"/>
      <c r="P180" s="236"/>
      <c r="Q180" s="236"/>
      <c r="R180" s="174"/>
      <c r="S180" s="262"/>
      <c r="T180" s="237" t="s">
        <v>5</v>
      </c>
      <c r="U180" s="238" t="s">
        <v>41</v>
      </c>
      <c r="V180" s="239">
        <v>0</v>
      </c>
      <c r="W180" s="239">
        <f t="shared" si="31"/>
        <v>0</v>
      </c>
      <c r="X180" s="239">
        <v>0</v>
      </c>
      <c r="Y180" s="239">
        <f t="shared" si="32"/>
        <v>0</v>
      </c>
      <c r="Z180" s="239">
        <v>0</v>
      </c>
      <c r="AA180" s="240">
        <f t="shared" si="33"/>
        <v>0</v>
      </c>
      <c r="AR180" s="158" t="s">
        <v>297</v>
      </c>
      <c r="AT180" s="158" t="s">
        <v>203</v>
      </c>
      <c r="AU180" s="158" t="s">
        <v>85</v>
      </c>
      <c r="AY180" s="158" t="s">
        <v>168</v>
      </c>
      <c r="BE180" s="241">
        <f t="shared" si="34"/>
        <v>0</v>
      </c>
      <c r="BF180" s="241">
        <f t="shared" si="35"/>
        <v>0</v>
      </c>
      <c r="BG180" s="241">
        <f t="shared" si="36"/>
        <v>0</v>
      </c>
      <c r="BH180" s="241">
        <f t="shared" si="37"/>
        <v>0</v>
      </c>
      <c r="BI180" s="241">
        <f t="shared" si="38"/>
        <v>0</v>
      </c>
      <c r="BJ180" s="158" t="s">
        <v>85</v>
      </c>
      <c r="BK180" s="242">
        <f t="shared" si="39"/>
        <v>0</v>
      </c>
      <c r="BL180" s="158" t="s">
        <v>232</v>
      </c>
      <c r="BM180" s="158" t="s">
        <v>354</v>
      </c>
      <c r="BO180" s="152"/>
    </row>
    <row r="181" spans="2:67" s="170" customFormat="1" ht="38.25" customHeight="1">
      <c r="B181" s="171"/>
      <c r="C181" s="231" t="s">
        <v>374</v>
      </c>
      <c r="D181" s="231" t="s">
        <v>169</v>
      </c>
      <c r="E181" s="232" t="s">
        <v>2225</v>
      </c>
      <c r="F181" s="233" t="s">
        <v>2226</v>
      </c>
      <c r="G181" s="233"/>
      <c r="H181" s="233"/>
      <c r="I181" s="233"/>
      <c r="J181" s="234" t="s">
        <v>210</v>
      </c>
      <c r="K181" s="235">
        <v>2</v>
      </c>
      <c r="L181" s="149"/>
      <c r="M181" s="149"/>
      <c r="N181" s="236">
        <f t="shared" si="30"/>
        <v>0</v>
      </c>
      <c r="O181" s="236"/>
      <c r="P181" s="236"/>
      <c r="Q181" s="236"/>
      <c r="R181" s="174"/>
      <c r="S181" s="262"/>
      <c r="T181" s="237" t="s">
        <v>5</v>
      </c>
      <c r="U181" s="238" t="s">
        <v>41</v>
      </c>
      <c r="V181" s="239">
        <v>0</v>
      </c>
      <c r="W181" s="239">
        <f t="shared" si="31"/>
        <v>0</v>
      </c>
      <c r="X181" s="239">
        <v>2.0000000000000002E-5</v>
      </c>
      <c r="Y181" s="239">
        <f t="shared" si="32"/>
        <v>4.0000000000000003E-5</v>
      </c>
      <c r="Z181" s="239">
        <v>0</v>
      </c>
      <c r="AA181" s="240">
        <f t="shared" si="33"/>
        <v>0</v>
      </c>
      <c r="AR181" s="158" t="s">
        <v>232</v>
      </c>
      <c r="AT181" s="158" t="s">
        <v>169</v>
      </c>
      <c r="AU181" s="158" t="s">
        <v>85</v>
      </c>
      <c r="AY181" s="158" t="s">
        <v>168</v>
      </c>
      <c r="BE181" s="241">
        <f t="shared" si="34"/>
        <v>0</v>
      </c>
      <c r="BF181" s="241">
        <f t="shared" si="35"/>
        <v>0</v>
      </c>
      <c r="BG181" s="241">
        <f t="shared" si="36"/>
        <v>0</v>
      </c>
      <c r="BH181" s="241">
        <f t="shared" si="37"/>
        <v>0</v>
      </c>
      <c r="BI181" s="241">
        <f t="shared" si="38"/>
        <v>0</v>
      </c>
      <c r="BJ181" s="158" t="s">
        <v>85</v>
      </c>
      <c r="BK181" s="242">
        <f t="shared" si="39"/>
        <v>0</v>
      </c>
      <c r="BL181" s="158" t="s">
        <v>232</v>
      </c>
      <c r="BM181" s="158" t="s">
        <v>358</v>
      </c>
      <c r="BO181" s="152"/>
    </row>
    <row r="182" spans="2:67" s="170" customFormat="1" ht="16.5" customHeight="1">
      <c r="B182" s="171"/>
      <c r="C182" s="243" t="s">
        <v>378</v>
      </c>
      <c r="D182" s="243" t="s">
        <v>203</v>
      </c>
      <c r="E182" s="244" t="s">
        <v>2227</v>
      </c>
      <c r="F182" s="245" t="s">
        <v>2228</v>
      </c>
      <c r="G182" s="245"/>
      <c r="H182" s="245"/>
      <c r="I182" s="245"/>
      <c r="J182" s="246" t="s">
        <v>210</v>
      </c>
      <c r="K182" s="247">
        <v>2</v>
      </c>
      <c r="L182" s="150"/>
      <c r="M182" s="150"/>
      <c r="N182" s="248">
        <f t="shared" si="30"/>
        <v>0</v>
      </c>
      <c r="O182" s="236"/>
      <c r="P182" s="236"/>
      <c r="Q182" s="236"/>
      <c r="R182" s="174"/>
      <c r="S182" s="262"/>
      <c r="T182" s="237" t="s">
        <v>5</v>
      </c>
      <c r="U182" s="238" t="s">
        <v>41</v>
      </c>
      <c r="V182" s="239">
        <v>0</v>
      </c>
      <c r="W182" s="239">
        <f t="shared" si="31"/>
        <v>0</v>
      </c>
      <c r="X182" s="239">
        <v>0</v>
      </c>
      <c r="Y182" s="239">
        <f t="shared" si="32"/>
        <v>0</v>
      </c>
      <c r="Z182" s="239">
        <v>0</v>
      </c>
      <c r="AA182" s="240">
        <f t="shared" si="33"/>
        <v>0</v>
      </c>
      <c r="AR182" s="158" t="s">
        <v>297</v>
      </c>
      <c r="AT182" s="158" t="s">
        <v>203</v>
      </c>
      <c r="AU182" s="158" t="s">
        <v>85</v>
      </c>
      <c r="AY182" s="158" t="s">
        <v>168</v>
      </c>
      <c r="BE182" s="241">
        <f t="shared" si="34"/>
        <v>0</v>
      </c>
      <c r="BF182" s="241">
        <f t="shared" si="35"/>
        <v>0</v>
      </c>
      <c r="BG182" s="241">
        <f t="shared" si="36"/>
        <v>0</v>
      </c>
      <c r="BH182" s="241">
        <f t="shared" si="37"/>
        <v>0</v>
      </c>
      <c r="BI182" s="241">
        <f t="shared" si="38"/>
        <v>0</v>
      </c>
      <c r="BJ182" s="158" t="s">
        <v>85</v>
      </c>
      <c r="BK182" s="242">
        <f t="shared" si="39"/>
        <v>0</v>
      </c>
      <c r="BL182" s="158" t="s">
        <v>232</v>
      </c>
      <c r="BM182" s="158" t="s">
        <v>362</v>
      </c>
      <c r="BO182" s="152"/>
    </row>
    <row r="183" spans="2:67" s="170" customFormat="1" ht="38.25" customHeight="1">
      <c r="B183" s="171"/>
      <c r="C183" s="231" t="s">
        <v>382</v>
      </c>
      <c r="D183" s="231" t="s">
        <v>169</v>
      </c>
      <c r="E183" s="232" t="s">
        <v>2229</v>
      </c>
      <c r="F183" s="233" t="s">
        <v>2230</v>
      </c>
      <c r="G183" s="233"/>
      <c r="H183" s="233"/>
      <c r="I183" s="233"/>
      <c r="J183" s="234" t="s">
        <v>210</v>
      </c>
      <c r="K183" s="235">
        <v>10</v>
      </c>
      <c r="L183" s="149"/>
      <c r="M183" s="149"/>
      <c r="N183" s="236">
        <f t="shared" si="30"/>
        <v>0</v>
      </c>
      <c r="O183" s="236"/>
      <c r="P183" s="236"/>
      <c r="Q183" s="236"/>
      <c r="R183" s="174"/>
      <c r="S183" s="262"/>
      <c r="T183" s="237" t="s">
        <v>5</v>
      </c>
      <c r="U183" s="238" t="s">
        <v>41</v>
      </c>
      <c r="V183" s="239">
        <v>0</v>
      </c>
      <c r="W183" s="239">
        <f t="shared" si="31"/>
        <v>0</v>
      </c>
      <c r="X183" s="239">
        <v>2.0000000000000002E-5</v>
      </c>
      <c r="Y183" s="239">
        <f t="shared" si="32"/>
        <v>2.0000000000000001E-4</v>
      </c>
      <c r="Z183" s="239">
        <v>0</v>
      </c>
      <c r="AA183" s="240">
        <f t="shared" si="33"/>
        <v>0</v>
      </c>
      <c r="AR183" s="158" t="s">
        <v>232</v>
      </c>
      <c r="AT183" s="158" t="s">
        <v>169</v>
      </c>
      <c r="AU183" s="158" t="s">
        <v>85</v>
      </c>
      <c r="AY183" s="158" t="s">
        <v>168</v>
      </c>
      <c r="BE183" s="241">
        <f t="shared" si="34"/>
        <v>0</v>
      </c>
      <c r="BF183" s="241">
        <f t="shared" si="35"/>
        <v>0</v>
      </c>
      <c r="BG183" s="241">
        <f t="shared" si="36"/>
        <v>0</v>
      </c>
      <c r="BH183" s="241">
        <f t="shared" si="37"/>
        <v>0</v>
      </c>
      <c r="BI183" s="241">
        <f t="shared" si="38"/>
        <v>0</v>
      </c>
      <c r="BJ183" s="158" t="s">
        <v>85</v>
      </c>
      <c r="BK183" s="242">
        <f t="shared" si="39"/>
        <v>0</v>
      </c>
      <c r="BL183" s="158" t="s">
        <v>232</v>
      </c>
      <c r="BM183" s="158" t="s">
        <v>366</v>
      </c>
      <c r="BO183" s="152"/>
    </row>
    <row r="184" spans="2:67" s="170" customFormat="1" ht="16.5" customHeight="1">
      <c r="B184" s="171"/>
      <c r="C184" s="243" t="s">
        <v>386</v>
      </c>
      <c r="D184" s="243" t="s">
        <v>203</v>
      </c>
      <c r="E184" s="244" t="s">
        <v>2231</v>
      </c>
      <c r="F184" s="245" t="s">
        <v>2232</v>
      </c>
      <c r="G184" s="245"/>
      <c r="H184" s="245"/>
      <c r="I184" s="245"/>
      <c r="J184" s="246" t="s">
        <v>210</v>
      </c>
      <c r="K184" s="247">
        <v>4</v>
      </c>
      <c r="L184" s="150"/>
      <c r="M184" s="150"/>
      <c r="N184" s="248">
        <f t="shared" si="30"/>
        <v>0</v>
      </c>
      <c r="O184" s="236"/>
      <c r="P184" s="236"/>
      <c r="Q184" s="236"/>
      <c r="R184" s="174"/>
      <c r="S184" s="262"/>
      <c r="T184" s="237" t="s">
        <v>5</v>
      </c>
      <c r="U184" s="238" t="s">
        <v>41</v>
      </c>
      <c r="V184" s="239">
        <v>0</v>
      </c>
      <c r="W184" s="239">
        <f t="shared" si="31"/>
        <v>0</v>
      </c>
      <c r="X184" s="239">
        <v>0</v>
      </c>
      <c r="Y184" s="239">
        <f t="shared" si="32"/>
        <v>0</v>
      </c>
      <c r="Z184" s="239">
        <v>0</v>
      </c>
      <c r="AA184" s="240">
        <f t="shared" si="33"/>
        <v>0</v>
      </c>
      <c r="AR184" s="158" t="s">
        <v>297</v>
      </c>
      <c r="AT184" s="158" t="s">
        <v>203</v>
      </c>
      <c r="AU184" s="158" t="s">
        <v>85</v>
      </c>
      <c r="AY184" s="158" t="s">
        <v>168</v>
      </c>
      <c r="BE184" s="241">
        <f t="shared" si="34"/>
        <v>0</v>
      </c>
      <c r="BF184" s="241">
        <f t="shared" si="35"/>
        <v>0</v>
      </c>
      <c r="BG184" s="241">
        <f t="shared" si="36"/>
        <v>0</v>
      </c>
      <c r="BH184" s="241">
        <f t="shared" si="37"/>
        <v>0</v>
      </c>
      <c r="BI184" s="241">
        <f t="shared" si="38"/>
        <v>0</v>
      </c>
      <c r="BJ184" s="158" t="s">
        <v>85</v>
      </c>
      <c r="BK184" s="242">
        <f t="shared" si="39"/>
        <v>0</v>
      </c>
      <c r="BL184" s="158" t="s">
        <v>232</v>
      </c>
      <c r="BM184" s="158" t="s">
        <v>370</v>
      </c>
      <c r="BO184" s="152"/>
    </row>
    <row r="185" spans="2:67" s="170" customFormat="1" ht="16.5" customHeight="1">
      <c r="B185" s="171"/>
      <c r="C185" s="243" t="s">
        <v>390</v>
      </c>
      <c r="D185" s="243" t="s">
        <v>203</v>
      </c>
      <c r="E185" s="244" t="s">
        <v>2233</v>
      </c>
      <c r="F185" s="245" t="s">
        <v>2234</v>
      </c>
      <c r="G185" s="245"/>
      <c r="H185" s="245"/>
      <c r="I185" s="245"/>
      <c r="J185" s="246" t="s">
        <v>210</v>
      </c>
      <c r="K185" s="247">
        <v>1</v>
      </c>
      <c r="L185" s="150"/>
      <c r="M185" s="150"/>
      <c r="N185" s="248">
        <f t="shared" si="30"/>
        <v>0</v>
      </c>
      <c r="O185" s="236"/>
      <c r="P185" s="236"/>
      <c r="Q185" s="236"/>
      <c r="R185" s="174"/>
      <c r="S185" s="262"/>
      <c r="T185" s="237" t="s">
        <v>5</v>
      </c>
      <c r="U185" s="238" t="s">
        <v>41</v>
      </c>
      <c r="V185" s="239">
        <v>0</v>
      </c>
      <c r="W185" s="239">
        <f t="shared" si="31"/>
        <v>0</v>
      </c>
      <c r="X185" s="239">
        <v>0</v>
      </c>
      <c r="Y185" s="239">
        <f t="shared" si="32"/>
        <v>0</v>
      </c>
      <c r="Z185" s="239">
        <v>0</v>
      </c>
      <c r="AA185" s="240">
        <f t="shared" si="33"/>
        <v>0</v>
      </c>
      <c r="AR185" s="158" t="s">
        <v>297</v>
      </c>
      <c r="AT185" s="158" t="s">
        <v>203</v>
      </c>
      <c r="AU185" s="158" t="s">
        <v>85</v>
      </c>
      <c r="AY185" s="158" t="s">
        <v>168</v>
      </c>
      <c r="BE185" s="241">
        <f t="shared" si="34"/>
        <v>0</v>
      </c>
      <c r="BF185" s="241">
        <f t="shared" si="35"/>
        <v>0</v>
      </c>
      <c r="BG185" s="241">
        <f t="shared" si="36"/>
        <v>0</v>
      </c>
      <c r="BH185" s="241">
        <f t="shared" si="37"/>
        <v>0</v>
      </c>
      <c r="BI185" s="241">
        <f t="shared" si="38"/>
        <v>0</v>
      </c>
      <c r="BJ185" s="158" t="s">
        <v>85</v>
      </c>
      <c r="BK185" s="242">
        <f t="shared" si="39"/>
        <v>0</v>
      </c>
      <c r="BL185" s="158" t="s">
        <v>232</v>
      </c>
      <c r="BM185" s="158" t="s">
        <v>374</v>
      </c>
      <c r="BO185" s="152"/>
    </row>
    <row r="186" spans="2:67" s="170" customFormat="1" ht="16.5" customHeight="1">
      <c r="B186" s="171"/>
      <c r="C186" s="243" t="s">
        <v>394</v>
      </c>
      <c r="D186" s="243" t="s">
        <v>203</v>
      </c>
      <c r="E186" s="244" t="s">
        <v>2235</v>
      </c>
      <c r="F186" s="245" t="s">
        <v>2236</v>
      </c>
      <c r="G186" s="245"/>
      <c r="H186" s="245"/>
      <c r="I186" s="245"/>
      <c r="J186" s="246" t="s">
        <v>210</v>
      </c>
      <c r="K186" s="247">
        <v>5</v>
      </c>
      <c r="L186" s="150"/>
      <c r="M186" s="150"/>
      <c r="N186" s="248">
        <f t="shared" si="30"/>
        <v>0</v>
      </c>
      <c r="O186" s="236"/>
      <c r="P186" s="236"/>
      <c r="Q186" s="236"/>
      <c r="R186" s="174"/>
      <c r="S186" s="262"/>
      <c r="T186" s="237" t="s">
        <v>5</v>
      </c>
      <c r="U186" s="238" t="s">
        <v>41</v>
      </c>
      <c r="V186" s="239">
        <v>0</v>
      </c>
      <c r="W186" s="239">
        <f t="shared" si="31"/>
        <v>0</v>
      </c>
      <c r="X186" s="239">
        <v>0</v>
      </c>
      <c r="Y186" s="239">
        <f t="shared" si="32"/>
        <v>0</v>
      </c>
      <c r="Z186" s="239">
        <v>0</v>
      </c>
      <c r="AA186" s="240">
        <f t="shared" si="33"/>
        <v>0</v>
      </c>
      <c r="AR186" s="158" t="s">
        <v>297</v>
      </c>
      <c r="AT186" s="158" t="s">
        <v>203</v>
      </c>
      <c r="AU186" s="158" t="s">
        <v>85</v>
      </c>
      <c r="AY186" s="158" t="s">
        <v>168</v>
      </c>
      <c r="BE186" s="241">
        <f t="shared" si="34"/>
        <v>0</v>
      </c>
      <c r="BF186" s="241">
        <f t="shared" si="35"/>
        <v>0</v>
      </c>
      <c r="BG186" s="241">
        <f t="shared" si="36"/>
        <v>0</v>
      </c>
      <c r="BH186" s="241">
        <f t="shared" si="37"/>
        <v>0</v>
      </c>
      <c r="BI186" s="241">
        <f t="shared" si="38"/>
        <v>0</v>
      </c>
      <c r="BJ186" s="158" t="s">
        <v>85</v>
      </c>
      <c r="BK186" s="242">
        <f t="shared" si="39"/>
        <v>0</v>
      </c>
      <c r="BL186" s="158" t="s">
        <v>232</v>
      </c>
      <c r="BM186" s="158" t="s">
        <v>378</v>
      </c>
      <c r="BO186" s="152"/>
    </row>
    <row r="187" spans="2:67" s="170" customFormat="1" ht="38.25" customHeight="1">
      <c r="B187" s="171"/>
      <c r="C187" s="231" t="s">
        <v>398</v>
      </c>
      <c r="D187" s="231" t="s">
        <v>169</v>
      </c>
      <c r="E187" s="232" t="s">
        <v>2237</v>
      </c>
      <c r="F187" s="233" t="s">
        <v>2238</v>
      </c>
      <c r="G187" s="233"/>
      <c r="H187" s="233"/>
      <c r="I187" s="233"/>
      <c r="J187" s="234" t="s">
        <v>210</v>
      </c>
      <c r="K187" s="235">
        <v>18</v>
      </c>
      <c r="L187" s="149"/>
      <c r="M187" s="149"/>
      <c r="N187" s="236">
        <f t="shared" si="30"/>
        <v>0</v>
      </c>
      <c r="O187" s="236"/>
      <c r="P187" s="236"/>
      <c r="Q187" s="236"/>
      <c r="R187" s="174"/>
      <c r="S187" s="262"/>
      <c r="T187" s="237" t="s">
        <v>5</v>
      </c>
      <c r="U187" s="238" t="s">
        <v>41</v>
      </c>
      <c r="V187" s="239">
        <v>0</v>
      </c>
      <c r="W187" s="239">
        <f t="shared" si="31"/>
        <v>0</v>
      </c>
      <c r="X187" s="239">
        <v>2.0000000000000002E-5</v>
      </c>
      <c r="Y187" s="239">
        <f t="shared" si="32"/>
        <v>3.6000000000000002E-4</v>
      </c>
      <c r="Z187" s="239">
        <v>0</v>
      </c>
      <c r="AA187" s="240">
        <f t="shared" si="33"/>
        <v>0</v>
      </c>
      <c r="AR187" s="158" t="s">
        <v>232</v>
      </c>
      <c r="AT187" s="158" t="s">
        <v>169</v>
      </c>
      <c r="AU187" s="158" t="s">
        <v>85</v>
      </c>
      <c r="AY187" s="158" t="s">
        <v>168</v>
      </c>
      <c r="BE187" s="241">
        <f t="shared" si="34"/>
        <v>0</v>
      </c>
      <c r="BF187" s="241">
        <f t="shared" si="35"/>
        <v>0</v>
      </c>
      <c r="BG187" s="241">
        <f t="shared" si="36"/>
        <v>0</v>
      </c>
      <c r="BH187" s="241">
        <f t="shared" si="37"/>
        <v>0</v>
      </c>
      <c r="BI187" s="241">
        <f t="shared" si="38"/>
        <v>0</v>
      </c>
      <c r="BJ187" s="158" t="s">
        <v>85</v>
      </c>
      <c r="BK187" s="242">
        <f t="shared" si="39"/>
        <v>0</v>
      </c>
      <c r="BL187" s="158" t="s">
        <v>232</v>
      </c>
      <c r="BM187" s="158" t="s">
        <v>382</v>
      </c>
      <c r="BO187" s="152"/>
    </row>
    <row r="188" spans="2:67" s="170" customFormat="1" ht="16.5" customHeight="1">
      <c r="B188" s="171"/>
      <c r="C188" s="243" t="s">
        <v>402</v>
      </c>
      <c r="D188" s="243" t="s">
        <v>203</v>
      </c>
      <c r="E188" s="244" t="s">
        <v>2239</v>
      </c>
      <c r="F188" s="245" t="s">
        <v>2240</v>
      </c>
      <c r="G188" s="245"/>
      <c r="H188" s="245"/>
      <c r="I188" s="245"/>
      <c r="J188" s="246" t="s">
        <v>210</v>
      </c>
      <c r="K188" s="247">
        <v>10</v>
      </c>
      <c r="L188" s="150"/>
      <c r="M188" s="150"/>
      <c r="N188" s="248">
        <f t="shared" si="30"/>
        <v>0</v>
      </c>
      <c r="O188" s="236"/>
      <c r="P188" s="236"/>
      <c r="Q188" s="236"/>
      <c r="R188" s="174"/>
      <c r="S188" s="262"/>
      <c r="T188" s="237" t="s">
        <v>5</v>
      </c>
      <c r="U188" s="238" t="s">
        <v>41</v>
      </c>
      <c r="V188" s="239">
        <v>0</v>
      </c>
      <c r="W188" s="239">
        <f t="shared" si="31"/>
        <v>0</v>
      </c>
      <c r="X188" s="239">
        <v>0</v>
      </c>
      <c r="Y188" s="239">
        <f t="shared" si="32"/>
        <v>0</v>
      </c>
      <c r="Z188" s="239">
        <v>0</v>
      </c>
      <c r="AA188" s="240">
        <f t="shared" si="33"/>
        <v>0</v>
      </c>
      <c r="AR188" s="158" t="s">
        <v>297</v>
      </c>
      <c r="AT188" s="158" t="s">
        <v>203</v>
      </c>
      <c r="AU188" s="158" t="s">
        <v>85</v>
      </c>
      <c r="AY188" s="158" t="s">
        <v>168</v>
      </c>
      <c r="BE188" s="241">
        <f t="shared" si="34"/>
        <v>0</v>
      </c>
      <c r="BF188" s="241">
        <f t="shared" si="35"/>
        <v>0</v>
      </c>
      <c r="BG188" s="241">
        <f t="shared" si="36"/>
        <v>0</v>
      </c>
      <c r="BH188" s="241">
        <f t="shared" si="37"/>
        <v>0</v>
      </c>
      <c r="BI188" s="241">
        <f t="shared" si="38"/>
        <v>0</v>
      </c>
      <c r="BJ188" s="158" t="s">
        <v>85</v>
      </c>
      <c r="BK188" s="242">
        <f t="shared" si="39"/>
        <v>0</v>
      </c>
      <c r="BL188" s="158" t="s">
        <v>232</v>
      </c>
      <c r="BM188" s="158" t="s">
        <v>386</v>
      </c>
      <c r="BO188" s="152"/>
    </row>
    <row r="189" spans="2:67" s="170" customFormat="1" ht="16.5" customHeight="1">
      <c r="B189" s="171"/>
      <c r="C189" s="243" t="s">
        <v>407</v>
      </c>
      <c r="D189" s="243" t="s">
        <v>203</v>
      </c>
      <c r="E189" s="244" t="s">
        <v>2241</v>
      </c>
      <c r="F189" s="245" t="s">
        <v>2242</v>
      </c>
      <c r="G189" s="245"/>
      <c r="H189" s="245"/>
      <c r="I189" s="245"/>
      <c r="J189" s="246" t="s">
        <v>210</v>
      </c>
      <c r="K189" s="247">
        <v>8</v>
      </c>
      <c r="L189" s="150"/>
      <c r="M189" s="150"/>
      <c r="N189" s="248">
        <f t="shared" si="30"/>
        <v>0</v>
      </c>
      <c r="O189" s="236"/>
      <c r="P189" s="236"/>
      <c r="Q189" s="236"/>
      <c r="R189" s="174"/>
      <c r="S189" s="262"/>
      <c r="T189" s="237" t="s">
        <v>5</v>
      </c>
      <c r="U189" s="238" t="s">
        <v>41</v>
      </c>
      <c r="V189" s="239">
        <v>0</v>
      </c>
      <c r="W189" s="239">
        <f t="shared" si="31"/>
        <v>0</v>
      </c>
      <c r="X189" s="239">
        <v>0</v>
      </c>
      <c r="Y189" s="239">
        <f t="shared" si="32"/>
        <v>0</v>
      </c>
      <c r="Z189" s="239">
        <v>0</v>
      </c>
      <c r="AA189" s="240">
        <f t="shared" si="33"/>
        <v>0</v>
      </c>
      <c r="AR189" s="158" t="s">
        <v>297</v>
      </c>
      <c r="AT189" s="158" t="s">
        <v>203</v>
      </c>
      <c r="AU189" s="158" t="s">
        <v>85</v>
      </c>
      <c r="AY189" s="158" t="s">
        <v>168</v>
      </c>
      <c r="BE189" s="241">
        <f t="shared" si="34"/>
        <v>0</v>
      </c>
      <c r="BF189" s="241">
        <f t="shared" si="35"/>
        <v>0</v>
      </c>
      <c r="BG189" s="241">
        <f t="shared" si="36"/>
        <v>0</v>
      </c>
      <c r="BH189" s="241">
        <f t="shared" si="37"/>
        <v>0</v>
      </c>
      <c r="BI189" s="241">
        <f t="shared" si="38"/>
        <v>0</v>
      </c>
      <c r="BJ189" s="158" t="s">
        <v>85</v>
      </c>
      <c r="BK189" s="242">
        <f t="shared" si="39"/>
        <v>0</v>
      </c>
      <c r="BL189" s="158" t="s">
        <v>232</v>
      </c>
      <c r="BM189" s="158" t="s">
        <v>390</v>
      </c>
      <c r="BO189" s="152"/>
    </row>
    <row r="190" spans="2:67" s="170" customFormat="1" ht="38.25" customHeight="1">
      <c r="B190" s="171"/>
      <c r="C190" s="231" t="s">
        <v>411</v>
      </c>
      <c r="D190" s="231" t="s">
        <v>169</v>
      </c>
      <c r="E190" s="232" t="s">
        <v>2243</v>
      </c>
      <c r="F190" s="233" t="s">
        <v>2244</v>
      </c>
      <c r="G190" s="233"/>
      <c r="H190" s="233"/>
      <c r="I190" s="233"/>
      <c r="J190" s="234" t="s">
        <v>210</v>
      </c>
      <c r="K190" s="235">
        <v>3</v>
      </c>
      <c r="L190" s="149"/>
      <c r="M190" s="149"/>
      <c r="N190" s="236">
        <f t="shared" si="30"/>
        <v>0</v>
      </c>
      <c r="O190" s="236"/>
      <c r="P190" s="236"/>
      <c r="Q190" s="236"/>
      <c r="R190" s="174"/>
      <c r="S190" s="262"/>
      <c r="T190" s="237" t="s">
        <v>5</v>
      </c>
      <c r="U190" s="238" t="s">
        <v>41</v>
      </c>
      <c r="V190" s="239">
        <v>0</v>
      </c>
      <c r="W190" s="239">
        <f t="shared" si="31"/>
        <v>0</v>
      </c>
      <c r="X190" s="239">
        <v>5.0000000000000002E-5</v>
      </c>
      <c r="Y190" s="239">
        <f t="shared" si="32"/>
        <v>1.5000000000000001E-4</v>
      </c>
      <c r="Z190" s="239">
        <v>0</v>
      </c>
      <c r="AA190" s="240">
        <f t="shared" si="33"/>
        <v>0</v>
      </c>
      <c r="AR190" s="158" t="s">
        <v>232</v>
      </c>
      <c r="AT190" s="158" t="s">
        <v>169</v>
      </c>
      <c r="AU190" s="158" t="s">
        <v>85</v>
      </c>
      <c r="AY190" s="158" t="s">
        <v>168</v>
      </c>
      <c r="BE190" s="241">
        <f t="shared" si="34"/>
        <v>0</v>
      </c>
      <c r="BF190" s="241">
        <f t="shared" si="35"/>
        <v>0</v>
      </c>
      <c r="BG190" s="241">
        <f t="shared" si="36"/>
        <v>0</v>
      </c>
      <c r="BH190" s="241">
        <f t="shared" si="37"/>
        <v>0</v>
      </c>
      <c r="BI190" s="241">
        <f t="shared" si="38"/>
        <v>0</v>
      </c>
      <c r="BJ190" s="158" t="s">
        <v>85</v>
      </c>
      <c r="BK190" s="242">
        <f t="shared" si="39"/>
        <v>0</v>
      </c>
      <c r="BL190" s="158" t="s">
        <v>232</v>
      </c>
      <c r="BM190" s="158" t="s">
        <v>394</v>
      </c>
      <c r="BO190" s="152"/>
    </row>
    <row r="191" spans="2:67" s="170" customFormat="1" ht="38.25" customHeight="1">
      <c r="B191" s="171"/>
      <c r="C191" s="231" t="s">
        <v>415</v>
      </c>
      <c r="D191" s="231" t="s">
        <v>169</v>
      </c>
      <c r="E191" s="232" t="s">
        <v>2245</v>
      </c>
      <c r="F191" s="233" t="s">
        <v>2246</v>
      </c>
      <c r="G191" s="233"/>
      <c r="H191" s="233"/>
      <c r="I191" s="233"/>
      <c r="J191" s="234" t="s">
        <v>210</v>
      </c>
      <c r="K191" s="235">
        <v>4</v>
      </c>
      <c r="L191" s="149"/>
      <c r="M191" s="149"/>
      <c r="N191" s="236">
        <f t="shared" si="30"/>
        <v>0</v>
      </c>
      <c r="O191" s="236"/>
      <c r="P191" s="236"/>
      <c r="Q191" s="236"/>
      <c r="R191" s="174"/>
      <c r="T191" s="237" t="s">
        <v>5</v>
      </c>
      <c r="U191" s="238" t="s">
        <v>41</v>
      </c>
      <c r="V191" s="239">
        <v>0</v>
      </c>
      <c r="W191" s="239">
        <f t="shared" si="31"/>
        <v>0</v>
      </c>
      <c r="X191" s="239">
        <v>2.0000000000000002E-5</v>
      </c>
      <c r="Y191" s="239">
        <f t="shared" si="32"/>
        <v>8.0000000000000007E-5</v>
      </c>
      <c r="Z191" s="239">
        <v>0</v>
      </c>
      <c r="AA191" s="240">
        <f t="shared" si="33"/>
        <v>0</v>
      </c>
      <c r="AR191" s="158" t="s">
        <v>232</v>
      </c>
      <c r="AT191" s="158" t="s">
        <v>169</v>
      </c>
      <c r="AU191" s="158" t="s">
        <v>85</v>
      </c>
      <c r="AY191" s="158" t="s">
        <v>168</v>
      </c>
      <c r="BE191" s="241">
        <f t="shared" si="34"/>
        <v>0</v>
      </c>
      <c r="BF191" s="241">
        <f t="shared" si="35"/>
        <v>0</v>
      </c>
      <c r="BG191" s="241">
        <f t="shared" si="36"/>
        <v>0</v>
      </c>
      <c r="BH191" s="241">
        <f t="shared" si="37"/>
        <v>0</v>
      </c>
      <c r="BI191" s="241">
        <f t="shared" si="38"/>
        <v>0</v>
      </c>
      <c r="BJ191" s="158" t="s">
        <v>85</v>
      </c>
      <c r="BK191" s="242">
        <f t="shared" si="39"/>
        <v>0</v>
      </c>
      <c r="BL191" s="158" t="s">
        <v>232</v>
      </c>
      <c r="BM191" s="158" t="s">
        <v>398</v>
      </c>
      <c r="BO191" s="152"/>
    </row>
    <row r="192" spans="2:67" s="170" customFormat="1" ht="16.5" customHeight="1">
      <c r="B192" s="171"/>
      <c r="C192" s="243" t="s">
        <v>420</v>
      </c>
      <c r="D192" s="243" t="s">
        <v>203</v>
      </c>
      <c r="E192" s="244" t="s">
        <v>2247</v>
      </c>
      <c r="F192" s="245" t="s">
        <v>2248</v>
      </c>
      <c r="G192" s="245"/>
      <c r="H192" s="245"/>
      <c r="I192" s="245"/>
      <c r="J192" s="246" t="s">
        <v>210</v>
      </c>
      <c r="K192" s="247">
        <v>4</v>
      </c>
      <c r="L192" s="150"/>
      <c r="M192" s="150"/>
      <c r="N192" s="248">
        <f t="shared" si="30"/>
        <v>0</v>
      </c>
      <c r="O192" s="236"/>
      <c r="P192" s="236"/>
      <c r="Q192" s="236"/>
      <c r="R192" s="174"/>
      <c r="T192" s="237" t="s">
        <v>5</v>
      </c>
      <c r="U192" s="238" t="s">
        <v>41</v>
      </c>
      <c r="V192" s="239">
        <v>0</v>
      </c>
      <c r="W192" s="239">
        <f t="shared" si="31"/>
        <v>0</v>
      </c>
      <c r="X192" s="239">
        <v>0</v>
      </c>
      <c r="Y192" s="239">
        <f t="shared" si="32"/>
        <v>0</v>
      </c>
      <c r="Z192" s="239">
        <v>0</v>
      </c>
      <c r="AA192" s="240">
        <f t="shared" si="33"/>
        <v>0</v>
      </c>
      <c r="AR192" s="158" t="s">
        <v>297</v>
      </c>
      <c r="AT192" s="158" t="s">
        <v>203</v>
      </c>
      <c r="AU192" s="158" t="s">
        <v>85</v>
      </c>
      <c r="AY192" s="158" t="s">
        <v>168</v>
      </c>
      <c r="BE192" s="241">
        <f t="shared" si="34"/>
        <v>0</v>
      </c>
      <c r="BF192" s="241">
        <f t="shared" si="35"/>
        <v>0</v>
      </c>
      <c r="BG192" s="241">
        <f t="shared" si="36"/>
        <v>0</v>
      </c>
      <c r="BH192" s="241">
        <f t="shared" si="37"/>
        <v>0</v>
      </c>
      <c r="BI192" s="241">
        <f t="shared" si="38"/>
        <v>0</v>
      </c>
      <c r="BJ192" s="158" t="s">
        <v>85</v>
      </c>
      <c r="BK192" s="242">
        <f t="shared" si="39"/>
        <v>0</v>
      </c>
      <c r="BL192" s="158" t="s">
        <v>232</v>
      </c>
      <c r="BM192" s="158" t="s">
        <v>402</v>
      </c>
      <c r="BO192" s="152"/>
    </row>
    <row r="193" spans="2:67" s="170" customFormat="1" ht="25.5" customHeight="1">
      <c r="B193" s="171"/>
      <c r="C193" s="231" t="s">
        <v>424</v>
      </c>
      <c r="D193" s="231" t="s">
        <v>169</v>
      </c>
      <c r="E193" s="232" t="s">
        <v>2249</v>
      </c>
      <c r="F193" s="233" t="s">
        <v>2250</v>
      </c>
      <c r="G193" s="233"/>
      <c r="H193" s="233"/>
      <c r="I193" s="233"/>
      <c r="J193" s="234" t="s">
        <v>210</v>
      </c>
      <c r="K193" s="235">
        <v>39</v>
      </c>
      <c r="L193" s="149"/>
      <c r="M193" s="149"/>
      <c r="N193" s="236">
        <f t="shared" si="30"/>
        <v>0</v>
      </c>
      <c r="O193" s="236"/>
      <c r="P193" s="236"/>
      <c r="Q193" s="236"/>
      <c r="R193" s="174"/>
      <c r="T193" s="237" t="s">
        <v>5</v>
      </c>
      <c r="U193" s="238" t="s">
        <v>41</v>
      </c>
      <c r="V193" s="239">
        <v>0</v>
      </c>
      <c r="W193" s="239">
        <f t="shared" si="31"/>
        <v>0</v>
      </c>
      <c r="X193" s="239">
        <v>4.8239999999999998E-2</v>
      </c>
      <c r="Y193" s="239">
        <f t="shared" si="32"/>
        <v>1.8813599999999999</v>
      </c>
      <c r="Z193" s="239">
        <v>0</v>
      </c>
      <c r="AA193" s="240">
        <f t="shared" si="33"/>
        <v>0</v>
      </c>
      <c r="AR193" s="158" t="s">
        <v>232</v>
      </c>
      <c r="AT193" s="158" t="s">
        <v>169</v>
      </c>
      <c r="AU193" s="158" t="s">
        <v>85</v>
      </c>
      <c r="AY193" s="158" t="s">
        <v>168</v>
      </c>
      <c r="BE193" s="241">
        <f t="shared" si="34"/>
        <v>0</v>
      </c>
      <c r="BF193" s="241">
        <f t="shared" si="35"/>
        <v>0</v>
      </c>
      <c r="BG193" s="241">
        <f t="shared" si="36"/>
        <v>0</v>
      </c>
      <c r="BH193" s="241">
        <f t="shared" si="37"/>
        <v>0</v>
      </c>
      <c r="BI193" s="241">
        <f t="shared" si="38"/>
        <v>0</v>
      </c>
      <c r="BJ193" s="158" t="s">
        <v>85</v>
      </c>
      <c r="BK193" s="242">
        <f t="shared" si="39"/>
        <v>0</v>
      </c>
      <c r="BL193" s="158" t="s">
        <v>232</v>
      </c>
      <c r="BM193" s="158" t="s">
        <v>407</v>
      </c>
      <c r="BO193" s="152"/>
    </row>
    <row r="194" spans="2:67" s="170" customFormat="1" ht="25.5" customHeight="1">
      <c r="B194" s="171"/>
      <c r="C194" s="231" t="s">
        <v>428</v>
      </c>
      <c r="D194" s="231" t="s">
        <v>169</v>
      </c>
      <c r="E194" s="232" t="s">
        <v>2251</v>
      </c>
      <c r="F194" s="233" t="s">
        <v>2252</v>
      </c>
      <c r="G194" s="233"/>
      <c r="H194" s="233"/>
      <c r="I194" s="233"/>
      <c r="J194" s="234" t="s">
        <v>267</v>
      </c>
      <c r="K194" s="235">
        <v>1.88</v>
      </c>
      <c r="L194" s="149"/>
      <c r="M194" s="149"/>
      <c r="N194" s="236">
        <f t="shared" si="30"/>
        <v>0</v>
      </c>
      <c r="O194" s="236"/>
      <c r="P194" s="236"/>
      <c r="Q194" s="236"/>
      <c r="R194" s="174"/>
      <c r="T194" s="237" t="s">
        <v>5</v>
      </c>
      <c r="U194" s="238" t="s">
        <v>41</v>
      </c>
      <c r="V194" s="239">
        <v>0</v>
      </c>
      <c r="W194" s="239">
        <f t="shared" si="31"/>
        <v>0</v>
      </c>
      <c r="X194" s="239">
        <v>0</v>
      </c>
      <c r="Y194" s="239">
        <f t="shared" si="32"/>
        <v>0</v>
      </c>
      <c r="Z194" s="239">
        <v>0</v>
      </c>
      <c r="AA194" s="240">
        <f t="shared" si="33"/>
        <v>0</v>
      </c>
      <c r="AR194" s="158" t="s">
        <v>232</v>
      </c>
      <c r="AT194" s="158" t="s">
        <v>169</v>
      </c>
      <c r="AU194" s="158" t="s">
        <v>85</v>
      </c>
      <c r="AY194" s="158" t="s">
        <v>168</v>
      </c>
      <c r="BE194" s="241">
        <f t="shared" si="34"/>
        <v>0</v>
      </c>
      <c r="BF194" s="241">
        <f t="shared" si="35"/>
        <v>0</v>
      </c>
      <c r="BG194" s="241">
        <f t="shared" si="36"/>
        <v>0</v>
      </c>
      <c r="BH194" s="241">
        <f t="shared" si="37"/>
        <v>0</v>
      </c>
      <c r="BI194" s="241">
        <f t="shared" si="38"/>
        <v>0</v>
      </c>
      <c r="BJ194" s="158" t="s">
        <v>85</v>
      </c>
      <c r="BK194" s="242">
        <f t="shared" si="39"/>
        <v>0</v>
      </c>
      <c r="BL194" s="158" t="s">
        <v>232</v>
      </c>
      <c r="BM194" s="158" t="s">
        <v>411</v>
      </c>
      <c r="BO194" s="152"/>
    </row>
    <row r="195" spans="2:67" s="170" customFormat="1" ht="25.5" customHeight="1">
      <c r="B195" s="171"/>
      <c r="C195" s="231" t="s">
        <v>432</v>
      </c>
      <c r="D195" s="231" t="s">
        <v>169</v>
      </c>
      <c r="E195" s="232" t="s">
        <v>2253</v>
      </c>
      <c r="F195" s="233" t="s">
        <v>2254</v>
      </c>
      <c r="G195" s="233"/>
      <c r="H195" s="233"/>
      <c r="I195" s="233"/>
      <c r="J195" s="234" t="s">
        <v>267</v>
      </c>
      <c r="K195" s="235">
        <v>1.88</v>
      </c>
      <c r="L195" s="149"/>
      <c r="M195" s="149"/>
      <c r="N195" s="236">
        <f t="shared" si="30"/>
        <v>0</v>
      </c>
      <c r="O195" s="236"/>
      <c r="P195" s="236"/>
      <c r="Q195" s="236"/>
      <c r="R195" s="174"/>
      <c r="T195" s="237" t="s">
        <v>5</v>
      </c>
      <c r="U195" s="238" t="s">
        <v>41</v>
      </c>
      <c r="V195" s="239">
        <v>0</v>
      </c>
      <c r="W195" s="239">
        <f t="shared" si="31"/>
        <v>0</v>
      </c>
      <c r="X195" s="239">
        <v>0</v>
      </c>
      <c r="Y195" s="239">
        <f t="shared" si="32"/>
        <v>0</v>
      </c>
      <c r="Z195" s="239">
        <v>0</v>
      </c>
      <c r="AA195" s="240">
        <f t="shared" si="33"/>
        <v>0</v>
      </c>
      <c r="AR195" s="158" t="s">
        <v>232</v>
      </c>
      <c r="AT195" s="158" t="s">
        <v>169</v>
      </c>
      <c r="AU195" s="158" t="s">
        <v>85</v>
      </c>
      <c r="AY195" s="158" t="s">
        <v>168</v>
      </c>
      <c r="BE195" s="241">
        <f t="shared" si="34"/>
        <v>0</v>
      </c>
      <c r="BF195" s="241">
        <f t="shared" si="35"/>
        <v>0</v>
      </c>
      <c r="BG195" s="241">
        <f t="shared" si="36"/>
        <v>0</v>
      </c>
      <c r="BH195" s="241">
        <f t="shared" si="37"/>
        <v>0</v>
      </c>
      <c r="BI195" s="241">
        <f t="shared" si="38"/>
        <v>0</v>
      </c>
      <c r="BJ195" s="158" t="s">
        <v>85</v>
      </c>
      <c r="BK195" s="242">
        <f t="shared" si="39"/>
        <v>0</v>
      </c>
      <c r="BL195" s="158" t="s">
        <v>232</v>
      </c>
      <c r="BM195" s="158" t="s">
        <v>415</v>
      </c>
      <c r="BO195" s="152"/>
    </row>
    <row r="196" spans="2:67" s="220" customFormat="1" ht="37.4" customHeight="1">
      <c r="B196" s="214"/>
      <c r="C196" s="215"/>
      <c r="D196" s="216" t="s">
        <v>2139</v>
      </c>
      <c r="E196" s="216"/>
      <c r="F196" s="216"/>
      <c r="G196" s="216"/>
      <c r="H196" s="216"/>
      <c r="I196" s="216"/>
      <c r="J196" s="216"/>
      <c r="K196" s="216"/>
      <c r="L196" s="290"/>
      <c r="M196" s="290"/>
      <c r="N196" s="259">
        <f>BK196</f>
        <v>0</v>
      </c>
      <c r="O196" s="260"/>
      <c r="P196" s="260"/>
      <c r="Q196" s="260"/>
      <c r="R196" s="219"/>
      <c r="T196" s="221"/>
      <c r="U196" s="215"/>
      <c r="V196" s="215"/>
      <c r="W196" s="222">
        <f>SUM(W197:W200)</f>
        <v>0</v>
      </c>
      <c r="X196" s="215"/>
      <c r="Y196" s="222">
        <f>SUM(Y197:Y200)</f>
        <v>0</v>
      </c>
      <c r="Z196" s="215"/>
      <c r="AA196" s="223">
        <f>SUM(AA197:AA200)</f>
        <v>0</v>
      </c>
      <c r="AR196" s="224" t="s">
        <v>173</v>
      </c>
      <c r="AT196" s="225" t="s">
        <v>73</v>
      </c>
      <c r="AU196" s="225" t="s">
        <v>74</v>
      </c>
      <c r="AY196" s="224" t="s">
        <v>168</v>
      </c>
      <c r="BK196" s="226">
        <f>SUM(BK197:BK200)</f>
        <v>0</v>
      </c>
      <c r="BO196" s="152"/>
    </row>
    <row r="197" spans="2:67" s="170" customFormat="1" ht="16.5" customHeight="1">
      <c r="B197" s="171"/>
      <c r="C197" s="231" t="s">
        <v>436</v>
      </c>
      <c r="D197" s="231" t="s">
        <v>169</v>
      </c>
      <c r="E197" s="232" t="s">
        <v>2255</v>
      </c>
      <c r="F197" s="233" t="s">
        <v>2256</v>
      </c>
      <c r="G197" s="233"/>
      <c r="H197" s="233"/>
      <c r="I197" s="233"/>
      <c r="J197" s="234" t="s">
        <v>418</v>
      </c>
      <c r="K197" s="235">
        <v>1</v>
      </c>
      <c r="L197" s="149"/>
      <c r="M197" s="149"/>
      <c r="N197" s="236">
        <f>ROUND(L197*K197,2)</f>
        <v>0</v>
      </c>
      <c r="O197" s="236"/>
      <c r="P197" s="236"/>
      <c r="Q197" s="236"/>
      <c r="R197" s="174"/>
      <c r="T197" s="237" t="s">
        <v>5</v>
      </c>
      <c r="U197" s="238" t="s">
        <v>41</v>
      </c>
      <c r="V197" s="239">
        <v>0</v>
      </c>
      <c r="W197" s="239">
        <f>V197*K197</f>
        <v>0</v>
      </c>
      <c r="X197" s="239">
        <v>0</v>
      </c>
      <c r="Y197" s="239">
        <f>X197*K197</f>
        <v>0</v>
      </c>
      <c r="Z197" s="239">
        <v>0</v>
      </c>
      <c r="AA197" s="240">
        <f>Z197*K197</f>
        <v>0</v>
      </c>
      <c r="AR197" s="158" t="s">
        <v>2257</v>
      </c>
      <c r="AT197" s="158" t="s">
        <v>169</v>
      </c>
      <c r="AU197" s="158" t="s">
        <v>80</v>
      </c>
      <c r="AY197" s="158" t="s">
        <v>168</v>
      </c>
      <c r="BE197" s="241">
        <f>IF(U197="základná",N197,0)</f>
        <v>0</v>
      </c>
      <c r="BF197" s="241">
        <f>IF(U197="znížená",N197,0)</f>
        <v>0</v>
      </c>
      <c r="BG197" s="241">
        <f>IF(U197="zákl. prenesená",N197,0)</f>
        <v>0</v>
      </c>
      <c r="BH197" s="241">
        <f>IF(U197="zníž. prenesená",N197,0)</f>
        <v>0</v>
      </c>
      <c r="BI197" s="241">
        <f>IF(U197="nulová",N197,0)</f>
        <v>0</v>
      </c>
      <c r="BJ197" s="158" t="s">
        <v>85</v>
      </c>
      <c r="BK197" s="242">
        <f>ROUND(L197*K197,3)</f>
        <v>0</v>
      </c>
      <c r="BL197" s="158" t="s">
        <v>2257</v>
      </c>
      <c r="BM197" s="158" t="s">
        <v>420</v>
      </c>
      <c r="BO197" s="152"/>
    </row>
    <row r="198" spans="2:67" s="170" customFormat="1" ht="25.5" customHeight="1">
      <c r="B198" s="171"/>
      <c r="C198" s="231" t="s">
        <v>440</v>
      </c>
      <c r="D198" s="231" t="s">
        <v>169</v>
      </c>
      <c r="E198" s="232" t="s">
        <v>2258</v>
      </c>
      <c r="F198" s="233" t="s">
        <v>2259</v>
      </c>
      <c r="G198" s="233"/>
      <c r="H198" s="233"/>
      <c r="I198" s="233"/>
      <c r="J198" s="234" t="s">
        <v>1587</v>
      </c>
      <c r="K198" s="235">
        <v>10</v>
      </c>
      <c r="L198" s="149"/>
      <c r="M198" s="149"/>
      <c r="N198" s="236">
        <f>ROUND(L198*K198,2)</f>
        <v>0</v>
      </c>
      <c r="O198" s="236"/>
      <c r="P198" s="236"/>
      <c r="Q198" s="236"/>
      <c r="R198" s="174"/>
      <c r="T198" s="237" t="s">
        <v>5</v>
      </c>
      <c r="U198" s="238" t="s">
        <v>41</v>
      </c>
      <c r="V198" s="239">
        <v>0</v>
      </c>
      <c r="W198" s="239">
        <f>V198*K198</f>
        <v>0</v>
      </c>
      <c r="X198" s="239">
        <v>0</v>
      </c>
      <c r="Y198" s="239">
        <f>X198*K198</f>
        <v>0</v>
      </c>
      <c r="Z198" s="239">
        <v>0</v>
      </c>
      <c r="AA198" s="240">
        <f>Z198*K198</f>
        <v>0</v>
      </c>
      <c r="AR198" s="158" t="s">
        <v>2257</v>
      </c>
      <c r="AT198" s="158" t="s">
        <v>169</v>
      </c>
      <c r="AU198" s="158" t="s">
        <v>80</v>
      </c>
      <c r="AY198" s="158" t="s">
        <v>168</v>
      </c>
      <c r="BE198" s="241">
        <f>IF(U198="základná",N198,0)</f>
        <v>0</v>
      </c>
      <c r="BF198" s="241">
        <f>IF(U198="znížená",N198,0)</f>
        <v>0</v>
      </c>
      <c r="BG198" s="241">
        <f>IF(U198="zákl. prenesená",N198,0)</f>
        <v>0</v>
      </c>
      <c r="BH198" s="241">
        <f>IF(U198="zníž. prenesená",N198,0)</f>
        <v>0</v>
      </c>
      <c r="BI198" s="241">
        <f>IF(U198="nulová",N198,0)</f>
        <v>0</v>
      </c>
      <c r="BJ198" s="158" t="s">
        <v>85</v>
      </c>
      <c r="BK198" s="242">
        <f>ROUND(L198*K198,3)</f>
        <v>0</v>
      </c>
      <c r="BL198" s="158" t="s">
        <v>2257</v>
      </c>
      <c r="BM198" s="158" t="s">
        <v>424</v>
      </c>
      <c r="BO198" s="152"/>
    </row>
    <row r="199" spans="2:67" s="170" customFormat="1" ht="16.5" customHeight="1">
      <c r="B199" s="171"/>
      <c r="C199" s="231" t="s">
        <v>444</v>
      </c>
      <c r="D199" s="231" t="s">
        <v>169</v>
      </c>
      <c r="E199" s="232" t="s">
        <v>1581</v>
      </c>
      <c r="F199" s="233" t="s">
        <v>2260</v>
      </c>
      <c r="G199" s="233"/>
      <c r="H199" s="233"/>
      <c r="I199" s="233"/>
      <c r="J199" s="234" t="s">
        <v>1587</v>
      </c>
      <c r="K199" s="235">
        <v>4</v>
      </c>
      <c r="L199" s="149"/>
      <c r="M199" s="149"/>
      <c r="N199" s="236">
        <f>ROUND(L199*K199,2)</f>
        <v>0</v>
      </c>
      <c r="O199" s="236"/>
      <c r="P199" s="236"/>
      <c r="Q199" s="236"/>
      <c r="R199" s="174"/>
      <c r="T199" s="237" t="s">
        <v>5</v>
      </c>
      <c r="U199" s="238" t="s">
        <v>41</v>
      </c>
      <c r="V199" s="239">
        <v>0</v>
      </c>
      <c r="W199" s="239">
        <f>V199*K199</f>
        <v>0</v>
      </c>
      <c r="X199" s="239">
        <v>0</v>
      </c>
      <c r="Y199" s="239">
        <f>X199*K199</f>
        <v>0</v>
      </c>
      <c r="Z199" s="239">
        <v>0</v>
      </c>
      <c r="AA199" s="240">
        <f>Z199*K199</f>
        <v>0</v>
      </c>
      <c r="AR199" s="158" t="s">
        <v>2257</v>
      </c>
      <c r="AT199" s="158" t="s">
        <v>169</v>
      </c>
      <c r="AU199" s="158" t="s">
        <v>80</v>
      </c>
      <c r="AY199" s="158" t="s">
        <v>168</v>
      </c>
      <c r="BE199" s="241">
        <f>IF(U199="základná",N199,0)</f>
        <v>0</v>
      </c>
      <c r="BF199" s="241">
        <f>IF(U199="znížená",N199,0)</f>
        <v>0</v>
      </c>
      <c r="BG199" s="241">
        <f>IF(U199="zákl. prenesená",N199,0)</f>
        <v>0</v>
      </c>
      <c r="BH199" s="241">
        <f>IF(U199="zníž. prenesená",N199,0)</f>
        <v>0</v>
      </c>
      <c r="BI199" s="241">
        <f>IF(U199="nulová",N199,0)</f>
        <v>0</v>
      </c>
      <c r="BJ199" s="158" t="s">
        <v>85</v>
      </c>
      <c r="BK199" s="242">
        <f>ROUND(L199*K199,3)</f>
        <v>0</v>
      </c>
      <c r="BL199" s="158" t="s">
        <v>2257</v>
      </c>
      <c r="BM199" s="158" t="s">
        <v>428</v>
      </c>
      <c r="BO199" s="152"/>
    </row>
    <row r="200" spans="2:67" s="170" customFormat="1" ht="16.5" customHeight="1">
      <c r="B200" s="171"/>
      <c r="C200" s="231" t="s">
        <v>448</v>
      </c>
      <c r="D200" s="231" t="s">
        <v>169</v>
      </c>
      <c r="E200" s="232" t="s">
        <v>1585</v>
      </c>
      <c r="F200" s="233" t="s">
        <v>2261</v>
      </c>
      <c r="G200" s="233"/>
      <c r="H200" s="233"/>
      <c r="I200" s="233"/>
      <c r="J200" s="234" t="s">
        <v>1587</v>
      </c>
      <c r="K200" s="235">
        <v>24</v>
      </c>
      <c r="L200" s="149"/>
      <c r="M200" s="149"/>
      <c r="N200" s="236">
        <f>ROUND(L200*K200,2)</f>
        <v>0</v>
      </c>
      <c r="O200" s="236"/>
      <c r="P200" s="236"/>
      <c r="Q200" s="236"/>
      <c r="R200" s="174"/>
      <c r="T200" s="237" t="s">
        <v>5</v>
      </c>
      <c r="U200" s="253" t="s">
        <v>41</v>
      </c>
      <c r="V200" s="254">
        <v>0</v>
      </c>
      <c r="W200" s="254">
        <f>V200*K200</f>
        <v>0</v>
      </c>
      <c r="X200" s="254">
        <v>0</v>
      </c>
      <c r="Y200" s="254">
        <f>X200*K200</f>
        <v>0</v>
      </c>
      <c r="Z200" s="254">
        <v>0</v>
      </c>
      <c r="AA200" s="255">
        <f>Z200*K200</f>
        <v>0</v>
      </c>
      <c r="AR200" s="158" t="s">
        <v>2257</v>
      </c>
      <c r="AT200" s="158" t="s">
        <v>169</v>
      </c>
      <c r="AU200" s="158" t="s">
        <v>80</v>
      </c>
      <c r="AY200" s="158" t="s">
        <v>168</v>
      </c>
      <c r="BE200" s="241">
        <f>IF(U200="základná",N200,0)</f>
        <v>0</v>
      </c>
      <c r="BF200" s="241">
        <f>IF(U200="znížená",N200,0)</f>
        <v>0</v>
      </c>
      <c r="BG200" s="241">
        <f>IF(U200="zákl. prenesená",N200,0)</f>
        <v>0</v>
      </c>
      <c r="BH200" s="241">
        <f>IF(U200="zníž. prenesená",N200,0)</f>
        <v>0</v>
      </c>
      <c r="BI200" s="241">
        <f>IF(U200="nulová",N200,0)</f>
        <v>0</v>
      </c>
      <c r="BJ200" s="158" t="s">
        <v>85</v>
      </c>
      <c r="BK200" s="242">
        <f>ROUND(L200*K200,3)</f>
        <v>0</v>
      </c>
      <c r="BL200" s="158" t="s">
        <v>2257</v>
      </c>
      <c r="BM200" s="158" t="s">
        <v>432</v>
      </c>
      <c r="BO200" s="152"/>
    </row>
    <row r="201" spans="2:67" s="170" customFormat="1" ht="7" customHeight="1">
      <c r="B201" s="179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1"/>
    </row>
  </sheetData>
  <sheetProtection algorithmName="SHA-512" hashValue="BlunMAjxDSenVjmu2kN3wuhRZ42ZY7f/ZRR1en25NFv11lPGrpIqVpFSIGFE0Iczevrm9uvdLD90HOx2BMb4Zg==" saltValue="Z2e9lxqepz+0mkH57G6WAA==" spinCount="100000" sheet="1" formatCells="0" sort="0" autoFilter="0"/>
  <protectedRanges>
    <protectedRange sqref="BO124:BO200 L124:M200 C4:Q103" name="Rozsah1"/>
  </protectedRanges>
  <mergeCells count="281">
    <mergeCell ref="H1:K1"/>
    <mergeCell ref="S2:AC2"/>
    <mergeCell ref="F200:I200"/>
    <mergeCell ref="L200:M200"/>
    <mergeCell ref="N200:Q200"/>
    <mergeCell ref="N121:Q121"/>
    <mergeCell ref="N122:Q122"/>
    <mergeCell ref="N123:Q123"/>
    <mergeCell ref="N126:Q126"/>
    <mergeCell ref="N135:Q135"/>
    <mergeCell ref="N138:Q138"/>
    <mergeCell ref="N139:Q139"/>
    <mergeCell ref="N141:Q141"/>
    <mergeCell ref="N154:Q154"/>
    <mergeCell ref="N177:Q177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7:I137"/>
    <mergeCell ref="L137:M137"/>
    <mergeCell ref="N137:Q137"/>
    <mergeCell ref="F140:I140"/>
    <mergeCell ref="L140:M140"/>
    <mergeCell ref="N140:Q140"/>
    <mergeCell ref="F142:I142"/>
    <mergeCell ref="L142:M142"/>
    <mergeCell ref="N142:Q14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N98:Q98"/>
    <mergeCell ref="N99:Q99"/>
    <mergeCell ref="N101:Q101"/>
    <mergeCell ref="L103:Q103"/>
    <mergeCell ref="C109:Q109"/>
    <mergeCell ref="F111:P111"/>
    <mergeCell ref="F112:P112"/>
    <mergeCell ref="F113:P113"/>
    <mergeCell ref="M115:P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600-000000000000}"/>
    <hyperlink ref="H1:K1" location="C87" display="2) Rekapitulácia rozpočtu" xr:uid="{00000000-0004-0000-0600-000001000000}"/>
    <hyperlink ref="L1" location="C120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O172"/>
  <sheetViews>
    <sheetView showGridLines="0" workbookViewId="0">
      <pane ySplit="1" topLeftCell="A119" activePane="bottomLeft" state="frozen"/>
      <selection pane="bottomLeft" activeCell="F123" sqref="F123:I123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266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2.62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6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104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2262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  <c r="S8" s="262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  <c r="S9" s="262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  <c r="S10" s="262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  <c r="S11" s="262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  <c r="S12" s="262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  <c r="S13" s="262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  <c r="S14" s="262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  <c r="S15" s="262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  <c r="S16" s="262"/>
    </row>
    <row r="17" spans="2:19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  <c r="S17" s="262"/>
    </row>
    <row r="18" spans="2:19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  <c r="S18" s="262"/>
    </row>
    <row r="19" spans="2:19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  <c r="S19" s="262"/>
    </row>
    <row r="20" spans="2:19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  <c r="S20" s="262"/>
    </row>
    <row r="21" spans="2:19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  <c r="S21" s="262"/>
    </row>
    <row r="22" spans="2:19" s="170" customFormat="1" ht="18" customHeight="1">
      <c r="B22" s="171"/>
      <c r="C22" s="298"/>
      <c r="D22" s="298"/>
      <c r="E22" s="302" t="s">
        <v>2263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  <c r="S22" s="262"/>
    </row>
    <row r="23" spans="2:19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  <c r="S23" s="262"/>
    </row>
    <row r="24" spans="2:19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  <c r="S24" s="262"/>
    </row>
    <row r="25" spans="2:19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  <c r="S25" s="262"/>
    </row>
    <row r="26" spans="2:19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  <c r="S26" s="262"/>
    </row>
    <row r="27" spans="2:19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  <c r="S27" s="262"/>
    </row>
    <row r="28" spans="2:19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  <c r="S28" s="262"/>
    </row>
    <row r="29" spans="2:19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N94</f>
        <v>0</v>
      </c>
      <c r="N29" s="308"/>
      <c r="O29" s="308"/>
      <c r="P29" s="308"/>
      <c r="Q29" s="298"/>
      <c r="R29" s="174"/>
      <c r="S29" s="262"/>
    </row>
    <row r="30" spans="2:19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  <c r="S30" s="262"/>
    </row>
    <row r="31" spans="2:19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  <c r="S31" s="262"/>
    </row>
    <row r="32" spans="2:19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  <c r="S32" s="262"/>
    </row>
    <row r="33" spans="2:19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ROUND((SUM(BE94:BE95)+SUM(BE114:BE171)), 2)</f>
        <v>0</v>
      </c>
      <c r="I33" s="301"/>
      <c r="J33" s="301"/>
      <c r="K33" s="298"/>
      <c r="L33" s="298"/>
      <c r="M33" s="315">
        <f>ROUND(ROUND((SUM(BE94:BE95)+SUM(BE114:BE171)), 2)*F33, 2)</f>
        <v>0</v>
      </c>
      <c r="N33" s="301"/>
      <c r="O33" s="301"/>
      <c r="P33" s="301"/>
      <c r="Q33" s="298"/>
      <c r="R33" s="174"/>
      <c r="S33" s="262"/>
    </row>
    <row r="34" spans="2:19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ROUND((SUM(BF94:BF95)+SUM(BF114:BF171)), 2)</f>
        <v>0</v>
      </c>
      <c r="I34" s="301"/>
      <c r="J34" s="301"/>
      <c r="K34" s="298"/>
      <c r="L34" s="298"/>
      <c r="M34" s="315">
        <f>ROUND(ROUND((SUM(BF94:BF95)+SUM(BF114:BF171)), 2)*F34, 2)</f>
        <v>0</v>
      </c>
      <c r="N34" s="301"/>
      <c r="O34" s="301"/>
      <c r="P34" s="301"/>
      <c r="Q34" s="298"/>
      <c r="R34" s="174"/>
      <c r="S34" s="262"/>
    </row>
    <row r="35" spans="2:19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ROUND((SUM(BG94:BG95)+SUM(BG114:BG171)),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  <c r="S35" s="262"/>
    </row>
    <row r="36" spans="2:19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ROUND((SUM(BH94:BH95)+SUM(BH114:BH171)),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  <c r="S36" s="262"/>
    </row>
    <row r="37" spans="2:19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ROUND((SUM(BI94:BI95)+SUM(BI114:BI171)),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  <c r="S37" s="262"/>
    </row>
    <row r="38" spans="2:19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  <c r="S38" s="262"/>
    </row>
    <row r="39" spans="2:19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  <c r="S39" s="262"/>
    </row>
    <row r="40" spans="2:19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  <c r="S40" s="262"/>
    </row>
    <row r="41" spans="2:19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  <c r="S41" s="262"/>
    </row>
    <row r="42" spans="2:19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9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9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9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9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9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9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9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9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  <c r="S50" s="262"/>
    </row>
    <row r="51" spans="2:19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9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9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9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9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9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9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9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9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  <c r="S59" s="262"/>
    </row>
    <row r="60" spans="2:19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9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  <c r="S61" s="262"/>
    </row>
    <row r="62" spans="2:19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9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9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9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9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9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9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9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9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  <c r="S70" s="262"/>
    </row>
    <row r="71" spans="2:19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  <c r="S71" s="262"/>
    </row>
    <row r="72" spans="2:19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9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9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9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  <c r="S75" s="262"/>
    </row>
    <row r="76" spans="2:19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  <c r="S76" s="262"/>
    </row>
    <row r="77" spans="2:19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  <c r="S77" s="262"/>
    </row>
    <row r="78" spans="2:19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  <c r="S78" s="262"/>
    </row>
    <row r="79" spans="2:19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9" s="170" customFormat="1" ht="37" customHeight="1">
      <c r="B80" s="171"/>
      <c r="C80" s="334" t="s">
        <v>121</v>
      </c>
      <c r="D80" s="298"/>
      <c r="E80" s="298"/>
      <c r="F80" s="335" t="str">
        <f>F8</f>
        <v>E 07 - VZT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  <c r="S80" s="262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  <c r="S81" s="262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  <c r="S82" s="262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  <c r="S83" s="262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  <c r="S84" s="262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Huttová</v>
      </c>
      <c r="N85" s="304"/>
      <c r="O85" s="304"/>
      <c r="P85" s="304"/>
      <c r="Q85" s="304"/>
      <c r="R85" s="174"/>
      <c r="S85" s="262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  <c r="S86" s="262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  <c r="S87" s="262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  <c r="S88" s="262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N114</f>
        <v>0</v>
      </c>
      <c r="O89" s="340"/>
      <c r="P89" s="340"/>
      <c r="Q89" s="340"/>
      <c r="R89" s="174"/>
      <c r="S89" s="262"/>
      <c r="AU89" s="158" t="s">
        <v>130</v>
      </c>
    </row>
    <row r="90" spans="2:47" s="190" customFormat="1" ht="25" customHeight="1">
      <c r="B90" s="187"/>
      <c r="C90" s="341"/>
      <c r="D90" s="342" t="s">
        <v>2264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N115</f>
        <v>0</v>
      </c>
      <c r="O90" s="344"/>
      <c r="P90" s="344"/>
      <c r="Q90" s="344"/>
      <c r="R90" s="189"/>
      <c r="S90" s="267"/>
    </row>
    <row r="91" spans="2:47" s="190" customFormat="1" ht="25" customHeight="1">
      <c r="B91" s="187"/>
      <c r="C91" s="341"/>
      <c r="D91" s="342" t="s">
        <v>2265</v>
      </c>
      <c r="E91" s="341"/>
      <c r="F91" s="341"/>
      <c r="G91" s="341"/>
      <c r="H91" s="341"/>
      <c r="I91" s="341"/>
      <c r="J91" s="341"/>
      <c r="K91" s="341"/>
      <c r="L91" s="341"/>
      <c r="M91" s="341"/>
      <c r="N91" s="343">
        <f>N159</f>
        <v>0</v>
      </c>
      <c r="O91" s="344"/>
      <c r="P91" s="344"/>
      <c r="Q91" s="344"/>
      <c r="R91" s="189"/>
      <c r="S91" s="267"/>
    </row>
    <row r="92" spans="2:47" s="190" customFormat="1" ht="25" customHeight="1">
      <c r="B92" s="187"/>
      <c r="C92" s="341"/>
      <c r="D92" s="342" t="s">
        <v>2266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3">
        <f>N163</f>
        <v>0</v>
      </c>
      <c r="O92" s="344"/>
      <c r="P92" s="344"/>
      <c r="Q92" s="344"/>
      <c r="R92" s="189"/>
      <c r="S92" s="267"/>
    </row>
    <row r="93" spans="2:47" s="170" customFormat="1" ht="21.75" customHeight="1">
      <c r="B93" s="171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174"/>
      <c r="S93" s="262"/>
    </row>
    <row r="94" spans="2:47" s="170" customFormat="1" ht="29.25" customHeight="1">
      <c r="B94" s="171"/>
      <c r="C94" s="338" t="s">
        <v>153</v>
      </c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340">
        <v>0</v>
      </c>
      <c r="O94" s="349"/>
      <c r="P94" s="349"/>
      <c r="Q94" s="349"/>
      <c r="R94" s="174"/>
      <c r="S94" s="262"/>
      <c r="T94" s="194"/>
      <c r="U94" s="195" t="s">
        <v>38</v>
      </c>
    </row>
    <row r="95" spans="2:47" s="170" customFormat="1" ht="18" customHeight="1">
      <c r="B95" s="171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174"/>
      <c r="S95" s="262"/>
    </row>
    <row r="96" spans="2:47" s="170" customFormat="1" ht="29.25" customHeight="1">
      <c r="B96" s="171"/>
      <c r="C96" s="350" t="s">
        <v>112</v>
      </c>
      <c r="D96" s="316"/>
      <c r="E96" s="316"/>
      <c r="F96" s="316"/>
      <c r="G96" s="316"/>
      <c r="H96" s="316"/>
      <c r="I96" s="316"/>
      <c r="J96" s="316"/>
      <c r="K96" s="316"/>
      <c r="L96" s="351">
        <f>ROUND(SUM(N89+N94),2)</f>
        <v>0</v>
      </c>
      <c r="M96" s="351"/>
      <c r="N96" s="351"/>
      <c r="O96" s="351"/>
      <c r="P96" s="351"/>
      <c r="Q96" s="351"/>
      <c r="R96" s="174"/>
      <c r="S96" s="262"/>
    </row>
    <row r="97" spans="2:19" s="170" customFormat="1" ht="7" customHeight="1">
      <c r="B97" s="179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1"/>
      <c r="S97" s="262"/>
    </row>
    <row r="101" spans="2:19" s="170" customFormat="1" ht="7" customHeight="1">
      <c r="B101" s="182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4"/>
      <c r="S101" s="262"/>
    </row>
    <row r="102" spans="2:19" s="170" customFormat="1" ht="37" customHeight="1">
      <c r="B102" s="171"/>
      <c r="C102" s="163" t="s">
        <v>154</v>
      </c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4"/>
      <c r="S102" s="262"/>
    </row>
    <row r="103" spans="2:19" s="170" customFormat="1" ht="7" customHeight="1">
      <c r="B103" s="171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4"/>
      <c r="S103" s="262"/>
    </row>
    <row r="104" spans="2:19" s="170" customFormat="1" ht="30" customHeight="1">
      <c r="B104" s="171"/>
      <c r="C104" s="167" t="s">
        <v>15</v>
      </c>
      <c r="D104" s="172"/>
      <c r="E104" s="172"/>
      <c r="F104" s="168" t="str">
        <f>F6</f>
        <v>Urgentný príjem, zmena dokončenej stavby v NsP Rožňava</v>
      </c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72"/>
      <c r="R104" s="174"/>
      <c r="S104" s="262"/>
    </row>
    <row r="105" spans="2:19" ht="30" customHeight="1">
      <c r="B105" s="162"/>
      <c r="C105" s="167" t="s">
        <v>119</v>
      </c>
      <c r="D105" s="166"/>
      <c r="E105" s="166"/>
      <c r="F105" s="168" t="s">
        <v>120</v>
      </c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166"/>
      <c r="R105" s="164"/>
    </row>
    <row r="106" spans="2:19" s="170" customFormat="1" ht="37" customHeight="1">
      <c r="B106" s="171"/>
      <c r="C106" s="185" t="s">
        <v>121</v>
      </c>
      <c r="D106" s="172"/>
      <c r="E106" s="172"/>
      <c r="F106" s="186" t="str">
        <f>F8</f>
        <v>E 07 - VZT</v>
      </c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2"/>
      <c r="R106" s="174"/>
      <c r="S106" s="262"/>
    </row>
    <row r="107" spans="2:19" s="170" customFormat="1" ht="7" customHeight="1">
      <c r="B107" s="171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4"/>
      <c r="S107" s="262"/>
    </row>
    <row r="108" spans="2:19" s="170" customFormat="1" ht="18" customHeight="1">
      <c r="B108" s="171"/>
      <c r="C108" s="167" t="s">
        <v>19</v>
      </c>
      <c r="D108" s="172"/>
      <c r="E108" s="172"/>
      <c r="F108" s="175" t="str">
        <f>F10</f>
        <v xml:space="preserve"> </v>
      </c>
      <c r="G108" s="172"/>
      <c r="H108" s="172"/>
      <c r="I108" s="172"/>
      <c r="J108" s="172"/>
      <c r="K108" s="167" t="s">
        <v>21</v>
      </c>
      <c r="L108" s="172"/>
      <c r="M108" s="176" t="str">
        <f>IF(O10="","",O10)</f>
        <v>1.4.2018</v>
      </c>
      <c r="N108" s="176"/>
      <c r="O108" s="176"/>
      <c r="P108" s="176"/>
      <c r="Q108" s="172"/>
      <c r="R108" s="174"/>
      <c r="S108" s="262"/>
    </row>
    <row r="109" spans="2:19" s="170" customFormat="1" ht="7" customHeigh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4"/>
      <c r="S109" s="262"/>
    </row>
    <row r="110" spans="2:19" s="170" customFormat="1">
      <c r="B110" s="171"/>
      <c r="C110" s="167" t="s">
        <v>23</v>
      </c>
      <c r="D110" s="172"/>
      <c r="E110" s="172"/>
      <c r="F110" s="175" t="str">
        <f>E13</f>
        <v>Nemocnica s poliklinikou sv. Barbory Rožňava, a.s.</v>
      </c>
      <c r="G110" s="172"/>
      <c r="H110" s="172"/>
      <c r="I110" s="172"/>
      <c r="J110" s="172"/>
      <c r="K110" s="167" t="s">
        <v>29</v>
      </c>
      <c r="L110" s="172"/>
      <c r="M110" s="177" t="str">
        <f>E19</f>
        <v>Architekt Dzurco s.r.o.</v>
      </c>
      <c r="N110" s="177"/>
      <c r="O110" s="177"/>
      <c r="P110" s="177"/>
      <c r="Q110" s="177"/>
      <c r="R110" s="174"/>
      <c r="S110" s="262"/>
    </row>
    <row r="111" spans="2:19" s="170" customFormat="1" ht="14.5" customHeight="1">
      <c r="B111" s="171"/>
      <c r="C111" s="167" t="s">
        <v>27</v>
      </c>
      <c r="D111" s="172"/>
      <c r="E111" s="172"/>
      <c r="F111" s="175" t="str">
        <f>IF(E16="","",E16)</f>
        <v xml:space="preserve"> </v>
      </c>
      <c r="G111" s="172"/>
      <c r="H111" s="172"/>
      <c r="I111" s="172"/>
      <c r="J111" s="172"/>
      <c r="K111" s="167" t="s">
        <v>33</v>
      </c>
      <c r="L111" s="172"/>
      <c r="M111" s="177" t="str">
        <f>E22</f>
        <v>Ing. Huttová</v>
      </c>
      <c r="N111" s="177"/>
      <c r="O111" s="177"/>
      <c r="P111" s="177"/>
      <c r="Q111" s="177"/>
      <c r="R111" s="174"/>
      <c r="S111" s="262"/>
    </row>
    <row r="112" spans="2:19" s="170" customFormat="1" ht="10.4" customHeight="1">
      <c r="B112" s="171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4"/>
      <c r="S112" s="262"/>
    </row>
    <row r="113" spans="2:67" s="202" customFormat="1" ht="29.25" customHeight="1">
      <c r="B113" s="196"/>
      <c r="C113" s="197" t="s">
        <v>155</v>
      </c>
      <c r="D113" s="198" t="s">
        <v>156</v>
      </c>
      <c r="E113" s="198" t="s">
        <v>56</v>
      </c>
      <c r="F113" s="199" t="s">
        <v>157</v>
      </c>
      <c r="G113" s="199"/>
      <c r="H113" s="199"/>
      <c r="I113" s="199"/>
      <c r="J113" s="198" t="s">
        <v>158</v>
      </c>
      <c r="K113" s="198" t="s">
        <v>159</v>
      </c>
      <c r="L113" s="199" t="s">
        <v>160</v>
      </c>
      <c r="M113" s="199"/>
      <c r="N113" s="199" t="s">
        <v>128</v>
      </c>
      <c r="O113" s="199"/>
      <c r="P113" s="199"/>
      <c r="Q113" s="200"/>
      <c r="R113" s="201"/>
      <c r="S113" s="268"/>
      <c r="T113" s="203" t="s">
        <v>161</v>
      </c>
      <c r="U113" s="204" t="s">
        <v>38</v>
      </c>
      <c r="V113" s="204" t="s">
        <v>162</v>
      </c>
      <c r="W113" s="204" t="s">
        <v>163</v>
      </c>
      <c r="X113" s="204" t="s">
        <v>164</v>
      </c>
      <c r="Y113" s="204" t="s">
        <v>165</v>
      </c>
      <c r="Z113" s="204" t="s">
        <v>166</v>
      </c>
      <c r="AA113" s="205" t="s">
        <v>167</v>
      </c>
      <c r="BO113" s="198" t="s">
        <v>2638</v>
      </c>
    </row>
    <row r="114" spans="2:67" s="170" customFormat="1" ht="29.25" customHeight="1">
      <c r="B114" s="171"/>
      <c r="C114" s="206" t="s">
        <v>124</v>
      </c>
      <c r="D114" s="172"/>
      <c r="E114" s="172"/>
      <c r="F114" s="172"/>
      <c r="G114" s="172"/>
      <c r="H114" s="172"/>
      <c r="I114" s="172"/>
      <c r="J114" s="172"/>
      <c r="K114" s="172"/>
      <c r="L114" s="207"/>
      <c r="M114" s="207"/>
      <c r="N114" s="208">
        <f>BK114</f>
        <v>0</v>
      </c>
      <c r="O114" s="209"/>
      <c r="P114" s="209"/>
      <c r="Q114" s="209"/>
      <c r="R114" s="174"/>
      <c r="S114" s="262"/>
      <c r="T114" s="210"/>
      <c r="U114" s="178"/>
      <c r="V114" s="178"/>
      <c r="W114" s="211">
        <f>W115+W159+W163</f>
        <v>0.66</v>
      </c>
      <c r="X114" s="178"/>
      <c r="Y114" s="211">
        <f>Y115+Y159+Y163</f>
        <v>0</v>
      </c>
      <c r="Z114" s="178"/>
      <c r="AA114" s="212">
        <f>AA115+AA159+AA163</f>
        <v>0</v>
      </c>
      <c r="AT114" s="158" t="s">
        <v>73</v>
      </c>
      <c r="AU114" s="158" t="s">
        <v>130</v>
      </c>
      <c r="BK114" s="213">
        <f>BK115+BK159+BK163</f>
        <v>0</v>
      </c>
    </row>
    <row r="115" spans="2:67" s="220" customFormat="1" ht="37.4" customHeight="1">
      <c r="B115" s="214"/>
      <c r="C115" s="215"/>
      <c r="D115" s="216" t="s">
        <v>2264</v>
      </c>
      <c r="E115" s="216"/>
      <c r="F115" s="216"/>
      <c r="G115" s="216"/>
      <c r="H115" s="216"/>
      <c r="I115" s="216"/>
      <c r="J115" s="216"/>
      <c r="K115" s="216"/>
      <c r="L115" s="217"/>
      <c r="M115" s="217"/>
      <c r="N115" s="257">
        <f>BK115</f>
        <v>0</v>
      </c>
      <c r="O115" s="258"/>
      <c r="P115" s="258"/>
      <c r="Q115" s="258"/>
      <c r="R115" s="219"/>
      <c r="S115" s="263"/>
      <c r="T115" s="221"/>
      <c r="U115" s="215"/>
      <c r="V115" s="215"/>
      <c r="W115" s="222">
        <f>SUM(W116:W158)</f>
        <v>0.33</v>
      </c>
      <c r="X115" s="215"/>
      <c r="Y115" s="222">
        <f>SUM(Y116:Y158)</f>
        <v>0</v>
      </c>
      <c r="Z115" s="215"/>
      <c r="AA115" s="223">
        <f>SUM(AA116:AA158)</f>
        <v>0</v>
      </c>
      <c r="AR115" s="224" t="s">
        <v>80</v>
      </c>
      <c r="AT115" s="225" t="s">
        <v>73</v>
      </c>
      <c r="AU115" s="225" t="s">
        <v>74</v>
      </c>
      <c r="AY115" s="224" t="s">
        <v>168</v>
      </c>
      <c r="BK115" s="226">
        <f>SUM(BK116:BK158)</f>
        <v>0</v>
      </c>
    </row>
    <row r="116" spans="2:67" s="170" customFormat="1" ht="52.5" customHeight="1">
      <c r="B116" s="171"/>
      <c r="C116" s="231" t="s">
        <v>80</v>
      </c>
      <c r="D116" s="231" t="s">
        <v>169</v>
      </c>
      <c r="E116" s="232" t="s">
        <v>2267</v>
      </c>
      <c r="F116" s="261" t="s">
        <v>2587</v>
      </c>
      <c r="G116" s="233"/>
      <c r="H116" s="233"/>
      <c r="I116" s="233"/>
      <c r="J116" s="234" t="s">
        <v>418</v>
      </c>
      <c r="K116" s="235">
        <v>1</v>
      </c>
      <c r="L116" s="149"/>
      <c r="M116" s="149"/>
      <c r="N116" s="236">
        <f>ROUND(L116*K116,2)</f>
        <v>0</v>
      </c>
      <c r="O116" s="236"/>
      <c r="P116" s="236"/>
      <c r="Q116" s="236"/>
      <c r="R116" s="174"/>
      <c r="S116" s="262"/>
      <c r="T116" s="237" t="s">
        <v>5</v>
      </c>
      <c r="U116" s="238" t="s">
        <v>41</v>
      </c>
      <c r="V116" s="239">
        <v>0</v>
      </c>
      <c r="W116" s="239">
        <f>V116*K116</f>
        <v>0</v>
      </c>
      <c r="X116" s="239">
        <v>0</v>
      </c>
      <c r="Y116" s="239">
        <f>X116*K116</f>
        <v>0</v>
      </c>
      <c r="Z116" s="239">
        <v>0</v>
      </c>
      <c r="AA116" s="240">
        <f>Z116*K116</f>
        <v>0</v>
      </c>
      <c r="AR116" s="158" t="s">
        <v>173</v>
      </c>
      <c r="AT116" s="158" t="s">
        <v>169</v>
      </c>
      <c r="AU116" s="158" t="s">
        <v>80</v>
      </c>
      <c r="AY116" s="158" t="s">
        <v>168</v>
      </c>
      <c r="BE116" s="241">
        <f>IF(U116="základná",N116,0)</f>
        <v>0</v>
      </c>
      <c r="BF116" s="241">
        <f>IF(U116="znížená",N116,0)</f>
        <v>0</v>
      </c>
      <c r="BG116" s="241">
        <f>IF(U116="zákl. prenesená",N116,0)</f>
        <v>0</v>
      </c>
      <c r="BH116" s="241">
        <f>IF(U116="zníž. prenesená",N116,0)</f>
        <v>0</v>
      </c>
      <c r="BI116" s="241">
        <f>IF(U116="nulová",N116,0)</f>
        <v>0</v>
      </c>
      <c r="BJ116" s="158" t="s">
        <v>85</v>
      </c>
      <c r="BK116" s="242">
        <f>ROUND(L116*K116,3)</f>
        <v>0</v>
      </c>
      <c r="BL116" s="158" t="s">
        <v>173</v>
      </c>
      <c r="BM116" s="158" t="s">
        <v>85</v>
      </c>
      <c r="BO116" s="152"/>
    </row>
    <row r="117" spans="2:67" s="170" customFormat="1" ht="377.25" customHeight="1">
      <c r="B117" s="171"/>
      <c r="C117" s="172"/>
      <c r="D117" s="172"/>
      <c r="E117" s="172"/>
      <c r="F117" s="269" t="s">
        <v>2588</v>
      </c>
      <c r="G117" s="270"/>
      <c r="H117" s="270"/>
      <c r="I117" s="270"/>
      <c r="J117" s="172"/>
      <c r="K117" s="172"/>
      <c r="L117" s="352"/>
      <c r="M117" s="352"/>
      <c r="N117" s="207"/>
      <c r="O117" s="207"/>
      <c r="P117" s="207"/>
      <c r="Q117" s="207"/>
      <c r="R117" s="174"/>
      <c r="S117" s="262"/>
      <c r="T117" s="271"/>
      <c r="U117" s="172"/>
      <c r="V117" s="172"/>
      <c r="W117" s="172"/>
      <c r="X117" s="172"/>
      <c r="Y117" s="172"/>
      <c r="Z117" s="172"/>
      <c r="AA117" s="272"/>
      <c r="AT117" s="158" t="s">
        <v>406</v>
      </c>
      <c r="AU117" s="158" t="s">
        <v>80</v>
      </c>
      <c r="BO117" s="152"/>
    </row>
    <row r="118" spans="2:67" s="170" customFormat="1" ht="51" customHeight="1">
      <c r="B118" s="171"/>
      <c r="C118" s="231" t="s">
        <v>85</v>
      </c>
      <c r="D118" s="231" t="s">
        <v>169</v>
      </c>
      <c r="E118" s="232" t="s">
        <v>2268</v>
      </c>
      <c r="F118" s="261" t="s">
        <v>2589</v>
      </c>
      <c r="G118" s="233"/>
      <c r="H118" s="233"/>
      <c r="I118" s="233"/>
      <c r="J118" s="234" t="s">
        <v>210</v>
      </c>
      <c r="K118" s="235">
        <v>1</v>
      </c>
      <c r="L118" s="149"/>
      <c r="M118" s="149"/>
      <c r="N118" s="236">
        <f t="shared" ref="N118:N158" si="0">ROUND(L118*K118,2)</f>
        <v>0</v>
      </c>
      <c r="O118" s="236"/>
      <c r="P118" s="236"/>
      <c r="Q118" s="236"/>
      <c r="R118" s="174"/>
      <c r="S118" s="262"/>
      <c r="T118" s="237" t="s">
        <v>5</v>
      </c>
      <c r="U118" s="238" t="s">
        <v>41</v>
      </c>
      <c r="V118" s="239">
        <v>0</v>
      </c>
      <c r="W118" s="239">
        <f t="shared" ref="W118:W158" si="1">V118*K118</f>
        <v>0</v>
      </c>
      <c r="X118" s="239">
        <v>0</v>
      </c>
      <c r="Y118" s="239">
        <f t="shared" ref="Y118:Y158" si="2">X118*K118</f>
        <v>0</v>
      </c>
      <c r="Z118" s="239">
        <v>0</v>
      </c>
      <c r="AA118" s="240">
        <f t="shared" ref="AA118:AA158" si="3">Z118*K118</f>
        <v>0</v>
      </c>
      <c r="AR118" s="158" t="s">
        <v>173</v>
      </c>
      <c r="AT118" s="158" t="s">
        <v>169</v>
      </c>
      <c r="AU118" s="158" t="s">
        <v>80</v>
      </c>
      <c r="AY118" s="158" t="s">
        <v>168</v>
      </c>
      <c r="BE118" s="241">
        <f t="shared" ref="BE118:BE158" si="4">IF(U118="základná",N118,0)</f>
        <v>0</v>
      </c>
      <c r="BF118" s="241">
        <f t="shared" ref="BF118:BF158" si="5">IF(U118="znížená",N118,0)</f>
        <v>0</v>
      </c>
      <c r="BG118" s="241">
        <f t="shared" ref="BG118:BG158" si="6">IF(U118="zákl. prenesená",N118,0)</f>
        <v>0</v>
      </c>
      <c r="BH118" s="241">
        <f t="shared" ref="BH118:BH158" si="7">IF(U118="zníž. prenesená",N118,0)</f>
        <v>0</v>
      </c>
      <c r="BI118" s="241">
        <f t="shared" ref="BI118:BI158" si="8">IF(U118="nulová",N118,0)</f>
        <v>0</v>
      </c>
      <c r="BJ118" s="158" t="s">
        <v>85</v>
      </c>
      <c r="BK118" s="242">
        <f t="shared" ref="BK118:BK158" si="9">ROUND(L118*K118,3)</f>
        <v>0</v>
      </c>
      <c r="BL118" s="158" t="s">
        <v>173</v>
      </c>
      <c r="BM118" s="158" t="s">
        <v>173</v>
      </c>
      <c r="BO118" s="152"/>
    </row>
    <row r="119" spans="2:67" s="170" customFormat="1" ht="16.5" customHeight="1">
      <c r="B119" s="171"/>
      <c r="C119" s="231" t="s">
        <v>178</v>
      </c>
      <c r="D119" s="231" t="s">
        <v>169</v>
      </c>
      <c r="E119" s="232" t="s">
        <v>2269</v>
      </c>
      <c r="F119" s="233" t="s">
        <v>2270</v>
      </c>
      <c r="G119" s="233"/>
      <c r="H119" s="233"/>
      <c r="I119" s="233"/>
      <c r="J119" s="234" t="s">
        <v>210</v>
      </c>
      <c r="K119" s="235">
        <v>1</v>
      </c>
      <c r="L119" s="149"/>
      <c r="M119" s="149"/>
      <c r="N119" s="236">
        <f t="shared" si="0"/>
        <v>0</v>
      </c>
      <c r="O119" s="236"/>
      <c r="P119" s="236"/>
      <c r="Q119" s="236"/>
      <c r="R119" s="174"/>
      <c r="S119" s="262"/>
      <c r="T119" s="237" t="s">
        <v>5</v>
      </c>
      <c r="U119" s="238" t="s">
        <v>41</v>
      </c>
      <c r="V119" s="239">
        <v>0</v>
      </c>
      <c r="W119" s="239">
        <f t="shared" si="1"/>
        <v>0</v>
      </c>
      <c r="X119" s="239">
        <v>0</v>
      </c>
      <c r="Y119" s="239">
        <f t="shared" si="2"/>
        <v>0</v>
      </c>
      <c r="Z119" s="239">
        <v>0</v>
      </c>
      <c r="AA119" s="240">
        <f t="shared" si="3"/>
        <v>0</v>
      </c>
      <c r="AR119" s="158" t="s">
        <v>173</v>
      </c>
      <c r="AT119" s="158" t="s">
        <v>169</v>
      </c>
      <c r="AU119" s="158" t="s">
        <v>80</v>
      </c>
      <c r="AY119" s="158" t="s">
        <v>168</v>
      </c>
      <c r="BE119" s="241">
        <f t="shared" si="4"/>
        <v>0</v>
      </c>
      <c r="BF119" s="241">
        <f t="shared" si="5"/>
        <v>0</v>
      </c>
      <c r="BG119" s="241">
        <f t="shared" si="6"/>
        <v>0</v>
      </c>
      <c r="BH119" s="241">
        <f t="shared" si="7"/>
        <v>0</v>
      </c>
      <c r="BI119" s="241">
        <f t="shared" si="8"/>
        <v>0</v>
      </c>
      <c r="BJ119" s="158" t="s">
        <v>85</v>
      </c>
      <c r="BK119" s="242">
        <f t="shared" si="9"/>
        <v>0</v>
      </c>
      <c r="BL119" s="158" t="s">
        <v>173</v>
      </c>
      <c r="BM119" s="158" t="s">
        <v>190</v>
      </c>
      <c r="BO119" s="152"/>
    </row>
    <row r="120" spans="2:67" s="170" customFormat="1" ht="25.5" customHeight="1">
      <c r="B120" s="171"/>
      <c r="C120" s="231" t="s">
        <v>173</v>
      </c>
      <c r="D120" s="231" t="s">
        <v>169</v>
      </c>
      <c r="E120" s="232" t="s">
        <v>2271</v>
      </c>
      <c r="F120" s="261" t="s">
        <v>2590</v>
      </c>
      <c r="G120" s="233"/>
      <c r="H120" s="233"/>
      <c r="I120" s="233"/>
      <c r="J120" s="234" t="s">
        <v>2272</v>
      </c>
      <c r="K120" s="235">
        <v>26</v>
      </c>
      <c r="L120" s="149"/>
      <c r="M120" s="149"/>
      <c r="N120" s="236">
        <f t="shared" si="0"/>
        <v>0</v>
      </c>
      <c r="O120" s="236"/>
      <c r="P120" s="236"/>
      <c r="Q120" s="236"/>
      <c r="R120" s="174"/>
      <c r="S120" s="262"/>
      <c r="T120" s="237" t="s">
        <v>5</v>
      </c>
      <c r="U120" s="238" t="s">
        <v>41</v>
      </c>
      <c r="V120" s="239">
        <v>0</v>
      </c>
      <c r="W120" s="239">
        <f t="shared" si="1"/>
        <v>0</v>
      </c>
      <c r="X120" s="239">
        <v>0</v>
      </c>
      <c r="Y120" s="239">
        <f t="shared" si="2"/>
        <v>0</v>
      </c>
      <c r="Z120" s="239">
        <v>0</v>
      </c>
      <c r="AA120" s="240">
        <f t="shared" si="3"/>
        <v>0</v>
      </c>
      <c r="AR120" s="158" t="s">
        <v>173</v>
      </c>
      <c r="AT120" s="158" t="s">
        <v>169</v>
      </c>
      <c r="AU120" s="158" t="s">
        <v>80</v>
      </c>
      <c r="AY120" s="158" t="s">
        <v>168</v>
      </c>
      <c r="BE120" s="241">
        <f t="shared" si="4"/>
        <v>0</v>
      </c>
      <c r="BF120" s="241">
        <f t="shared" si="5"/>
        <v>0</v>
      </c>
      <c r="BG120" s="241">
        <f t="shared" si="6"/>
        <v>0</v>
      </c>
      <c r="BH120" s="241">
        <f t="shared" si="7"/>
        <v>0</v>
      </c>
      <c r="BI120" s="241">
        <f t="shared" si="8"/>
        <v>0</v>
      </c>
      <c r="BJ120" s="158" t="s">
        <v>85</v>
      </c>
      <c r="BK120" s="242">
        <f t="shared" si="9"/>
        <v>0</v>
      </c>
      <c r="BL120" s="158" t="s">
        <v>173</v>
      </c>
      <c r="BM120" s="158" t="s">
        <v>198</v>
      </c>
      <c r="BO120" s="152"/>
    </row>
    <row r="121" spans="2:67" s="170" customFormat="1" ht="78" customHeight="1">
      <c r="B121" s="171"/>
      <c r="C121" s="231" t="s">
        <v>186</v>
      </c>
      <c r="D121" s="231" t="s">
        <v>169</v>
      </c>
      <c r="E121" s="232" t="s">
        <v>2273</v>
      </c>
      <c r="F121" s="273" t="s">
        <v>2606</v>
      </c>
      <c r="G121" s="274"/>
      <c r="H121" s="274"/>
      <c r="I121" s="274"/>
      <c r="J121" s="234" t="s">
        <v>210</v>
      </c>
      <c r="K121" s="235">
        <v>2</v>
      </c>
      <c r="L121" s="149"/>
      <c r="M121" s="149"/>
      <c r="N121" s="236">
        <f t="shared" si="0"/>
        <v>0</v>
      </c>
      <c r="O121" s="236"/>
      <c r="P121" s="236"/>
      <c r="Q121" s="236"/>
      <c r="R121" s="174"/>
      <c r="S121" s="262"/>
      <c r="T121" s="237" t="s">
        <v>5</v>
      </c>
      <c r="U121" s="238" t="s">
        <v>41</v>
      </c>
      <c r="V121" s="239">
        <v>0</v>
      </c>
      <c r="W121" s="239">
        <f t="shared" si="1"/>
        <v>0</v>
      </c>
      <c r="X121" s="239">
        <v>0</v>
      </c>
      <c r="Y121" s="239">
        <f t="shared" si="2"/>
        <v>0</v>
      </c>
      <c r="Z121" s="239">
        <v>0</v>
      </c>
      <c r="AA121" s="240">
        <f t="shared" si="3"/>
        <v>0</v>
      </c>
      <c r="AR121" s="158" t="s">
        <v>173</v>
      </c>
      <c r="AT121" s="158" t="s">
        <v>169</v>
      </c>
      <c r="AU121" s="158" t="s">
        <v>80</v>
      </c>
      <c r="AY121" s="158" t="s">
        <v>168</v>
      </c>
      <c r="BE121" s="241">
        <f t="shared" si="4"/>
        <v>0</v>
      </c>
      <c r="BF121" s="241">
        <f t="shared" si="5"/>
        <v>0</v>
      </c>
      <c r="BG121" s="241">
        <f t="shared" si="6"/>
        <v>0</v>
      </c>
      <c r="BH121" s="241">
        <f t="shared" si="7"/>
        <v>0</v>
      </c>
      <c r="BI121" s="241">
        <f t="shared" si="8"/>
        <v>0</v>
      </c>
      <c r="BJ121" s="158" t="s">
        <v>85</v>
      </c>
      <c r="BK121" s="242">
        <f t="shared" si="9"/>
        <v>0</v>
      </c>
      <c r="BL121" s="158" t="s">
        <v>173</v>
      </c>
      <c r="BM121" s="158" t="s">
        <v>2274</v>
      </c>
      <c r="BO121" s="152"/>
    </row>
    <row r="122" spans="2:67" s="170" customFormat="1" ht="16.5" customHeight="1">
      <c r="B122" s="171"/>
      <c r="C122" s="231" t="s">
        <v>190</v>
      </c>
      <c r="D122" s="231" t="s">
        <v>169</v>
      </c>
      <c r="E122" s="232" t="s">
        <v>2275</v>
      </c>
      <c r="F122" s="261" t="s">
        <v>2276</v>
      </c>
      <c r="G122" s="233"/>
      <c r="H122" s="233"/>
      <c r="I122" s="233"/>
      <c r="J122" s="234" t="s">
        <v>210</v>
      </c>
      <c r="K122" s="235">
        <v>1</v>
      </c>
      <c r="L122" s="149"/>
      <c r="M122" s="149"/>
      <c r="N122" s="236">
        <f t="shared" si="0"/>
        <v>0</v>
      </c>
      <c r="O122" s="236"/>
      <c r="P122" s="236"/>
      <c r="Q122" s="236"/>
      <c r="R122" s="174"/>
      <c r="S122" s="262"/>
      <c r="T122" s="237" t="s">
        <v>5</v>
      </c>
      <c r="U122" s="238" t="s">
        <v>41</v>
      </c>
      <c r="V122" s="239">
        <v>0</v>
      </c>
      <c r="W122" s="239">
        <f t="shared" si="1"/>
        <v>0</v>
      </c>
      <c r="X122" s="239">
        <v>0</v>
      </c>
      <c r="Y122" s="239">
        <f t="shared" si="2"/>
        <v>0</v>
      </c>
      <c r="Z122" s="239">
        <v>0</v>
      </c>
      <c r="AA122" s="240">
        <f t="shared" si="3"/>
        <v>0</v>
      </c>
      <c r="AR122" s="158" t="s">
        <v>173</v>
      </c>
      <c r="AT122" s="158" t="s">
        <v>169</v>
      </c>
      <c r="AU122" s="158" t="s">
        <v>80</v>
      </c>
      <c r="AY122" s="158" t="s">
        <v>168</v>
      </c>
      <c r="BE122" s="241">
        <f t="shared" si="4"/>
        <v>0</v>
      </c>
      <c r="BF122" s="241">
        <f t="shared" si="5"/>
        <v>0</v>
      </c>
      <c r="BG122" s="241">
        <f t="shared" si="6"/>
        <v>0</v>
      </c>
      <c r="BH122" s="241">
        <f t="shared" si="7"/>
        <v>0</v>
      </c>
      <c r="BI122" s="241">
        <f t="shared" si="8"/>
        <v>0</v>
      </c>
      <c r="BJ122" s="158" t="s">
        <v>85</v>
      </c>
      <c r="BK122" s="242">
        <f t="shared" si="9"/>
        <v>0</v>
      </c>
      <c r="BL122" s="158" t="s">
        <v>173</v>
      </c>
      <c r="BM122" s="158" t="s">
        <v>216</v>
      </c>
      <c r="BO122" s="152"/>
    </row>
    <row r="123" spans="2:67" s="170" customFormat="1" ht="16.5" customHeight="1">
      <c r="B123" s="171"/>
      <c r="C123" s="231" t="s">
        <v>194</v>
      </c>
      <c r="D123" s="231" t="s">
        <v>169</v>
      </c>
      <c r="E123" s="232" t="s">
        <v>2277</v>
      </c>
      <c r="F123" s="233" t="s">
        <v>2278</v>
      </c>
      <c r="G123" s="233"/>
      <c r="H123" s="233"/>
      <c r="I123" s="233"/>
      <c r="J123" s="234" t="s">
        <v>210</v>
      </c>
      <c r="K123" s="235">
        <v>1</v>
      </c>
      <c r="L123" s="149"/>
      <c r="M123" s="149"/>
      <c r="N123" s="236">
        <f t="shared" si="0"/>
        <v>0</v>
      </c>
      <c r="O123" s="236"/>
      <c r="P123" s="236"/>
      <c r="Q123" s="236"/>
      <c r="R123" s="174"/>
      <c r="S123" s="262"/>
      <c r="T123" s="237" t="s">
        <v>5</v>
      </c>
      <c r="U123" s="238" t="s">
        <v>41</v>
      </c>
      <c r="V123" s="239">
        <v>0</v>
      </c>
      <c r="W123" s="239">
        <f t="shared" si="1"/>
        <v>0</v>
      </c>
      <c r="X123" s="239">
        <v>0</v>
      </c>
      <c r="Y123" s="239">
        <f t="shared" si="2"/>
        <v>0</v>
      </c>
      <c r="Z123" s="239">
        <v>0</v>
      </c>
      <c r="AA123" s="240">
        <f t="shared" si="3"/>
        <v>0</v>
      </c>
      <c r="AR123" s="158" t="s">
        <v>173</v>
      </c>
      <c r="AT123" s="158" t="s">
        <v>169</v>
      </c>
      <c r="AU123" s="158" t="s">
        <v>80</v>
      </c>
      <c r="AY123" s="158" t="s">
        <v>168</v>
      </c>
      <c r="BE123" s="241">
        <f t="shared" si="4"/>
        <v>0</v>
      </c>
      <c r="BF123" s="241">
        <f t="shared" si="5"/>
        <v>0</v>
      </c>
      <c r="BG123" s="241">
        <f t="shared" si="6"/>
        <v>0</v>
      </c>
      <c r="BH123" s="241">
        <f t="shared" si="7"/>
        <v>0</v>
      </c>
      <c r="BI123" s="241">
        <f t="shared" si="8"/>
        <v>0</v>
      </c>
      <c r="BJ123" s="158" t="s">
        <v>85</v>
      </c>
      <c r="BK123" s="242">
        <f t="shared" si="9"/>
        <v>0</v>
      </c>
      <c r="BL123" s="158" t="s">
        <v>173</v>
      </c>
      <c r="BM123" s="158" t="s">
        <v>2279</v>
      </c>
      <c r="BO123" s="152"/>
    </row>
    <row r="124" spans="2:67" s="170" customFormat="1" ht="25.5" customHeight="1">
      <c r="B124" s="171"/>
      <c r="C124" s="231" t="s">
        <v>198</v>
      </c>
      <c r="D124" s="231" t="s">
        <v>169</v>
      </c>
      <c r="E124" s="232" t="s">
        <v>2280</v>
      </c>
      <c r="F124" s="261" t="s">
        <v>2591</v>
      </c>
      <c r="G124" s="233"/>
      <c r="H124" s="233"/>
      <c r="I124" s="233"/>
      <c r="J124" s="234" t="s">
        <v>210</v>
      </c>
      <c r="K124" s="235">
        <v>4</v>
      </c>
      <c r="L124" s="149"/>
      <c r="M124" s="149"/>
      <c r="N124" s="236">
        <f t="shared" si="0"/>
        <v>0</v>
      </c>
      <c r="O124" s="236"/>
      <c r="P124" s="236"/>
      <c r="Q124" s="236"/>
      <c r="R124" s="174"/>
      <c r="S124" s="262"/>
      <c r="T124" s="237" t="s">
        <v>5</v>
      </c>
      <c r="U124" s="238" t="s">
        <v>41</v>
      </c>
      <c r="V124" s="239">
        <v>0</v>
      </c>
      <c r="W124" s="239">
        <f t="shared" si="1"/>
        <v>0</v>
      </c>
      <c r="X124" s="239">
        <v>0</v>
      </c>
      <c r="Y124" s="239">
        <f t="shared" si="2"/>
        <v>0</v>
      </c>
      <c r="Z124" s="239">
        <v>0</v>
      </c>
      <c r="AA124" s="240">
        <f t="shared" si="3"/>
        <v>0</v>
      </c>
      <c r="AR124" s="158" t="s">
        <v>173</v>
      </c>
      <c r="AT124" s="158" t="s">
        <v>169</v>
      </c>
      <c r="AU124" s="158" t="s">
        <v>80</v>
      </c>
      <c r="AY124" s="158" t="s">
        <v>168</v>
      </c>
      <c r="BE124" s="241">
        <f t="shared" si="4"/>
        <v>0</v>
      </c>
      <c r="BF124" s="241">
        <f t="shared" si="5"/>
        <v>0</v>
      </c>
      <c r="BG124" s="241">
        <f t="shared" si="6"/>
        <v>0</v>
      </c>
      <c r="BH124" s="241">
        <f t="shared" si="7"/>
        <v>0</v>
      </c>
      <c r="BI124" s="241">
        <f t="shared" si="8"/>
        <v>0</v>
      </c>
      <c r="BJ124" s="158" t="s">
        <v>85</v>
      </c>
      <c r="BK124" s="242">
        <f t="shared" si="9"/>
        <v>0</v>
      </c>
      <c r="BL124" s="158" t="s">
        <v>173</v>
      </c>
      <c r="BM124" s="158" t="s">
        <v>224</v>
      </c>
      <c r="BO124" s="152"/>
    </row>
    <row r="125" spans="2:67" s="170" customFormat="1" ht="81" customHeight="1">
      <c r="B125" s="171"/>
      <c r="C125" s="231" t="s">
        <v>202</v>
      </c>
      <c r="D125" s="231" t="s">
        <v>169</v>
      </c>
      <c r="E125" s="232" t="s">
        <v>2281</v>
      </c>
      <c r="F125" s="273" t="s">
        <v>2614</v>
      </c>
      <c r="G125" s="274"/>
      <c r="H125" s="274"/>
      <c r="I125" s="274"/>
      <c r="J125" s="234" t="s">
        <v>210</v>
      </c>
      <c r="K125" s="235">
        <v>6</v>
      </c>
      <c r="L125" s="149"/>
      <c r="M125" s="149"/>
      <c r="N125" s="236">
        <f t="shared" si="0"/>
        <v>0</v>
      </c>
      <c r="O125" s="236"/>
      <c r="P125" s="236"/>
      <c r="Q125" s="236"/>
      <c r="R125" s="174"/>
      <c r="S125" s="262"/>
      <c r="T125" s="237" t="s">
        <v>5</v>
      </c>
      <c r="U125" s="238" t="s">
        <v>41</v>
      </c>
      <c r="V125" s="239">
        <v>0</v>
      </c>
      <c r="W125" s="239">
        <f t="shared" si="1"/>
        <v>0</v>
      </c>
      <c r="X125" s="239">
        <v>0</v>
      </c>
      <c r="Y125" s="239">
        <f t="shared" si="2"/>
        <v>0</v>
      </c>
      <c r="Z125" s="239">
        <v>0</v>
      </c>
      <c r="AA125" s="240">
        <f t="shared" si="3"/>
        <v>0</v>
      </c>
      <c r="AR125" s="158" t="s">
        <v>173</v>
      </c>
      <c r="AT125" s="158" t="s">
        <v>169</v>
      </c>
      <c r="AU125" s="158" t="s">
        <v>80</v>
      </c>
      <c r="AY125" s="158" t="s">
        <v>168</v>
      </c>
      <c r="BE125" s="241">
        <f t="shared" si="4"/>
        <v>0</v>
      </c>
      <c r="BF125" s="241">
        <f t="shared" si="5"/>
        <v>0</v>
      </c>
      <c r="BG125" s="241">
        <f t="shared" si="6"/>
        <v>0</v>
      </c>
      <c r="BH125" s="241">
        <f t="shared" si="7"/>
        <v>0</v>
      </c>
      <c r="BI125" s="241">
        <f t="shared" si="8"/>
        <v>0</v>
      </c>
      <c r="BJ125" s="158" t="s">
        <v>85</v>
      </c>
      <c r="BK125" s="242">
        <f t="shared" si="9"/>
        <v>0</v>
      </c>
      <c r="BL125" s="158" t="s">
        <v>173</v>
      </c>
      <c r="BM125" s="158" t="s">
        <v>232</v>
      </c>
      <c r="BO125" s="152"/>
    </row>
    <row r="126" spans="2:67" s="170" customFormat="1" ht="72.75" customHeight="1">
      <c r="B126" s="171"/>
      <c r="C126" s="231" t="s">
        <v>207</v>
      </c>
      <c r="D126" s="231" t="s">
        <v>169</v>
      </c>
      <c r="E126" s="232" t="s">
        <v>2282</v>
      </c>
      <c r="F126" s="273" t="s">
        <v>2615</v>
      </c>
      <c r="G126" s="274"/>
      <c r="H126" s="274"/>
      <c r="I126" s="274"/>
      <c r="J126" s="234" t="s">
        <v>210</v>
      </c>
      <c r="K126" s="235">
        <v>2</v>
      </c>
      <c r="L126" s="149"/>
      <c r="M126" s="149"/>
      <c r="N126" s="236">
        <f t="shared" si="0"/>
        <v>0</v>
      </c>
      <c r="O126" s="236"/>
      <c r="P126" s="236"/>
      <c r="Q126" s="236"/>
      <c r="R126" s="174"/>
      <c r="S126" s="262"/>
      <c r="T126" s="237" t="s">
        <v>5</v>
      </c>
      <c r="U126" s="238" t="s">
        <v>41</v>
      </c>
      <c r="V126" s="239">
        <v>0</v>
      </c>
      <c r="W126" s="239">
        <f t="shared" si="1"/>
        <v>0</v>
      </c>
      <c r="X126" s="239">
        <v>0</v>
      </c>
      <c r="Y126" s="239">
        <f t="shared" si="2"/>
        <v>0</v>
      </c>
      <c r="Z126" s="239">
        <v>0</v>
      </c>
      <c r="AA126" s="240">
        <f t="shared" si="3"/>
        <v>0</v>
      </c>
      <c r="AR126" s="158" t="s">
        <v>173</v>
      </c>
      <c r="AT126" s="158" t="s">
        <v>169</v>
      </c>
      <c r="AU126" s="158" t="s">
        <v>80</v>
      </c>
      <c r="AY126" s="158" t="s">
        <v>168</v>
      </c>
      <c r="BE126" s="241">
        <f t="shared" si="4"/>
        <v>0</v>
      </c>
      <c r="BF126" s="241">
        <f t="shared" si="5"/>
        <v>0</v>
      </c>
      <c r="BG126" s="241">
        <f t="shared" si="6"/>
        <v>0</v>
      </c>
      <c r="BH126" s="241">
        <f t="shared" si="7"/>
        <v>0</v>
      </c>
      <c r="BI126" s="241">
        <f t="shared" si="8"/>
        <v>0</v>
      </c>
      <c r="BJ126" s="158" t="s">
        <v>85</v>
      </c>
      <c r="BK126" s="242">
        <f t="shared" si="9"/>
        <v>0</v>
      </c>
      <c r="BL126" s="158" t="s">
        <v>173</v>
      </c>
      <c r="BM126" s="158" t="s">
        <v>2283</v>
      </c>
      <c r="BO126" s="152"/>
    </row>
    <row r="127" spans="2:67" s="170" customFormat="1" ht="25.5" customHeight="1">
      <c r="B127" s="171"/>
      <c r="C127" s="231" t="s">
        <v>212</v>
      </c>
      <c r="D127" s="231" t="s">
        <v>169</v>
      </c>
      <c r="E127" s="232" t="s">
        <v>2284</v>
      </c>
      <c r="F127" s="233" t="s">
        <v>2285</v>
      </c>
      <c r="G127" s="233"/>
      <c r="H127" s="233"/>
      <c r="I127" s="233"/>
      <c r="J127" s="234" t="s">
        <v>210</v>
      </c>
      <c r="K127" s="235">
        <v>9</v>
      </c>
      <c r="L127" s="149"/>
      <c r="M127" s="149"/>
      <c r="N127" s="236">
        <f t="shared" si="0"/>
        <v>0</v>
      </c>
      <c r="O127" s="236"/>
      <c r="P127" s="236"/>
      <c r="Q127" s="236"/>
      <c r="R127" s="174"/>
      <c r="S127" s="262"/>
      <c r="T127" s="237" t="s">
        <v>5</v>
      </c>
      <c r="U127" s="238" t="s">
        <v>41</v>
      </c>
      <c r="V127" s="239">
        <v>0</v>
      </c>
      <c r="W127" s="239">
        <f t="shared" si="1"/>
        <v>0</v>
      </c>
      <c r="X127" s="239">
        <v>0</v>
      </c>
      <c r="Y127" s="239">
        <f t="shared" si="2"/>
        <v>0</v>
      </c>
      <c r="Z127" s="239">
        <v>0</v>
      </c>
      <c r="AA127" s="240">
        <f t="shared" si="3"/>
        <v>0</v>
      </c>
      <c r="AR127" s="158" t="s">
        <v>173</v>
      </c>
      <c r="AT127" s="158" t="s">
        <v>169</v>
      </c>
      <c r="AU127" s="158" t="s">
        <v>80</v>
      </c>
      <c r="AY127" s="158" t="s">
        <v>168</v>
      </c>
      <c r="BE127" s="241">
        <f t="shared" si="4"/>
        <v>0</v>
      </c>
      <c r="BF127" s="241">
        <f t="shared" si="5"/>
        <v>0</v>
      </c>
      <c r="BG127" s="241">
        <f t="shared" si="6"/>
        <v>0</v>
      </c>
      <c r="BH127" s="241">
        <f t="shared" si="7"/>
        <v>0</v>
      </c>
      <c r="BI127" s="241">
        <f t="shared" si="8"/>
        <v>0</v>
      </c>
      <c r="BJ127" s="158" t="s">
        <v>85</v>
      </c>
      <c r="BK127" s="242">
        <f t="shared" si="9"/>
        <v>0</v>
      </c>
      <c r="BL127" s="158" t="s">
        <v>173</v>
      </c>
      <c r="BM127" s="158" t="s">
        <v>240</v>
      </c>
      <c r="BO127" s="152"/>
    </row>
    <row r="128" spans="2:67" s="170" customFormat="1" ht="30.75" customHeight="1">
      <c r="B128" s="171"/>
      <c r="C128" s="231" t="s">
        <v>216</v>
      </c>
      <c r="D128" s="231" t="s">
        <v>169</v>
      </c>
      <c r="E128" s="232" t="s">
        <v>2286</v>
      </c>
      <c r="F128" s="273" t="s">
        <v>2610</v>
      </c>
      <c r="G128" s="274"/>
      <c r="H128" s="274"/>
      <c r="I128" s="274"/>
      <c r="J128" s="234" t="s">
        <v>210</v>
      </c>
      <c r="K128" s="235">
        <v>9</v>
      </c>
      <c r="L128" s="149"/>
      <c r="M128" s="149"/>
      <c r="N128" s="236">
        <f t="shared" si="0"/>
        <v>0</v>
      </c>
      <c r="O128" s="236"/>
      <c r="P128" s="236"/>
      <c r="Q128" s="236"/>
      <c r="R128" s="174"/>
      <c r="S128" s="262"/>
      <c r="T128" s="237" t="s">
        <v>5</v>
      </c>
      <c r="U128" s="238" t="s">
        <v>41</v>
      </c>
      <c r="V128" s="239">
        <v>0</v>
      </c>
      <c r="W128" s="239">
        <f t="shared" si="1"/>
        <v>0</v>
      </c>
      <c r="X128" s="239">
        <v>0</v>
      </c>
      <c r="Y128" s="239">
        <f t="shared" si="2"/>
        <v>0</v>
      </c>
      <c r="Z128" s="239">
        <v>0</v>
      </c>
      <c r="AA128" s="240">
        <f t="shared" si="3"/>
        <v>0</v>
      </c>
      <c r="AR128" s="158" t="s">
        <v>173</v>
      </c>
      <c r="AT128" s="158" t="s">
        <v>169</v>
      </c>
      <c r="AU128" s="158" t="s">
        <v>80</v>
      </c>
      <c r="AY128" s="158" t="s">
        <v>168</v>
      </c>
      <c r="BE128" s="241">
        <f t="shared" si="4"/>
        <v>0</v>
      </c>
      <c r="BF128" s="241">
        <f t="shared" si="5"/>
        <v>0</v>
      </c>
      <c r="BG128" s="241">
        <f t="shared" si="6"/>
        <v>0</v>
      </c>
      <c r="BH128" s="241">
        <f t="shared" si="7"/>
        <v>0</v>
      </c>
      <c r="BI128" s="241">
        <f t="shared" si="8"/>
        <v>0</v>
      </c>
      <c r="BJ128" s="158" t="s">
        <v>85</v>
      </c>
      <c r="BK128" s="242">
        <f t="shared" si="9"/>
        <v>0</v>
      </c>
      <c r="BL128" s="158" t="s">
        <v>173</v>
      </c>
      <c r="BM128" s="158" t="s">
        <v>2287</v>
      </c>
      <c r="BO128" s="152"/>
    </row>
    <row r="129" spans="2:67" s="170" customFormat="1" ht="41.25" customHeight="1">
      <c r="B129" s="171"/>
      <c r="C129" s="231" t="s">
        <v>220</v>
      </c>
      <c r="D129" s="231" t="s">
        <v>169</v>
      </c>
      <c r="E129" s="232" t="s">
        <v>2288</v>
      </c>
      <c r="F129" s="273" t="s">
        <v>2607</v>
      </c>
      <c r="G129" s="274"/>
      <c r="H129" s="274"/>
      <c r="I129" s="274"/>
      <c r="J129" s="234" t="s">
        <v>210</v>
      </c>
      <c r="K129" s="235">
        <v>9</v>
      </c>
      <c r="L129" s="149"/>
      <c r="M129" s="149"/>
      <c r="N129" s="236">
        <f t="shared" si="0"/>
        <v>0</v>
      </c>
      <c r="O129" s="236"/>
      <c r="P129" s="236"/>
      <c r="Q129" s="236"/>
      <c r="R129" s="174"/>
      <c r="S129" s="262"/>
      <c r="T129" s="237" t="s">
        <v>5</v>
      </c>
      <c r="U129" s="238" t="s">
        <v>41</v>
      </c>
      <c r="V129" s="239">
        <v>0</v>
      </c>
      <c r="W129" s="239">
        <f t="shared" si="1"/>
        <v>0</v>
      </c>
      <c r="X129" s="239">
        <v>0</v>
      </c>
      <c r="Y129" s="239">
        <f t="shared" si="2"/>
        <v>0</v>
      </c>
      <c r="Z129" s="239">
        <v>0</v>
      </c>
      <c r="AA129" s="240">
        <f t="shared" si="3"/>
        <v>0</v>
      </c>
      <c r="AR129" s="158" t="s">
        <v>173</v>
      </c>
      <c r="AT129" s="158" t="s">
        <v>169</v>
      </c>
      <c r="AU129" s="158" t="s">
        <v>80</v>
      </c>
      <c r="AY129" s="158" t="s">
        <v>168</v>
      </c>
      <c r="BE129" s="241">
        <f t="shared" si="4"/>
        <v>0</v>
      </c>
      <c r="BF129" s="241">
        <f t="shared" si="5"/>
        <v>0</v>
      </c>
      <c r="BG129" s="241">
        <f t="shared" si="6"/>
        <v>0</v>
      </c>
      <c r="BH129" s="241">
        <f t="shared" si="7"/>
        <v>0</v>
      </c>
      <c r="BI129" s="241">
        <f t="shared" si="8"/>
        <v>0</v>
      </c>
      <c r="BJ129" s="158" t="s">
        <v>85</v>
      </c>
      <c r="BK129" s="242">
        <f t="shared" si="9"/>
        <v>0</v>
      </c>
      <c r="BL129" s="158" t="s">
        <v>173</v>
      </c>
      <c r="BM129" s="158" t="s">
        <v>2289</v>
      </c>
      <c r="BO129" s="152"/>
    </row>
    <row r="130" spans="2:67" s="170" customFormat="1" ht="25.5" customHeight="1">
      <c r="B130" s="171"/>
      <c r="C130" s="231" t="s">
        <v>224</v>
      </c>
      <c r="D130" s="231" t="s">
        <v>169</v>
      </c>
      <c r="E130" s="232" t="s">
        <v>2290</v>
      </c>
      <c r="F130" s="233" t="s">
        <v>2291</v>
      </c>
      <c r="G130" s="233"/>
      <c r="H130" s="233"/>
      <c r="I130" s="233"/>
      <c r="J130" s="234" t="s">
        <v>210</v>
      </c>
      <c r="K130" s="235">
        <v>1</v>
      </c>
      <c r="L130" s="149"/>
      <c r="M130" s="149"/>
      <c r="N130" s="236">
        <f t="shared" si="0"/>
        <v>0</v>
      </c>
      <c r="O130" s="236"/>
      <c r="P130" s="236"/>
      <c r="Q130" s="236"/>
      <c r="R130" s="174"/>
      <c r="S130" s="262"/>
      <c r="T130" s="237" t="s">
        <v>5</v>
      </c>
      <c r="U130" s="238" t="s">
        <v>41</v>
      </c>
      <c r="V130" s="239">
        <v>0</v>
      </c>
      <c r="W130" s="239">
        <f t="shared" si="1"/>
        <v>0</v>
      </c>
      <c r="X130" s="239">
        <v>0</v>
      </c>
      <c r="Y130" s="239">
        <f t="shared" si="2"/>
        <v>0</v>
      </c>
      <c r="Z130" s="239">
        <v>0</v>
      </c>
      <c r="AA130" s="240">
        <f t="shared" si="3"/>
        <v>0</v>
      </c>
      <c r="AR130" s="158" t="s">
        <v>173</v>
      </c>
      <c r="AT130" s="158" t="s">
        <v>169</v>
      </c>
      <c r="AU130" s="158" t="s">
        <v>80</v>
      </c>
      <c r="AY130" s="158" t="s">
        <v>168</v>
      </c>
      <c r="BE130" s="241">
        <f t="shared" si="4"/>
        <v>0</v>
      </c>
      <c r="BF130" s="241">
        <f t="shared" si="5"/>
        <v>0</v>
      </c>
      <c r="BG130" s="241">
        <f t="shared" si="6"/>
        <v>0</v>
      </c>
      <c r="BH130" s="241">
        <f t="shared" si="7"/>
        <v>0</v>
      </c>
      <c r="BI130" s="241">
        <f t="shared" si="8"/>
        <v>0</v>
      </c>
      <c r="BJ130" s="158" t="s">
        <v>85</v>
      </c>
      <c r="BK130" s="242">
        <f t="shared" si="9"/>
        <v>0</v>
      </c>
      <c r="BL130" s="158" t="s">
        <v>173</v>
      </c>
      <c r="BM130" s="158" t="s">
        <v>10</v>
      </c>
      <c r="BO130" s="152"/>
    </row>
    <row r="131" spans="2:67" s="170" customFormat="1" ht="34.5" customHeight="1">
      <c r="B131" s="171"/>
      <c r="C131" s="231" t="s">
        <v>228</v>
      </c>
      <c r="D131" s="231" t="s">
        <v>169</v>
      </c>
      <c r="E131" s="232" t="s">
        <v>2292</v>
      </c>
      <c r="F131" s="273" t="s">
        <v>2608</v>
      </c>
      <c r="G131" s="274"/>
      <c r="H131" s="274"/>
      <c r="I131" s="274"/>
      <c r="J131" s="234" t="s">
        <v>210</v>
      </c>
      <c r="K131" s="235">
        <v>1</v>
      </c>
      <c r="L131" s="149"/>
      <c r="M131" s="149"/>
      <c r="N131" s="236">
        <f t="shared" si="0"/>
        <v>0</v>
      </c>
      <c r="O131" s="236"/>
      <c r="P131" s="236"/>
      <c r="Q131" s="236"/>
      <c r="R131" s="174"/>
      <c r="S131" s="262"/>
      <c r="T131" s="237" t="s">
        <v>5</v>
      </c>
      <c r="U131" s="238" t="s">
        <v>41</v>
      </c>
      <c r="V131" s="239">
        <v>0</v>
      </c>
      <c r="W131" s="239">
        <f t="shared" si="1"/>
        <v>0</v>
      </c>
      <c r="X131" s="239">
        <v>0</v>
      </c>
      <c r="Y131" s="239">
        <f t="shared" si="2"/>
        <v>0</v>
      </c>
      <c r="Z131" s="239">
        <v>0</v>
      </c>
      <c r="AA131" s="240">
        <f t="shared" si="3"/>
        <v>0</v>
      </c>
      <c r="AR131" s="158" t="s">
        <v>173</v>
      </c>
      <c r="AT131" s="158" t="s">
        <v>169</v>
      </c>
      <c r="AU131" s="158" t="s">
        <v>80</v>
      </c>
      <c r="AY131" s="158" t="s">
        <v>168</v>
      </c>
      <c r="BE131" s="241">
        <f t="shared" si="4"/>
        <v>0</v>
      </c>
      <c r="BF131" s="241">
        <f t="shared" si="5"/>
        <v>0</v>
      </c>
      <c r="BG131" s="241">
        <f t="shared" si="6"/>
        <v>0</v>
      </c>
      <c r="BH131" s="241">
        <f t="shared" si="7"/>
        <v>0</v>
      </c>
      <c r="BI131" s="241">
        <f t="shared" si="8"/>
        <v>0</v>
      </c>
      <c r="BJ131" s="158" t="s">
        <v>85</v>
      </c>
      <c r="BK131" s="242">
        <f t="shared" si="9"/>
        <v>0</v>
      </c>
      <c r="BL131" s="158" t="s">
        <v>173</v>
      </c>
      <c r="BM131" s="158" t="s">
        <v>2293</v>
      </c>
      <c r="BO131" s="152"/>
    </row>
    <row r="132" spans="2:67" s="170" customFormat="1" ht="31.5" customHeight="1">
      <c r="B132" s="171"/>
      <c r="C132" s="231" t="s">
        <v>232</v>
      </c>
      <c r="D132" s="231" t="s">
        <v>169</v>
      </c>
      <c r="E132" s="232" t="s">
        <v>2294</v>
      </c>
      <c r="F132" s="273" t="s">
        <v>2609</v>
      </c>
      <c r="G132" s="274"/>
      <c r="H132" s="274"/>
      <c r="I132" s="274"/>
      <c r="J132" s="234" t="s">
        <v>210</v>
      </c>
      <c r="K132" s="235">
        <v>1</v>
      </c>
      <c r="L132" s="149"/>
      <c r="M132" s="149"/>
      <c r="N132" s="236">
        <f t="shared" si="0"/>
        <v>0</v>
      </c>
      <c r="O132" s="236"/>
      <c r="P132" s="236"/>
      <c r="Q132" s="236"/>
      <c r="R132" s="174"/>
      <c r="S132" s="262"/>
      <c r="T132" s="237" t="s">
        <v>5</v>
      </c>
      <c r="U132" s="238" t="s">
        <v>41</v>
      </c>
      <c r="V132" s="239">
        <v>0</v>
      </c>
      <c r="W132" s="239">
        <f t="shared" si="1"/>
        <v>0</v>
      </c>
      <c r="X132" s="239">
        <v>0</v>
      </c>
      <c r="Y132" s="239">
        <f t="shared" si="2"/>
        <v>0</v>
      </c>
      <c r="Z132" s="239">
        <v>0</v>
      </c>
      <c r="AA132" s="240">
        <f t="shared" si="3"/>
        <v>0</v>
      </c>
      <c r="AR132" s="158" t="s">
        <v>173</v>
      </c>
      <c r="AT132" s="158" t="s">
        <v>169</v>
      </c>
      <c r="AU132" s="158" t="s">
        <v>80</v>
      </c>
      <c r="AY132" s="158" t="s">
        <v>168</v>
      </c>
      <c r="BE132" s="241">
        <f t="shared" si="4"/>
        <v>0</v>
      </c>
      <c r="BF132" s="241">
        <f t="shared" si="5"/>
        <v>0</v>
      </c>
      <c r="BG132" s="241">
        <f t="shared" si="6"/>
        <v>0</v>
      </c>
      <c r="BH132" s="241">
        <f t="shared" si="7"/>
        <v>0</v>
      </c>
      <c r="BI132" s="241">
        <f t="shared" si="8"/>
        <v>0</v>
      </c>
      <c r="BJ132" s="158" t="s">
        <v>85</v>
      </c>
      <c r="BK132" s="242">
        <f t="shared" si="9"/>
        <v>0</v>
      </c>
      <c r="BL132" s="158" t="s">
        <v>173</v>
      </c>
      <c r="BM132" s="158" t="s">
        <v>2295</v>
      </c>
      <c r="BO132" s="152"/>
    </row>
    <row r="133" spans="2:67" s="170" customFormat="1" ht="38.25" customHeight="1">
      <c r="B133" s="171"/>
      <c r="C133" s="231" t="s">
        <v>236</v>
      </c>
      <c r="D133" s="231" t="s">
        <v>169</v>
      </c>
      <c r="E133" s="232" t="s">
        <v>2296</v>
      </c>
      <c r="F133" s="273" t="s">
        <v>2611</v>
      </c>
      <c r="G133" s="274"/>
      <c r="H133" s="274"/>
      <c r="I133" s="274"/>
      <c r="J133" s="234" t="s">
        <v>210</v>
      </c>
      <c r="K133" s="235">
        <v>2</v>
      </c>
      <c r="L133" s="149"/>
      <c r="M133" s="149"/>
      <c r="N133" s="236">
        <f t="shared" si="0"/>
        <v>0</v>
      </c>
      <c r="O133" s="236"/>
      <c r="P133" s="236"/>
      <c r="Q133" s="236"/>
      <c r="R133" s="174"/>
      <c r="S133" s="262"/>
      <c r="T133" s="237" t="s">
        <v>5</v>
      </c>
      <c r="U133" s="238" t="s">
        <v>41</v>
      </c>
      <c r="V133" s="239">
        <v>0</v>
      </c>
      <c r="W133" s="239">
        <f t="shared" si="1"/>
        <v>0</v>
      </c>
      <c r="X133" s="239">
        <v>0</v>
      </c>
      <c r="Y133" s="239">
        <f t="shared" si="2"/>
        <v>0</v>
      </c>
      <c r="Z133" s="239">
        <v>0</v>
      </c>
      <c r="AA133" s="240">
        <f t="shared" si="3"/>
        <v>0</v>
      </c>
      <c r="AR133" s="158" t="s">
        <v>173</v>
      </c>
      <c r="AT133" s="158" t="s">
        <v>169</v>
      </c>
      <c r="AU133" s="158" t="s">
        <v>80</v>
      </c>
      <c r="AY133" s="158" t="s">
        <v>168</v>
      </c>
      <c r="BE133" s="241">
        <f t="shared" si="4"/>
        <v>0</v>
      </c>
      <c r="BF133" s="241">
        <f t="shared" si="5"/>
        <v>0</v>
      </c>
      <c r="BG133" s="241">
        <f t="shared" si="6"/>
        <v>0</v>
      </c>
      <c r="BH133" s="241">
        <f t="shared" si="7"/>
        <v>0</v>
      </c>
      <c r="BI133" s="241">
        <f t="shared" si="8"/>
        <v>0</v>
      </c>
      <c r="BJ133" s="158" t="s">
        <v>85</v>
      </c>
      <c r="BK133" s="242">
        <f t="shared" si="9"/>
        <v>0</v>
      </c>
      <c r="BL133" s="158" t="s">
        <v>173</v>
      </c>
      <c r="BM133" s="158" t="s">
        <v>256</v>
      </c>
      <c r="BO133" s="152"/>
    </row>
    <row r="134" spans="2:67" s="170" customFormat="1" ht="25.5" customHeight="1">
      <c r="B134" s="171"/>
      <c r="C134" s="231" t="s">
        <v>240</v>
      </c>
      <c r="D134" s="231" t="s">
        <v>169</v>
      </c>
      <c r="E134" s="232" t="s">
        <v>2297</v>
      </c>
      <c r="F134" s="233" t="s">
        <v>2298</v>
      </c>
      <c r="G134" s="233"/>
      <c r="H134" s="233"/>
      <c r="I134" s="233"/>
      <c r="J134" s="234" t="s">
        <v>210</v>
      </c>
      <c r="K134" s="235">
        <v>2</v>
      </c>
      <c r="L134" s="149"/>
      <c r="M134" s="149"/>
      <c r="N134" s="236">
        <f t="shared" si="0"/>
        <v>0</v>
      </c>
      <c r="O134" s="236"/>
      <c r="P134" s="236"/>
      <c r="Q134" s="236"/>
      <c r="R134" s="174"/>
      <c r="S134" s="262"/>
      <c r="T134" s="237" t="s">
        <v>5</v>
      </c>
      <c r="U134" s="238" t="s">
        <v>41</v>
      </c>
      <c r="V134" s="239">
        <v>0</v>
      </c>
      <c r="W134" s="239">
        <f t="shared" si="1"/>
        <v>0</v>
      </c>
      <c r="X134" s="239">
        <v>0</v>
      </c>
      <c r="Y134" s="239">
        <f t="shared" si="2"/>
        <v>0</v>
      </c>
      <c r="Z134" s="239">
        <v>0</v>
      </c>
      <c r="AA134" s="240">
        <f t="shared" si="3"/>
        <v>0</v>
      </c>
      <c r="AR134" s="158" t="s">
        <v>173</v>
      </c>
      <c r="AT134" s="158" t="s">
        <v>169</v>
      </c>
      <c r="AU134" s="158" t="s">
        <v>80</v>
      </c>
      <c r="AY134" s="158" t="s">
        <v>168</v>
      </c>
      <c r="BE134" s="241">
        <f t="shared" si="4"/>
        <v>0</v>
      </c>
      <c r="BF134" s="241">
        <f t="shared" si="5"/>
        <v>0</v>
      </c>
      <c r="BG134" s="241">
        <f t="shared" si="6"/>
        <v>0</v>
      </c>
      <c r="BH134" s="241">
        <f t="shared" si="7"/>
        <v>0</v>
      </c>
      <c r="BI134" s="241">
        <f t="shared" si="8"/>
        <v>0</v>
      </c>
      <c r="BJ134" s="158" t="s">
        <v>85</v>
      </c>
      <c r="BK134" s="242">
        <f t="shared" si="9"/>
        <v>0</v>
      </c>
      <c r="BL134" s="158" t="s">
        <v>173</v>
      </c>
      <c r="BM134" s="158" t="s">
        <v>2299</v>
      </c>
      <c r="BO134" s="152"/>
    </row>
    <row r="135" spans="2:67" s="170" customFormat="1" ht="39" customHeight="1">
      <c r="B135" s="171"/>
      <c r="C135" s="231" t="s">
        <v>245</v>
      </c>
      <c r="D135" s="231" t="s">
        <v>169</v>
      </c>
      <c r="E135" s="232" t="s">
        <v>2300</v>
      </c>
      <c r="F135" s="273" t="s">
        <v>2612</v>
      </c>
      <c r="G135" s="274"/>
      <c r="H135" s="274"/>
      <c r="I135" s="274"/>
      <c r="J135" s="234" t="s">
        <v>210</v>
      </c>
      <c r="K135" s="235">
        <v>10</v>
      </c>
      <c r="L135" s="149"/>
      <c r="M135" s="149"/>
      <c r="N135" s="236">
        <f t="shared" si="0"/>
        <v>0</v>
      </c>
      <c r="O135" s="236"/>
      <c r="P135" s="236"/>
      <c r="Q135" s="236"/>
      <c r="R135" s="174"/>
      <c r="S135" s="262"/>
      <c r="T135" s="237" t="s">
        <v>5</v>
      </c>
      <c r="U135" s="238" t="s">
        <v>41</v>
      </c>
      <c r="V135" s="239">
        <v>0</v>
      </c>
      <c r="W135" s="239">
        <f t="shared" si="1"/>
        <v>0</v>
      </c>
      <c r="X135" s="239">
        <v>0</v>
      </c>
      <c r="Y135" s="239">
        <f t="shared" si="2"/>
        <v>0</v>
      </c>
      <c r="Z135" s="239">
        <v>0</v>
      </c>
      <c r="AA135" s="240">
        <f t="shared" si="3"/>
        <v>0</v>
      </c>
      <c r="AR135" s="158" t="s">
        <v>173</v>
      </c>
      <c r="AT135" s="158" t="s">
        <v>169</v>
      </c>
      <c r="AU135" s="158" t="s">
        <v>80</v>
      </c>
      <c r="AY135" s="158" t="s">
        <v>168</v>
      </c>
      <c r="BE135" s="241">
        <f t="shared" si="4"/>
        <v>0</v>
      </c>
      <c r="BF135" s="241">
        <f t="shared" si="5"/>
        <v>0</v>
      </c>
      <c r="BG135" s="241">
        <f t="shared" si="6"/>
        <v>0</v>
      </c>
      <c r="BH135" s="241">
        <f t="shared" si="7"/>
        <v>0</v>
      </c>
      <c r="BI135" s="241">
        <f t="shared" si="8"/>
        <v>0</v>
      </c>
      <c r="BJ135" s="158" t="s">
        <v>85</v>
      </c>
      <c r="BK135" s="242">
        <f t="shared" si="9"/>
        <v>0</v>
      </c>
      <c r="BL135" s="158" t="s">
        <v>173</v>
      </c>
      <c r="BM135" s="158" t="s">
        <v>264</v>
      </c>
      <c r="BO135" s="152"/>
    </row>
    <row r="136" spans="2:67" s="170" customFormat="1" ht="25.5" customHeight="1">
      <c r="B136" s="171"/>
      <c r="C136" s="231" t="s">
        <v>10</v>
      </c>
      <c r="D136" s="231" t="s">
        <v>169</v>
      </c>
      <c r="E136" s="232" t="s">
        <v>2301</v>
      </c>
      <c r="F136" s="233" t="s">
        <v>2302</v>
      </c>
      <c r="G136" s="233"/>
      <c r="H136" s="233"/>
      <c r="I136" s="233"/>
      <c r="J136" s="234" t="s">
        <v>210</v>
      </c>
      <c r="K136" s="235">
        <v>10</v>
      </c>
      <c r="L136" s="149"/>
      <c r="M136" s="149"/>
      <c r="N136" s="236">
        <f t="shared" si="0"/>
        <v>0</v>
      </c>
      <c r="O136" s="236"/>
      <c r="P136" s="236"/>
      <c r="Q136" s="236"/>
      <c r="R136" s="174"/>
      <c r="S136" s="262"/>
      <c r="T136" s="237" t="s">
        <v>5</v>
      </c>
      <c r="U136" s="238" t="s">
        <v>41</v>
      </c>
      <c r="V136" s="239">
        <v>0</v>
      </c>
      <c r="W136" s="239">
        <f t="shared" si="1"/>
        <v>0</v>
      </c>
      <c r="X136" s="239">
        <v>0</v>
      </c>
      <c r="Y136" s="239">
        <f t="shared" si="2"/>
        <v>0</v>
      </c>
      <c r="Z136" s="239">
        <v>0</v>
      </c>
      <c r="AA136" s="240">
        <f t="shared" si="3"/>
        <v>0</v>
      </c>
      <c r="AR136" s="158" t="s">
        <v>173</v>
      </c>
      <c r="AT136" s="158" t="s">
        <v>169</v>
      </c>
      <c r="AU136" s="158" t="s">
        <v>80</v>
      </c>
      <c r="AY136" s="158" t="s">
        <v>168</v>
      </c>
      <c r="BE136" s="241">
        <f t="shared" si="4"/>
        <v>0</v>
      </c>
      <c r="BF136" s="241">
        <f t="shared" si="5"/>
        <v>0</v>
      </c>
      <c r="BG136" s="241">
        <f t="shared" si="6"/>
        <v>0</v>
      </c>
      <c r="BH136" s="241">
        <f t="shared" si="7"/>
        <v>0</v>
      </c>
      <c r="BI136" s="241">
        <f t="shared" si="8"/>
        <v>0</v>
      </c>
      <c r="BJ136" s="158" t="s">
        <v>85</v>
      </c>
      <c r="BK136" s="242">
        <f t="shared" si="9"/>
        <v>0</v>
      </c>
      <c r="BL136" s="158" t="s">
        <v>173</v>
      </c>
      <c r="BM136" s="158" t="s">
        <v>273</v>
      </c>
      <c r="BO136" s="152"/>
    </row>
    <row r="137" spans="2:67" s="170" customFormat="1" ht="16.5" customHeight="1">
      <c r="B137" s="171"/>
      <c r="C137" s="231" t="s">
        <v>252</v>
      </c>
      <c r="D137" s="231" t="s">
        <v>169</v>
      </c>
      <c r="E137" s="232" t="s">
        <v>2303</v>
      </c>
      <c r="F137" s="233" t="s">
        <v>2304</v>
      </c>
      <c r="G137" s="233"/>
      <c r="H137" s="233"/>
      <c r="I137" s="233"/>
      <c r="J137" s="234" t="s">
        <v>210</v>
      </c>
      <c r="K137" s="235">
        <v>33</v>
      </c>
      <c r="L137" s="149"/>
      <c r="M137" s="149"/>
      <c r="N137" s="236">
        <f t="shared" si="0"/>
        <v>0</v>
      </c>
      <c r="O137" s="236"/>
      <c r="P137" s="236"/>
      <c r="Q137" s="236"/>
      <c r="R137" s="174"/>
      <c r="S137" s="262"/>
      <c r="T137" s="237" t="s">
        <v>5</v>
      </c>
      <c r="U137" s="238" t="s">
        <v>41</v>
      </c>
      <c r="V137" s="239">
        <v>0</v>
      </c>
      <c r="W137" s="239">
        <f t="shared" si="1"/>
        <v>0</v>
      </c>
      <c r="X137" s="239">
        <v>0</v>
      </c>
      <c r="Y137" s="239">
        <f t="shared" si="2"/>
        <v>0</v>
      </c>
      <c r="Z137" s="239">
        <v>0</v>
      </c>
      <c r="AA137" s="240">
        <f t="shared" si="3"/>
        <v>0</v>
      </c>
      <c r="AR137" s="158" t="s">
        <v>173</v>
      </c>
      <c r="AT137" s="158" t="s">
        <v>169</v>
      </c>
      <c r="AU137" s="158" t="s">
        <v>80</v>
      </c>
      <c r="AY137" s="158" t="s">
        <v>168</v>
      </c>
      <c r="BE137" s="241">
        <f t="shared" si="4"/>
        <v>0</v>
      </c>
      <c r="BF137" s="241">
        <f t="shared" si="5"/>
        <v>0</v>
      </c>
      <c r="BG137" s="241">
        <f t="shared" si="6"/>
        <v>0</v>
      </c>
      <c r="BH137" s="241">
        <f t="shared" si="7"/>
        <v>0</v>
      </c>
      <c r="BI137" s="241">
        <f t="shared" si="8"/>
        <v>0</v>
      </c>
      <c r="BJ137" s="158" t="s">
        <v>85</v>
      </c>
      <c r="BK137" s="242">
        <f t="shared" si="9"/>
        <v>0</v>
      </c>
      <c r="BL137" s="158" t="s">
        <v>173</v>
      </c>
      <c r="BM137" s="158" t="s">
        <v>2305</v>
      </c>
      <c r="BO137" s="152"/>
    </row>
    <row r="138" spans="2:67" s="170" customFormat="1" ht="16.5" customHeight="1">
      <c r="B138" s="171"/>
      <c r="C138" s="231" t="s">
        <v>256</v>
      </c>
      <c r="D138" s="231" t="s">
        <v>169</v>
      </c>
      <c r="E138" s="232" t="s">
        <v>2306</v>
      </c>
      <c r="F138" s="233" t="s">
        <v>2307</v>
      </c>
      <c r="G138" s="233"/>
      <c r="H138" s="233"/>
      <c r="I138" s="233"/>
      <c r="J138" s="234" t="s">
        <v>210</v>
      </c>
      <c r="K138" s="235">
        <v>4</v>
      </c>
      <c r="L138" s="149"/>
      <c r="M138" s="149"/>
      <c r="N138" s="236">
        <f t="shared" si="0"/>
        <v>0</v>
      </c>
      <c r="O138" s="236"/>
      <c r="P138" s="236"/>
      <c r="Q138" s="236"/>
      <c r="R138" s="174"/>
      <c r="S138" s="262"/>
      <c r="T138" s="237" t="s">
        <v>5</v>
      </c>
      <c r="U138" s="238" t="s">
        <v>41</v>
      </c>
      <c r="V138" s="239">
        <v>0</v>
      </c>
      <c r="W138" s="239">
        <f t="shared" si="1"/>
        <v>0</v>
      </c>
      <c r="X138" s="239">
        <v>0</v>
      </c>
      <c r="Y138" s="239">
        <f t="shared" si="2"/>
        <v>0</v>
      </c>
      <c r="Z138" s="239">
        <v>0</v>
      </c>
      <c r="AA138" s="240">
        <f t="shared" si="3"/>
        <v>0</v>
      </c>
      <c r="AR138" s="158" t="s">
        <v>173</v>
      </c>
      <c r="AT138" s="158" t="s">
        <v>169</v>
      </c>
      <c r="AU138" s="158" t="s">
        <v>80</v>
      </c>
      <c r="AY138" s="158" t="s">
        <v>168</v>
      </c>
      <c r="BE138" s="241">
        <f t="shared" si="4"/>
        <v>0</v>
      </c>
      <c r="BF138" s="241">
        <f t="shared" si="5"/>
        <v>0</v>
      </c>
      <c r="BG138" s="241">
        <f t="shared" si="6"/>
        <v>0</v>
      </c>
      <c r="BH138" s="241">
        <f t="shared" si="7"/>
        <v>0</v>
      </c>
      <c r="BI138" s="241">
        <f t="shared" si="8"/>
        <v>0</v>
      </c>
      <c r="BJ138" s="158" t="s">
        <v>85</v>
      </c>
      <c r="BK138" s="242">
        <f t="shared" si="9"/>
        <v>0</v>
      </c>
      <c r="BL138" s="158" t="s">
        <v>173</v>
      </c>
      <c r="BM138" s="158" t="s">
        <v>2308</v>
      </c>
      <c r="BO138" s="152"/>
    </row>
    <row r="139" spans="2:67" s="170" customFormat="1" ht="16.5" customHeight="1">
      <c r="B139" s="171"/>
      <c r="C139" s="231" t="s">
        <v>260</v>
      </c>
      <c r="D139" s="231" t="s">
        <v>169</v>
      </c>
      <c r="E139" s="232" t="s">
        <v>2309</v>
      </c>
      <c r="F139" s="233" t="s">
        <v>2310</v>
      </c>
      <c r="G139" s="233"/>
      <c r="H139" s="233"/>
      <c r="I139" s="233"/>
      <c r="J139" s="234" t="s">
        <v>210</v>
      </c>
      <c r="K139" s="235">
        <v>5</v>
      </c>
      <c r="L139" s="149"/>
      <c r="M139" s="149"/>
      <c r="N139" s="236">
        <f t="shared" si="0"/>
        <v>0</v>
      </c>
      <c r="O139" s="236"/>
      <c r="P139" s="236"/>
      <c r="Q139" s="236"/>
      <c r="R139" s="174"/>
      <c r="S139" s="262"/>
      <c r="T139" s="237" t="s">
        <v>5</v>
      </c>
      <c r="U139" s="238" t="s">
        <v>41</v>
      </c>
      <c r="V139" s="239">
        <v>0</v>
      </c>
      <c r="W139" s="239">
        <f t="shared" si="1"/>
        <v>0</v>
      </c>
      <c r="X139" s="239">
        <v>0</v>
      </c>
      <c r="Y139" s="239">
        <f t="shared" si="2"/>
        <v>0</v>
      </c>
      <c r="Z139" s="239">
        <v>0</v>
      </c>
      <c r="AA139" s="240">
        <f t="shared" si="3"/>
        <v>0</v>
      </c>
      <c r="AR139" s="158" t="s">
        <v>173</v>
      </c>
      <c r="AT139" s="158" t="s">
        <v>169</v>
      </c>
      <c r="AU139" s="158" t="s">
        <v>80</v>
      </c>
      <c r="AY139" s="158" t="s">
        <v>168</v>
      </c>
      <c r="BE139" s="241">
        <f t="shared" si="4"/>
        <v>0</v>
      </c>
      <c r="BF139" s="241">
        <f t="shared" si="5"/>
        <v>0</v>
      </c>
      <c r="BG139" s="241">
        <f t="shared" si="6"/>
        <v>0</v>
      </c>
      <c r="BH139" s="241">
        <f t="shared" si="7"/>
        <v>0</v>
      </c>
      <c r="BI139" s="241">
        <f t="shared" si="8"/>
        <v>0</v>
      </c>
      <c r="BJ139" s="158" t="s">
        <v>85</v>
      </c>
      <c r="BK139" s="242">
        <f t="shared" si="9"/>
        <v>0</v>
      </c>
      <c r="BL139" s="158" t="s">
        <v>173</v>
      </c>
      <c r="BM139" s="158" t="s">
        <v>289</v>
      </c>
      <c r="BO139" s="152"/>
    </row>
    <row r="140" spans="2:67" s="170" customFormat="1" ht="16.5" customHeight="1">
      <c r="B140" s="171"/>
      <c r="C140" s="231" t="s">
        <v>264</v>
      </c>
      <c r="D140" s="231" t="s">
        <v>169</v>
      </c>
      <c r="E140" s="232" t="s">
        <v>2311</v>
      </c>
      <c r="F140" s="261" t="s">
        <v>2592</v>
      </c>
      <c r="G140" s="233"/>
      <c r="H140" s="233"/>
      <c r="I140" s="233"/>
      <c r="J140" s="234" t="s">
        <v>210</v>
      </c>
      <c r="K140" s="235">
        <v>2</v>
      </c>
      <c r="L140" s="149"/>
      <c r="M140" s="149"/>
      <c r="N140" s="236">
        <f t="shared" si="0"/>
        <v>0</v>
      </c>
      <c r="O140" s="236"/>
      <c r="P140" s="236"/>
      <c r="Q140" s="236"/>
      <c r="R140" s="174"/>
      <c r="S140" s="262"/>
      <c r="T140" s="237" t="s">
        <v>5</v>
      </c>
      <c r="U140" s="238" t="s">
        <v>41</v>
      </c>
      <c r="V140" s="239">
        <v>0</v>
      </c>
      <c r="W140" s="239">
        <f t="shared" si="1"/>
        <v>0</v>
      </c>
      <c r="X140" s="239">
        <v>0</v>
      </c>
      <c r="Y140" s="239">
        <f t="shared" si="2"/>
        <v>0</v>
      </c>
      <c r="Z140" s="239">
        <v>0</v>
      </c>
      <c r="AA140" s="240">
        <f t="shared" si="3"/>
        <v>0</v>
      </c>
      <c r="AR140" s="158" t="s">
        <v>173</v>
      </c>
      <c r="AT140" s="158" t="s">
        <v>169</v>
      </c>
      <c r="AU140" s="158" t="s">
        <v>80</v>
      </c>
      <c r="AY140" s="158" t="s">
        <v>168</v>
      </c>
      <c r="BE140" s="241">
        <f t="shared" si="4"/>
        <v>0</v>
      </c>
      <c r="BF140" s="241">
        <f t="shared" si="5"/>
        <v>0</v>
      </c>
      <c r="BG140" s="241">
        <f t="shared" si="6"/>
        <v>0</v>
      </c>
      <c r="BH140" s="241">
        <f t="shared" si="7"/>
        <v>0</v>
      </c>
      <c r="BI140" s="241">
        <f t="shared" si="8"/>
        <v>0</v>
      </c>
      <c r="BJ140" s="158" t="s">
        <v>85</v>
      </c>
      <c r="BK140" s="242">
        <f t="shared" si="9"/>
        <v>0</v>
      </c>
      <c r="BL140" s="158" t="s">
        <v>173</v>
      </c>
      <c r="BM140" s="158" t="s">
        <v>313</v>
      </c>
      <c r="BO140" s="152"/>
    </row>
    <row r="141" spans="2:67" s="170" customFormat="1" ht="16.5" customHeight="1">
      <c r="B141" s="171"/>
      <c r="C141" s="231" t="s">
        <v>269</v>
      </c>
      <c r="D141" s="231" t="s">
        <v>169</v>
      </c>
      <c r="E141" s="232" t="s">
        <v>2312</v>
      </c>
      <c r="F141" s="261" t="s">
        <v>2595</v>
      </c>
      <c r="G141" s="233"/>
      <c r="H141" s="233"/>
      <c r="I141" s="233"/>
      <c r="J141" s="234" t="s">
        <v>210</v>
      </c>
      <c r="K141" s="235">
        <v>2</v>
      </c>
      <c r="L141" s="149"/>
      <c r="M141" s="149"/>
      <c r="N141" s="236">
        <f t="shared" si="0"/>
        <v>0</v>
      </c>
      <c r="O141" s="236"/>
      <c r="P141" s="236"/>
      <c r="Q141" s="236"/>
      <c r="R141" s="174"/>
      <c r="S141" s="262"/>
      <c r="T141" s="237" t="s">
        <v>5</v>
      </c>
      <c r="U141" s="238" t="s">
        <v>41</v>
      </c>
      <c r="V141" s="239">
        <v>0</v>
      </c>
      <c r="W141" s="239">
        <f t="shared" si="1"/>
        <v>0</v>
      </c>
      <c r="X141" s="239">
        <v>0</v>
      </c>
      <c r="Y141" s="239">
        <f t="shared" si="2"/>
        <v>0</v>
      </c>
      <c r="Z141" s="239">
        <v>0</v>
      </c>
      <c r="AA141" s="240">
        <f t="shared" si="3"/>
        <v>0</v>
      </c>
      <c r="AR141" s="158" t="s">
        <v>173</v>
      </c>
      <c r="AT141" s="158" t="s">
        <v>169</v>
      </c>
      <c r="AU141" s="158" t="s">
        <v>80</v>
      </c>
      <c r="AY141" s="158" t="s">
        <v>168</v>
      </c>
      <c r="BE141" s="241">
        <f t="shared" si="4"/>
        <v>0</v>
      </c>
      <c r="BF141" s="241">
        <f t="shared" si="5"/>
        <v>0</v>
      </c>
      <c r="BG141" s="241">
        <f t="shared" si="6"/>
        <v>0</v>
      </c>
      <c r="BH141" s="241">
        <f t="shared" si="7"/>
        <v>0</v>
      </c>
      <c r="BI141" s="241">
        <f t="shared" si="8"/>
        <v>0</v>
      </c>
      <c r="BJ141" s="158" t="s">
        <v>85</v>
      </c>
      <c r="BK141" s="242">
        <f t="shared" si="9"/>
        <v>0</v>
      </c>
      <c r="BL141" s="158" t="s">
        <v>173</v>
      </c>
      <c r="BM141" s="158" t="s">
        <v>2313</v>
      </c>
      <c r="BO141" s="152"/>
    </row>
    <row r="142" spans="2:67" s="170" customFormat="1" ht="16.5" customHeight="1">
      <c r="B142" s="171"/>
      <c r="C142" s="231" t="s">
        <v>273</v>
      </c>
      <c r="D142" s="231" t="s">
        <v>169</v>
      </c>
      <c r="E142" s="232" t="s">
        <v>2314</v>
      </c>
      <c r="F142" s="261" t="s">
        <v>2593</v>
      </c>
      <c r="G142" s="233"/>
      <c r="H142" s="233"/>
      <c r="I142" s="233"/>
      <c r="J142" s="234" t="s">
        <v>210</v>
      </c>
      <c r="K142" s="235">
        <v>1</v>
      </c>
      <c r="L142" s="149"/>
      <c r="M142" s="149"/>
      <c r="N142" s="236">
        <f t="shared" si="0"/>
        <v>0</v>
      </c>
      <c r="O142" s="236"/>
      <c r="P142" s="236"/>
      <c r="Q142" s="236"/>
      <c r="R142" s="174"/>
      <c r="S142" s="262"/>
      <c r="T142" s="237" t="s">
        <v>5</v>
      </c>
      <c r="U142" s="238" t="s">
        <v>41</v>
      </c>
      <c r="V142" s="239">
        <v>0</v>
      </c>
      <c r="W142" s="239">
        <f t="shared" si="1"/>
        <v>0</v>
      </c>
      <c r="X142" s="239">
        <v>0</v>
      </c>
      <c r="Y142" s="239">
        <f t="shared" si="2"/>
        <v>0</v>
      </c>
      <c r="Z142" s="239">
        <v>0</v>
      </c>
      <c r="AA142" s="240">
        <f t="shared" si="3"/>
        <v>0</v>
      </c>
      <c r="AR142" s="158" t="s">
        <v>173</v>
      </c>
      <c r="AT142" s="158" t="s">
        <v>169</v>
      </c>
      <c r="AU142" s="158" t="s">
        <v>80</v>
      </c>
      <c r="AY142" s="158" t="s">
        <v>168</v>
      </c>
      <c r="BE142" s="241">
        <f t="shared" si="4"/>
        <v>0</v>
      </c>
      <c r="BF142" s="241">
        <f t="shared" si="5"/>
        <v>0</v>
      </c>
      <c r="BG142" s="241">
        <f t="shared" si="6"/>
        <v>0</v>
      </c>
      <c r="BH142" s="241">
        <f t="shared" si="7"/>
        <v>0</v>
      </c>
      <c r="BI142" s="241">
        <f t="shared" si="8"/>
        <v>0</v>
      </c>
      <c r="BJ142" s="158" t="s">
        <v>85</v>
      </c>
      <c r="BK142" s="242">
        <f t="shared" si="9"/>
        <v>0</v>
      </c>
      <c r="BL142" s="158" t="s">
        <v>173</v>
      </c>
      <c r="BM142" s="158" t="s">
        <v>2315</v>
      </c>
      <c r="BO142" s="152"/>
    </row>
    <row r="143" spans="2:67" s="170" customFormat="1" ht="16.5" customHeight="1">
      <c r="B143" s="171"/>
      <c r="C143" s="231" t="s">
        <v>277</v>
      </c>
      <c r="D143" s="231" t="s">
        <v>169</v>
      </c>
      <c r="E143" s="232" t="s">
        <v>2316</v>
      </c>
      <c r="F143" s="261" t="s">
        <v>2594</v>
      </c>
      <c r="G143" s="233"/>
      <c r="H143" s="233"/>
      <c r="I143" s="233"/>
      <c r="J143" s="234" t="s">
        <v>210</v>
      </c>
      <c r="K143" s="235">
        <v>1</v>
      </c>
      <c r="L143" s="149"/>
      <c r="M143" s="149"/>
      <c r="N143" s="236">
        <f t="shared" si="0"/>
        <v>0</v>
      </c>
      <c r="O143" s="236"/>
      <c r="P143" s="236"/>
      <c r="Q143" s="236"/>
      <c r="R143" s="174"/>
      <c r="S143" s="262"/>
      <c r="T143" s="237" t="s">
        <v>5</v>
      </c>
      <c r="U143" s="238" t="s">
        <v>41</v>
      </c>
      <c r="V143" s="239">
        <v>0</v>
      </c>
      <c r="W143" s="239">
        <f t="shared" si="1"/>
        <v>0</v>
      </c>
      <c r="X143" s="239">
        <v>0</v>
      </c>
      <c r="Y143" s="239">
        <f t="shared" si="2"/>
        <v>0</v>
      </c>
      <c r="Z143" s="239">
        <v>0</v>
      </c>
      <c r="AA143" s="240">
        <f t="shared" si="3"/>
        <v>0</v>
      </c>
      <c r="AR143" s="158" t="s">
        <v>173</v>
      </c>
      <c r="AT143" s="158" t="s">
        <v>169</v>
      </c>
      <c r="AU143" s="158" t="s">
        <v>80</v>
      </c>
      <c r="AY143" s="158" t="s">
        <v>168</v>
      </c>
      <c r="BE143" s="241">
        <f t="shared" si="4"/>
        <v>0</v>
      </c>
      <c r="BF143" s="241">
        <f t="shared" si="5"/>
        <v>0</v>
      </c>
      <c r="BG143" s="241">
        <f t="shared" si="6"/>
        <v>0</v>
      </c>
      <c r="BH143" s="241">
        <f t="shared" si="7"/>
        <v>0</v>
      </c>
      <c r="BI143" s="241">
        <f t="shared" si="8"/>
        <v>0</v>
      </c>
      <c r="BJ143" s="158" t="s">
        <v>85</v>
      </c>
      <c r="BK143" s="242">
        <f t="shared" si="9"/>
        <v>0</v>
      </c>
      <c r="BL143" s="158" t="s">
        <v>173</v>
      </c>
      <c r="BM143" s="158" t="s">
        <v>2317</v>
      </c>
      <c r="BO143" s="152"/>
    </row>
    <row r="144" spans="2:67" s="170" customFormat="1" ht="16.5" customHeight="1">
      <c r="B144" s="171"/>
      <c r="C144" s="231" t="s">
        <v>281</v>
      </c>
      <c r="D144" s="231" t="s">
        <v>169</v>
      </c>
      <c r="E144" s="232" t="s">
        <v>2318</v>
      </c>
      <c r="F144" s="261" t="s">
        <v>2596</v>
      </c>
      <c r="G144" s="233"/>
      <c r="H144" s="233"/>
      <c r="I144" s="233"/>
      <c r="J144" s="234" t="s">
        <v>210</v>
      </c>
      <c r="K144" s="235">
        <v>1</v>
      </c>
      <c r="L144" s="149"/>
      <c r="M144" s="149"/>
      <c r="N144" s="236">
        <f t="shared" si="0"/>
        <v>0</v>
      </c>
      <c r="O144" s="236"/>
      <c r="P144" s="236"/>
      <c r="Q144" s="236"/>
      <c r="R144" s="174"/>
      <c r="S144" s="262"/>
      <c r="T144" s="237" t="s">
        <v>5</v>
      </c>
      <c r="U144" s="238" t="s">
        <v>41</v>
      </c>
      <c r="V144" s="239">
        <v>0</v>
      </c>
      <c r="W144" s="239">
        <f t="shared" si="1"/>
        <v>0</v>
      </c>
      <c r="X144" s="239">
        <v>0</v>
      </c>
      <c r="Y144" s="239">
        <f t="shared" si="2"/>
        <v>0</v>
      </c>
      <c r="Z144" s="239">
        <v>0</v>
      </c>
      <c r="AA144" s="240">
        <f t="shared" si="3"/>
        <v>0</v>
      </c>
      <c r="AR144" s="158" t="s">
        <v>173</v>
      </c>
      <c r="AT144" s="158" t="s">
        <v>169</v>
      </c>
      <c r="AU144" s="158" t="s">
        <v>80</v>
      </c>
      <c r="AY144" s="158" t="s">
        <v>168</v>
      </c>
      <c r="BE144" s="241">
        <f t="shared" si="4"/>
        <v>0</v>
      </c>
      <c r="BF144" s="241">
        <f t="shared" si="5"/>
        <v>0</v>
      </c>
      <c r="BG144" s="241">
        <f t="shared" si="6"/>
        <v>0</v>
      </c>
      <c r="BH144" s="241">
        <f t="shared" si="7"/>
        <v>0</v>
      </c>
      <c r="BI144" s="241">
        <f t="shared" si="8"/>
        <v>0</v>
      </c>
      <c r="BJ144" s="158" t="s">
        <v>85</v>
      </c>
      <c r="BK144" s="242">
        <f t="shared" si="9"/>
        <v>0</v>
      </c>
      <c r="BL144" s="158" t="s">
        <v>173</v>
      </c>
      <c r="BM144" s="158" t="s">
        <v>2319</v>
      </c>
      <c r="BO144" s="152"/>
    </row>
    <row r="145" spans="2:67" s="170" customFormat="1" ht="16.5" customHeight="1">
      <c r="B145" s="171"/>
      <c r="C145" s="231" t="s">
        <v>285</v>
      </c>
      <c r="D145" s="231" t="s">
        <v>169</v>
      </c>
      <c r="E145" s="232" t="s">
        <v>2320</v>
      </c>
      <c r="F145" s="261" t="s">
        <v>2597</v>
      </c>
      <c r="G145" s="233"/>
      <c r="H145" s="233"/>
      <c r="I145" s="233"/>
      <c r="J145" s="234" t="s">
        <v>210</v>
      </c>
      <c r="K145" s="235">
        <v>1</v>
      </c>
      <c r="L145" s="149"/>
      <c r="M145" s="149"/>
      <c r="N145" s="236">
        <f t="shared" si="0"/>
        <v>0</v>
      </c>
      <c r="O145" s="236"/>
      <c r="P145" s="236"/>
      <c r="Q145" s="236"/>
      <c r="R145" s="174"/>
      <c r="S145" s="262"/>
      <c r="T145" s="237" t="s">
        <v>5</v>
      </c>
      <c r="U145" s="238" t="s">
        <v>41</v>
      </c>
      <c r="V145" s="239">
        <v>0</v>
      </c>
      <c r="W145" s="239">
        <f t="shared" si="1"/>
        <v>0</v>
      </c>
      <c r="X145" s="239">
        <v>0</v>
      </c>
      <c r="Y145" s="239">
        <f t="shared" si="2"/>
        <v>0</v>
      </c>
      <c r="Z145" s="239">
        <v>0</v>
      </c>
      <c r="AA145" s="240">
        <f t="shared" si="3"/>
        <v>0</v>
      </c>
      <c r="AR145" s="158" t="s">
        <v>173</v>
      </c>
      <c r="AT145" s="158" t="s">
        <v>169</v>
      </c>
      <c r="AU145" s="158" t="s">
        <v>80</v>
      </c>
      <c r="AY145" s="158" t="s">
        <v>168</v>
      </c>
      <c r="BE145" s="241">
        <f t="shared" si="4"/>
        <v>0</v>
      </c>
      <c r="BF145" s="241">
        <f t="shared" si="5"/>
        <v>0</v>
      </c>
      <c r="BG145" s="241">
        <f t="shared" si="6"/>
        <v>0</v>
      </c>
      <c r="BH145" s="241">
        <f t="shared" si="7"/>
        <v>0</v>
      </c>
      <c r="BI145" s="241">
        <f t="shared" si="8"/>
        <v>0</v>
      </c>
      <c r="BJ145" s="158" t="s">
        <v>85</v>
      </c>
      <c r="BK145" s="242">
        <f t="shared" si="9"/>
        <v>0</v>
      </c>
      <c r="BL145" s="158" t="s">
        <v>173</v>
      </c>
      <c r="BM145" s="158" t="s">
        <v>329</v>
      </c>
      <c r="BO145" s="152"/>
    </row>
    <row r="146" spans="2:67" s="170" customFormat="1" ht="95.25" customHeight="1">
      <c r="B146" s="171"/>
      <c r="C146" s="231" t="s">
        <v>289</v>
      </c>
      <c r="D146" s="231" t="s">
        <v>169</v>
      </c>
      <c r="E146" s="232" t="s">
        <v>2321</v>
      </c>
      <c r="F146" s="261" t="s">
        <v>2603</v>
      </c>
      <c r="G146" s="233"/>
      <c r="H146" s="233"/>
      <c r="I146" s="233"/>
      <c r="J146" s="234" t="s">
        <v>181</v>
      </c>
      <c r="K146" s="235">
        <v>268</v>
      </c>
      <c r="L146" s="149"/>
      <c r="M146" s="149"/>
      <c r="N146" s="236">
        <f t="shared" si="0"/>
        <v>0</v>
      </c>
      <c r="O146" s="236"/>
      <c r="P146" s="236"/>
      <c r="Q146" s="236"/>
      <c r="R146" s="174"/>
      <c r="S146" s="262"/>
      <c r="T146" s="237" t="s">
        <v>5</v>
      </c>
      <c r="U146" s="238" t="s">
        <v>41</v>
      </c>
      <c r="V146" s="239">
        <v>0</v>
      </c>
      <c r="W146" s="239">
        <f t="shared" si="1"/>
        <v>0</v>
      </c>
      <c r="X146" s="239">
        <v>0</v>
      </c>
      <c r="Y146" s="239">
        <f t="shared" si="2"/>
        <v>0</v>
      </c>
      <c r="Z146" s="239">
        <v>0</v>
      </c>
      <c r="AA146" s="240">
        <f t="shared" si="3"/>
        <v>0</v>
      </c>
      <c r="AR146" s="158" t="s">
        <v>173</v>
      </c>
      <c r="AT146" s="158" t="s">
        <v>169</v>
      </c>
      <c r="AU146" s="158" t="s">
        <v>80</v>
      </c>
      <c r="AY146" s="158" t="s">
        <v>168</v>
      </c>
      <c r="BE146" s="241">
        <f t="shared" si="4"/>
        <v>0</v>
      </c>
      <c r="BF146" s="241">
        <f t="shared" si="5"/>
        <v>0</v>
      </c>
      <c r="BG146" s="241">
        <f t="shared" si="6"/>
        <v>0</v>
      </c>
      <c r="BH146" s="241">
        <f t="shared" si="7"/>
        <v>0</v>
      </c>
      <c r="BI146" s="241">
        <f t="shared" si="8"/>
        <v>0</v>
      </c>
      <c r="BJ146" s="158" t="s">
        <v>85</v>
      </c>
      <c r="BK146" s="242">
        <f t="shared" si="9"/>
        <v>0</v>
      </c>
      <c r="BL146" s="158" t="s">
        <v>173</v>
      </c>
      <c r="BM146" s="158" t="s">
        <v>337</v>
      </c>
      <c r="BO146" s="152"/>
    </row>
    <row r="147" spans="2:67" s="170" customFormat="1" ht="25.5" customHeight="1">
      <c r="B147" s="171"/>
      <c r="C147" s="231" t="s">
        <v>293</v>
      </c>
      <c r="D147" s="231" t="s">
        <v>169</v>
      </c>
      <c r="E147" s="232" t="s">
        <v>2322</v>
      </c>
      <c r="F147" s="233" t="s">
        <v>2323</v>
      </c>
      <c r="G147" s="233"/>
      <c r="H147" s="233"/>
      <c r="I147" s="233"/>
      <c r="J147" s="234" t="s">
        <v>2272</v>
      </c>
      <c r="K147" s="235">
        <v>10</v>
      </c>
      <c r="L147" s="149"/>
      <c r="M147" s="149"/>
      <c r="N147" s="236">
        <f t="shared" si="0"/>
        <v>0</v>
      </c>
      <c r="O147" s="236"/>
      <c r="P147" s="236"/>
      <c r="Q147" s="236"/>
      <c r="R147" s="174"/>
      <c r="S147" s="262"/>
      <c r="T147" s="237" t="s">
        <v>5</v>
      </c>
      <c r="U147" s="238" t="s">
        <v>41</v>
      </c>
      <c r="V147" s="239">
        <v>0</v>
      </c>
      <c r="W147" s="239">
        <f t="shared" si="1"/>
        <v>0</v>
      </c>
      <c r="X147" s="239">
        <v>0</v>
      </c>
      <c r="Y147" s="239">
        <f t="shared" si="2"/>
        <v>0</v>
      </c>
      <c r="Z147" s="239">
        <v>0</v>
      </c>
      <c r="AA147" s="240">
        <f t="shared" si="3"/>
        <v>0</v>
      </c>
      <c r="AR147" s="158" t="s">
        <v>173</v>
      </c>
      <c r="AT147" s="158" t="s">
        <v>169</v>
      </c>
      <c r="AU147" s="158" t="s">
        <v>80</v>
      </c>
      <c r="AY147" s="158" t="s">
        <v>168</v>
      </c>
      <c r="BE147" s="241">
        <f t="shared" si="4"/>
        <v>0</v>
      </c>
      <c r="BF147" s="241">
        <f t="shared" si="5"/>
        <v>0</v>
      </c>
      <c r="BG147" s="241">
        <f t="shared" si="6"/>
        <v>0</v>
      </c>
      <c r="BH147" s="241">
        <f t="shared" si="7"/>
        <v>0</v>
      </c>
      <c r="BI147" s="241">
        <f t="shared" si="8"/>
        <v>0</v>
      </c>
      <c r="BJ147" s="158" t="s">
        <v>85</v>
      </c>
      <c r="BK147" s="242">
        <f t="shared" si="9"/>
        <v>0</v>
      </c>
      <c r="BL147" s="158" t="s">
        <v>173</v>
      </c>
      <c r="BM147" s="158" t="s">
        <v>345</v>
      </c>
      <c r="BO147" s="152"/>
    </row>
    <row r="148" spans="2:67" s="170" customFormat="1" ht="25.5" customHeight="1">
      <c r="B148" s="171"/>
      <c r="C148" s="231" t="s">
        <v>297</v>
      </c>
      <c r="D148" s="231" t="s">
        <v>169</v>
      </c>
      <c r="E148" s="232" t="s">
        <v>2324</v>
      </c>
      <c r="F148" s="233" t="s">
        <v>2325</v>
      </c>
      <c r="G148" s="233"/>
      <c r="H148" s="233"/>
      <c r="I148" s="233"/>
      <c r="J148" s="234" t="s">
        <v>2272</v>
      </c>
      <c r="K148" s="235">
        <v>16</v>
      </c>
      <c r="L148" s="149"/>
      <c r="M148" s="149"/>
      <c r="N148" s="236">
        <f t="shared" si="0"/>
        <v>0</v>
      </c>
      <c r="O148" s="236"/>
      <c r="P148" s="236"/>
      <c r="Q148" s="236"/>
      <c r="R148" s="174"/>
      <c r="S148" s="262"/>
      <c r="T148" s="237" t="s">
        <v>5</v>
      </c>
      <c r="U148" s="238" t="s">
        <v>41</v>
      </c>
      <c r="V148" s="239">
        <v>0</v>
      </c>
      <c r="W148" s="239">
        <f t="shared" si="1"/>
        <v>0</v>
      </c>
      <c r="X148" s="239">
        <v>0</v>
      </c>
      <c r="Y148" s="239">
        <f t="shared" si="2"/>
        <v>0</v>
      </c>
      <c r="Z148" s="239">
        <v>0</v>
      </c>
      <c r="AA148" s="240">
        <f t="shared" si="3"/>
        <v>0</v>
      </c>
      <c r="AR148" s="158" t="s">
        <v>173</v>
      </c>
      <c r="AT148" s="158" t="s">
        <v>169</v>
      </c>
      <c r="AU148" s="158" t="s">
        <v>80</v>
      </c>
      <c r="AY148" s="158" t="s">
        <v>168</v>
      </c>
      <c r="BE148" s="241">
        <f t="shared" si="4"/>
        <v>0</v>
      </c>
      <c r="BF148" s="241">
        <f t="shared" si="5"/>
        <v>0</v>
      </c>
      <c r="BG148" s="241">
        <f t="shared" si="6"/>
        <v>0</v>
      </c>
      <c r="BH148" s="241">
        <f t="shared" si="7"/>
        <v>0</v>
      </c>
      <c r="BI148" s="241">
        <f t="shared" si="8"/>
        <v>0</v>
      </c>
      <c r="BJ148" s="158" t="s">
        <v>85</v>
      </c>
      <c r="BK148" s="242">
        <f t="shared" si="9"/>
        <v>0</v>
      </c>
      <c r="BL148" s="158" t="s">
        <v>173</v>
      </c>
      <c r="BM148" s="158" t="s">
        <v>2326</v>
      </c>
      <c r="BO148" s="152"/>
    </row>
    <row r="149" spans="2:67" s="170" customFormat="1" ht="25.5" customHeight="1">
      <c r="B149" s="171"/>
      <c r="C149" s="231" t="s">
        <v>301</v>
      </c>
      <c r="D149" s="231" t="s">
        <v>169</v>
      </c>
      <c r="E149" s="232" t="s">
        <v>2327</v>
      </c>
      <c r="F149" s="233" t="s">
        <v>2328</v>
      </c>
      <c r="G149" s="233"/>
      <c r="H149" s="233"/>
      <c r="I149" s="233"/>
      <c r="J149" s="234" t="s">
        <v>2272</v>
      </c>
      <c r="K149" s="235">
        <v>60</v>
      </c>
      <c r="L149" s="149"/>
      <c r="M149" s="149"/>
      <c r="N149" s="236">
        <f t="shared" si="0"/>
        <v>0</v>
      </c>
      <c r="O149" s="236"/>
      <c r="P149" s="236"/>
      <c r="Q149" s="236"/>
      <c r="R149" s="174"/>
      <c r="S149" s="262"/>
      <c r="T149" s="237" t="s">
        <v>5</v>
      </c>
      <c r="U149" s="238" t="s">
        <v>41</v>
      </c>
      <c r="V149" s="239">
        <v>0</v>
      </c>
      <c r="W149" s="239">
        <f t="shared" si="1"/>
        <v>0</v>
      </c>
      <c r="X149" s="239">
        <v>0</v>
      </c>
      <c r="Y149" s="239">
        <f t="shared" si="2"/>
        <v>0</v>
      </c>
      <c r="Z149" s="239">
        <v>0</v>
      </c>
      <c r="AA149" s="240">
        <f t="shared" si="3"/>
        <v>0</v>
      </c>
      <c r="AR149" s="158" t="s">
        <v>173</v>
      </c>
      <c r="AT149" s="158" t="s">
        <v>169</v>
      </c>
      <c r="AU149" s="158" t="s">
        <v>80</v>
      </c>
      <c r="AY149" s="158" t="s">
        <v>168</v>
      </c>
      <c r="BE149" s="241">
        <f t="shared" si="4"/>
        <v>0</v>
      </c>
      <c r="BF149" s="241">
        <f t="shared" si="5"/>
        <v>0</v>
      </c>
      <c r="BG149" s="241">
        <f t="shared" si="6"/>
        <v>0</v>
      </c>
      <c r="BH149" s="241">
        <f t="shared" si="7"/>
        <v>0</v>
      </c>
      <c r="BI149" s="241">
        <f t="shared" si="8"/>
        <v>0</v>
      </c>
      <c r="BJ149" s="158" t="s">
        <v>85</v>
      </c>
      <c r="BK149" s="242">
        <f t="shared" si="9"/>
        <v>0</v>
      </c>
      <c r="BL149" s="158" t="s">
        <v>173</v>
      </c>
      <c r="BM149" s="158" t="s">
        <v>2329</v>
      </c>
      <c r="BO149" s="152"/>
    </row>
    <row r="150" spans="2:67" s="170" customFormat="1" ht="25.5" customHeight="1">
      <c r="B150" s="171"/>
      <c r="C150" s="231" t="s">
        <v>305</v>
      </c>
      <c r="D150" s="231" t="s">
        <v>169</v>
      </c>
      <c r="E150" s="232" t="s">
        <v>2330</v>
      </c>
      <c r="F150" s="233" t="s">
        <v>2331</v>
      </c>
      <c r="G150" s="233"/>
      <c r="H150" s="233"/>
      <c r="I150" s="233"/>
      <c r="J150" s="234" t="s">
        <v>181</v>
      </c>
      <c r="K150" s="235">
        <v>120</v>
      </c>
      <c r="L150" s="149"/>
      <c r="M150" s="149"/>
      <c r="N150" s="236">
        <f t="shared" si="0"/>
        <v>0</v>
      </c>
      <c r="O150" s="236"/>
      <c r="P150" s="236"/>
      <c r="Q150" s="236"/>
      <c r="R150" s="174"/>
      <c r="S150" s="262"/>
      <c r="T150" s="237" t="s">
        <v>5</v>
      </c>
      <c r="U150" s="238" t="s">
        <v>41</v>
      </c>
      <c r="V150" s="239">
        <v>0</v>
      </c>
      <c r="W150" s="239">
        <f t="shared" si="1"/>
        <v>0</v>
      </c>
      <c r="X150" s="239">
        <v>0</v>
      </c>
      <c r="Y150" s="239">
        <f t="shared" si="2"/>
        <v>0</v>
      </c>
      <c r="Z150" s="239">
        <v>0</v>
      </c>
      <c r="AA150" s="240">
        <f t="shared" si="3"/>
        <v>0</v>
      </c>
      <c r="AR150" s="158" t="s">
        <v>173</v>
      </c>
      <c r="AT150" s="158" t="s">
        <v>169</v>
      </c>
      <c r="AU150" s="158" t="s">
        <v>80</v>
      </c>
      <c r="AY150" s="158" t="s">
        <v>168</v>
      </c>
      <c r="BE150" s="241">
        <f t="shared" si="4"/>
        <v>0</v>
      </c>
      <c r="BF150" s="241">
        <f t="shared" si="5"/>
        <v>0</v>
      </c>
      <c r="BG150" s="241">
        <f t="shared" si="6"/>
        <v>0</v>
      </c>
      <c r="BH150" s="241">
        <f t="shared" si="7"/>
        <v>0</v>
      </c>
      <c r="BI150" s="241">
        <f t="shared" si="8"/>
        <v>0</v>
      </c>
      <c r="BJ150" s="158" t="s">
        <v>85</v>
      </c>
      <c r="BK150" s="242">
        <f t="shared" si="9"/>
        <v>0</v>
      </c>
      <c r="BL150" s="158" t="s">
        <v>173</v>
      </c>
      <c r="BM150" s="158" t="s">
        <v>354</v>
      </c>
      <c r="BO150" s="152"/>
    </row>
    <row r="151" spans="2:67" s="170" customFormat="1" ht="25.5" customHeight="1">
      <c r="B151" s="171"/>
      <c r="C151" s="231" t="s">
        <v>309</v>
      </c>
      <c r="D151" s="231" t="s">
        <v>169</v>
      </c>
      <c r="E151" s="232" t="s">
        <v>2332</v>
      </c>
      <c r="F151" s="233" t="s">
        <v>2333</v>
      </c>
      <c r="G151" s="233"/>
      <c r="H151" s="233"/>
      <c r="I151" s="233"/>
      <c r="J151" s="234" t="s">
        <v>181</v>
      </c>
      <c r="K151" s="235">
        <v>160</v>
      </c>
      <c r="L151" s="149"/>
      <c r="M151" s="149"/>
      <c r="N151" s="236">
        <f t="shared" si="0"/>
        <v>0</v>
      </c>
      <c r="O151" s="236"/>
      <c r="P151" s="236"/>
      <c r="Q151" s="236"/>
      <c r="R151" s="174"/>
      <c r="S151" s="262"/>
      <c r="T151" s="237" t="s">
        <v>5</v>
      </c>
      <c r="U151" s="238" t="s">
        <v>41</v>
      </c>
      <c r="V151" s="239">
        <v>0</v>
      </c>
      <c r="W151" s="239">
        <f t="shared" si="1"/>
        <v>0</v>
      </c>
      <c r="X151" s="239">
        <v>0</v>
      </c>
      <c r="Y151" s="239">
        <f t="shared" si="2"/>
        <v>0</v>
      </c>
      <c r="Z151" s="239">
        <v>0</v>
      </c>
      <c r="AA151" s="240">
        <f t="shared" si="3"/>
        <v>0</v>
      </c>
      <c r="AR151" s="158" t="s">
        <v>173</v>
      </c>
      <c r="AT151" s="158" t="s">
        <v>169</v>
      </c>
      <c r="AU151" s="158" t="s">
        <v>80</v>
      </c>
      <c r="AY151" s="158" t="s">
        <v>168</v>
      </c>
      <c r="BE151" s="241">
        <f t="shared" si="4"/>
        <v>0</v>
      </c>
      <c r="BF151" s="241">
        <f t="shared" si="5"/>
        <v>0</v>
      </c>
      <c r="BG151" s="241">
        <f t="shared" si="6"/>
        <v>0</v>
      </c>
      <c r="BH151" s="241">
        <f t="shared" si="7"/>
        <v>0</v>
      </c>
      <c r="BI151" s="241">
        <f t="shared" si="8"/>
        <v>0</v>
      </c>
      <c r="BJ151" s="158" t="s">
        <v>85</v>
      </c>
      <c r="BK151" s="242">
        <f t="shared" si="9"/>
        <v>0</v>
      </c>
      <c r="BL151" s="158" t="s">
        <v>173</v>
      </c>
      <c r="BM151" s="158" t="s">
        <v>362</v>
      </c>
      <c r="BO151" s="152"/>
    </row>
    <row r="152" spans="2:67" s="170" customFormat="1" ht="16.5" customHeight="1">
      <c r="B152" s="171"/>
      <c r="C152" s="231" t="s">
        <v>313</v>
      </c>
      <c r="D152" s="231" t="s">
        <v>169</v>
      </c>
      <c r="E152" s="232" t="s">
        <v>2334</v>
      </c>
      <c r="F152" s="233" t="s">
        <v>2335</v>
      </c>
      <c r="G152" s="233"/>
      <c r="H152" s="233"/>
      <c r="I152" s="233"/>
      <c r="J152" s="234" t="s">
        <v>2272</v>
      </c>
      <c r="K152" s="235">
        <v>13</v>
      </c>
      <c r="L152" s="149"/>
      <c r="M152" s="149"/>
      <c r="N152" s="236">
        <f t="shared" si="0"/>
        <v>0</v>
      </c>
      <c r="O152" s="236"/>
      <c r="P152" s="236"/>
      <c r="Q152" s="236"/>
      <c r="R152" s="174"/>
      <c r="S152" s="262"/>
      <c r="T152" s="237" t="s">
        <v>5</v>
      </c>
      <c r="U152" s="238" t="s">
        <v>41</v>
      </c>
      <c r="V152" s="239">
        <v>0</v>
      </c>
      <c r="W152" s="239">
        <f t="shared" si="1"/>
        <v>0</v>
      </c>
      <c r="X152" s="239">
        <v>0</v>
      </c>
      <c r="Y152" s="239">
        <f t="shared" si="2"/>
        <v>0</v>
      </c>
      <c r="Z152" s="239">
        <v>0</v>
      </c>
      <c r="AA152" s="240">
        <f t="shared" si="3"/>
        <v>0</v>
      </c>
      <c r="AR152" s="158" t="s">
        <v>173</v>
      </c>
      <c r="AT152" s="158" t="s">
        <v>169</v>
      </c>
      <c r="AU152" s="158" t="s">
        <v>80</v>
      </c>
      <c r="AY152" s="158" t="s">
        <v>168</v>
      </c>
      <c r="BE152" s="241">
        <f t="shared" si="4"/>
        <v>0</v>
      </c>
      <c r="BF152" s="241">
        <f t="shared" si="5"/>
        <v>0</v>
      </c>
      <c r="BG152" s="241">
        <f t="shared" si="6"/>
        <v>0</v>
      </c>
      <c r="BH152" s="241">
        <f t="shared" si="7"/>
        <v>0</v>
      </c>
      <c r="BI152" s="241">
        <f t="shared" si="8"/>
        <v>0</v>
      </c>
      <c r="BJ152" s="158" t="s">
        <v>85</v>
      </c>
      <c r="BK152" s="242">
        <f t="shared" si="9"/>
        <v>0</v>
      </c>
      <c r="BL152" s="158" t="s">
        <v>173</v>
      </c>
      <c r="BM152" s="158" t="s">
        <v>2336</v>
      </c>
      <c r="BO152" s="152"/>
    </row>
    <row r="153" spans="2:67" s="170" customFormat="1" ht="16.5" customHeight="1">
      <c r="B153" s="171"/>
      <c r="C153" s="231" t="s">
        <v>317</v>
      </c>
      <c r="D153" s="231" t="s">
        <v>169</v>
      </c>
      <c r="E153" s="232" t="s">
        <v>2337</v>
      </c>
      <c r="F153" s="233" t="s">
        <v>2338</v>
      </c>
      <c r="G153" s="233"/>
      <c r="H153" s="233"/>
      <c r="I153" s="233"/>
      <c r="J153" s="234" t="s">
        <v>2272</v>
      </c>
      <c r="K153" s="235">
        <v>3</v>
      </c>
      <c r="L153" s="149"/>
      <c r="M153" s="149"/>
      <c r="N153" s="236">
        <f t="shared" si="0"/>
        <v>0</v>
      </c>
      <c r="O153" s="236"/>
      <c r="P153" s="236"/>
      <c r="Q153" s="236"/>
      <c r="R153" s="174"/>
      <c r="S153" s="262"/>
      <c r="T153" s="237" t="s">
        <v>5</v>
      </c>
      <c r="U153" s="238" t="s">
        <v>41</v>
      </c>
      <c r="V153" s="239">
        <v>0</v>
      </c>
      <c r="W153" s="239">
        <f t="shared" si="1"/>
        <v>0</v>
      </c>
      <c r="X153" s="239">
        <v>0</v>
      </c>
      <c r="Y153" s="239">
        <f t="shared" si="2"/>
        <v>0</v>
      </c>
      <c r="Z153" s="239">
        <v>0</v>
      </c>
      <c r="AA153" s="240">
        <f t="shared" si="3"/>
        <v>0</v>
      </c>
      <c r="AR153" s="158" t="s">
        <v>173</v>
      </c>
      <c r="AT153" s="158" t="s">
        <v>169</v>
      </c>
      <c r="AU153" s="158" t="s">
        <v>80</v>
      </c>
      <c r="AY153" s="158" t="s">
        <v>168</v>
      </c>
      <c r="BE153" s="241">
        <f t="shared" si="4"/>
        <v>0</v>
      </c>
      <c r="BF153" s="241">
        <f t="shared" si="5"/>
        <v>0</v>
      </c>
      <c r="BG153" s="241">
        <f t="shared" si="6"/>
        <v>0</v>
      </c>
      <c r="BH153" s="241">
        <f t="shared" si="7"/>
        <v>0</v>
      </c>
      <c r="BI153" s="241">
        <f t="shared" si="8"/>
        <v>0</v>
      </c>
      <c r="BJ153" s="158" t="s">
        <v>85</v>
      </c>
      <c r="BK153" s="242">
        <f t="shared" si="9"/>
        <v>0</v>
      </c>
      <c r="BL153" s="158" t="s">
        <v>173</v>
      </c>
      <c r="BM153" s="158" t="s">
        <v>2339</v>
      </c>
      <c r="BO153" s="152"/>
    </row>
    <row r="154" spans="2:67" s="170" customFormat="1" ht="16.5" customHeight="1">
      <c r="B154" s="171"/>
      <c r="C154" s="231" t="s">
        <v>321</v>
      </c>
      <c r="D154" s="231" t="s">
        <v>169</v>
      </c>
      <c r="E154" s="232" t="s">
        <v>2340</v>
      </c>
      <c r="F154" s="233" t="s">
        <v>2341</v>
      </c>
      <c r="G154" s="233"/>
      <c r="H154" s="233"/>
      <c r="I154" s="233"/>
      <c r="J154" s="234" t="s">
        <v>2272</v>
      </c>
      <c r="K154" s="235">
        <v>17</v>
      </c>
      <c r="L154" s="149"/>
      <c r="M154" s="149"/>
      <c r="N154" s="236">
        <f t="shared" si="0"/>
        <v>0</v>
      </c>
      <c r="O154" s="236"/>
      <c r="P154" s="236"/>
      <c r="Q154" s="236"/>
      <c r="R154" s="174"/>
      <c r="S154" s="262"/>
      <c r="T154" s="237" t="s">
        <v>5</v>
      </c>
      <c r="U154" s="238" t="s">
        <v>41</v>
      </c>
      <c r="V154" s="239">
        <v>0</v>
      </c>
      <c r="W154" s="239">
        <f t="shared" si="1"/>
        <v>0</v>
      </c>
      <c r="X154" s="239">
        <v>0</v>
      </c>
      <c r="Y154" s="239">
        <f t="shared" si="2"/>
        <v>0</v>
      </c>
      <c r="Z154" s="239">
        <v>0</v>
      </c>
      <c r="AA154" s="240">
        <f t="shared" si="3"/>
        <v>0</v>
      </c>
      <c r="AR154" s="158" t="s">
        <v>173</v>
      </c>
      <c r="AT154" s="158" t="s">
        <v>169</v>
      </c>
      <c r="AU154" s="158" t="s">
        <v>80</v>
      </c>
      <c r="AY154" s="158" t="s">
        <v>168</v>
      </c>
      <c r="BE154" s="241">
        <f t="shared" si="4"/>
        <v>0</v>
      </c>
      <c r="BF154" s="241">
        <f t="shared" si="5"/>
        <v>0</v>
      </c>
      <c r="BG154" s="241">
        <f t="shared" si="6"/>
        <v>0</v>
      </c>
      <c r="BH154" s="241">
        <f t="shared" si="7"/>
        <v>0</v>
      </c>
      <c r="BI154" s="241">
        <f t="shared" si="8"/>
        <v>0</v>
      </c>
      <c r="BJ154" s="158" t="s">
        <v>85</v>
      </c>
      <c r="BK154" s="242">
        <f t="shared" si="9"/>
        <v>0</v>
      </c>
      <c r="BL154" s="158" t="s">
        <v>173</v>
      </c>
      <c r="BM154" s="158" t="s">
        <v>2342</v>
      </c>
      <c r="BO154" s="152"/>
    </row>
    <row r="155" spans="2:67" s="170" customFormat="1" ht="16.5" customHeight="1">
      <c r="B155" s="171"/>
      <c r="C155" s="231" t="s">
        <v>325</v>
      </c>
      <c r="D155" s="231" t="s">
        <v>169</v>
      </c>
      <c r="E155" s="232" t="s">
        <v>2343</v>
      </c>
      <c r="F155" s="233" t="s">
        <v>2344</v>
      </c>
      <c r="G155" s="233"/>
      <c r="H155" s="233"/>
      <c r="I155" s="233"/>
      <c r="J155" s="234" t="s">
        <v>2272</v>
      </c>
      <c r="K155" s="235">
        <v>10</v>
      </c>
      <c r="L155" s="149"/>
      <c r="M155" s="149"/>
      <c r="N155" s="236">
        <f t="shared" si="0"/>
        <v>0</v>
      </c>
      <c r="O155" s="236"/>
      <c r="P155" s="236"/>
      <c r="Q155" s="236"/>
      <c r="R155" s="174"/>
      <c r="S155" s="262"/>
      <c r="T155" s="237" t="s">
        <v>5</v>
      </c>
      <c r="U155" s="238" t="s">
        <v>41</v>
      </c>
      <c r="V155" s="239">
        <v>0</v>
      </c>
      <c r="W155" s="239">
        <f t="shared" si="1"/>
        <v>0</v>
      </c>
      <c r="X155" s="239">
        <v>0</v>
      </c>
      <c r="Y155" s="239">
        <f t="shared" si="2"/>
        <v>0</v>
      </c>
      <c r="Z155" s="239">
        <v>0</v>
      </c>
      <c r="AA155" s="240">
        <f t="shared" si="3"/>
        <v>0</v>
      </c>
      <c r="AR155" s="158" t="s">
        <v>173</v>
      </c>
      <c r="AT155" s="158" t="s">
        <v>169</v>
      </c>
      <c r="AU155" s="158" t="s">
        <v>80</v>
      </c>
      <c r="AY155" s="158" t="s">
        <v>168</v>
      </c>
      <c r="BE155" s="241">
        <f t="shared" si="4"/>
        <v>0</v>
      </c>
      <c r="BF155" s="241">
        <f t="shared" si="5"/>
        <v>0</v>
      </c>
      <c r="BG155" s="241">
        <f t="shared" si="6"/>
        <v>0</v>
      </c>
      <c r="BH155" s="241">
        <f t="shared" si="7"/>
        <v>0</v>
      </c>
      <c r="BI155" s="241">
        <f t="shared" si="8"/>
        <v>0</v>
      </c>
      <c r="BJ155" s="158" t="s">
        <v>85</v>
      </c>
      <c r="BK155" s="242">
        <f t="shared" si="9"/>
        <v>0</v>
      </c>
      <c r="BL155" s="158" t="s">
        <v>173</v>
      </c>
      <c r="BM155" s="158" t="s">
        <v>2345</v>
      </c>
      <c r="BO155" s="152"/>
    </row>
    <row r="156" spans="2:67" s="170" customFormat="1" ht="31.5" customHeight="1">
      <c r="B156" s="171"/>
      <c r="C156" s="231" t="s">
        <v>329</v>
      </c>
      <c r="D156" s="231" t="s">
        <v>169</v>
      </c>
      <c r="E156" s="232" t="s">
        <v>2346</v>
      </c>
      <c r="F156" s="261" t="s">
        <v>2598</v>
      </c>
      <c r="G156" s="233"/>
      <c r="H156" s="233"/>
      <c r="I156" s="233"/>
      <c r="J156" s="234" t="s">
        <v>2272</v>
      </c>
      <c r="K156" s="235">
        <v>2</v>
      </c>
      <c r="L156" s="149"/>
      <c r="M156" s="149"/>
      <c r="N156" s="236">
        <f t="shared" si="0"/>
        <v>0</v>
      </c>
      <c r="O156" s="236"/>
      <c r="P156" s="236"/>
      <c r="Q156" s="236"/>
      <c r="R156" s="174"/>
      <c r="S156" s="262"/>
      <c r="T156" s="237" t="s">
        <v>5</v>
      </c>
      <c r="U156" s="238" t="s">
        <v>41</v>
      </c>
      <c r="V156" s="239">
        <v>0</v>
      </c>
      <c r="W156" s="239">
        <f t="shared" si="1"/>
        <v>0</v>
      </c>
      <c r="X156" s="239">
        <v>0</v>
      </c>
      <c r="Y156" s="239">
        <f t="shared" si="2"/>
        <v>0</v>
      </c>
      <c r="Z156" s="239">
        <v>0</v>
      </c>
      <c r="AA156" s="240">
        <f t="shared" si="3"/>
        <v>0</v>
      </c>
      <c r="AR156" s="158" t="s">
        <v>173</v>
      </c>
      <c r="AT156" s="158" t="s">
        <v>169</v>
      </c>
      <c r="AU156" s="158" t="s">
        <v>80</v>
      </c>
      <c r="AY156" s="158" t="s">
        <v>168</v>
      </c>
      <c r="BE156" s="241">
        <f t="shared" si="4"/>
        <v>0</v>
      </c>
      <c r="BF156" s="241">
        <f t="shared" si="5"/>
        <v>0</v>
      </c>
      <c r="BG156" s="241">
        <f t="shared" si="6"/>
        <v>0</v>
      </c>
      <c r="BH156" s="241">
        <f t="shared" si="7"/>
        <v>0</v>
      </c>
      <c r="BI156" s="241">
        <f t="shared" si="8"/>
        <v>0</v>
      </c>
      <c r="BJ156" s="158" t="s">
        <v>85</v>
      </c>
      <c r="BK156" s="242">
        <f t="shared" si="9"/>
        <v>0</v>
      </c>
      <c r="BL156" s="158" t="s">
        <v>173</v>
      </c>
      <c r="BM156" s="158" t="s">
        <v>2347</v>
      </c>
      <c r="BO156" s="152"/>
    </row>
    <row r="157" spans="2:67" s="170" customFormat="1" ht="32.25" customHeight="1">
      <c r="B157" s="171"/>
      <c r="C157" s="231" t="s">
        <v>333</v>
      </c>
      <c r="D157" s="231" t="s">
        <v>169</v>
      </c>
      <c r="E157" s="232" t="s">
        <v>2348</v>
      </c>
      <c r="F157" s="261" t="s">
        <v>2599</v>
      </c>
      <c r="G157" s="233"/>
      <c r="H157" s="233"/>
      <c r="I157" s="233"/>
      <c r="J157" s="234" t="s">
        <v>2272</v>
      </c>
      <c r="K157" s="235">
        <v>17</v>
      </c>
      <c r="L157" s="149"/>
      <c r="M157" s="149"/>
      <c r="N157" s="236">
        <f t="shared" si="0"/>
        <v>0</v>
      </c>
      <c r="O157" s="236"/>
      <c r="P157" s="236"/>
      <c r="Q157" s="236"/>
      <c r="R157" s="174"/>
      <c r="S157" s="262"/>
      <c r="T157" s="237" t="s">
        <v>5</v>
      </c>
      <c r="U157" s="238" t="s">
        <v>41</v>
      </c>
      <c r="V157" s="239">
        <v>0</v>
      </c>
      <c r="W157" s="239">
        <f t="shared" si="1"/>
        <v>0</v>
      </c>
      <c r="X157" s="239">
        <v>0</v>
      </c>
      <c r="Y157" s="239">
        <f t="shared" si="2"/>
        <v>0</v>
      </c>
      <c r="Z157" s="239">
        <v>0</v>
      </c>
      <c r="AA157" s="240">
        <f t="shared" si="3"/>
        <v>0</v>
      </c>
      <c r="AR157" s="158" t="s">
        <v>173</v>
      </c>
      <c r="AT157" s="158" t="s">
        <v>169</v>
      </c>
      <c r="AU157" s="158" t="s">
        <v>80</v>
      </c>
      <c r="AY157" s="158" t="s">
        <v>168</v>
      </c>
      <c r="BE157" s="241">
        <f t="shared" si="4"/>
        <v>0</v>
      </c>
      <c r="BF157" s="241">
        <f t="shared" si="5"/>
        <v>0</v>
      </c>
      <c r="BG157" s="241">
        <f t="shared" si="6"/>
        <v>0</v>
      </c>
      <c r="BH157" s="241">
        <f t="shared" si="7"/>
        <v>0</v>
      </c>
      <c r="BI157" s="241">
        <f t="shared" si="8"/>
        <v>0</v>
      </c>
      <c r="BJ157" s="158" t="s">
        <v>85</v>
      </c>
      <c r="BK157" s="242">
        <f t="shared" si="9"/>
        <v>0</v>
      </c>
      <c r="BL157" s="158" t="s">
        <v>173</v>
      </c>
      <c r="BM157" s="158" t="s">
        <v>2349</v>
      </c>
      <c r="BO157" s="152"/>
    </row>
    <row r="158" spans="2:67" s="170" customFormat="1" ht="16.5" customHeight="1">
      <c r="B158" s="171"/>
      <c r="C158" s="231" t="s">
        <v>337</v>
      </c>
      <c r="D158" s="231" t="s">
        <v>169</v>
      </c>
      <c r="E158" s="232" t="s">
        <v>2350</v>
      </c>
      <c r="F158" s="261" t="s">
        <v>2602</v>
      </c>
      <c r="G158" s="233"/>
      <c r="H158" s="233"/>
      <c r="I158" s="233"/>
      <c r="J158" s="234" t="s">
        <v>210</v>
      </c>
      <c r="K158" s="235">
        <v>1</v>
      </c>
      <c r="L158" s="149"/>
      <c r="M158" s="149"/>
      <c r="N158" s="236">
        <f t="shared" si="0"/>
        <v>0</v>
      </c>
      <c r="O158" s="236"/>
      <c r="P158" s="236"/>
      <c r="Q158" s="236"/>
      <c r="R158" s="174"/>
      <c r="S158" s="262"/>
      <c r="T158" s="237" t="s">
        <v>5</v>
      </c>
      <c r="U158" s="238" t="s">
        <v>41</v>
      </c>
      <c r="V158" s="239">
        <v>0.33</v>
      </c>
      <c r="W158" s="239">
        <f t="shared" si="1"/>
        <v>0.33</v>
      </c>
      <c r="X158" s="239">
        <v>0</v>
      </c>
      <c r="Y158" s="239">
        <f t="shared" si="2"/>
        <v>0</v>
      </c>
      <c r="Z158" s="239">
        <v>0</v>
      </c>
      <c r="AA158" s="240">
        <f t="shared" si="3"/>
        <v>0</v>
      </c>
      <c r="AR158" s="158" t="s">
        <v>173</v>
      </c>
      <c r="AT158" s="158" t="s">
        <v>169</v>
      </c>
      <c r="AU158" s="158" t="s">
        <v>80</v>
      </c>
      <c r="AY158" s="158" t="s">
        <v>168</v>
      </c>
      <c r="BE158" s="241">
        <f t="shared" si="4"/>
        <v>0</v>
      </c>
      <c r="BF158" s="241">
        <f t="shared" si="5"/>
        <v>0</v>
      </c>
      <c r="BG158" s="241">
        <f t="shared" si="6"/>
        <v>0</v>
      </c>
      <c r="BH158" s="241">
        <f t="shared" si="7"/>
        <v>0</v>
      </c>
      <c r="BI158" s="241">
        <f t="shared" si="8"/>
        <v>0</v>
      </c>
      <c r="BJ158" s="158" t="s">
        <v>85</v>
      </c>
      <c r="BK158" s="242">
        <f t="shared" si="9"/>
        <v>0</v>
      </c>
      <c r="BL158" s="158" t="s">
        <v>173</v>
      </c>
      <c r="BM158" s="158" t="s">
        <v>2351</v>
      </c>
      <c r="BO158" s="152"/>
    </row>
    <row r="159" spans="2:67" s="220" customFormat="1" ht="37.4" customHeight="1">
      <c r="B159" s="214"/>
      <c r="C159" s="215"/>
      <c r="D159" s="216" t="s">
        <v>2265</v>
      </c>
      <c r="E159" s="216"/>
      <c r="F159" s="216"/>
      <c r="G159" s="216"/>
      <c r="H159" s="216"/>
      <c r="I159" s="216"/>
      <c r="J159" s="216"/>
      <c r="K159" s="216"/>
      <c r="L159" s="290"/>
      <c r="M159" s="290"/>
      <c r="N159" s="259">
        <f>BK159</f>
        <v>0</v>
      </c>
      <c r="O159" s="260"/>
      <c r="P159" s="260"/>
      <c r="Q159" s="260"/>
      <c r="R159" s="219"/>
      <c r="S159" s="263"/>
      <c r="T159" s="221"/>
      <c r="U159" s="215"/>
      <c r="V159" s="215"/>
      <c r="W159" s="222">
        <f>SUM(W160:W162)</f>
        <v>0.33</v>
      </c>
      <c r="X159" s="215"/>
      <c r="Y159" s="222">
        <f>SUM(Y160:Y162)</f>
        <v>0</v>
      </c>
      <c r="Z159" s="215"/>
      <c r="AA159" s="223">
        <f>SUM(AA160:AA162)</f>
        <v>0</v>
      </c>
      <c r="AR159" s="224" t="s">
        <v>80</v>
      </c>
      <c r="AT159" s="225" t="s">
        <v>73</v>
      </c>
      <c r="AU159" s="225" t="s">
        <v>74</v>
      </c>
      <c r="AY159" s="224" t="s">
        <v>168</v>
      </c>
      <c r="BK159" s="226">
        <f>SUM(BK160:BK162)</f>
        <v>0</v>
      </c>
      <c r="BO159" s="152"/>
    </row>
    <row r="160" spans="2:67" s="170" customFormat="1" ht="62.25" customHeight="1">
      <c r="B160" s="171"/>
      <c r="C160" s="231" t="s">
        <v>341</v>
      </c>
      <c r="D160" s="231" t="s">
        <v>169</v>
      </c>
      <c r="E160" s="232" t="s">
        <v>2352</v>
      </c>
      <c r="F160" s="261" t="s">
        <v>2600</v>
      </c>
      <c r="G160" s="233"/>
      <c r="H160" s="233"/>
      <c r="I160" s="233"/>
      <c r="J160" s="234" t="s">
        <v>418</v>
      </c>
      <c r="K160" s="235">
        <v>1</v>
      </c>
      <c r="L160" s="149"/>
      <c r="M160" s="149"/>
      <c r="N160" s="236">
        <f>ROUND(L160*K160,2)</f>
        <v>0</v>
      </c>
      <c r="O160" s="236"/>
      <c r="P160" s="236"/>
      <c r="Q160" s="236"/>
      <c r="R160" s="174"/>
      <c r="S160" s="262"/>
      <c r="T160" s="237" t="s">
        <v>5</v>
      </c>
      <c r="U160" s="238" t="s">
        <v>41</v>
      </c>
      <c r="V160" s="239">
        <v>0</v>
      </c>
      <c r="W160" s="239">
        <f>V160*K160</f>
        <v>0</v>
      </c>
      <c r="X160" s="239">
        <v>0</v>
      </c>
      <c r="Y160" s="239">
        <f>X160*K160</f>
        <v>0</v>
      </c>
      <c r="Z160" s="239">
        <v>0</v>
      </c>
      <c r="AA160" s="240">
        <f>Z160*K160</f>
        <v>0</v>
      </c>
      <c r="AR160" s="158" t="s">
        <v>173</v>
      </c>
      <c r="AT160" s="158" t="s">
        <v>169</v>
      </c>
      <c r="AU160" s="158" t="s">
        <v>80</v>
      </c>
      <c r="AY160" s="158" t="s">
        <v>168</v>
      </c>
      <c r="BE160" s="241">
        <f>IF(U160="základná",N160,0)</f>
        <v>0</v>
      </c>
      <c r="BF160" s="241">
        <f>IF(U160="znížená",N160,0)</f>
        <v>0</v>
      </c>
      <c r="BG160" s="241">
        <f>IF(U160="zákl. prenesená",N160,0)</f>
        <v>0</v>
      </c>
      <c r="BH160" s="241">
        <f>IF(U160="zníž. prenesená",N160,0)</f>
        <v>0</v>
      </c>
      <c r="BI160" s="241">
        <f>IF(U160="nulová",N160,0)</f>
        <v>0</v>
      </c>
      <c r="BJ160" s="158" t="s">
        <v>85</v>
      </c>
      <c r="BK160" s="242">
        <f>ROUND(L160*K160,3)</f>
        <v>0</v>
      </c>
      <c r="BL160" s="158" t="s">
        <v>173</v>
      </c>
      <c r="BM160" s="158" t="s">
        <v>378</v>
      </c>
      <c r="BO160" s="152"/>
    </row>
    <row r="161" spans="2:67" s="170" customFormat="1" ht="25.5" customHeight="1">
      <c r="B161" s="171"/>
      <c r="C161" s="231" t="s">
        <v>345</v>
      </c>
      <c r="D161" s="231" t="s">
        <v>169</v>
      </c>
      <c r="E161" s="232" t="s">
        <v>2353</v>
      </c>
      <c r="F161" s="233" t="s">
        <v>2354</v>
      </c>
      <c r="G161" s="233"/>
      <c r="H161" s="233"/>
      <c r="I161" s="233"/>
      <c r="J161" s="234" t="s">
        <v>2272</v>
      </c>
      <c r="K161" s="235">
        <v>16</v>
      </c>
      <c r="L161" s="149"/>
      <c r="M161" s="149"/>
      <c r="N161" s="236">
        <f>ROUND(L161*K161,2)</f>
        <v>0</v>
      </c>
      <c r="O161" s="236"/>
      <c r="P161" s="236"/>
      <c r="Q161" s="236"/>
      <c r="R161" s="174"/>
      <c r="S161" s="262"/>
      <c r="T161" s="237" t="s">
        <v>5</v>
      </c>
      <c r="U161" s="238" t="s">
        <v>41</v>
      </c>
      <c r="V161" s="239">
        <v>0</v>
      </c>
      <c r="W161" s="239">
        <f>V161*K161</f>
        <v>0</v>
      </c>
      <c r="X161" s="239">
        <v>0</v>
      </c>
      <c r="Y161" s="239">
        <f>X161*K161</f>
        <v>0</v>
      </c>
      <c r="Z161" s="239">
        <v>0</v>
      </c>
      <c r="AA161" s="240">
        <f>Z161*K161</f>
        <v>0</v>
      </c>
      <c r="AR161" s="158" t="s">
        <v>173</v>
      </c>
      <c r="AT161" s="158" t="s">
        <v>169</v>
      </c>
      <c r="AU161" s="158" t="s">
        <v>80</v>
      </c>
      <c r="AY161" s="158" t="s">
        <v>168</v>
      </c>
      <c r="BE161" s="241">
        <f>IF(U161="základná",N161,0)</f>
        <v>0</v>
      </c>
      <c r="BF161" s="241">
        <f>IF(U161="znížená",N161,0)</f>
        <v>0</v>
      </c>
      <c r="BG161" s="241">
        <f>IF(U161="zákl. prenesená",N161,0)</f>
        <v>0</v>
      </c>
      <c r="BH161" s="241">
        <f>IF(U161="zníž. prenesená",N161,0)</f>
        <v>0</v>
      </c>
      <c r="BI161" s="241">
        <f>IF(U161="nulová",N161,0)</f>
        <v>0</v>
      </c>
      <c r="BJ161" s="158" t="s">
        <v>85</v>
      </c>
      <c r="BK161" s="242">
        <f>ROUND(L161*K161,3)</f>
        <v>0</v>
      </c>
      <c r="BL161" s="158" t="s">
        <v>173</v>
      </c>
      <c r="BM161" s="158" t="s">
        <v>386</v>
      </c>
      <c r="BO161" s="152"/>
    </row>
    <row r="162" spans="2:67" s="170" customFormat="1" ht="16.5" customHeight="1">
      <c r="B162" s="171"/>
      <c r="C162" s="231" t="s">
        <v>349</v>
      </c>
      <c r="D162" s="231" t="s">
        <v>169</v>
      </c>
      <c r="E162" s="232" t="s">
        <v>2355</v>
      </c>
      <c r="F162" s="261" t="s">
        <v>2601</v>
      </c>
      <c r="G162" s="233"/>
      <c r="H162" s="233"/>
      <c r="I162" s="233"/>
      <c r="J162" s="234" t="s">
        <v>210</v>
      </c>
      <c r="K162" s="235">
        <v>1</v>
      </c>
      <c r="L162" s="149"/>
      <c r="M162" s="149"/>
      <c r="N162" s="236">
        <f>ROUND(L162*K162,2)</f>
        <v>0</v>
      </c>
      <c r="O162" s="236"/>
      <c r="P162" s="236"/>
      <c r="Q162" s="236"/>
      <c r="R162" s="174"/>
      <c r="S162" s="262"/>
      <c r="T162" s="237" t="s">
        <v>5</v>
      </c>
      <c r="U162" s="238" t="s">
        <v>41</v>
      </c>
      <c r="V162" s="239">
        <v>0.33</v>
      </c>
      <c r="W162" s="239">
        <f>V162*K162</f>
        <v>0.33</v>
      </c>
      <c r="X162" s="239">
        <v>0</v>
      </c>
      <c r="Y162" s="239">
        <f>X162*K162</f>
        <v>0</v>
      </c>
      <c r="Z162" s="239">
        <v>0</v>
      </c>
      <c r="AA162" s="240">
        <f>Z162*K162</f>
        <v>0</v>
      </c>
      <c r="AR162" s="158" t="s">
        <v>173</v>
      </c>
      <c r="AT162" s="158" t="s">
        <v>169</v>
      </c>
      <c r="AU162" s="158" t="s">
        <v>80</v>
      </c>
      <c r="AY162" s="158" t="s">
        <v>168</v>
      </c>
      <c r="BE162" s="241">
        <f>IF(U162="základná",N162,0)</f>
        <v>0</v>
      </c>
      <c r="BF162" s="241">
        <f>IF(U162="znížená",N162,0)</f>
        <v>0</v>
      </c>
      <c r="BG162" s="241">
        <f>IF(U162="zákl. prenesená",N162,0)</f>
        <v>0</v>
      </c>
      <c r="BH162" s="241">
        <f>IF(U162="zníž. prenesená",N162,0)</f>
        <v>0</v>
      </c>
      <c r="BI162" s="241">
        <f>IF(U162="nulová",N162,0)</f>
        <v>0</v>
      </c>
      <c r="BJ162" s="158" t="s">
        <v>85</v>
      </c>
      <c r="BK162" s="242">
        <f>ROUND(L162*K162,3)</f>
        <v>0</v>
      </c>
      <c r="BL162" s="158" t="s">
        <v>173</v>
      </c>
      <c r="BM162" s="158" t="s">
        <v>2356</v>
      </c>
      <c r="BO162" s="152"/>
    </row>
    <row r="163" spans="2:67" s="220" customFormat="1" ht="37.4" customHeight="1">
      <c r="B163" s="214"/>
      <c r="C163" s="215"/>
      <c r="D163" s="216" t="s">
        <v>2266</v>
      </c>
      <c r="E163" s="216"/>
      <c r="F163" s="216"/>
      <c r="G163" s="216"/>
      <c r="H163" s="216"/>
      <c r="I163" s="216"/>
      <c r="J163" s="216"/>
      <c r="K163" s="216"/>
      <c r="L163" s="290"/>
      <c r="M163" s="290"/>
      <c r="N163" s="259">
        <f>BK163</f>
        <v>0</v>
      </c>
      <c r="O163" s="260"/>
      <c r="P163" s="260"/>
      <c r="Q163" s="260"/>
      <c r="R163" s="219"/>
      <c r="S163" s="263"/>
      <c r="T163" s="221"/>
      <c r="U163" s="215"/>
      <c r="V163" s="215"/>
      <c r="W163" s="222">
        <f>SUM(W164:W171)</f>
        <v>0</v>
      </c>
      <c r="X163" s="215"/>
      <c r="Y163" s="222">
        <f>SUM(Y164:Y171)</f>
        <v>0</v>
      </c>
      <c r="Z163" s="215"/>
      <c r="AA163" s="223">
        <f>SUM(AA164:AA171)</f>
        <v>0</v>
      </c>
      <c r="AR163" s="224" t="s">
        <v>80</v>
      </c>
      <c r="AT163" s="225" t="s">
        <v>73</v>
      </c>
      <c r="AU163" s="225" t="s">
        <v>74</v>
      </c>
      <c r="AY163" s="224" t="s">
        <v>168</v>
      </c>
      <c r="BK163" s="226">
        <f>SUM(BK164:BK171)</f>
        <v>0</v>
      </c>
      <c r="BO163" s="152"/>
    </row>
    <row r="164" spans="2:67" s="170" customFormat="1" ht="25.5" customHeight="1">
      <c r="B164" s="171"/>
      <c r="C164" s="231" t="s">
        <v>354</v>
      </c>
      <c r="D164" s="231" t="s">
        <v>169</v>
      </c>
      <c r="E164" s="232" t="s">
        <v>2126</v>
      </c>
      <c r="F164" s="233" t="s">
        <v>2357</v>
      </c>
      <c r="G164" s="233"/>
      <c r="H164" s="233"/>
      <c r="I164" s="233"/>
      <c r="J164" s="234" t="s">
        <v>352</v>
      </c>
      <c r="K164" s="235">
        <v>42</v>
      </c>
      <c r="L164" s="149"/>
      <c r="M164" s="149"/>
      <c r="N164" s="236">
        <f t="shared" ref="N164:N171" si="10">ROUND(L164*K164,2)</f>
        <v>0</v>
      </c>
      <c r="O164" s="236"/>
      <c r="P164" s="236"/>
      <c r="Q164" s="236"/>
      <c r="R164" s="174"/>
      <c r="S164" s="262"/>
      <c r="T164" s="237" t="s">
        <v>5</v>
      </c>
      <c r="U164" s="238" t="s">
        <v>41</v>
      </c>
      <c r="V164" s="239">
        <v>0</v>
      </c>
      <c r="W164" s="239">
        <f t="shared" ref="W164:W171" si="11">V164*K164</f>
        <v>0</v>
      </c>
      <c r="X164" s="239">
        <v>0</v>
      </c>
      <c r="Y164" s="239">
        <f t="shared" ref="Y164:Y171" si="12">X164*K164</f>
        <v>0</v>
      </c>
      <c r="Z164" s="239">
        <v>0</v>
      </c>
      <c r="AA164" s="240">
        <f t="shared" ref="AA164:AA171" si="13">Z164*K164</f>
        <v>0</v>
      </c>
      <c r="AR164" s="158" t="s">
        <v>173</v>
      </c>
      <c r="AT164" s="158" t="s">
        <v>169</v>
      </c>
      <c r="AU164" s="158" t="s">
        <v>80</v>
      </c>
      <c r="AY164" s="158" t="s">
        <v>168</v>
      </c>
      <c r="BE164" s="241">
        <f t="shared" ref="BE164:BE171" si="14">IF(U164="základná",N164,0)</f>
        <v>0</v>
      </c>
      <c r="BF164" s="241">
        <f t="shared" ref="BF164:BF171" si="15">IF(U164="znížená",N164,0)</f>
        <v>0</v>
      </c>
      <c r="BG164" s="241">
        <f t="shared" ref="BG164:BG171" si="16">IF(U164="zákl. prenesená",N164,0)</f>
        <v>0</v>
      </c>
      <c r="BH164" s="241">
        <f t="shared" ref="BH164:BH171" si="17">IF(U164="zníž. prenesená",N164,0)</f>
        <v>0</v>
      </c>
      <c r="BI164" s="241">
        <f t="shared" ref="BI164:BI171" si="18">IF(U164="nulová",N164,0)</f>
        <v>0</v>
      </c>
      <c r="BJ164" s="158" t="s">
        <v>85</v>
      </c>
      <c r="BK164" s="242">
        <f t="shared" ref="BK164:BK171" si="19">ROUND(L164*K164,3)</f>
        <v>0</v>
      </c>
      <c r="BL164" s="158" t="s">
        <v>173</v>
      </c>
      <c r="BM164" s="158" t="s">
        <v>420</v>
      </c>
      <c r="BO164" s="152"/>
    </row>
    <row r="165" spans="2:67" s="170" customFormat="1" ht="38.25" customHeight="1">
      <c r="B165" s="171"/>
      <c r="C165" s="231" t="s">
        <v>358</v>
      </c>
      <c r="D165" s="231" t="s">
        <v>169</v>
      </c>
      <c r="E165" s="232" t="s">
        <v>2130</v>
      </c>
      <c r="F165" s="233" t="s">
        <v>2358</v>
      </c>
      <c r="G165" s="233"/>
      <c r="H165" s="233"/>
      <c r="I165" s="233"/>
      <c r="J165" s="264" t="s">
        <v>1587</v>
      </c>
      <c r="K165" s="235">
        <v>72</v>
      </c>
      <c r="L165" s="149"/>
      <c r="M165" s="149"/>
      <c r="N165" s="236">
        <f t="shared" si="10"/>
        <v>0</v>
      </c>
      <c r="O165" s="236"/>
      <c r="P165" s="236"/>
      <c r="Q165" s="236"/>
      <c r="R165" s="174"/>
      <c r="S165" s="262"/>
      <c r="T165" s="237" t="s">
        <v>5</v>
      </c>
      <c r="U165" s="238" t="s">
        <v>41</v>
      </c>
      <c r="V165" s="239">
        <v>0</v>
      </c>
      <c r="W165" s="239">
        <f t="shared" si="11"/>
        <v>0</v>
      </c>
      <c r="X165" s="239">
        <v>0</v>
      </c>
      <c r="Y165" s="239">
        <f t="shared" si="12"/>
        <v>0</v>
      </c>
      <c r="Z165" s="239">
        <v>0</v>
      </c>
      <c r="AA165" s="240">
        <f t="shared" si="13"/>
        <v>0</v>
      </c>
      <c r="AR165" s="158" t="s">
        <v>173</v>
      </c>
      <c r="AT165" s="158" t="s">
        <v>169</v>
      </c>
      <c r="AU165" s="158" t="s">
        <v>80</v>
      </c>
      <c r="AY165" s="158" t="s">
        <v>168</v>
      </c>
      <c r="BE165" s="241">
        <f t="shared" si="14"/>
        <v>0</v>
      </c>
      <c r="BF165" s="241">
        <f t="shared" si="15"/>
        <v>0</v>
      </c>
      <c r="BG165" s="241">
        <f t="shared" si="16"/>
        <v>0</v>
      </c>
      <c r="BH165" s="241">
        <f t="shared" si="17"/>
        <v>0</v>
      </c>
      <c r="BI165" s="241">
        <f t="shared" si="18"/>
        <v>0</v>
      </c>
      <c r="BJ165" s="158" t="s">
        <v>85</v>
      </c>
      <c r="BK165" s="242">
        <f t="shared" si="19"/>
        <v>0</v>
      </c>
      <c r="BL165" s="158" t="s">
        <v>173</v>
      </c>
      <c r="BM165" s="158" t="s">
        <v>436</v>
      </c>
      <c r="BO165" s="152"/>
    </row>
    <row r="166" spans="2:67" s="170" customFormat="1" ht="25.5" customHeight="1">
      <c r="B166" s="171"/>
      <c r="C166" s="231" t="s">
        <v>362</v>
      </c>
      <c r="D166" s="231" t="s">
        <v>169</v>
      </c>
      <c r="E166" s="232" t="s">
        <v>2128</v>
      </c>
      <c r="F166" s="233" t="s">
        <v>2359</v>
      </c>
      <c r="G166" s="233"/>
      <c r="H166" s="233"/>
      <c r="I166" s="233"/>
      <c r="J166" s="234" t="s">
        <v>418</v>
      </c>
      <c r="K166" s="235">
        <v>2</v>
      </c>
      <c r="L166" s="149"/>
      <c r="M166" s="149"/>
      <c r="N166" s="236">
        <f t="shared" si="10"/>
        <v>0</v>
      </c>
      <c r="O166" s="236"/>
      <c r="P166" s="236"/>
      <c r="Q166" s="236"/>
      <c r="R166" s="174"/>
      <c r="S166" s="262"/>
      <c r="T166" s="237" t="s">
        <v>5</v>
      </c>
      <c r="U166" s="238" t="s">
        <v>41</v>
      </c>
      <c r="V166" s="239">
        <v>0</v>
      </c>
      <c r="W166" s="239">
        <f t="shared" si="11"/>
        <v>0</v>
      </c>
      <c r="X166" s="239">
        <v>0</v>
      </c>
      <c r="Y166" s="239">
        <f t="shared" si="12"/>
        <v>0</v>
      </c>
      <c r="Z166" s="239">
        <v>0</v>
      </c>
      <c r="AA166" s="240">
        <f t="shared" si="13"/>
        <v>0</v>
      </c>
      <c r="AR166" s="158" t="s">
        <v>173</v>
      </c>
      <c r="AT166" s="158" t="s">
        <v>169</v>
      </c>
      <c r="AU166" s="158" t="s">
        <v>80</v>
      </c>
      <c r="AY166" s="158" t="s">
        <v>168</v>
      </c>
      <c r="BE166" s="241">
        <f t="shared" si="14"/>
        <v>0</v>
      </c>
      <c r="BF166" s="241">
        <f t="shared" si="15"/>
        <v>0</v>
      </c>
      <c r="BG166" s="241">
        <f t="shared" si="16"/>
        <v>0</v>
      </c>
      <c r="BH166" s="241">
        <f t="shared" si="17"/>
        <v>0</v>
      </c>
      <c r="BI166" s="241">
        <f t="shared" si="18"/>
        <v>0</v>
      </c>
      <c r="BJ166" s="158" t="s">
        <v>85</v>
      </c>
      <c r="BK166" s="242">
        <f t="shared" si="19"/>
        <v>0</v>
      </c>
      <c r="BL166" s="158" t="s">
        <v>173</v>
      </c>
      <c r="BM166" s="158" t="s">
        <v>428</v>
      </c>
      <c r="BO166" s="152"/>
    </row>
    <row r="167" spans="2:67" s="170" customFormat="1" ht="16.5" customHeight="1">
      <c r="B167" s="171"/>
      <c r="C167" s="231" t="s">
        <v>366</v>
      </c>
      <c r="D167" s="231" t="s">
        <v>169</v>
      </c>
      <c r="E167" s="232" t="s">
        <v>2132</v>
      </c>
      <c r="F167" s="233" t="s">
        <v>2360</v>
      </c>
      <c r="G167" s="233"/>
      <c r="H167" s="233"/>
      <c r="I167" s="233"/>
      <c r="J167" s="234" t="s">
        <v>1587</v>
      </c>
      <c r="K167" s="235">
        <v>7</v>
      </c>
      <c r="L167" s="149"/>
      <c r="M167" s="149"/>
      <c r="N167" s="236">
        <f t="shared" si="10"/>
        <v>0</v>
      </c>
      <c r="O167" s="236"/>
      <c r="P167" s="236"/>
      <c r="Q167" s="236"/>
      <c r="R167" s="174"/>
      <c r="S167" s="262"/>
      <c r="T167" s="237" t="s">
        <v>5</v>
      </c>
      <c r="U167" s="238" t="s">
        <v>41</v>
      </c>
      <c r="V167" s="239">
        <v>0</v>
      </c>
      <c r="W167" s="239">
        <f t="shared" si="11"/>
        <v>0</v>
      </c>
      <c r="X167" s="239">
        <v>0</v>
      </c>
      <c r="Y167" s="239">
        <f t="shared" si="12"/>
        <v>0</v>
      </c>
      <c r="Z167" s="239">
        <v>0</v>
      </c>
      <c r="AA167" s="240">
        <f t="shared" si="13"/>
        <v>0</v>
      </c>
      <c r="AR167" s="158" t="s">
        <v>173</v>
      </c>
      <c r="AT167" s="158" t="s">
        <v>169</v>
      </c>
      <c r="AU167" s="158" t="s">
        <v>80</v>
      </c>
      <c r="AY167" s="158" t="s">
        <v>168</v>
      </c>
      <c r="BE167" s="241">
        <f t="shared" si="14"/>
        <v>0</v>
      </c>
      <c r="BF167" s="241">
        <f t="shared" si="15"/>
        <v>0</v>
      </c>
      <c r="BG167" s="241">
        <f t="shared" si="16"/>
        <v>0</v>
      </c>
      <c r="BH167" s="241">
        <f t="shared" si="17"/>
        <v>0</v>
      </c>
      <c r="BI167" s="241">
        <f t="shared" si="18"/>
        <v>0</v>
      </c>
      <c r="BJ167" s="158" t="s">
        <v>85</v>
      </c>
      <c r="BK167" s="242">
        <f t="shared" si="19"/>
        <v>0</v>
      </c>
      <c r="BL167" s="158" t="s">
        <v>173</v>
      </c>
      <c r="BM167" s="158" t="s">
        <v>444</v>
      </c>
      <c r="BO167" s="152"/>
    </row>
    <row r="168" spans="2:67" s="170" customFormat="1" ht="25.5" customHeight="1">
      <c r="B168" s="171"/>
      <c r="C168" s="231" t="s">
        <v>370</v>
      </c>
      <c r="D168" s="231" t="s">
        <v>169</v>
      </c>
      <c r="E168" s="232" t="s">
        <v>2361</v>
      </c>
      <c r="F168" s="233" t="s">
        <v>2362</v>
      </c>
      <c r="G168" s="233"/>
      <c r="H168" s="233"/>
      <c r="I168" s="233"/>
      <c r="J168" s="234" t="s">
        <v>418</v>
      </c>
      <c r="K168" s="235">
        <v>1</v>
      </c>
      <c r="L168" s="149"/>
      <c r="M168" s="149"/>
      <c r="N168" s="236">
        <f t="shared" si="10"/>
        <v>0</v>
      </c>
      <c r="O168" s="236"/>
      <c r="P168" s="236"/>
      <c r="Q168" s="236"/>
      <c r="R168" s="174"/>
      <c r="S168" s="262"/>
      <c r="T168" s="237" t="s">
        <v>5</v>
      </c>
      <c r="U168" s="238" t="s">
        <v>41</v>
      </c>
      <c r="V168" s="239">
        <v>0</v>
      </c>
      <c r="W168" s="239">
        <f t="shared" si="11"/>
        <v>0</v>
      </c>
      <c r="X168" s="239">
        <v>0</v>
      </c>
      <c r="Y168" s="239">
        <f t="shared" si="12"/>
        <v>0</v>
      </c>
      <c r="Z168" s="239">
        <v>0</v>
      </c>
      <c r="AA168" s="240">
        <f t="shared" si="13"/>
        <v>0</v>
      </c>
      <c r="AR168" s="158" t="s">
        <v>173</v>
      </c>
      <c r="AT168" s="158" t="s">
        <v>169</v>
      </c>
      <c r="AU168" s="158" t="s">
        <v>80</v>
      </c>
      <c r="AY168" s="158" t="s">
        <v>168</v>
      </c>
      <c r="BE168" s="241">
        <f t="shared" si="14"/>
        <v>0</v>
      </c>
      <c r="BF168" s="241">
        <f t="shared" si="15"/>
        <v>0</v>
      </c>
      <c r="BG168" s="241">
        <f t="shared" si="16"/>
        <v>0</v>
      </c>
      <c r="BH168" s="241">
        <f t="shared" si="17"/>
        <v>0</v>
      </c>
      <c r="BI168" s="241">
        <f t="shared" si="18"/>
        <v>0</v>
      </c>
      <c r="BJ168" s="158" t="s">
        <v>85</v>
      </c>
      <c r="BK168" s="242">
        <f t="shared" si="19"/>
        <v>0</v>
      </c>
      <c r="BL168" s="158" t="s">
        <v>173</v>
      </c>
      <c r="BM168" s="158" t="s">
        <v>452</v>
      </c>
      <c r="BO168" s="152"/>
    </row>
    <row r="169" spans="2:67" s="170" customFormat="1" ht="16.5" customHeight="1">
      <c r="B169" s="171"/>
      <c r="C169" s="231" t="s">
        <v>374</v>
      </c>
      <c r="D169" s="231" t="s">
        <v>169</v>
      </c>
      <c r="E169" s="232" t="s">
        <v>2363</v>
      </c>
      <c r="F169" s="233" t="s">
        <v>2364</v>
      </c>
      <c r="G169" s="233"/>
      <c r="H169" s="233"/>
      <c r="I169" s="233"/>
      <c r="J169" s="234" t="s">
        <v>418</v>
      </c>
      <c r="K169" s="235">
        <v>1</v>
      </c>
      <c r="L169" s="149"/>
      <c r="M169" s="149"/>
      <c r="N169" s="236">
        <f t="shared" si="10"/>
        <v>0</v>
      </c>
      <c r="O169" s="236"/>
      <c r="P169" s="236"/>
      <c r="Q169" s="236"/>
      <c r="R169" s="174"/>
      <c r="S169" s="262"/>
      <c r="T169" s="237" t="s">
        <v>5</v>
      </c>
      <c r="U169" s="238" t="s">
        <v>41</v>
      </c>
      <c r="V169" s="239">
        <v>0</v>
      </c>
      <c r="W169" s="239">
        <f t="shared" si="11"/>
        <v>0</v>
      </c>
      <c r="X169" s="239">
        <v>0</v>
      </c>
      <c r="Y169" s="239">
        <f t="shared" si="12"/>
        <v>0</v>
      </c>
      <c r="Z169" s="239">
        <v>0</v>
      </c>
      <c r="AA169" s="240">
        <f t="shared" si="13"/>
        <v>0</v>
      </c>
      <c r="AR169" s="158" t="s">
        <v>173</v>
      </c>
      <c r="AT169" s="158" t="s">
        <v>169</v>
      </c>
      <c r="AU169" s="158" t="s">
        <v>80</v>
      </c>
      <c r="AY169" s="158" t="s">
        <v>168</v>
      </c>
      <c r="BE169" s="241">
        <f t="shared" si="14"/>
        <v>0</v>
      </c>
      <c r="BF169" s="241">
        <f t="shared" si="15"/>
        <v>0</v>
      </c>
      <c r="BG169" s="241">
        <f t="shared" si="16"/>
        <v>0</v>
      </c>
      <c r="BH169" s="241">
        <f t="shared" si="17"/>
        <v>0</v>
      </c>
      <c r="BI169" s="241">
        <f t="shared" si="18"/>
        <v>0</v>
      </c>
      <c r="BJ169" s="158" t="s">
        <v>85</v>
      </c>
      <c r="BK169" s="242">
        <f t="shared" si="19"/>
        <v>0</v>
      </c>
      <c r="BL169" s="158" t="s">
        <v>173</v>
      </c>
      <c r="BM169" s="158" t="s">
        <v>460</v>
      </c>
      <c r="BO169" s="152"/>
    </row>
    <row r="170" spans="2:67" s="170" customFormat="1" ht="16.5" customHeight="1">
      <c r="B170" s="171"/>
      <c r="C170" s="231" t="s">
        <v>378</v>
      </c>
      <c r="D170" s="231" t="s">
        <v>169</v>
      </c>
      <c r="E170" s="232" t="s">
        <v>2365</v>
      </c>
      <c r="F170" s="233" t="s">
        <v>2366</v>
      </c>
      <c r="G170" s="233"/>
      <c r="H170" s="233"/>
      <c r="I170" s="233"/>
      <c r="J170" s="234" t="s">
        <v>418</v>
      </c>
      <c r="K170" s="235">
        <v>1</v>
      </c>
      <c r="L170" s="149"/>
      <c r="M170" s="149"/>
      <c r="N170" s="236">
        <f t="shared" si="10"/>
        <v>0</v>
      </c>
      <c r="O170" s="236"/>
      <c r="P170" s="236"/>
      <c r="Q170" s="236"/>
      <c r="R170" s="174"/>
      <c r="S170" s="262"/>
      <c r="T170" s="237" t="s">
        <v>5</v>
      </c>
      <c r="U170" s="238" t="s">
        <v>41</v>
      </c>
      <c r="V170" s="239">
        <v>0</v>
      </c>
      <c r="W170" s="239">
        <f t="shared" si="11"/>
        <v>0</v>
      </c>
      <c r="X170" s="239">
        <v>0</v>
      </c>
      <c r="Y170" s="239">
        <f t="shared" si="12"/>
        <v>0</v>
      </c>
      <c r="Z170" s="239">
        <v>0</v>
      </c>
      <c r="AA170" s="240">
        <f t="shared" si="13"/>
        <v>0</v>
      </c>
      <c r="AR170" s="158" t="s">
        <v>173</v>
      </c>
      <c r="AT170" s="158" t="s">
        <v>169</v>
      </c>
      <c r="AU170" s="158" t="s">
        <v>80</v>
      </c>
      <c r="AY170" s="158" t="s">
        <v>168</v>
      </c>
      <c r="BE170" s="241">
        <f t="shared" si="14"/>
        <v>0</v>
      </c>
      <c r="BF170" s="241">
        <f t="shared" si="15"/>
        <v>0</v>
      </c>
      <c r="BG170" s="241">
        <f t="shared" si="16"/>
        <v>0</v>
      </c>
      <c r="BH170" s="241">
        <f t="shared" si="17"/>
        <v>0</v>
      </c>
      <c r="BI170" s="241">
        <f t="shared" si="18"/>
        <v>0</v>
      </c>
      <c r="BJ170" s="158" t="s">
        <v>85</v>
      </c>
      <c r="BK170" s="242">
        <f t="shared" si="19"/>
        <v>0</v>
      </c>
      <c r="BL170" s="158" t="s">
        <v>173</v>
      </c>
      <c r="BM170" s="158" t="s">
        <v>2367</v>
      </c>
      <c r="BO170" s="152"/>
    </row>
    <row r="171" spans="2:67" s="170" customFormat="1" ht="25.5" customHeight="1">
      <c r="B171" s="171"/>
      <c r="C171" s="231" t="s">
        <v>382</v>
      </c>
      <c r="D171" s="231" t="s">
        <v>169</v>
      </c>
      <c r="E171" s="232" t="s">
        <v>2368</v>
      </c>
      <c r="F171" s="233" t="s">
        <v>2369</v>
      </c>
      <c r="G171" s="233"/>
      <c r="H171" s="233"/>
      <c r="I171" s="233"/>
      <c r="J171" s="264" t="s">
        <v>267</v>
      </c>
      <c r="K171" s="265">
        <v>6.25</v>
      </c>
      <c r="L171" s="151"/>
      <c r="M171" s="151"/>
      <c r="N171" s="236">
        <f t="shared" si="10"/>
        <v>0</v>
      </c>
      <c r="O171" s="236"/>
      <c r="P171" s="236"/>
      <c r="Q171" s="236"/>
      <c r="R171" s="174"/>
      <c r="S171" s="262"/>
      <c r="T171" s="237" t="s">
        <v>5</v>
      </c>
      <c r="U171" s="253" t="s">
        <v>41</v>
      </c>
      <c r="V171" s="254">
        <v>0</v>
      </c>
      <c r="W171" s="254">
        <f t="shared" si="11"/>
        <v>0</v>
      </c>
      <c r="X171" s="254">
        <v>0</v>
      </c>
      <c r="Y171" s="254">
        <f t="shared" si="12"/>
        <v>0</v>
      </c>
      <c r="Z171" s="254">
        <v>0</v>
      </c>
      <c r="AA171" s="255">
        <f t="shared" si="13"/>
        <v>0</v>
      </c>
      <c r="AR171" s="158" t="s">
        <v>173</v>
      </c>
      <c r="AT171" s="158" t="s">
        <v>169</v>
      </c>
      <c r="AU171" s="158" t="s">
        <v>80</v>
      </c>
      <c r="AY171" s="158" t="s">
        <v>168</v>
      </c>
      <c r="BE171" s="241">
        <f t="shared" si="14"/>
        <v>0</v>
      </c>
      <c r="BF171" s="241">
        <f t="shared" si="15"/>
        <v>0</v>
      </c>
      <c r="BG171" s="241">
        <f t="shared" si="16"/>
        <v>0</v>
      </c>
      <c r="BH171" s="241">
        <f t="shared" si="17"/>
        <v>0</v>
      </c>
      <c r="BI171" s="241">
        <f t="shared" si="18"/>
        <v>0</v>
      </c>
      <c r="BJ171" s="158" t="s">
        <v>85</v>
      </c>
      <c r="BK171" s="242">
        <f t="shared" si="19"/>
        <v>0</v>
      </c>
      <c r="BL171" s="158" t="s">
        <v>173</v>
      </c>
      <c r="BM171" s="158" t="s">
        <v>2370</v>
      </c>
      <c r="BO171" s="152"/>
    </row>
    <row r="172" spans="2:67" s="170" customFormat="1" ht="7" customHeight="1">
      <c r="B172" s="179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1"/>
      <c r="S172" s="262"/>
    </row>
  </sheetData>
  <sheetProtection algorithmName="SHA-512" hashValue="kflHuu37DeTTd2HjOQWgX4M55/zKVAdGqRGwYVCkqwa7oIT2mg0dBa0xHgEdwBeON0orpY0CaNH0MhjREEjihA==" saltValue="PkoJ/xbJnGrm1FmL9gqOIg==" spinCount="100000" sheet="1" formatCells="0" sort="0" autoFilter="0"/>
  <protectedRanges>
    <protectedRange sqref="BO116:BO171 L116:M171 C4:Q96" name="Rozsah1"/>
  </protectedRanges>
  <mergeCells count="220">
    <mergeCell ref="F171:I171"/>
    <mergeCell ref="L171:M171"/>
    <mergeCell ref="N171:Q171"/>
    <mergeCell ref="N114:Q114"/>
    <mergeCell ref="N115:Q115"/>
    <mergeCell ref="N159:Q159"/>
    <mergeCell ref="N163:Q163"/>
    <mergeCell ref="H1:K1"/>
    <mergeCell ref="S2:AC2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7:I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M108:P108"/>
    <mergeCell ref="M110:Q110"/>
    <mergeCell ref="M111:Q111"/>
    <mergeCell ref="F113:I113"/>
    <mergeCell ref="L113:M113"/>
    <mergeCell ref="N113:Q113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700-000000000000}"/>
    <hyperlink ref="H1:K1" location="C87" display="2) Rekapitulácia rozpočtu" xr:uid="{00000000-0004-0000-0700-000001000000}"/>
    <hyperlink ref="L1" location="C113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O162"/>
  <sheetViews>
    <sheetView showGridLines="0" workbookViewId="0">
      <pane ySplit="1" topLeftCell="A2" activePane="bottomLeft" state="frozen"/>
      <selection pane="bottomLeft" activeCell="L98" activeCellId="2" sqref="BO118:BO159 L118:M159 C4:Q98"/>
    </sheetView>
  </sheetViews>
  <sheetFormatPr defaultRowHeight="12"/>
  <cols>
    <col min="1" max="1" width="8.375" style="153" customWidth="1"/>
    <col min="2" max="2" width="1.625" style="153" customWidth="1"/>
    <col min="3" max="3" width="4.125" style="153" customWidth="1"/>
    <col min="4" max="4" width="4.375" style="153" customWidth="1"/>
    <col min="5" max="5" width="17.125" style="153" customWidth="1"/>
    <col min="6" max="7" width="11.125" style="153" customWidth="1"/>
    <col min="8" max="8" width="12.5" style="153" customWidth="1"/>
    <col min="9" max="9" width="7" style="153" customWidth="1"/>
    <col min="10" max="10" width="5.125" style="153" customWidth="1"/>
    <col min="11" max="11" width="11.5" style="153" customWidth="1"/>
    <col min="12" max="12" width="12" style="153" customWidth="1"/>
    <col min="13" max="14" width="6" style="153" customWidth="1"/>
    <col min="15" max="15" width="2" style="153" customWidth="1"/>
    <col min="16" max="16" width="12.5" style="153" customWidth="1"/>
    <col min="17" max="17" width="4.125" style="153" customWidth="1"/>
    <col min="18" max="18" width="1.625" style="153" customWidth="1"/>
    <col min="19" max="19" width="39.125" style="153" hidden="1" customWidth="1"/>
    <col min="20" max="20" width="29.625" style="153" hidden="1" customWidth="1"/>
    <col min="21" max="21" width="16.375" style="153" hidden="1" customWidth="1"/>
    <col min="22" max="22" width="12.375" style="153" hidden="1" customWidth="1"/>
    <col min="23" max="23" width="16.375" style="153" hidden="1" customWidth="1"/>
    <col min="24" max="24" width="12.125" style="153" hidden="1" customWidth="1"/>
    <col min="25" max="25" width="15" style="153" hidden="1" customWidth="1"/>
    <col min="26" max="26" width="11" style="153" hidden="1" customWidth="1"/>
    <col min="27" max="27" width="15" style="153" hidden="1" customWidth="1"/>
    <col min="28" max="28" width="16.375" style="153" hidden="1" customWidth="1"/>
    <col min="29" max="29" width="11" style="153" hidden="1" customWidth="1"/>
    <col min="30" max="30" width="15" style="153" hidden="1" customWidth="1"/>
    <col min="31" max="31" width="16.375" style="153" hidden="1" customWidth="1"/>
    <col min="32" max="43" width="0" style="153" hidden="1" customWidth="1"/>
    <col min="44" max="65" width="9.375" style="153" hidden="1" customWidth="1"/>
    <col min="66" max="66" width="0" style="153" hidden="1" customWidth="1"/>
    <col min="67" max="67" width="40.75" style="153" customWidth="1"/>
    <col min="68" max="16384" width="9" style="153"/>
  </cols>
  <sheetData>
    <row r="1" spans="1:66" ht="21.75" customHeight="1">
      <c r="A1" s="105"/>
      <c r="B1" s="8"/>
      <c r="C1" s="8"/>
      <c r="D1" s="9" t="s">
        <v>1</v>
      </c>
      <c r="E1" s="8"/>
      <c r="F1" s="10" t="s">
        <v>113</v>
      </c>
      <c r="G1" s="10"/>
      <c r="H1" s="148" t="s">
        <v>114</v>
      </c>
      <c r="I1" s="148"/>
      <c r="J1" s="148"/>
      <c r="K1" s="148"/>
      <c r="L1" s="10" t="s">
        <v>115</v>
      </c>
      <c r="M1" s="8"/>
      <c r="N1" s="8"/>
      <c r="O1" s="9" t="s">
        <v>116</v>
      </c>
      <c r="P1" s="8"/>
      <c r="Q1" s="8"/>
      <c r="R1" s="8"/>
      <c r="S1" s="10" t="s">
        <v>117</v>
      </c>
      <c r="T1" s="10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37" customHeight="1">
      <c r="C2" s="154" t="s">
        <v>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6" t="s">
        <v>8</v>
      </c>
      <c r="T2" s="157"/>
      <c r="U2" s="157"/>
      <c r="V2" s="157"/>
      <c r="W2" s="157"/>
      <c r="X2" s="157"/>
      <c r="Y2" s="157"/>
      <c r="Z2" s="157"/>
      <c r="AA2" s="157"/>
      <c r="AB2" s="157"/>
      <c r="AC2" s="157"/>
      <c r="AT2" s="158" t="s">
        <v>107</v>
      </c>
    </row>
    <row r="3" spans="1:66" ht="7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AT3" s="158" t="s">
        <v>74</v>
      </c>
    </row>
    <row r="4" spans="1:66" ht="37" customHeight="1">
      <c r="B4" s="162"/>
      <c r="C4" s="291" t="s">
        <v>118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164"/>
      <c r="T4" s="165" t="s">
        <v>12</v>
      </c>
      <c r="AT4" s="158" t="s">
        <v>6</v>
      </c>
    </row>
    <row r="5" spans="1:66" ht="7" customHeight="1">
      <c r="B5" s="16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64"/>
    </row>
    <row r="6" spans="1:66" ht="25.4" customHeight="1">
      <c r="B6" s="162"/>
      <c r="C6" s="293"/>
      <c r="D6" s="294" t="s">
        <v>15</v>
      </c>
      <c r="E6" s="293"/>
      <c r="F6" s="295" t="str">
        <f>'Rekapitulácia stavby'!K6</f>
        <v>Urgentný príjem, zmena dokončenej stavby v NsP Rožňava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3"/>
      <c r="R6" s="164"/>
    </row>
    <row r="7" spans="1:66" ht="25.4" customHeight="1">
      <c r="B7" s="162"/>
      <c r="C7" s="293"/>
      <c r="D7" s="294" t="s">
        <v>119</v>
      </c>
      <c r="E7" s="293"/>
      <c r="F7" s="295" t="s">
        <v>120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3"/>
      <c r="R7" s="164"/>
    </row>
    <row r="8" spans="1:66" s="170" customFormat="1" ht="32.9" customHeight="1">
      <c r="B8" s="171"/>
      <c r="C8" s="298"/>
      <c r="D8" s="299" t="s">
        <v>121</v>
      </c>
      <c r="E8" s="298"/>
      <c r="F8" s="300" t="s">
        <v>2371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298"/>
      <c r="R8" s="174"/>
    </row>
    <row r="9" spans="1:66" s="170" customFormat="1" ht="14.5" customHeight="1">
      <c r="B9" s="171"/>
      <c r="C9" s="298"/>
      <c r="D9" s="294" t="s">
        <v>17</v>
      </c>
      <c r="E9" s="298"/>
      <c r="F9" s="302" t="s">
        <v>5</v>
      </c>
      <c r="G9" s="298"/>
      <c r="H9" s="298"/>
      <c r="I9" s="298"/>
      <c r="J9" s="298"/>
      <c r="K9" s="298"/>
      <c r="L9" s="298"/>
      <c r="M9" s="294" t="s">
        <v>18</v>
      </c>
      <c r="N9" s="298"/>
      <c r="O9" s="302" t="s">
        <v>5</v>
      </c>
      <c r="P9" s="298"/>
      <c r="Q9" s="298"/>
      <c r="R9" s="174"/>
    </row>
    <row r="10" spans="1:66" s="170" customFormat="1" ht="14.5" customHeight="1">
      <c r="B10" s="171"/>
      <c r="C10" s="298"/>
      <c r="D10" s="294" t="s">
        <v>19</v>
      </c>
      <c r="E10" s="298"/>
      <c r="F10" s="302" t="s">
        <v>28</v>
      </c>
      <c r="G10" s="298"/>
      <c r="H10" s="298"/>
      <c r="I10" s="298"/>
      <c r="J10" s="298"/>
      <c r="K10" s="298"/>
      <c r="L10" s="298"/>
      <c r="M10" s="294" t="s">
        <v>21</v>
      </c>
      <c r="N10" s="298"/>
      <c r="O10" s="303" t="str">
        <f>'Rekapitulácia stavby'!AN8</f>
        <v>1.4.2018</v>
      </c>
      <c r="P10" s="303"/>
      <c r="Q10" s="298"/>
      <c r="R10" s="174"/>
    </row>
    <row r="11" spans="1:66" s="170" customFormat="1" ht="10.9" customHeight="1">
      <c r="B11" s="171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74"/>
    </row>
    <row r="12" spans="1:66" s="170" customFormat="1" ht="14.5" customHeight="1">
      <c r="B12" s="171"/>
      <c r="C12" s="298"/>
      <c r="D12" s="294" t="s">
        <v>23</v>
      </c>
      <c r="E12" s="298"/>
      <c r="F12" s="298"/>
      <c r="G12" s="298"/>
      <c r="H12" s="298"/>
      <c r="I12" s="298"/>
      <c r="J12" s="298"/>
      <c r="K12" s="298"/>
      <c r="L12" s="298"/>
      <c r="M12" s="294" t="s">
        <v>24</v>
      </c>
      <c r="N12" s="298"/>
      <c r="O12" s="304" t="str">
        <f>IF('Rekapitulácia stavby'!AN10="","",'Rekapitulácia stavby'!AN10)</f>
        <v/>
      </c>
      <c r="P12" s="304"/>
      <c r="Q12" s="298"/>
      <c r="R12" s="174"/>
    </row>
    <row r="13" spans="1:66" s="170" customFormat="1" ht="18" customHeight="1">
      <c r="B13" s="171"/>
      <c r="C13" s="298"/>
      <c r="D13" s="298"/>
      <c r="E13" s="302" t="str">
        <f>IF('Rekapitulácia stavby'!E11="","",'Rekapitulácia stavby'!E11)</f>
        <v>Nemocnica s poliklinikou sv. Barbory Rožňava, a.s.</v>
      </c>
      <c r="F13" s="298"/>
      <c r="G13" s="298"/>
      <c r="H13" s="298"/>
      <c r="I13" s="298"/>
      <c r="J13" s="298"/>
      <c r="K13" s="298"/>
      <c r="L13" s="298"/>
      <c r="M13" s="294" t="s">
        <v>26</v>
      </c>
      <c r="N13" s="298"/>
      <c r="O13" s="304" t="str">
        <f>IF('Rekapitulácia stavby'!AN11="","",'Rekapitulácia stavby'!AN11)</f>
        <v/>
      </c>
      <c r="P13" s="304"/>
      <c r="Q13" s="298"/>
      <c r="R13" s="174"/>
    </row>
    <row r="14" spans="1:66" s="170" customFormat="1" ht="7" customHeight="1">
      <c r="B14" s="171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174"/>
    </row>
    <row r="15" spans="1:66" s="170" customFormat="1" ht="14.5" customHeight="1">
      <c r="B15" s="171"/>
      <c r="C15" s="298"/>
      <c r="D15" s="294" t="s">
        <v>27</v>
      </c>
      <c r="E15" s="298"/>
      <c r="F15" s="298"/>
      <c r="G15" s="298"/>
      <c r="H15" s="298"/>
      <c r="I15" s="298"/>
      <c r="J15" s="298"/>
      <c r="K15" s="298"/>
      <c r="L15" s="298"/>
      <c r="M15" s="294" t="s">
        <v>24</v>
      </c>
      <c r="N15" s="298"/>
      <c r="O15" s="304" t="str">
        <f>IF('Rekapitulácia stavby'!AN13="","",'Rekapitulácia stavby'!AN13)</f>
        <v/>
      </c>
      <c r="P15" s="304"/>
      <c r="Q15" s="298"/>
      <c r="R15" s="174"/>
    </row>
    <row r="16" spans="1:66" s="170" customFormat="1" ht="18" customHeight="1">
      <c r="B16" s="171"/>
      <c r="C16" s="298"/>
      <c r="D16" s="298"/>
      <c r="E16" s="302" t="str">
        <f>IF('Rekapitulácia stavby'!E14="","",'Rekapitulácia stavby'!E14)</f>
        <v xml:space="preserve"> </v>
      </c>
      <c r="F16" s="298"/>
      <c r="G16" s="298"/>
      <c r="H16" s="298"/>
      <c r="I16" s="298"/>
      <c r="J16" s="298"/>
      <c r="K16" s="298"/>
      <c r="L16" s="298"/>
      <c r="M16" s="294" t="s">
        <v>26</v>
      </c>
      <c r="N16" s="298"/>
      <c r="O16" s="304" t="str">
        <f>IF('Rekapitulácia stavby'!AN14="","",'Rekapitulácia stavby'!AN14)</f>
        <v/>
      </c>
      <c r="P16" s="304"/>
      <c r="Q16" s="298"/>
      <c r="R16" s="174"/>
    </row>
    <row r="17" spans="2:18" s="170" customFormat="1" ht="7" customHeight="1">
      <c r="B17" s="171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174"/>
    </row>
    <row r="18" spans="2:18" s="170" customFormat="1" ht="14.5" customHeight="1">
      <c r="B18" s="171"/>
      <c r="C18" s="298"/>
      <c r="D18" s="294" t="s">
        <v>29</v>
      </c>
      <c r="E18" s="298"/>
      <c r="F18" s="298"/>
      <c r="G18" s="298"/>
      <c r="H18" s="298"/>
      <c r="I18" s="298"/>
      <c r="J18" s="298"/>
      <c r="K18" s="298"/>
      <c r="L18" s="298"/>
      <c r="M18" s="294" t="s">
        <v>24</v>
      </c>
      <c r="N18" s="298"/>
      <c r="O18" s="304" t="str">
        <f>IF('Rekapitulácia stavby'!AN16="","",'Rekapitulácia stavby'!AN16)</f>
        <v/>
      </c>
      <c r="P18" s="304"/>
      <c r="Q18" s="298"/>
      <c r="R18" s="174"/>
    </row>
    <row r="19" spans="2:18" s="170" customFormat="1" ht="18" customHeight="1">
      <c r="B19" s="171"/>
      <c r="C19" s="298"/>
      <c r="D19" s="298"/>
      <c r="E19" s="302" t="str">
        <f>IF('Rekapitulácia stavby'!E17="","",'Rekapitulácia stavby'!E17)</f>
        <v>Architekt Dzurco s.r.o.</v>
      </c>
      <c r="F19" s="298"/>
      <c r="G19" s="298"/>
      <c r="H19" s="298"/>
      <c r="I19" s="298"/>
      <c r="J19" s="298"/>
      <c r="K19" s="298"/>
      <c r="L19" s="298"/>
      <c r="M19" s="294" t="s">
        <v>26</v>
      </c>
      <c r="N19" s="298"/>
      <c r="O19" s="304" t="str">
        <f>IF('Rekapitulácia stavby'!AN17="","",'Rekapitulácia stavby'!AN17)</f>
        <v/>
      </c>
      <c r="P19" s="304"/>
      <c r="Q19" s="298"/>
      <c r="R19" s="174"/>
    </row>
    <row r="20" spans="2:18" s="170" customFormat="1" ht="7" customHeight="1">
      <c r="B20" s="171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174"/>
    </row>
    <row r="21" spans="2:18" s="170" customFormat="1" ht="14.5" customHeight="1">
      <c r="B21" s="171"/>
      <c r="C21" s="298"/>
      <c r="D21" s="294" t="s">
        <v>33</v>
      </c>
      <c r="E21" s="298"/>
      <c r="F21" s="298"/>
      <c r="G21" s="298"/>
      <c r="H21" s="298"/>
      <c r="I21" s="298"/>
      <c r="J21" s="298"/>
      <c r="K21" s="298"/>
      <c r="L21" s="298"/>
      <c r="M21" s="294" t="s">
        <v>24</v>
      </c>
      <c r="N21" s="298"/>
      <c r="O21" s="304" t="s">
        <v>5</v>
      </c>
      <c r="P21" s="304"/>
      <c r="Q21" s="298"/>
      <c r="R21" s="174"/>
    </row>
    <row r="22" spans="2:18" s="170" customFormat="1" ht="18" customHeight="1">
      <c r="B22" s="171"/>
      <c r="C22" s="298"/>
      <c r="D22" s="298"/>
      <c r="E22" s="302" t="s">
        <v>2372</v>
      </c>
      <c r="F22" s="298"/>
      <c r="G22" s="298"/>
      <c r="H22" s="298"/>
      <c r="I22" s="298"/>
      <c r="J22" s="298"/>
      <c r="K22" s="298"/>
      <c r="L22" s="298"/>
      <c r="M22" s="294" t="s">
        <v>26</v>
      </c>
      <c r="N22" s="298"/>
      <c r="O22" s="304" t="s">
        <v>5</v>
      </c>
      <c r="P22" s="304"/>
      <c r="Q22" s="298"/>
      <c r="R22" s="174"/>
    </row>
    <row r="23" spans="2:18" s="170" customFormat="1" ht="7" customHeight="1">
      <c r="B23" s="171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174"/>
    </row>
    <row r="24" spans="2:18" s="170" customFormat="1" ht="14.5" customHeight="1">
      <c r="B24" s="171"/>
      <c r="C24" s="298"/>
      <c r="D24" s="294" t="s">
        <v>34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174"/>
    </row>
    <row r="25" spans="2:18" s="170" customFormat="1" ht="16.5" customHeight="1">
      <c r="B25" s="171"/>
      <c r="C25" s="298"/>
      <c r="D25" s="298"/>
      <c r="E25" s="305" t="s">
        <v>5</v>
      </c>
      <c r="F25" s="305"/>
      <c r="G25" s="305"/>
      <c r="H25" s="305"/>
      <c r="I25" s="305"/>
      <c r="J25" s="305"/>
      <c r="K25" s="305"/>
      <c r="L25" s="305"/>
      <c r="M25" s="298"/>
      <c r="N25" s="298"/>
      <c r="O25" s="298"/>
      <c r="P25" s="298"/>
      <c r="Q25" s="298"/>
      <c r="R25" s="174"/>
    </row>
    <row r="26" spans="2:18" s="170" customFormat="1" ht="7" customHeight="1">
      <c r="B26" s="171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174"/>
    </row>
    <row r="27" spans="2:18" s="170" customFormat="1" ht="7" customHeight="1">
      <c r="B27" s="171"/>
      <c r="C27" s="298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298"/>
      <c r="R27" s="174"/>
    </row>
    <row r="28" spans="2:18" s="170" customFormat="1" ht="14.5" customHeight="1">
      <c r="B28" s="171"/>
      <c r="C28" s="298"/>
      <c r="D28" s="307" t="s">
        <v>124</v>
      </c>
      <c r="E28" s="298"/>
      <c r="F28" s="298"/>
      <c r="G28" s="298"/>
      <c r="H28" s="298"/>
      <c r="I28" s="298"/>
      <c r="J28" s="298"/>
      <c r="K28" s="298"/>
      <c r="L28" s="298"/>
      <c r="M28" s="308">
        <f>N89</f>
        <v>0</v>
      </c>
      <c r="N28" s="308"/>
      <c r="O28" s="308"/>
      <c r="P28" s="308"/>
      <c r="Q28" s="298"/>
      <c r="R28" s="174"/>
    </row>
    <row r="29" spans="2:18" s="170" customFormat="1" ht="14.5" customHeight="1">
      <c r="B29" s="171"/>
      <c r="C29" s="298"/>
      <c r="D29" s="309" t="s">
        <v>125</v>
      </c>
      <c r="E29" s="298"/>
      <c r="F29" s="298"/>
      <c r="G29" s="298"/>
      <c r="H29" s="298"/>
      <c r="I29" s="298"/>
      <c r="J29" s="298"/>
      <c r="K29" s="298"/>
      <c r="L29" s="298"/>
      <c r="M29" s="308">
        <f>N96</f>
        <v>0</v>
      </c>
      <c r="N29" s="308"/>
      <c r="O29" s="308"/>
      <c r="P29" s="308"/>
      <c r="Q29" s="298"/>
      <c r="R29" s="174"/>
    </row>
    <row r="30" spans="2:18" s="170" customFormat="1" ht="7" customHeight="1">
      <c r="B30" s="171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174"/>
    </row>
    <row r="31" spans="2:18" s="170" customFormat="1" ht="25.4" customHeight="1">
      <c r="B31" s="171"/>
      <c r="C31" s="298"/>
      <c r="D31" s="310" t="s">
        <v>37</v>
      </c>
      <c r="E31" s="298"/>
      <c r="F31" s="298"/>
      <c r="G31" s="298"/>
      <c r="H31" s="298"/>
      <c r="I31" s="298"/>
      <c r="J31" s="298"/>
      <c r="K31" s="298"/>
      <c r="L31" s="298"/>
      <c r="M31" s="311">
        <f>ROUND(M28+M29,2)</f>
        <v>0</v>
      </c>
      <c r="N31" s="301"/>
      <c r="O31" s="301"/>
      <c r="P31" s="301"/>
      <c r="Q31" s="298"/>
      <c r="R31" s="174"/>
    </row>
    <row r="32" spans="2:18" s="170" customFormat="1" ht="7" customHeight="1">
      <c r="B32" s="171"/>
      <c r="C32" s="298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98"/>
      <c r="R32" s="174"/>
    </row>
    <row r="33" spans="2:18" s="170" customFormat="1" ht="14.5" customHeight="1">
      <c r="B33" s="171"/>
      <c r="C33" s="298"/>
      <c r="D33" s="312" t="s">
        <v>38</v>
      </c>
      <c r="E33" s="312" t="s">
        <v>39</v>
      </c>
      <c r="F33" s="313">
        <v>0.2</v>
      </c>
      <c r="G33" s="314" t="s">
        <v>40</v>
      </c>
      <c r="H33" s="315">
        <f>ROUND((SUM(BE96:BE97)+SUM(BE116:BE159)), 2)</f>
        <v>0</v>
      </c>
      <c r="I33" s="301"/>
      <c r="J33" s="301"/>
      <c r="K33" s="298"/>
      <c r="L33" s="298"/>
      <c r="M33" s="315">
        <f>ROUND(ROUND((SUM(BE96:BE97)+SUM(BE116:BE159)), 2)*F33, 2)</f>
        <v>0</v>
      </c>
      <c r="N33" s="301"/>
      <c r="O33" s="301"/>
      <c r="P33" s="301"/>
      <c r="Q33" s="298"/>
      <c r="R33" s="174"/>
    </row>
    <row r="34" spans="2:18" s="170" customFormat="1" ht="14.5" customHeight="1">
      <c r="B34" s="171"/>
      <c r="C34" s="298"/>
      <c r="D34" s="298"/>
      <c r="E34" s="312" t="s">
        <v>41</v>
      </c>
      <c r="F34" s="313">
        <v>0.2</v>
      </c>
      <c r="G34" s="314" t="s">
        <v>40</v>
      </c>
      <c r="H34" s="315">
        <f>ROUND((SUM(BF96:BF97)+SUM(BF116:BF159)), 2)</f>
        <v>0</v>
      </c>
      <c r="I34" s="301"/>
      <c r="J34" s="301"/>
      <c r="K34" s="298"/>
      <c r="L34" s="298"/>
      <c r="M34" s="315">
        <f>ROUND(ROUND((SUM(BF96:BF97)+SUM(BF116:BF159)), 2)*F34, 2)</f>
        <v>0</v>
      </c>
      <c r="N34" s="301"/>
      <c r="O34" s="301"/>
      <c r="P34" s="301"/>
      <c r="Q34" s="298"/>
      <c r="R34" s="174"/>
    </row>
    <row r="35" spans="2:18" s="170" customFormat="1" ht="14.5" hidden="1" customHeight="1">
      <c r="B35" s="171"/>
      <c r="C35" s="298"/>
      <c r="D35" s="298"/>
      <c r="E35" s="312" t="s">
        <v>42</v>
      </c>
      <c r="F35" s="313">
        <v>0.2</v>
      </c>
      <c r="G35" s="314" t="s">
        <v>40</v>
      </c>
      <c r="H35" s="315">
        <f>ROUND((SUM(BG96:BG97)+SUM(BG116:BG159)), 2)</f>
        <v>0</v>
      </c>
      <c r="I35" s="301"/>
      <c r="J35" s="301"/>
      <c r="K35" s="298"/>
      <c r="L35" s="298"/>
      <c r="M35" s="315">
        <v>0</v>
      </c>
      <c r="N35" s="301"/>
      <c r="O35" s="301"/>
      <c r="P35" s="301"/>
      <c r="Q35" s="298"/>
      <c r="R35" s="174"/>
    </row>
    <row r="36" spans="2:18" s="170" customFormat="1" ht="14.5" hidden="1" customHeight="1">
      <c r="B36" s="171"/>
      <c r="C36" s="298"/>
      <c r="D36" s="298"/>
      <c r="E36" s="312" t="s">
        <v>43</v>
      </c>
      <c r="F36" s="313">
        <v>0.2</v>
      </c>
      <c r="G36" s="314" t="s">
        <v>40</v>
      </c>
      <c r="H36" s="315">
        <f>ROUND((SUM(BH96:BH97)+SUM(BH116:BH159)), 2)</f>
        <v>0</v>
      </c>
      <c r="I36" s="301"/>
      <c r="J36" s="301"/>
      <c r="K36" s="298"/>
      <c r="L36" s="298"/>
      <c r="M36" s="315">
        <v>0</v>
      </c>
      <c r="N36" s="301"/>
      <c r="O36" s="301"/>
      <c r="P36" s="301"/>
      <c r="Q36" s="298"/>
      <c r="R36" s="174"/>
    </row>
    <row r="37" spans="2:18" s="170" customFormat="1" ht="14.5" hidden="1" customHeight="1">
      <c r="B37" s="171"/>
      <c r="C37" s="298"/>
      <c r="D37" s="298"/>
      <c r="E37" s="312" t="s">
        <v>44</v>
      </c>
      <c r="F37" s="313">
        <v>0</v>
      </c>
      <c r="G37" s="314" t="s">
        <v>40</v>
      </c>
      <c r="H37" s="315">
        <f>ROUND((SUM(BI96:BI97)+SUM(BI116:BI159)), 2)</f>
        <v>0</v>
      </c>
      <c r="I37" s="301"/>
      <c r="J37" s="301"/>
      <c r="K37" s="298"/>
      <c r="L37" s="298"/>
      <c r="M37" s="315">
        <v>0</v>
      </c>
      <c r="N37" s="301"/>
      <c r="O37" s="301"/>
      <c r="P37" s="301"/>
      <c r="Q37" s="298"/>
      <c r="R37" s="174"/>
    </row>
    <row r="38" spans="2:18" s="170" customFormat="1" ht="7" customHeight="1">
      <c r="B38" s="171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174"/>
    </row>
    <row r="39" spans="2:18" s="170" customFormat="1" ht="25.4" customHeight="1">
      <c r="B39" s="171"/>
      <c r="C39" s="316"/>
      <c r="D39" s="317" t="s">
        <v>45</v>
      </c>
      <c r="E39" s="318"/>
      <c r="F39" s="318"/>
      <c r="G39" s="319" t="s">
        <v>46</v>
      </c>
      <c r="H39" s="320" t="s">
        <v>47</v>
      </c>
      <c r="I39" s="318"/>
      <c r="J39" s="318"/>
      <c r="K39" s="318"/>
      <c r="L39" s="321">
        <f>SUM(M31:M37)</f>
        <v>0</v>
      </c>
      <c r="M39" s="321"/>
      <c r="N39" s="321"/>
      <c r="O39" s="321"/>
      <c r="P39" s="322"/>
      <c r="Q39" s="316"/>
      <c r="R39" s="174"/>
    </row>
    <row r="40" spans="2:18" s="170" customFormat="1" ht="14.5" customHeight="1">
      <c r="B40" s="17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174"/>
    </row>
    <row r="41" spans="2:18" s="170" customFormat="1" ht="14.5" customHeight="1"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74"/>
    </row>
    <row r="42" spans="2:18">
      <c r="B42" s="16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164"/>
    </row>
    <row r="43" spans="2:18">
      <c r="B43" s="162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164"/>
    </row>
    <row r="44" spans="2:18">
      <c r="B44" s="162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164"/>
    </row>
    <row r="45" spans="2:18">
      <c r="B45" s="162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164"/>
    </row>
    <row r="46" spans="2:18">
      <c r="B46" s="16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164"/>
    </row>
    <row r="47" spans="2:18">
      <c r="B47" s="16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164"/>
    </row>
    <row r="48" spans="2:18">
      <c r="B48" s="16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164"/>
    </row>
    <row r="49" spans="2:18">
      <c r="B49" s="16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164"/>
    </row>
    <row r="50" spans="2:18" s="170" customFormat="1" ht="13.5">
      <c r="B50" s="171"/>
      <c r="C50" s="298"/>
      <c r="D50" s="323" t="s">
        <v>48</v>
      </c>
      <c r="E50" s="306"/>
      <c r="F50" s="306"/>
      <c r="G50" s="306"/>
      <c r="H50" s="324"/>
      <c r="I50" s="298"/>
      <c r="J50" s="323" t="s">
        <v>49</v>
      </c>
      <c r="K50" s="306"/>
      <c r="L50" s="306"/>
      <c r="M50" s="306"/>
      <c r="N50" s="306"/>
      <c r="O50" s="306"/>
      <c r="P50" s="324"/>
      <c r="Q50" s="298"/>
      <c r="R50" s="174"/>
    </row>
    <row r="51" spans="2:18">
      <c r="B51" s="162"/>
      <c r="C51" s="293"/>
      <c r="D51" s="325"/>
      <c r="E51" s="293"/>
      <c r="F51" s="293"/>
      <c r="G51" s="293"/>
      <c r="H51" s="326"/>
      <c r="I51" s="293"/>
      <c r="J51" s="325"/>
      <c r="K51" s="293"/>
      <c r="L51" s="293"/>
      <c r="M51" s="293"/>
      <c r="N51" s="293"/>
      <c r="O51" s="293"/>
      <c r="P51" s="326"/>
      <c r="Q51" s="293"/>
      <c r="R51" s="164"/>
    </row>
    <row r="52" spans="2:18">
      <c r="B52" s="162"/>
      <c r="C52" s="293"/>
      <c r="D52" s="325"/>
      <c r="E52" s="293"/>
      <c r="F52" s="293"/>
      <c r="G52" s="293"/>
      <c r="H52" s="326"/>
      <c r="I52" s="293"/>
      <c r="J52" s="325"/>
      <c r="K52" s="293"/>
      <c r="L52" s="293"/>
      <c r="M52" s="293"/>
      <c r="N52" s="293"/>
      <c r="O52" s="293"/>
      <c r="P52" s="326"/>
      <c r="Q52" s="293"/>
      <c r="R52" s="164"/>
    </row>
    <row r="53" spans="2:18">
      <c r="B53" s="162"/>
      <c r="C53" s="293"/>
      <c r="D53" s="325"/>
      <c r="E53" s="293"/>
      <c r="F53" s="293"/>
      <c r="G53" s="293"/>
      <c r="H53" s="326"/>
      <c r="I53" s="293"/>
      <c r="J53" s="325"/>
      <c r="K53" s="293"/>
      <c r="L53" s="293"/>
      <c r="M53" s="293"/>
      <c r="N53" s="293"/>
      <c r="O53" s="293"/>
      <c r="P53" s="326"/>
      <c r="Q53" s="293"/>
      <c r="R53" s="164"/>
    </row>
    <row r="54" spans="2:18">
      <c r="B54" s="162"/>
      <c r="C54" s="293"/>
      <c r="D54" s="325"/>
      <c r="E54" s="293"/>
      <c r="F54" s="293"/>
      <c r="G54" s="293"/>
      <c r="H54" s="326"/>
      <c r="I54" s="293"/>
      <c r="J54" s="325"/>
      <c r="K54" s="293"/>
      <c r="L54" s="293"/>
      <c r="M54" s="293"/>
      <c r="N54" s="293"/>
      <c r="O54" s="293"/>
      <c r="P54" s="326"/>
      <c r="Q54" s="293"/>
      <c r="R54" s="164"/>
    </row>
    <row r="55" spans="2:18">
      <c r="B55" s="162"/>
      <c r="C55" s="293"/>
      <c r="D55" s="325"/>
      <c r="E55" s="293"/>
      <c r="F55" s="293"/>
      <c r="G55" s="293"/>
      <c r="H55" s="326"/>
      <c r="I55" s="293"/>
      <c r="J55" s="325"/>
      <c r="K55" s="293"/>
      <c r="L55" s="293"/>
      <c r="M55" s="293"/>
      <c r="N55" s="293"/>
      <c r="O55" s="293"/>
      <c r="P55" s="326"/>
      <c r="Q55" s="293"/>
      <c r="R55" s="164"/>
    </row>
    <row r="56" spans="2:18">
      <c r="B56" s="162"/>
      <c r="C56" s="293"/>
      <c r="D56" s="325"/>
      <c r="E56" s="293"/>
      <c r="F56" s="293"/>
      <c r="G56" s="293"/>
      <c r="H56" s="326"/>
      <c r="I56" s="293"/>
      <c r="J56" s="325"/>
      <c r="K56" s="293"/>
      <c r="L56" s="293"/>
      <c r="M56" s="293"/>
      <c r="N56" s="293"/>
      <c r="O56" s="293"/>
      <c r="P56" s="326"/>
      <c r="Q56" s="293"/>
      <c r="R56" s="164"/>
    </row>
    <row r="57" spans="2:18">
      <c r="B57" s="162"/>
      <c r="C57" s="293"/>
      <c r="D57" s="325"/>
      <c r="E57" s="293"/>
      <c r="F57" s="293"/>
      <c r="G57" s="293"/>
      <c r="H57" s="326"/>
      <c r="I57" s="293"/>
      <c r="J57" s="325"/>
      <c r="K57" s="293"/>
      <c r="L57" s="293"/>
      <c r="M57" s="293"/>
      <c r="N57" s="293"/>
      <c r="O57" s="293"/>
      <c r="P57" s="326"/>
      <c r="Q57" s="293"/>
      <c r="R57" s="164"/>
    </row>
    <row r="58" spans="2:18">
      <c r="B58" s="162"/>
      <c r="C58" s="293"/>
      <c r="D58" s="325"/>
      <c r="E58" s="293"/>
      <c r="F58" s="293"/>
      <c r="G58" s="293"/>
      <c r="H58" s="326"/>
      <c r="I58" s="293"/>
      <c r="J58" s="325"/>
      <c r="K58" s="293"/>
      <c r="L58" s="293"/>
      <c r="M58" s="293"/>
      <c r="N58" s="293"/>
      <c r="O58" s="293"/>
      <c r="P58" s="326"/>
      <c r="Q58" s="293"/>
      <c r="R58" s="164"/>
    </row>
    <row r="59" spans="2:18" s="170" customFormat="1" ht="13.5">
      <c r="B59" s="171"/>
      <c r="C59" s="298"/>
      <c r="D59" s="327" t="s">
        <v>50</v>
      </c>
      <c r="E59" s="328"/>
      <c r="F59" s="328"/>
      <c r="G59" s="329" t="s">
        <v>51</v>
      </c>
      <c r="H59" s="330"/>
      <c r="I59" s="298"/>
      <c r="J59" s="327" t="s">
        <v>50</v>
      </c>
      <c r="K59" s="328"/>
      <c r="L59" s="328"/>
      <c r="M59" s="328"/>
      <c r="N59" s="329" t="s">
        <v>51</v>
      </c>
      <c r="O59" s="328"/>
      <c r="P59" s="330"/>
      <c r="Q59" s="298"/>
      <c r="R59" s="174"/>
    </row>
    <row r="60" spans="2:18">
      <c r="B60" s="16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164"/>
    </row>
    <row r="61" spans="2:18" s="170" customFormat="1" ht="13.5">
      <c r="B61" s="171"/>
      <c r="C61" s="298"/>
      <c r="D61" s="323" t="s">
        <v>52</v>
      </c>
      <c r="E61" s="306"/>
      <c r="F61" s="306"/>
      <c r="G61" s="306"/>
      <c r="H61" s="324"/>
      <c r="I61" s="298"/>
      <c r="J61" s="323" t="s">
        <v>53</v>
      </c>
      <c r="K61" s="306"/>
      <c r="L61" s="306"/>
      <c r="M61" s="306"/>
      <c r="N61" s="306"/>
      <c r="O61" s="306"/>
      <c r="P61" s="324"/>
      <c r="Q61" s="298"/>
      <c r="R61" s="174"/>
    </row>
    <row r="62" spans="2:18">
      <c r="B62" s="162"/>
      <c r="C62" s="293"/>
      <c r="D62" s="325"/>
      <c r="E62" s="293"/>
      <c r="F62" s="293"/>
      <c r="G62" s="293"/>
      <c r="H62" s="326"/>
      <c r="I62" s="293"/>
      <c r="J62" s="325"/>
      <c r="K62" s="293"/>
      <c r="L62" s="293"/>
      <c r="M62" s="293"/>
      <c r="N62" s="293"/>
      <c r="O62" s="293"/>
      <c r="P62" s="326"/>
      <c r="Q62" s="293"/>
      <c r="R62" s="164"/>
    </row>
    <row r="63" spans="2:18">
      <c r="B63" s="162"/>
      <c r="C63" s="293"/>
      <c r="D63" s="325"/>
      <c r="E63" s="293"/>
      <c r="F63" s="293"/>
      <c r="G63" s="293"/>
      <c r="H63" s="326"/>
      <c r="I63" s="293"/>
      <c r="J63" s="325"/>
      <c r="K63" s="293"/>
      <c r="L63" s="293"/>
      <c r="M63" s="293"/>
      <c r="N63" s="293"/>
      <c r="O63" s="293"/>
      <c r="P63" s="326"/>
      <c r="Q63" s="293"/>
      <c r="R63" s="164"/>
    </row>
    <row r="64" spans="2:18">
      <c r="B64" s="162"/>
      <c r="C64" s="293"/>
      <c r="D64" s="325"/>
      <c r="E64" s="293"/>
      <c r="F64" s="293"/>
      <c r="G64" s="293"/>
      <c r="H64" s="326"/>
      <c r="I64" s="293"/>
      <c r="J64" s="325"/>
      <c r="K64" s="293"/>
      <c r="L64" s="293"/>
      <c r="M64" s="293"/>
      <c r="N64" s="293"/>
      <c r="O64" s="293"/>
      <c r="P64" s="326"/>
      <c r="Q64" s="293"/>
      <c r="R64" s="164"/>
    </row>
    <row r="65" spans="2:18">
      <c r="B65" s="162"/>
      <c r="C65" s="293"/>
      <c r="D65" s="325"/>
      <c r="E65" s="293"/>
      <c r="F65" s="293"/>
      <c r="G65" s="293"/>
      <c r="H65" s="326"/>
      <c r="I65" s="293"/>
      <c r="J65" s="325"/>
      <c r="K65" s="293"/>
      <c r="L65" s="293"/>
      <c r="M65" s="293"/>
      <c r="N65" s="293"/>
      <c r="O65" s="293"/>
      <c r="P65" s="326"/>
      <c r="Q65" s="293"/>
      <c r="R65" s="164"/>
    </row>
    <row r="66" spans="2:18">
      <c r="B66" s="162"/>
      <c r="C66" s="293"/>
      <c r="D66" s="325"/>
      <c r="E66" s="293"/>
      <c r="F66" s="293"/>
      <c r="G66" s="293"/>
      <c r="H66" s="326"/>
      <c r="I66" s="293"/>
      <c r="J66" s="325"/>
      <c r="K66" s="293"/>
      <c r="L66" s="293"/>
      <c r="M66" s="293"/>
      <c r="N66" s="293"/>
      <c r="O66" s="293"/>
      <c r="P66" s="326"/>
      <c r="Q66" s="293"/>
      <c r="R66" s="164"/>
    </row>
    <row r="67" spans="2:18">
      <c r="B67" s="162"/>
      <c r="C67" s="293"/>
      <c r="D67" s="325"/>
      <c r="E67" s="293"/>
      <c r="F67" s="293"/>
      <c r="G67" s="293"/>
      <c r="H67" s="326"/>
      <c r="I67" s="293"/>
      <c r="J67" s="325"/>
      <c r="K67" s="293"/>
      <c r="L67" s="293"/>
      <c r="M67" s="293"/>
      <c r="N67" s="293"/>
      <c r="O67" s="293"/>
      <c r="P67" s="326"/>
      <c r="Q67" s="293"/>
      <c r="R67" s="164"/>
    </row>
    <row r="68" spans="2:18">
      <c r="B68" s="162"/>
      <c r="C68" s="293"/>
      <c r="D68" s="325"/>
      <c r="E68" s="293"/>
      <c r="F68" s="293"/>
      <c r="G68" s="293"/>
      <c r="H68" s="326"/>
      <c r="I68" s="293"/>
      <c r="J68" s="325"/>
      <c r="K68" s="293"/>
      <c r="L68" s="293"/>
      <c r="M68" s="293"/>
      <c r="N68" s="293"/>
      <c r="O68" s="293"/>
      <c r="P68" s="326"/>
      <c r="Q68" s="293"/>
      <c r="R68" s="164"/>
    </row>
    <row r="69" spans="2:18">
      <c r="B69" s="162"/>
      <c r="C69" s="293"/>
      <c r="D69" s="325"/>
      <c r="E69" s="293"/>
      <c r="F69" s="293"/>
      <c r="G69" s="293"/>
      <c r="H69" s="326"/>
      <c r="I69" s="293"/>
      <c r="J69" s="325"/>
      <c r="K69" s="293"/>
      <c r="L69" s="293"/>
      <c r="M69" s="293"/>
      <c r="N69" s="293"/>
      <c r="O69" s="293"/>
      <c r="P69" s="326"/>
      <c r="Q69" s="293"/>
      <c r="R69" s="164"/>
    </row>
    <row r="70" spans="2:18" s="170" customFormat="1" ht="13.5">
      <c r="B70" s="171"/>
      <c r="C70" s="298"/>
      <c r="D70" s="327" t="s">
        <v>50</v>
      </c>
      <c r="E70" s="328"/>
      <c r="F70" s="328"/>
      <c r="G70" s="329" t="s">
        <v>51</v>
      </c>
      <c r="H70" s="330"/>
      <c r="I70" s="298"/>
      <c r="J70" s="327" t="s">
        <v>50</v>
      </c>
      <c r="K70" s="328"/>
      <c r="L70" s="328"/>
      <c r="M70" s="328"/>
      <c r="N70" s="329" t="s">
        <v>51</v>
      </c>
      <c r="O70" s="328"/>
      <c r="P70" s="330"/>
      <c r="Q70" s="298"/>
      <c r="R70" s="174"/>
    </row>
    <row r="71" spans="2:18" s="170" customFormat="1" ht="14.5" customHeight="1">
      <c r="B71" s="179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81"/>
    </row>
    <row r="72" spans="2:18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2:18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2:18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</row>
    <row r="75" spans="2:18" s="170" customFormat="1" ht="7" customHeight="1">
      <c r="B75" s="182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184"/>
    </row>
    <row r="76" spans="2:18" s="170" customFormat="1" ht="37" customHeight="1">
      <c r="B76" s="171"/>
      <c r="C76" s="291" t="s">
        <v>126</v>
      </c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174"/>
    </row>
    <row r="77" spans="2:18" s="170" customFormat="1" ht="7" customHeight="1">
      <c r="B77" s="171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174"/>
    </row>
    <row r="78" spans="2:18" s="170" customFormat="1" ht="30" customHeight="1">
      <c r="B78" s="171"/>
      <c r="C78" s="294" t="s">
        <v>15</v>
      </c>
      <c r="D78" s="298"/>
      <c r="E78" s="298"/>
      <c r="F78" s="295" t="str">
        <f>F6</f>
        <v>Urgentný príjem, zmena dokončenej stavby v NsP Rožňava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8"/>
      <c r="R78" s="174"/>
    </row>
    <row r="79" spans="2:18" ht="30" customHeight="1">
      <c r="B79" s="162"/>
      <c r="C79" s="294" t="s">
        <v>119</v>
      </c>
      <c r="D79" s="293"/>
      <c r="E79" s="293"/>
      <c r="F79" s="295" t="s">
        <v>120</v>
      </c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3"/>
      <c r="R79" s="164"/>
    </row>
    <row r="80" spans="2:18" s="170" customFormat="1" ht="37" customHeight="1">
      <c r="B80" s="171"/>
      <c r="C80" s="334" t="s">
        <v>121</v>
      </c>
      <c r="D80" s="298"/>
      <c r="E80" s="298"/>
      <c r="F80" s="335" t="str">
        <f>F8</f>
        <v>E 08 - EPS</v>
      </c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298"/>
      <c r="R80" s="174"/>
    </row>
    <row r="81" spans="2:47" s="170" customFormat="1" ht="7" customHeight="1">
      <c r="B81" s="171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174"/>
    </row>
    <row r="82" spans="2:47" s="170" customFormat="1" ht="18" customHeight="1">
      <c r="B82" s="171"/>
      <c r="C82" s="294" t="s">
        <v>19</v>
      </c>
      <c r="D82" s="298"/>
      <c r="E82" s="298"/>
      <c r="F82" s="302" t="str">
        <f>F10</f>
        <v xml:space="preserve"> </v>
      </c>
      <c r="G82" s="298"/>
      <c r="H82" s="298"/>
      <c r="I82" s="298"/>
      <c r="J82" s="298"/>
      <c r="K82" s="294" t="s">
        <v>21</v>
      </c>
      <c r="L82" s="298"/>
      <c r="M82" s="303" t="str">
        <f>IF(O10="","",O10)</f>
        <v>1.4.2018</v>
      </c>
      <c r="N82" s="303"/>
      <c r="O82" s="303"/>
      <c r="P82" s="303"/>
      <c r="Q82" s="298"/>
      <c r="R82" s="174"/>
    </row>
    <row r="83" spans="2:47" s="170" customFormat="1" ht="7" customHeight="1">
      <c r="B83" s="171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174"/>
    </row>
    <row r="84" spans="2:47" s="170" customFormat="1">
      <c r="B84" s="171"/>
      <c r="C84" s="294" t="s">
        <v>23</v>
      </c>
      <c r="D84" s="298"/>
      <c r="E84" s="298"/>
      <c r="F84" s="302" t="str">
        <f>E13</f>
        <v>Nemocnica s poliklinikou sv. Barbory Rožňava, a.s.</v>
      </c>
      <c r="G84" s="298"/>
      <c r="H84" s="298"/>
      <c r="I84" s="298"/>
      <c r="J84" s="298"/>
      <c r="K84" s="294" t="s">
        <v>29</v>
      </c>
      <c r="L84" s="298"/>
      <c r="M84" s="304" t="str">
        <f>E19</f>
        <v>Architekt Dzurco s.r.o.</v>
      </c>
      <c r="N84" s="304"/>
      <c r="O84" s="304"/>
      <c r="P84" s="304"/>
      <c r="Q84" s="304"/>
      <c r="R84" s="174"/>
    </row>
    <row r="85" spans="2:47" s="170" customFormat="1" ht="14.5" customHeight="1">
      <c r="B85" s="171"/>
      <c r="C85" s="294" t="s">
        <v>27</v>
      </c>
      <c r="D85" s="298"/>
      <c r="E85" s="298"/>
      <c r="F85" s="302" t="str">
        <f>IF(E16="","",E16)</f>
        <v xml:space="preserve"> </v>
      </c>
      <c r="G85" s="298"/>
      <c r="H85" s="298"/>
      <c r="I85" s="298"/>
      <c r="J85" s="298"/>
      <c r="K85" s="294" t="s">
        <v>33</v>
      </c>
      <c r="L85" s="298"/>
      <c r="M85" s="304" t="str">
        <f>E22</f>
        <v>Ing. Oleárnik</v>
      </c>
      <c r="N85" s="304"/>
      <c r="O85" s="304"/>
      <c r="P85" s="304"/>
      <c r="Q85" s="304"/>
      <c r="R85" s="174"/>
    </row>
    <row r="86" spans="2:47" s="170" customFormat="1" ht="10.4" customHeight="1">
      <c r="B86" s="171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174"/>
    </row>
    <row r="87" spans="2:47" s="170" customFormat="1" ht="29.25" customHeight="1">
      <c r="B87" s="171"/>
      <c r="C87" s="336" t="s">
        <v>127</v>
      </c>
      <c r="D87" s="337"/>
      <c r="E87" s="337"/>
      <c r="F87" s="337"/>
      <c r="G87" s="337"/>
      <c r="H87" s="316"/>
      <c r="I87" s="316"/>
      <c r="J87" s="316"/>
      <c r="K87" s="316"/>
      <c r="L87" s="316"/>
      <c r="M87" s="316"/>
      <c r="N87" s="336" t="s">
        <v>128</v>
      </c>
      <c r="O87" s="337"/>
      <c r="P87" s="337"/>
      <c r="Q87" s="337"/>
      <c r="R87" s="174"/>
    </row>
    <row r="88" spans="2:47" s="170" customFormat="1" ht="10.4" customHeight="1">
      <c r="B88" s="171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174"/>
    </row>
    <row r="89" spans="2:47" s="170" customFormat="1" ht="29.25" customHeight="1">
      <c r="B89" s="171"/>
      <c r="C89" s="338" t="s">
        <v>129</v>
      </c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339">
        <f>N116</f>
        <v>0</v>
      </c>
      <c r="O89" s="340"/>
      <c r="P89" s="340"/>
      <c r="Q89" s="340"/>
      <c r="R89" s="174"/>
      <c r="AU89" s="158" t="s">
        <v>130</v>
      </c>
    </row>
    <row r="90" spans="2:47" s="190" customFormat="1" ht="25" customHeight="1">
      <c r="B90" s="187"/>
      <c r="C90" s="341"/>
      <c r="D90" s="342" t="s">
        <v>2373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3">
        <f>N117</f>
        <v>0</v>
      </c>
      <c r="O90" s="344"/>
      <c r="P90" s="344"/>
      <c r="Q90" s="344"/>
      <c r="R90" s="189"/>
    </row>
    <row r="91" spans="2:47" s="190" customFormat="1" ht="25" customHeight="1">
      <c r="B91" s="187"/>
      <c r="C91" s="341"/>
      <c r="D91" s="342" t="s">
        <v>2374</v>
      </c>
      <c r="E91" s="341"/>
      <c r="F91" s="341"/>
      <c r="G91" s="341"/>
      <c r="H91" s="341"/>
      <c r="I91" s="341"/>
      <c r="J91" s="341"/>
      <c r="K91" s="341"/>
      <c r="L91" s="341"/>
      <c r="M91" s="341"/>
      <c r="N91" s="343">
        <f>N132</f>
        <v>0</v>
      </c>
      <c r="O91" s="344"/>
      <c r="P91" s="344"/>
      <c r="Q91" s="344"/>
      <c r="R91" s="189"/>
    </row>
    <row r="92" spans="2:47" s="190" customFormat="1" ht="25" customHeight="1">
      <c r="B92" s="187"/>
      <c r="C92" s="341"/>
      <c r="D92" s="342" t="s">
        <v>2375</v>
      </c>
      <c r="E92" s="341"/>
      <c r="F92" s="341"/>
      <c r="G92" s="341"/>
      <c r="H92" s="341"/>
      <c r="I92" s="341"/>
      <c r="J92" s="341"/>
      <c r="K92" s="341"/>
      <c r="L92" s="341"/>
      <c r="M92" s="341"/>
      <c r="N92" s="343">
        <f>N143</f>
        <v>0</v>
      </c>
      <c r="O92" s="344"/>
      <c r="P92" s="344"/>
      <c r="Q92" s="344"/>
      <c r="R92" s="189"/>
    </row>
    <row r="93" spans="2:47" s="190" customFormat="1" ht="25" customHeight="1">
      <c r="B93" s="187"/>
      <c r="C93" s="341"/>
      <c r="D93" s="342" t="s">
        <v>2376</v>
      </c>
      <c r="E93" s="341"/>
      <c r="F93" s="341"/>
      <c r="G93" s="341"/>
      <c r="H93" s="341"/>
      <c r="I93" s="341"/>
      <c r="J93" s="341"/>
      <c r="K93" s="341"/>
      <c r="L93" s="341"/>
      <c r="M93" s="341"/>
      <c r="N93" s="343">
        <f>N149</f>
        <v>0</v>
      </c>
      <c r="O93" s="344"/>
      <c r="P93" s="344"/>
      <c r="Q93" s="344"/>
      <c r="R93" s="189"/>
    </row>
    <row r="94" spans="2:47" s="190" customFormat="1" ht="25" customHeight="1">
      <c r="B94" s="187"/>
      <c r="C94" s="341"/>
      <c r="D94" s="342" t="s">
        <v>2377</v>
      </c>
      <c r="E94" s="341"/>
      <c r="F94" s="341"/>
      <c r="G94" s="341"/>
      <c r="H94" s="341"/>
      <c r="I94" s="341"/>
      <c r="J94" s="341"/>
      <c r="K94" s="341"/>
      <c r="L94" s="341"/>
      <c r="M94" s="341"/>
      <c r="N94" s="343">
        <f>N157</f>
        <v>0</v>
      </c>
      <c r="O94" s="344"/>
      <c r="P94" s="344"/>
      <c r="Q94" s="344"/>
      <c r="R94" s="189"/>
    </row>
    <row r="95" spans="2:47" s="170" customFormat="1" ht="21.75" customHeight="1">
      <c r="B95" s="171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174"/>
    </row>
    <row r="96" spans="2:47" s="170" customFormat="1" ht="29.25" customHeight="1">
      <c r="B96" s="171"/>
      <c r="C96" s="338" t="s">
        <v>153</v>
      </c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340">
        <v>0</v>
      </c>
      <c r="O96" s="349"/>
      <c r="P96" s="349"/>
      <c r="Q96" s="349"/>
      <c r="R96" s="174"/>
      <c r="T96" s="194"/>
      <c r="U96" s="195" t="s">
        <v>38</v>
      </c>
    </row>
    <row r="97" spans="2:18" s="170" customFormat="1" ht="18" customHeight="1">
      <c r="B97" s="171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174"/>
    </row>
    <row r="98" spans="2:18" s="170" customFormat="1" ht="29.25" customHeight="1">
      <c r="B98" s="171"/>
      <c r="C98" s="350" t="s">
        <v>112</v>
      </c>
      <c r="D98" s="316"/>
      <c r="E98" s="316"/>
      <c r="F98" s="316"/>
      <c r="G98" s="316"/>
      <c r="H98" s="316"/>
      <c r="I98" s="316"/>
      <c r="J98" s="316"/>
      <c r="K98" s="316"/>
      <c r="L98" s="351">
        <f>ROUND(SUM(N89+N96),2)</f>
        <v>0</v>
      </c>
      <c r="M98" s="351"/>
      <c r="N98" s="351"/>
      <c r="O98" s="351"/>
      <c r="P98" s="351"/>
      <c r="Q98" s="351"/>
      <c r="R98" s="174"/>
    </row>
    <row r="99" spans="2:18" s="170" customFormat="1" ht="7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1"/>
    </row>
    <row r="103" spans="2:18" s="170" customFormat="1" ht="7" customHeight="1">
      <c r="B103" s="182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4"/>
    </row>
    <row r="104" spans="2:18" s="170" customFormat="1" ht="37" customHeight="1">
      <c r="B104" s="171"/>
      <c r="C104" s="163" t="s">
        <v>154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4"/>
    </row>
    <row r="105" spans="2:18" s="170" customFormat="1" ht="7" customHeight="1">
      <c r="B105" s="17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4"/>
    </row>
    <row r="106" spans="2:18" s="170" customFormat="1" ht="30" customHeight="1">
      <c r="B106" s="171"/>
      <c r="C106" s="167" t="s">
        <v>15</v>
      </c>
      <c r="D106" s="172"/>
      <c r="E106" s="172"/>
      <c r="F106" s="168" t="str">
        <f>F6</f>
        <v>Urgentný príjem, zmena dokončenej stavby v NsP Rožňava</v>
      </c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72"/>
      <c r="R106" s="174"/>
    </row>
    <row r="107" spans="2:18" ht="30" customHeight="1">
      <c r="B107" s="162"/>
      <c r="C107" s="167" t="s">
        <v>119</v>
      </c>
      <c r="D107" s="166"/>
      <c r="E107" s="166"/>
      <c r="F107" s="168" t="s">
        <v>120</v>
      </c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166"/>
      <c r="R107" s="164"/>
    </row>
    <row r="108" spans="2:18" s="170" customFormat="1" ht="37" customHeight="1">
      <c r="B108" s="171"/>
      <c r="C108" s="185" t="s">
        <v>121</v>
      </c>
      <c r="D108" s="172"/>
      <c r="E108" s="172"/>
      <c r="F108" s="186" t="str">
        <f>F8</f>
        <v>E 08 - EPS</v>
      </c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2"/>
      <c r="R108" s="174"/>
    </row>
    <row r="109" spans="2:18" s="170" customFormat="1" ht="7" customHeigh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4"/>
    </row>
    <row r="110" spans="2:18" s="170" customFormat="1" ht="18" customHeight="1">
      <c r="B110" s="171"/>
      <c r="C110" s="167" t="s">
        <v>19</v>
      </c>
      <c r="D110" s="172"/>
      <c r="E110" s="172"/>
      <c r="F110" s="175" t="str">
        <f>F10</f>
        <v xml:space="preserve"> </v>
      </c>
      <c r="G110" s="172"/>
      <c r="H110" s="172"/>
      <c r="I110" s="172"/>
      <c r="J110" s="172"/>
      <c r="K110" s="167" t="s">
        <v>21</v>
      </c>
      <c r="L110" s="172"/>
      <c r="M110" s="176" t="str">
        <f>IF(O10="","",O10)</f>
        <v>1.4.2018</v>
      </c>
      <c r="N110" s="176"/>
      <c r="O110" s="176"/>
      <c r="P110" s="176"/>
      <c r="Q110" s="172"/>
      <c r="R110" s="174"/>
    </row>
    <row r="111" spans="2:18" s="170" customFormat="1" ht="7" customHeight="1">
      <c r="B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4"/>
    </row>
    <row r="112" spans="2:18" s="170" customFormat="1">
      <c r="B112" s="171"/>
      <c r="C112" s="167" t="s">
        <v>23</v>
      </c>
      <c r="D112" s="172"/>
      <c r="E112" s="172"/>
      <c r="F112" s="175" t="str">
        <f>E13</f>
        <v>Nemocnica s poliklinikou sv. Barbory Rožňava, a.s.</v>
      </c>
      <c r="G112" s="172"/>
      <c r="H112" s="172"/>
      <c r="I112" s="172"/>
      <c r="J112" s="172"/>
      <c r="K112" s="167" t="s">
        <v>29</v>
      </c>
      <c r="L112" s="172"/>
      <c r="M112" s="177" t="str">
        <f>E19</f>
        <v>Architekt Dzurco s.r.o.</v>
      </c>
      <c r="N112" s="177"/>
      <c r="O112" s="177"/>
      <c r="P112" s="177"/>
      <c r="Q112" s="177"/>
      <c r="R112" s="174"/>
    </row>
    <row r="113" spans="2:67" s="170" customFormat="1" ht="14.5" customHeight="1">
      <c r="B113" s="171"/>
      <c r="C113" s="167" t="s">
        <v>27</v>
      </c>
      <c r="D113" s="172"/>
      <c r="E113" s="172"/>
      <c r="F113" s="175" t="str">
        <f>IF(E16="","",E16)</f>
        <v xml:space="preserve"> </v>
      </c>
      <c r="G113" s="172"/>
      <c r="H113" s="172"/>
      <c r="I113" s="172"/>
      <c r="J113" s="172"/>
      <c r="K113" s="167" t="s">
        <v>33</v>
      </c>
      <c r="L113" s="172"/>
      <c r="M113" s="177" t="str">
        <f>E22</f>
        <v>Ing. Oleárnik</v>
      </c>
      <c r="N113" s="177"/>
      <c r="O113" s="177"/>
      <c r="P113" s="177"/>
      <c r="Q113" s="177"/>
      <c r="R113" s="174"/>
    </row>
    <row r="114" spans="2:67" s="170" customFormat="1" ht="10.4" customHeight="1"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4"/>
    </row>
    <row r="115" spans="2:67" s="202" customFormat="1" ht="29.25" customHeight="1">
      <c r="B115" s="196"/>
      <c r="C115" s="197" t="s">
        <v>155</v>
      </c>
      <c r="D115" s="198" t="s">
        <v>156</v>
      </c>
      <c r="E115" s="198" t="s">
        <v>56</v>
      </c>
      <c r="F115" s="199" t="s">
        <v>157</v>
      </c>
      <c r="G115" s="199"/>
      <c r="H115" s="199"/>
      <c r="I115" s="199"/>
      <c r="J115" s="198" t="s">
        <v>158</v>
      </c>
      <c r="K115" s="198" t="s">
        <v>159</v>
      </c>
      <c r="L115" s="199" t="s">
        <v>160</v>
      </c>
      <c r="M115" s="199"/>
      <c r="N115" s="199" t="s">
        <v>128</v>
      </c>
      <c r="O115" s="199"/>
      <c r="P115" s="199"/>
      <c r="Q115" s="200"/>
      <c r="R115" s="201"/>
      <c r="T115" s="203" t="s">
        <v>161</v>
      </c>
      <c r="U115" s="204" t="s">
        <v>38</v>
      </c>
      <c r="V115" s="204" t="s">
        <v>162</v>
      </c>
      <c r="W115" s="204" t="s">
        <v>163</v>
      </c>
      <c r="X115" s="204" t="s">
        <v>164</v>
      </c>
      <c r="Y115" s="204" t="s">
        <v>165</v>
      </c>
      <c r="Z115" s="204" t="s">
        <v>166</v>
      </c>
      <c r="AA115" s="205" t="s">
        <v>167</v>
      </c>
      <c r="BO115" s="198" t="s">
        <v>2638</v>
      </c>
    </row>
    <row r="116" spans="2:67" s="170" customFormat="1" ht="29.25" customHeight="1">
      <c r="B116" s="171"/>
      <c r="C116" s="206" t="s">
        <v>124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208">
        <f>BK116</f>
        <v>0</v>
      </c>
      <c r="O116" s="209"/>
      <c r="P116" s="209"/>
      <c r="Q116" s="209"/>
      <c r="R116" s="174"/>
      <c r="T116" s="210"/>
      <c r="U116" s="178"/>
      <c r="V116" s="178"/>
      <c r="W116" s="211">
        <f>W117+W132+W143+W149+W157</f>
        <v>0</v>
      </c>
      <c r="X116" s="178"/>
      <c r="Y116" s="211">
        <f>Y117+Y132+Y143+Y149+Y157</f>
        <v>0</v>
      </c>
      <c r="Z116" s="178"/>
      <c r="AA116" s="212">
        <f>AA117+AA132+AA143+AA149+AA157</f>
        <v>0</v>
      </c>
      <c r="AT116" s="158" t="s">
        <v>73</v>
      </c>
      <c r="AU116" s="158" t="s">
        <v>130</v>
      </c>
      <c r="BK116" s="213">
        <f>BK117+BK132+BK143+BK149+BK157</f>
        <v>0</v>
      </c>
    </row>
    <row r="117" spans="2:67" s="220" customFormat="1" ht="37.4" customHeight="1">
      <c r="B117" s="214"/>
      <c r="C117" s="215"/>
      <c r="D117" s="216" t="s">
        <v>2373</v>
      </c>
      <c r="E117" s="216"/>
      <c r="F117" s="216"/>
      <c r="G117" s="216"/>
      <c r="H117" s="216"/>
      <c r="I117" s="216"/>
      <c r="J117" s="216"/>
      <c r="K117" s="216"/>
      <c r="L117" s="216"/>
      <c r="M117" s="216"/>
      <c r="N117" s="257">
        <f>BK117</f>
        <v>0</v>
      </c>
      <c r="O117" s="258"/>
      <c r="P117" s="258"/>
      <c r="Q117" s="258"/>
      <c r="R117" s="219"/>
      <c r="T117" s="221"/>
      <c r="U117" s="215"/>
      <c r="V117" s="215"/>
      <c r="W117" s="222">
        <f>SUM(W118:W131)</f>
        <v>0</v>
      </c>
      <c r="X117" s="215"/>
      <c r="Y117" s="222">
        <f>SUM(Y118:Y131)</f>
        <v>0</v>
      </c>
      <c r="Z117" s="215"/>
      <c r="AA117" s="223">
        <f>SUM(AA118:AA131)</f>
        <v>0</v>
      </c>
      <c r="AR117" s="224" t="s">
        <v>80</v>
      </c>
      <c r="AT117" s="225" t="s">
        <v>73</v>
      </c>
      <c r="AU117" s="225" t="s">
        <v>74</v>
      </c>
      <c r="AY117" s="224" t="s">
        <v>168</v>
      </c>
      <c r="BK117" s="226">
        <f>SUM(BK118:BK131)</f>
        <v>0</v>
      </c>
    </row>
    <row r="118" spans="2:67" s="170" customFormat="1" ht="16.5" customHeight="1">
      <c r="B118" s="171"/>
      <c r="C118" s="243" t="s">
        <v>80</v>
      </c>
      <c r="D118" s="243" t="s">
        <v>203</v>
      </c>
      <c r="E118" s="244" t="s">
        <v>2378</v>
      </c>
      <c r="F118" s="245" t="s">
        <v>2379</v>
      </c>
      <c r="G118" s="245"/>
      <c r="H118" s="245"/>
      <c r="I118" s="245"/>
      <c r="J118" s="246" t="s">
        <v>210</v>
      </c>
      <c r="K118" s="247">
        <v>1</v>
      </c>
      <c r="L118" s="150"/>
      <c r="M118" s="150"/>
      <c r="N118" s="248">
        <f>ROUND(L118*K118,2)</f>
        <v>0</v>
      </c>
      <c r="O118" s="236"/>
      <c r="P118" s="236"/>
      <c r="Q118" s="236"/>
      <c r="R118" s="174"/>
      <c r="T118" s="237" t="s">
        <v>5</v>
      </c>
      <c r="U118" s="238" t="s">
        <v>41</v>
      </c>
      <c r="V118" s="239">
        <v>0</v>
      </c>
      <c r="W118" s="239">
        <f t="shared" ref="W118:W131" si="0">V118*K118</f>
        <v>0</v>
      </c>
      <c r="X118" s="239">
        <v>0</v>
      </c>
      <c r="Y118" s="239">
        <f t="shared" ref="Y118:Y131" si="1">X118*K118</f>
        <v>0</v>
      </c>
      <c r="Z118" s="239">
        <v>0</v>
      </c>
      <c r="AA118" s="240">
        <f t="shared" ref="AA118:AA131" si="2">Z118*K118</f>
        <v>0</v>
      </c>
      <c r="AR118" s="158" t="s">
        <v>198</v>
      </c>
      <c r="AT118" s="158" t="s">
        <v>203</v>
      </c>
      <c r="AU118" s="158" t="s">
        <v>80</v>
      </c>
      <c r="AY118" s="158" t="s">
        <v>168</v>
      </c>
      <c r="BE118" s="241">
        <f t="shared" ref="BE118:BE131" si="3">IF(U118="základná",N118,0)</f>
        <v>0</v>
      </c>
      <c r="BF118" s="241">
        <f t="shared" ref="BF118:BF131" si="4">IF(U118="znížená",N118,0)</f>
        <v>0</v>
      </c>
      <c r="BG118" s="241">
        <f t="shared" ref="BG118:BG131" si="5">IF(U118="zákl. prenesená",N118,0)</f>
        <v>0</v>
      </c>
      <c r="BH118" s="241">
        <f t="shared" ref="BH118:BH131" si="6">IF(U118="zníž. prenesená",N118,0)</f>
        <v>0</v>
      </c>
      <c r="BI118" s="241">
        <f t="shared" ref="BI118:BI131" si="7">IF(U118="nulová",N118,0)</f>
        <v>0</v>
      </c>
      <c r="BJ118" s="158" t="s">
        <v>85</v>
      </c>
      <c r="BK118" s="242">
        <f t="shared" ref="BK118:BK131" si="8">ROUND(L118*K118,3)</f>
        <v>0</v>
      </c>
      <c r="BL118" s="158" t="s">
        <v>173</v>
      </c>
      <c r="BM118" s="158" t="s">
        <v>85</v>
      </c>
      <c r="BO118" s="152"/>
    </row>
    <row r="119" spans="2:67" s="170" customFormat="1" ht="16.5" customHeight="1">
      <c r="B119" s="171"/>
      <c r="C119" s="243" t="s">
        <v>85</v>
      </c>
      <c r="D119" s="243" t="s">
        <v>203</v>
      </c>
      <c r="E119" s="244" t="s">
        <v>2380</v>
      </c>
      <c r="F119" s="245" t="s">
        <v>2381</v>
      </c>
      <c r="G119" s="245"/>
      <c r="H119" s="245"/>
      <c r="I119" s="245"/>
      <c r="J119" s="246" t="s">
        <v>210</v>
      </c>
      <c r="K119" s="247">
        <v>2</v>
      </c>
      <c r="L119" s="150"/>
      <c r="M119" s="150"/>
      <c r="N119" s="248">
        <f t="shared" ref="N118:N131" si="9">ROUND(L119*K119,2)</f>
        <v>0</v>
      </c>
      <c r="O119" s="236"/>
      <c r="P119" s="236"/>
      <c r="Q119" s="236"/>
      <c r="R119" s="174"/>
      <c r="T119" s="237" t="s">
        <v>5</v>
      </c>
      <c r="U119" s="238" t="s">
        <v>41</v>
      </c>
      <c r="V119" s="239">
        <v>0</v>
      </c>
      <c r="W119" s="239">
        <f t="shared" si="0"/>
        <v>0</v>
      </c>
      <c r="X119" s="239">
        <v>0</v>
      </c>
      <c r="Y119" s="239">
        <f t="shared" si="1"/>
        <v>0</v>
      </c>
      <c r="Z119" s="239">
        <v>0</v>
      </c>
      <c r="AA119" s="240">
        <f t="shared" si="2"/>
        <v>0</v>
      </c>
      <c r="AR119" s="158" t="s">
        <v>198</v>
      </c>
      <c r="AT119" s="158" t="s">
        <v>203</v>
      </c>
      <c r="AU119" s="158" t="s">
        <v>80</v>
      </c>
      <c r="AY119" s="158" t="s">
        <v>168</v>
      </c>
      <c r="BE119" s="241">
        <f t="shared" si="3"/>
        <v>0</v>
      </c>
      <c r="BF119" s="241">
        <f t="shared" si="4"/>
        <v>0</v>
      </c>
      <c r="BG119" s="241">
        <f t="shared" si="5"/>
        <v>0</v>
      </c>
      <c r="BH119" s="241">
        <f t="shared" si="6"/>
        <v>0</v>
      </c>
      <c r="BI119" s="241">
        <f t="shared" si="7"/>
        <v>0</v>
      </c>
      <c r="BJ119" s="158" t="s">
        <v>85</v>
      </c>
      <c r="BK119" s="242">
        <f t="shared" si="8"/>
        <v>0</v>
      </c>
      <c r="BL119" s="158" t="s">
        <v>173</v>
      </c>
      <c r="BM119" s="158" t="s">
        <v>173</v>
      </c>
      <c r="BO119" s="152"/>
    </row>
    <row r="120" spans="2:67" s="170" customFormat="1" ht="16.5" customHeight="1">
      <c r="B120" s="171"/>
      <c r="C120" s="243" t="s">
        <v>178</v>
      </c>
      <c r="D120" s="243" t="s">
        <v>203</v>
      </c>
      <c r="E120" s="244" t="s">
        <v>2382</v>
      </c>
      <c r="F120" s="245" t="s">
        <v>2604</v>
      </c>
      <c r="G120" s="245"/>
      <c r="H120" s="245"/>
      <c r="I120" s="245"/>
      <c r="J120" s="246" t="s">
        <v>210</v>
      </c>
      <c r="K120" s="247">
        <v>1</v>
      </c>
      <c r="L120" s="150"/>
      <c r="M120" s="150"/>
      <c r="N120" s="248">
        <f t="shared" si="9"/>
        <v>0</v>
      </c>
      <c r="O120" s="236"/>
      <c r="P120" s="236"/>
      <c r="Q120" s="236"/>
      <c r="R120" s="174"/>
      <c r="T120" s="237" t="s">
        <v>5</v>
      </c>
      <c r="U120" s="238" t="s">
        <v>41</v>
      </c>
      <c r="V120" s="239">
        <v>0</v>
      </c>
      <c r="W120" s="239">
        <f t="shared" si="0"/>
        <v>0</v>
      </c>
      <c r="X120" s="239">
        <v>0</v>
      </c>
      <c r="Y120" s="239">
        <f t="shared" si="1"/>
        <v>0</v>
      </c>
      <c r="Z120" s="239">
        <v>0</v>
      </c>
      <c r="AA120" s="240">
        <f t="shared" si="2"/>
        <v>0</v>
      </c>
      <c r="AR120" s="158" t="s">
        <v>198</v>
      </c>
      <c r="AT120" s="158" t="s">
        <v>203</v>
      </c>
      <c r="AU120" s="158" t="s">
        <v>80</v>
      </c>
      <c r="AY120" s="158" t="s">
        <v>168</v>
      </c>
      <c r="BE120" s="241">
        <f t="shared" si="3"/>
        <v>0</v>
      </c>
      <c r="BF120" s="241">
        <f t="shared" si="4"/>
        <v>0</v>
      </c>
      <c r="BG120" s="241">
        <f t="shared" si="5"/>
        <v>0</v>
      </c>
      <c r="BH120" s="241">
        <f t="shared" si="6"/>
        <v>0</v>
      </c>
      <c r="BI120" s="241">
        <f t="shared" si="7"/>
        <v>0</v>
      </c>
      <c r="BJ120" s="158" t="s">
        <v>85</v>
      </c>
      <c r="BK120" s="242">
        <f t="shared" si="8"/>
        <v>0</v>
      </c>
      <c r="BL120" s="158" t="s">
        <v>173</v>
      </c>
      <c r="BM120" s="158" t="s">
        <v>190</v>
      </c>
      <c r="BO120" s="152"/>
    </row>
    <row r="121" spans="2:67" s="170" customFormat="1" ht="16.5" customHeight="1">
      <c r="B121" s="171"/>
      <c r="C121" s="243" t="s">
        <v>173</v>
      </c>
      <c r="D121" s="243" t="s">
        <v>203</v>
      </c>
      <c r="E121" s="244" t="s">
        <v>2383</v>
      </c>
      <c r="F121" s="245" t="s">
        <v>2384</v>
      </c>
      <c r="G121" s="245"/>
      <c r="H121" s="245"/>
      <c r="I121" s="245"/>
      <c r="J121" s="246" t="s">
        <v>210</v>
      </c>
      <c r="K121" s="247">
        <v>1</v>
      </c>
      <c r="L121" s="150"/>
      <c r="M121" s="150"/>
      <c r="N121" s="248">
        <f t="shared" si="9"/>
        <v>0</v>
      </c>
      <c r="O121" s="236"/>
      <c r="P121" s="236"/>
      <c r="Q121" s="236"/>
      <c r="R121" s="174"/>
      <c r="T121" s="237" t="s">
        <v>5</v>
      </c>
      <c r="U121" s="238" t="s">
        <v>41</v>
      </c>
      <c r="V121" s="239">
        <v>0</v>
      </c>
      <c r="W121" s="239">
        <f t="shared" si="0"/>
        <v>0</v>
      </c>
      <c r="X121" s="239">
        <v>0</v>
      </c>
      <c r="Y121" s="239">
        <f t="shared" si="1"/>
        <v>0</v>
      </c>
      <c r="Z121" s="239">
        <v>0</v>
      </c>
      <c r="AA121" s="240">
        <f t="shared" si="2"/>
        <v>0</v>
      </c>
      <c r="AR121" s="158" t="s">
        <v>198</v>
      </c>
      <c r="AT121" s="158" t="s">
        <v>203</v>
      </c>
      <c r="AU121" s="158" t="s">
        <v>80</v>
      </c>
      <c r="AY121" s="158" t="s">
        <v>168</v>
      </c>
      <c r="BE121" s="241">
        <f t="shared" si="3"/>
        <v>0</v>
      </c>
      <c r="BF121" s="241">
        <f t="shared" si="4"/>
        <v>0</v>
      </c>
      <c r="BG121" s="241">
        <f t="shared" si="5"/>
        <v>0</v>
      </c>
      <c r="BH121" s="241">
        <f t="shared" si="6"/>
        <v>0</v>
      </c>
      <c r="BI121" s="241">
        <f t="shared" si="7"/>
        <v>0</v>
      </c>
      <c r="BJ121" s="158" t="s">
        <v>85</v>
      </c>
      <c r="BK121" s="242">
        <f t="shared" si="8"/>
        <v>0</v>
      </c>
      <c r="BL121" s="158" t="s">
        <v>173</v>
      </c>
      <c r="BM121" s="158" t="s">
        <v>198</v>
      </c>
      <c r="BO121" s="152"/>
    </row>
    <row r="122" spans="2:67" s="170" customFormat="1" ht="16.5" customHeight="1">
      <c r="B122" s="171"/>
      <c r="C122" s="243" t="s">
        <v>186</v>
      </c>
      <c r="D122" s="243" t="s">
        <v>203</v>
      </c>
      <c r="E122" s="244" t="s">
        <v>2385</v>
      </c>
      <c r="F122" s="245" t="s">
        <v>2386</v>
      </c>
      <c r="G122" s="245"/>
      <c r="H122" s="245"/>
      <c r="I122" s="245"/>
      <c r="J122" s="246" t="s">
        <v>210</v>
      </c>
      <c r="K122" s="247">
        <v>1</v>
      </c>
      <c r="L122" s="150"/>
      <c r="M122" s="150"/>
      <c r="N122" s="248">
        <f t="shared" si="9"/>
        <v>0</v>
      </c>
      <c r="O122" s="236"/>
      <c r="P122" s="236"/>
      <c r="Q122" s="236"/>
      <c r="R122" s="174"/>
      <c r="T122" s="237" t="s">
        <v>5</v>
      </c>
      <c r="U122" s="238" t="s">
        <v>41</v>
      </c>
      <c r="V122" s="239">
        <v>0</v>
      </c>
      <c r="W122" s="239">
        <f t="shared" si="0"/>
        <v>0</v>
      </c>
      <c r="X122" s="239">
        <v>0</v>
      </c>
      <c r="Y122" s="239">
        <f t="shared" si="1"/>
        <v>0</v>
      </c>
      <c r="Z122" s="239">
        <v>0</v>
      </c>
      <c r="AA122" s="240">
        <f t="shared" si="2"/>
        <v>0</v>
      </c>
      <c r="AR122" s="158" t="s">
        <v>198</v>
      </c>
      <c r="AT122" s="158" t="s">
        <v>203</v>
      </c>
      <c r="AU122" s="158" t="s">
        <v>80</v>
      </c>
      <c r="AY122" s="158" t="s">
        <v>168</v>
      </c>
      <c r="BE122" s="241">
        <f t="shared" si="3"/>
        <v>0</v>
      </c>
      <c r="BF122" s="241">
        <f t="shared" si="4"/>
        <v>0</v>
      </c>
      <c r="BG122" s="241">
        <f t="shared" si="5"/>
        <v>0</v>
      </c>
      <c r="BH122" s="241">
        <f t="shared" si="6"/>
        <v>0</v>
      </c>
      <c r="BI122" s="241">
        <f t="shared" si="7"/>
        <v>0</v>
      </c>
      <c r="BJ122" s="158" t="s">
        <v>85</v>
      </c>
      <c r="BK122" s="242">
        <f t="shared" si="8"/>
        <v>0</v>
      </c>
      <c r="BL122" s="158" t="s">
        <v>173</v>
      </c>
      <c r="BM122" s="158" t="s">
        <v>207</v>
      </c>
      <c r="BO122" s="152"/>
    </row>
    <row r="123" spans="2:67" s="170" customFormat="1" ht="16.5" customHeight="1">
      <c r="B123" s="171"/>
      <c r="C123" s="243" t="s">
        <v>190</v>
      </c>
      <c r="D123" s="243" t="s">
        <v>203</v>
      </c>
      <c r="E123" s="244" t="s">
        <v>2387</v>
      </c>
      <c r="F123" s="245" t="s">
        <v>2388</v>
      </c>
      <c r="G123" s="245"/>
      <c r="H123" s="245"/>
      <c r="I123" s="245"/>
      <c r="J123" s="246" t="s">
        <v>210</v>
      </c>
      <c r="K123" s="247">
        <v>1</v>
      </c>
      <c r="L123" s="150"/>
      <c r="M123" s="150"/>
      <c r="N123" s="248">
        <f t="shared" si="9"/>
        <v>0</v>
      </c>
      <c r="O123" s="236"/>
      <c r="P123" s="236"/>
      <c r="Q123" s="236"/>
      <c r="R123" s="174"/>
      <c r="T123" s="237" t="s">
        <v>5</v>
      </c>
      <c r="U123" s="238" t="s">
        <v>41</v>
      </c>
      <c r="V123" s="239">
        <v>0</v>
      </c>
      <c r="W123" s="239">
        <f t="shared" si="0"/>
        <v>0</v>
      </c>
      <c r="X123" s="239">
        <v>0</v>
      </c>
      <c r="Y123" s="239">
        <f t="shared" si="1"/>
        <v>0</v>
      </c>
      <c r="Z123" s="239">
        <v>0</v>
      </c>
      <c r="AA123" s="240">
        <f t="shared" si="2"/>
        <v>0</v>
      </c>
      <c r="AR123" s="158" t="s">
        <v>198</v>
      </c>
      <c r="AT123" s="158" t="s">
        <v>203</v>
      </c>
      <c r="AU123" s="158" t="s">
        <v>80</v>
      </c>
      <c r="AY123" s="158" t="s">
        <v>168</v>
      </c>
      <c r="BE123" s="241">
        <f t="shared" si="3"/>
        <v>0</v>
      </c>
      <c r="BF123" s="241">
        <f t="shared" si="4"/>
        <v>0</v>
      </c>
      <c r="BG123" s="241">
        <f t="shared" si="5"/>
        <v>0</v>
      </c>
      <c r="BH123" s="241">
        <f t="shared" si="6"/>
        <v>0</v>
      </c>
      <c r="BI123" s="241">
        <f t="shared" si="7"/>
        <v>0</v>
      </c>
      <c r="BJ123" s="158" t="s">
        <v>85</v>
      </c>
      <c r="BK123" s="242">
        <f t="shared" si="8"/>
        <v>0</v>
      </c>
      <c r="BL123" s="158" t="s">
        <v>173</v>
      </c>
      <c r="BM123" s="158" t="s">
        <v>216</v>
      </c>
      <c r="BO123" s="152"/>
    </row>
    <row r="124" spans="2:67" s="170" customFormat="1" ht="16.5" customHeight="1">
      <c r="B124" s="171"/>
      <c r="C124" s="243" t="s">
        <v>194</v>
      </c>
      <c r="D124" s="243" t="s">
        <v>203</v>
      </c>
      <c r="E124" s="244" t="s">
        <v>2389</v>
      </c>
      <c r="F124" s="245" t="s">
        <v>2390</v>
      </c>
      <c r="G124" s="245"/>
      <c r="H124" s="245"/>
      <c r="I124" s="245"/>
      <c r="J124" s="246" t="s">
        <v>210</v>
      </c>
      <c r="K124" s="247">
        <v>1</v>
      </c>
      <c r="L124" s="150"/>
      <c r="M124" s="150"/>
      <c r="N124" s="248">
        <f t="shared" si="9"/>
        <v>0</v>
      </c>
      <c r="O124" s="236"/>
      <c r="P124" s="236"/>
      <c r="Q124" s="236"/>
      <c r="R124" s="174"/>
      <c r="T124" s="237" t="s">
        <v>5</v>
      </c>
      <c r="U124" s="238" t="s">
        <v>41</v>
      </c>
      <c r="V124" s="239">
        <v>0</v>
      </c>
      <c r="W124" s="239">
        <f t="shared" si="0"/>
        <v>0</v>
      </c>
      <c r="X124" s="239">
        <v>0</v>
      </c>
      <c r="Y124" s="239">
        <f t="shared" si="1"/>
        <v>0</v>
      </c>
      <c r="Z124" s="239">
        <v>0</v>
      </c>
      <c r="AA124" s="240">
        <f t="shared" si="2"/>
        <v>0</v>
      </c>
      <c r="AR124" s="158" t="s">
        <v>198</v>
      </c>
      <c r="AT124" s="158" t="s">
        <v>203</v>
      </c>
      <c r="AU124" s="158" t="s">
        <v>80</v>
      </c>
      <c r="AY124" s="158" t="s">
        <v>168</v>
      </c>
      <c r="BE124" s="241">
        <f t="shared" si="3"/>
        <v>0</v>
      </c>
      <c r="BF124" s="241">
        <f t="shared" si="4"/>
        <v>0</v>
      </c>
      <c r="BG124" s="241">
        <f t="shared" si="5"/>
        <v>0</v>
      </c>
      <c r="BH124" s="241">
        <f t="shared" si="6"/>
        <v>0</v>
      </c>
      <c r="BI124" s="241">
        <f t="shared" si="7"/>
        <v>0</v>
      </c>
      <c r="BJ124" s="158" t="s">
        <v>85</v>
      </c>
      <c r="BK124" s="242">
        <f t="shared" si="8"/>
        <v>0</v>
      </c>
      <c r="BL124" s="158" t="s">
        <v>173</v>
      </c>
      <c r="BM124" s="158" t="s">
        <v>224</v>
      </c>
      <c r="BO124" s="152"/>
    </row>
    <row r="125" spans="2:67" s="170" customFormat="1" ht="16.5" customHeight="1">
      <c r="B125" s="171"/>
      <c r="C125" s="243" t="s">
        <v>198</v>
      </c>
      <c r="D125" s="243" t="s">
        <v>203</v>
      </c>
      <c r="E125" s="244" t="s">
        <v>2391</v>
      </c>
      <c r="F125" s="245" t="s">
        <v>2392</v>
      </c>
      <c r="G125" s="245"/>
      <c r="H125" s="245"/>
      <c r="I125" s="245"/>
      <c r="J125" s="246" t="s">
        <v>210</v>
      </c>
      <c r="K125" s="247">
        <v>20</v>
      </c>
      <c r="L125" s="150"/>
      <c r="M125" s="150"/>
      <c r="N125" s="248">
        <f t="shared" si="9"/>
        <v>0</v>
      </c>
      <c r="O125" s="236"/>
      <c r="P125" s="236"/>
      <c r="Q125" s="236"/>
      <c r="R125" s="174"/>
      <c r="T125" s="237" t="s">
        <v>5</v>
      </c>
      <c r="U125" s="238" t="s">
        <v>41</v>
      </c>
      <c r="V125" s="239">
        <v>0</v>
      </c>
      <c r="W125" s="239">
        <f t="shared" si="0"/>
        <v>0</v>
      </c>
      <c r="X125" s="239">
        <v>0</v>
      </c>
      <c r="Y125" s="239">
        <f t="shared" si="1"/>
        <v>0</v>
      </c>
      <c r="Z125" s="239">
        <v>0</v>
      </c>
      <c r="AA125" s="240">
        <f t="shared" si="2"/>
        <v>0</v>
      </c>
      <c r="AR125" s="158" t="s">
        <v>198</v>
      </c>
      <c r="AT125" s="158" t="s">
        <v>203</v>
      </c>
      <c r="AU125" s="158" t="s">
        <v>80</v>
      </c>
      <c r="AY125" s="158" t="s">
        <v>168</v>
      </c>
      <c r="BE125" s="241">
        <f t="shared" si="3"/>
        <v>0</v>
      </c>
      <c r="BF125" s="241">
        <f t="shared" si="4"/>
        <v>0</v>
      </c>
      <c r="BG125" s="241">
        <f t="shared" si="5"/>
        <v>0</v>
      </c>
      <c r="BH125" s="241">
        <f t="shared" si="6"/>
        <v>0</v>
      </c>
      <c r="BI125" s="241">
        <f t="shared" si="7"/>
        <v>0</v>
      </c>
      <c r="BJ125" s="158" t="s">
        <v>85</v>
      </c>
      <c r="BK125" s="242">
        <f t="shared" si="8"/>
        <v>0</v>
      </c>
      <c r="BL125" s="158" t="s">
        <v>173</v>
      </c>
      <c r="BM125" s="158" t="s">
        <v>232</v>
      </c>
      <c r="BO125" s="152"/>
    </row>
    <row r="126" spans="2:67" s="170" customFormat="1" ht="16.5" customHeight="1">
      <c r="B126" s="171"/>
      <c r="C126" s="243" t="s">
        <v>202</v>
      </c>
      <c r="D126" s="243" t="s">
        <v>203</v>
      </c>
      <c r="E126" s="244" t="s">
        <v>2393</v>
      </c>
      <c r="F126" s="245" t="s">
        <v>2394</v>
      </c>
      <c r="G126" s="245"/>
      <c r="H126" s="245"/>
      <c r="I126" s="245"/>
      <c r="J126" s="246" t="s">
        <v>210</v>
      </c>
      <c r="K126" s="247">
        <v>21</v>
      </c>
      <c r="L126" s="150"/>
      <c r="M126" s="150"/>
      <c r="N126" s="248">
        <f t="shared" si="9"/>
        <v>0</v>
      </c>
      <c r="O126" s="236"/>
      <c r="P126" s="236"/>
      <c r="Q126" s="236"/>
      <c r="R126" s="174"/>
      <c r="T126" s="237" t="s">
        <v>5</v>
      </c>
      <c r="U126" s="238" t="s">
        <v>41</v>
      </c>
      <c r="V126" s="239">
        <v>0</v>
      </c>
      <c r="W126" s="239">
        <f t="shared" si="0"/>
        <v>0</v>
      </c>
      <c r="X126" s="239">
        <v>0</v>
      </c>
      <c r="Y126" s="239">
        <f t="shared" si="1"/>
        <v>0</v>
      </c>
      <c r="Z126" s="239">
        <v>0</v>
      </c>
      <c r="AA126" s="240">
        <f t="shared" si="2"/>
        <v>0</v>
      </c>
      <c r="AR126" s="158" t="s">
        <v>198</v>
      </c>
      <c r="AT126" s="158" t="s">
        <v>203</v>
      </c>
      <c r="AU126" s="158" t="s">
        <v>80</v>
      </c>
      <c r="AY126" s="158" t="s">
        <v>168</v>
      </c>
      <c r="BE126" s="241">
        <f t="shared" si="3"/>
        <v>0</v>
      </c>
      <c r="BF126" s="241">
        <f t="shared" si="4"/>
        <v>0</v>
      </c>
      <c r="BG126" s="241">
        <f t="shared" si="5"/>
        <v>0</v>
      </c>
      <c r="BH126" s="241">
        <f t="shared" si="6"/>
        <v>0</v>
      </c>
      <c r="BI126" s="241">
        <f t="shared" si="7"/>
        <v>0</v>
      </c>
      <c r="BJ126" s="158" t="s">
        <v>85</v>
      </c>
      <c r="BK126" s="242">
        <f t="shared" si="8"/>
        <v>0</v>
      </c>
      <c r="BL126" s="158" t="s">
        <v>173</v>
      </c>
      <c r="BM126" s="158" t="s">
        <v>240</v>
      </c>
      <c r="BO126" s="152"/>
    </row>
    <row r="127" spans="2:67" s="170" customFormat="1" ht="16.5" customHeight="1">
      <c r="B127" s="171"/>
      <c r="C127" s="243" t="s">
        <v>207</v>
      </c>
      <c r="D127" s="243" t="s">
        <v>203</v>
      </c>
      <c r="E127" s="244" t="s">
        <v>2395</v>
      </c>
      <c r="F127" s="245" t="s">
        <v>2396</v>
      </c>
      <c r="G127" s="245"/>
      <c r="H127" s="245"/>
      <c r="I127" s="245"/>
      <c r="J127" s="246" t="s">
        <v>210</v>
      </c>
      <c r="K127" s="247">
        <v>8</v>
      </c>
      <c r="L127" s="150"/>
      <c r="M127" s="150"/>
      <c r="N127" s="248">
        <f t="shared" si="9"/>
        <v>0</v>
      </c>
      <c r="O127" s="236"/>
      <c r="P127" s="236"/>
      <c r="Q127" s="236"/>
      <c r="R127" s="174"/>
      <c r="T127" s="237" t="s">
        <v>5</v>
      </c>
      <c r="U127" s="238" t="s">
        <v>41</v>
      </c>
      <c r="V127" s="239">
        <v>0</v>
      </c>
      <c r="W127" s="239">
        <f t="shared" si="0"/>
        <v>0</v>
      </c>
      <c r="X127" s="239">
        <v>0</v>
      </c>
      <c r="Y127" s="239">
        <f t="shared" si="1"/>
        <v>0</v>
      </c>
      <c r="Z127" s="239">
        <v>0</v>
      </c>
      <c r="AA127" s="240">
        <f t="shared" si="2"/>
        <v>0</v>
      </c>
      <c r="AR127" s="158" t="s">
        <v>198</v>
      </c>
      <c r="AT127" s="158" t="s">
        <v>203</v>
      </c>
      <c r="AU127" s="158" t="s">
        <v>80</v>
      </c>
      <c r="AY127" s="158" t="s">
        <v>168</v>
      </c>
      <c r="BE127" s="241">
        <f t="shared" si="3"/>
        <v>0</v>
      </c>
      <c r="BF127" s="241">
        <f t="shared" si="4"/>
        <v>0</v>
      </c>
      <c r="BG127" s="241">
        <f t="shared" si="5"/>
        <v>0</v>
      </c>
      <c r="BH127" s="241">
        <f t="shared" si="6"/>
        <v>0</v>
      </c>
      <c r="BI127" s="241">
        <f t="shared" si="7"/>
        <v>0</v>
      </c>
      <c r="BJ127" s="158" t="s">
        <v>85</v>
      </c>
      <c r="BK127" s="242">
        <f t="shared" si="8"/>
        <v>0</v>
      </c>
      <c r="BL127" s="158" t="s">
        <v>173</v>
      </c>
      <c r="BM127" s="158" t="s">
        <v>10</v>
      </c>
      <c r="BO127" s="152"/>
    </row>
    <row r="128" spans="2:67" s="170" customFormat="1" ht="25.5" customHeight="1">
      <c r="B128" s="171"/>
      <c r="C128" s="243" t="s">
        <v>212</v>
      </c>
      <c r="D128" s="243" t="s">
        <v>203</v>
      </c>
      <c r="E128" s="244" t="s">
        <v>2397</v>
      </c>
      <c r="F128" s="245" t="s">
        <v>2398</v>
      </c>
      <c r="G128" s="245"/>
      <c r="H128" s="245"/>
      <c r="I128" s="245"/>
      <c r="J128" s="246" t="s">
        <v>210</v>
      </c>
      <c r="K128" s="247">
        <v>8</v>
      </c>
      <c r="L128" s="150"/>
      <c r="M128" s="150"/>
      <c r="N128" s="248">
        <f t="shared" si="9"/>
        <v>0</v>
      </c>
      <c r="O128" s="236"/>
      <c r="P128" s="236"/>
      <c r="Q128" s="236"/>
      <c r="R128" s="174"/>
      <c r="T128" s="237" t="s">
        <v>5</v>
      </c>
      <c r="U128" s="238" t="s">
        <v>41</v>
      </c>
      <c r="V128" s="239">
        <v>0</v>
      </c>
      <c r="W128" s="239">
        <f t="shared" si="0"/>
        <v>0</v>
      </c>
      <c r="X128" s="239">
        <v>0</v>
      </c>
      <c r="Y128" s="239">
        <f t="shared" si="1"/>
        <v>0</v>
      </c>
      <c r="Z128" s="239">
        <v>0</v>
      </c>
      <c r="AA128" s="240">
        <f t="shared" si="2"/>
        <v>0</v>
      </c>
      <c r="AR128" s="158" t="s">
        <v>198</v>
      </c>
      <c r="AT128" s="158" t="s">
        <v>203</v>
      </c>
      <c r="AU128" s="158" t="s">
        <v>80</v>
      </c>
      <c r="AY128" s="158" t="s">
        <v>168</v>
      </c>
      <c r="BE128" s="241">
        <f t="shared" si="3"/>
        <v>0</v>
      </c>
      <c r="BF128" s="241">
        <f t="shared" si="4"/>
        <v>0</v>
      </c>
      <c r="BG128" s="241">
        <f t="shared" si="5"/>
        <v>0</v>
      </c>
      <c r="BH128" s="241">
        <f t="shared" si="6"/>
        <v>0</v>
      </c>
      <c r="BI128" s="241">
        <f t="shared" si="7"/>
        <v>0</v>
      </c>
      <c r="BJ128" s="158" t="s">
        <v>85</v>
      </c>
      <c r="BK128" s="242">
        <f t="shared" si="8"/>
        <v>0</v>
      </c>
      <c r="BL128" s="158" t="s">
        <v>173</v>
      </c>
      <c r="BM128" s="158" t="s">
        <v>256</v>
      </c>
      <c r="BO128" s="152"/>
    </row>
    <row r="129" spans="2:67" s="170" customFormat="1" ht="25.5" customHeight="1">
      <c r="B129" s="171"/>
      <c r="C129" s="243" t="s">
        <v>216</v>
      </c>
      <c r="D129" s="243" t="s">
        <v>203</v>
      </c>
      <c r="E129" s="244" t="s">
        <v>2399</v>
      </c>
      <c r="F129" s="245" t="s">
        <v>2400</v>
      </c>
      <c r="G129" s="245"/>
      <c r="H129" s="245"/>
      <c r="I129" s="245"/>
      <c r="J129" s="246" t="s">
        <v>210</v>
      </c>
      <c r="K129" s="247">
        <v>10</v>
      </c>
      <c r="L129" s="150"/>
      <c r="M129" s="150"/>
      <c r="N129" s="248">
        <f t="shared" si="9"/>
        <v>0</v>
      </c>
      <c r="O129" s="236"/>
      <c r="P129" s="236"/>
      <c r="Q129" s="236"/>
      <c r="R129" s="174"/>
      <c r="T129" s="237" t="s">
        <v>5</v>
      </c>
      <c r="U129" s="238" t="s">
        <v>41</v>
      </c>
      <c r="V129" s="239">
        <v>0</v>
      </c>
      <c r="W129" s="239">
        <f t="shared" si="0"/>
        <v>0</v>
      </c>
      <c r="X129" s="239">
        <v>0</v>
      </c>
      <c r="Y129" s="239">
        <f t="shared" si="1"/>
        <v>0</v>
      </c>
      <c r="Z129" s="239">
        <v>0</v>
      </c>
      <c r="AA129" s="240">
        <f t="shared" si="2"/>
        <v>0</v>
      </c>
      <c r="AR129" s="158" t="s">
        <v>198</v>
      </c>
      <c r="AT129" s="158" t="s">
        <v>203</v>
      </c>
      <c r="AU129" s="158" t="s">
        <v>80</v>
      </c>
      <c r="AY129" s="158" t="s">
        <v>168</v>
      </c>
      <c r="BE129" s="241">
        <f t="shared" si="3"/>
        <v>0</v>
      </c>
      <c r="BF129" s="241">
        <f t="shared" si="4"/>
        <v>0</v>
      </c>
      <c r="BG129" s="241">
        <f t="shared" si="5"/>
        <v>0</v>
      </c>
      <c r="BH129" s="241">
        <f t="shared" si="6"/>
        <v>0</v>
      </c>
      <c r="BI129" s="241">
        <f t="shared" si="7"/>
        <v>0</v>
      </c>
      <c r="BJ129" s="158" t="s">
        <v>85</v>
      </c>
      <c r="BK129" s="242">
        <f t="shared" si="8"/>
        <v>0</v>
      </c>
      <c r="BL129" s="158" t="s">
        <v>173</v>
      </c>
      <c r="BM129" s="158" t="s">
        <v>264</v>
      </c>
      <c r="BO129" s="152"/>
    </row>
    <row r="130" spans="2:67" s="170" customFormat="1" ht="16.5" customHeight="1">
      <c r="B130" s="171"/>
      <c r="C130" s="243" t="s">
        <v>220</v>
      </c>
      <c r="D130" s="243" t="s">
        <v>203</v>
      </c>
      <c r="E130" s="244" t="s">
        <v>2401</v>
      </c>
      <c r="F130" s="245" t="s">
        <v>2402</v>
      </c>
      <c r="G130" s="245"/>
      <c r="H130" s="245"/>
      <c r="I130" s="245"/>
      <c r="J130" s="246" t="s">
        <v>210</v>
      </c>
      <c r="K130" s="247">
        <v>4</v>
      </c>
      <c r="L130" s="150"/>
      <c r="M130" s="150"/>
      <c r="N130" s="248">
        <f t="shared" si="9"/>
        <v>0</v>
      </c>
      <c r="O130" s="236"/>
      <c r="P130" s="236"/>
      <c r="Q130" s="236"/>
      <c r="R130" s="174"/>
      <c r="T130" s="237" t="s">
        <v>5</v>
      </c>
      <c r="U130" s="238" t="s">
        <v>41</v>
      </c>
      <c r="V130" s="239">
        <v>0</v>
      </c>
      <c r="W130" s="239">
        <f t="shared" si="0"/>
        <v>0</v>
      </c>
      <c r="X130" s="239">
        <v>0</v>
      </c>
      <c r="Y130" s="239">
        <f t="shared" si="1"/>
        <v>0</v>
      </c>
      <c r="Z130" s="239">
        <v>0</v>
      </c>
      <c r="AA130" s="240">
        <f t="shared" si="2"/>
        <v>0</v>
      </c>
      <c r="AR130" s="158" t="s">
        <v>198</v>
      </c>
      <c r="AT130" s="158" t="s">
        <v>203</v>
      </c>
      <c r="AU130" s="158" t="s">
        <v>80</v>
      </c>
      <c r="AY130" s="158" t="s">
        <v>168</v>
      </c>
      <c r="BE130" s="241">
        <f t="shared" si="3"/>
        <v>0</v>
      </c>
      <c r="BF130" s="241">
        <f t="shared" si="4"/>
        <v>0</v>
      </c>
      <c r="BG130" s="241">
        <f t="shared" si="5"/>
        <v>0</v>
      </c>
      <c r="BH130" s="241">
        <f t="shared" si="6"/>
        <v>0</v>
      </c>
      <c r="BI130" s="241">
        <f t="shared" si="7"/>
        <v>0</v>
      </c>
      <c r="BJ130" s="158" t="s">
        <v>85</v>
      </c>
      <c r="BK130" s="242">
        <f t="shared" si="8"/>
        <v>0</v>
      </c>
      <c r="BL130" s="158" t="s">
        <v>173</v>
      </c>
      <c r="BM130" s="158" t="s">
        <v>273</v>
      </c>
      <c r="BO130" s="152"/>
    </row>
    <row r="131" spans="2:67" s="170" customFormat="1" ht="16.5" customHeight="1">
      <c r="B131" s="171"/>
      <c r="C131" s="243" t="s">
        <v>224</v>
      </c>
      <c r="D131" s="243" t="s">
        <v>203</v>
      </c>
      <c r="E131" s="244" t="s">
        <v>2403</v>
      </c>
      <c r="F131" s="245" t="s">
        <v>2404</v>
      </c>
      <c r="G131" s="245"/>
      <c r="H131" s="245"/>
      <c r="I131" s="245"/>
      <c r="J131" s="246" t="s">
        <v>210</v>
      </c>
      <c r="K131" s="247">
        <v>8</v>
      </c>
      <c r="L131" s="150"/>
      <c r="M131" s="150"/>
      <c r="N131" s="248">
        <f t="shared" si="9"/>
        <v>0</v>
      </c>
      <c r="O131" s="236"/>
      <c r="P131" s="236"/>
      <c r="Q131" s="236"/>
      <c r="R131" s="174"/>
      <c r="T131" s="237" t="s">
        <v>5</v>
      </c>
      <c r="U131" s="238" t="s">
        <v>41</v>
      </c>
      <c r="V131" s="239">
        <v>0</v>
      </c>
      <c r="W131" s="239">
        <f t="shared" si="0"/>
        <v>0</v>
      </c>
      <c r="X131" s="239">
        <v>0</v>
      </c>
      <c r="Y131" s="239">
        <f t="shared" si="1"/>
        <v>0</v>
      </c>
      <c r="Z131" s="239">
        <v>0</v>
      </c>
      <c r="AA131" s="240">
        <f t="shared" si="2"/>
        <v>0</v>
      </c>
      <c r="AR131" s="158" t="s">
        <v>198</v>
      </c>
      <c r="AT131" s="158" t="s">
        <v>203</v>
      </c>
      <c r="AU131" s="158" t="s">
        <v>80</v>
      </c>
      <c r="AY131" s="158" t="s">
        <v>168</v>
      </c>
      <c r="BE131" s="241">
        <f t="shared" si="3"/>
        <v>0</v>
      </c>
      <c r="BF131" s="241">
        <f t="shared" si="4"/>
        <v>0</v>
      </c>
      <c r="BG131" s="241">
        <f t="shared" si="5"/>
        <v>0</v>
      </c>
      <c r="BH131" s="241">
        <f t="shared" si="6"/>
        <v>0</v>
      </c>
      <c r="BI131" s="241">
        <f t="shared" si="7"/>
        <v>0</v>
      </c>
      <c r="BJ131" s="158" t="s">
        <v>85</v>
      </c>
      <c r="BK131" s="242">
        <f t="shared" si="8"/>
        <v>0</v>
      </c>
      <c r="BL131" s="158" t="s">
        <v>173</v>
      </c>
      <c r="BM131" s="158" t="s">
        <v>281</v>
      </c>
      <c r="BO131" s="152"/>
    </row>
    <row r="132" spans="2:67" s="220" customFormat="1" ht="37.4" customHeight="1">
      <c r="B132" s="214"/>
      <c r="C132" s="215"/>
      <c r="D132" s="216" t="s">
        <v>2374</v>
      </c>
      <c r="E132" s="216"/>
      <c r="F132" s="216"/>
      <c r="G132" s="216"/>
      <c r="H132" s="216"/>
      <c r="I132" s="216"/>
      <c r="J132" s="216"/>
      <c r="K132" s="216"/>
      <c r="L132" s="290"/>
      <c r="M132" s="290"/>
      <c r="N132" s="259">
        <f>BK132</f>
        <v>0</v>
      </c>
      <c r="O132" s="260"/>
      <c r="P132" s="260"/>
      <c r="Q132" s="260"/>
      <c r="R132" s="219"/>
      <c r="T132" s="221"/>
      <c r="U132" s="215"/>
      <c r="V132" s="215"/>
      <c r="W132" s="222">
        <f>SUM(W133:W142)</f>
        <v>0</v>
      </c>
      <c r="X132" s="215"/>
      <c r="Y132" s="222">
        <f>SUM(Y133:Y142)</f>
        <v>0</v>
      </c>
      <c r="Z132" s="215"/>
      <c r="AA132" s="223">
        <f>SUM(AA133:AA142)</f>
        <v>0</v>
      </c>
      <c r="AR132" s="224" t="s">
        <v>80</v>
      </c>
      <c r="AT132" s="225" t="s">
        <v>73</v>
      </c>
      <c r="AU132" s="225" t="s">
        <v>74</v>
      </c>
      <c r="AY132" s="224" t="s">
        <v>168</v>
      </c>
      <c r="BK132" s="226">
        <f>SUM(BK133:BK142)</f>
        <v>0</v>
      </c>
      <c r="BO132" s="152"/>
    </row>
    <row r="133" spans="2:67" s="170" customFormat="1" ht="25.5" customHeight="1">
      <c r="B133" s="171"/>
      <c r="C133" s="231" t="s">
        <v>228</v>
      </c>
      <c r="D133" s="231" t="s">
        <v>169</v>
      </c>
      <c r="E133" s="232" t="s">
        <v>2405</v>
      </c>
      <c r="F133" s="233" t="s">
        <v>2406</v>
      </c>
      <c r="G133" s="233"/>
      <c r="H133" s="233"/>
      <c r="I133" s="233"/>
      <c r="J133" s="234" t="s">
        <v>210</v>
      </c>
      <c r="K133" s="235">
        <v>1</v>
      </c>
      <c r="L133" s="149"/>
      <c r="M133" s="149"/>
      <c r="N133" s="236">
        <f t="shared" ref="N133:N142" si="10">ROUND(L133*K133,2)</f>
        <v>0</v>
      </c>
      <c r="O133" s="236"/>
      <c r="P133" s="236"/>
      <c r="Q133" s="236"/>
      <c r="R133" s="174"/>
      <c r="T133" s="237" t="s">
        <v>5</v>
      </c>
      <c r="U133" s="238" t="s">
        <v>41</v>
      </c>
      <c r="V133" s="239">
        <v>0</v>
      </c>
      <c r="W133" s="239">
        <f t="shared" ref="W133:W142" si="11">V133*K133</f>
        <v>0</v>
      </c>
      <c r="X133" s="239">
        <v>0</v>
      </c>
      <c r="Y133" s="239">
        <f t="shared" ref="Y133:Y142" si="12">X133*K133</f>
        <v>0</v>
      </c>
      <c r="Z133" s="239">
        <v>0</v>
      </c>
      <c r="AA133" s="240">
        <f t="shared" ref="AA133:AA142" si="13">Z133*K133</f>
        <v>0</v>
      </c>
      <c r="AR133" s="158" t="s">
        <v>173</v>
      </c>
      <c r="AT133" s="158" t="s">
        <v>169</v>
      </c>
      <c r="AU133" s="158" t="s">
        <v>80</v>
      </c>
      <c r="AY133" s="158" t="s">
        <v>168</v>
      </c>
      <c r="BE133" s="241">
        <f t="shared" ref="BE133:BE142" si="14">IF(U133="základná",N133,0)</f>
        <v>0</v>
      </c>
      <c r="BF133" s="241">
        <f t="shared" ref="BF133:BF142" si="15">IF(U133="znížená",N133,0)</f>
        <v>0</v>
      </c>
      <c r="BG133" s="241">
        <f t="shared" ref="BG133:BG142" si="16">IF(U133="zákl. prenesená",N133,0)</f>
        <v>0</v>
      </c>
      <c r="BH133" s="241">
        <f t="shared" ref="BH133:BH142" si="17">IF(U133="zníž. prenesená",N133,0)</f>
        <v>0</v>
      </c>
      <c r="BI133" s="241">
        <f t="shared" ref="BI133:BI142" si="18">IF(U133="nulová",N133,0)</f>
        <v>0</v>
      </c>
      <c r="BJ133" s="158" t="s">
        <v>85</v>
      </c>
      <c r="BK133" s="242">
        <f t="shared" ref="BK133:BK142" si="19">ROUND(L133*K133,3)</f>
        <v>0</v>
      </c>
      <c r="BL133" s="158" t="s">
        <v>173</v>
      </c>
      <c r="BM133" s="158" t="s">
        <v>289</v>
      </c>
      <c r="BO133" s="152"/>
    </row>
    <row r="134" spans="2:67" s="170" customFormat="1" ht="38.25" customHeight="1">
      <c r="B134" s="171"/>
      <c r="C134" s="231" t="s">
        <v>232</v>
      </c>
      <c r="D134" s="231" t="s">
        <v>169</v>
      </c>
      <c r="E134" s="232" t="s">
        <v>2407</v>
      </c>
      <c r="F134" s="261" t="s">
        <v>2605</v>
      </c>
      <c r="G134" s="233"/>
      <c r="H134" s="233"/>
      <c r="I134" s="233"/>
      <c r="J134" s="234" t="s">
        <v>210</v>
      </c>
      <c r="K134" s="235">
        <v>1</v>
      </c>
      <c r="L134" s="149"/>
      <c r="M134" s="149"/>
      <c r="N134" s="236">
        <f t="shared" si="10"/>
        <v>0</v>
      </c>
      <c r="O134" s="236"/>
      <c r="P134" s="236"/>
      <c r="Q134" s="236"/>
      <c r="R134" s="174"/>
      <c r="T134" s="237" t="s">
        <v>5</v>
      </c>
      <c r="U134" s="238" t="s">
        <v>41</v>
      </c>
      <c r="V134" s="239">
        <v>0</v>
      </c>
      <c r="W134" s="239">
        <f t="shared" si="11"/>
        <v>0</v>
      </c>
      <c r="X134" s="239">
        <v>0</v>
      </c>
      <c r="Y134" s="239">
        <f t="shared" si="12"/>
        <v>0</v>
      </c>
      <c r="Z134" s="239">
        <v>0</v>
      </c>
      <c r="AA134" s="240">
        <f t="shared" si="13"/>
        <v>0</v>
      </c>
      <c r="AR134" s="158" t="s">
        <v>173</v>
      </c>
      <c r="AT134" s="158" t="s">
        <v>169</v>
      </c>
      <c r="AU134" s="158" t="s">
        <v>80</v>
      </c>
      <c r="AY134" s="158" t="s">
        <v>168</v>
      </c>
      <c r="BE134" s="241">
        <f t="shared" si="14"/>
        <v>0</v>
      </c>
      <c r="BF134" s="241">
        <f t="shared" si="15"/>
        <v>0</v>
      </c>
      <c r="BG134" s="241">
        <f t="shared" si="16"/>
        <v>0</v>
      </c>
      <c r="BH134" s="241">
        <f t="shared" si="17"/>
        <v>0</v>
      </c>
      <c r="BI134" s="241">
        <f t="shared" si="18"/>
        <v>0</v>
      </c>
      <c r="BJ134" s="158" t="s">
        <v>85</v>
      </c>
      <c r="BK134" s="242">
        <f t="shared" si="19"/>
        <v>0</v>
      </c>
      <c r="BL134" s="158" t="s">
        <v>173</v>
      </c>
      <c r="BM134" s="158" t="s">
        <v>297</v>
      </c>
      <c r="BO134" s="152"/>
    </row>
    <row r="135" spans="2:67" s="170" customFormat="1" ht="16.5" customHeight="1">
      <c r="B135" s="171"/>
      <c r="C135" s="231" t="s">
        <v>236</v>
      </c>
      <c r="D135" s="231" t="s">
        <v>169</v>
      </c>
      <c r="E135" s="232" t="s">
        <v>2408</v>
      </c>
      <c r="F135" s="233" t="s">
        <v>2409</v>
      </c>
      <c r="G135" s="233"/>
      <c r="H135" s="233"/>
      <c r="I135" s="233"/>
      <c r="J135" s="234" t="s">
        <v>210</v>
      </c>
      <c r="K135" s="235">
        <v>21</v>
      </c>
      <c r="L135" s="149"/>
      <c r="M135" s="149"/>
      <c r="N135" s="236">
        <f t="shared" si="10"/>
        <v>0</v>
      </c>
      <c r="O135" s="236"/>
      <c r="P135" s="236"/>
      <c r="Q135" s="236"/>
      <c r="R135" s="174"/>
      <c r="T135" s="237" t="s">
        <v>5</v>
      </c>
      <c r="U135" s="238" t="s">
        <v>41</v>
      </c>
      <c r="V135" s="239">
        <v>0</v>
      </c>
      <c r="W135" s="239">
        <f t="shared" si="11"/>
        <v>0</v>
      </c>
      <c r="X135" s="239">
        <v>0</v>
      </c>
      <c r="Y135" s="239">
        <f t="shared" si="12"/>
        <v>0</v>
      </c>
      <c r="Z135" s="239">
        <v>0</v>
      </c>
      <c r="AA135" s="240">
        <f t="shared" si="13"/>
        <v>0</v>
      </c>
      <c r="AR135" s="158" t="s">
        <v>173</v>
      </c>
      <c r="AT135" s="158" t="s">
        <v>169</v>
      </c>
      <c r="AU135" s="158" t="s">
        <v>80</v>
      </c>
      <c r="AY135" s="158" t="s">
        <v>168</v>
      </c>
      <c r="BE135" s="241">
        <f t="shared" si="14"/>
        <v>0</v>
      </c>
      <c r="BF135" s="241">
        <f t="shared" si="15"/>
        <v>0</v>
      </c>
      <c r="BG135" s="241">
        <f t="shared" si="16"/>
        <v>0</v>
      </c>
      <c r="BH135" s="241">
        <f t="shared" si="17"/>
        <v>0</v>
      </c>
      <c r="BI135" s="241">
        <f t="shared" si="18"/>
        <v>0</v>
      </c>
      <c r="BJ135" s="158" t="s">
        <v>85</v>
      </c>
      <c r="BK135" s="242">
        <f t="shared" si="19"/>
        <v>0</v>
      </c>
      <c r="BL135" s="158" t="s">
        <v>173</v>
      </c>
      <c r="BM135" s="158" t="s">
        <v>305</v>
      </c>
      <c r="BO135" s="152"/>
    </row>
    <row r="136" spans="2:67" s="170" customFormat="1" ht="38.25" customHeight="1">
      <c r="B136" s="171"/>
      <c r="C136" s="231" t="s">
        <v>240</v>
      </c>
      <c r="D136" s="231" t="s">
        <v>169</v>
      </c>
      <c r="E136" s="232" t="s">
        <v>2410</v>
      </c>
      <c r="F136" s="233" t="s">
        <v>2411</v>
      </c>
      <c r="G136" s="233"/>
      <c r="H136" s="233"/>
      <c r="I136" s="233"/>
      <c r="J136" s="234" t="s">
        <v>210</v>
      </c>
      <c r="K136" s="235">
        <v>21</v>
      </c>
      <c r="L136" s="149"/>
      <c r="M136" s="149"/>
      <c r="N136" s="236">
        <f t="shared" si="10"/>
        <v>0</v>
      </c>
      <c r="O136" s="236"/>
      <c r="P136" s="236"/>
      <c r="Q136" s="236"/>
      <c r="R136" s="174"/>
      <c r="T136" s="237" t="s">
        <v>5</v>
      </c>
      <c r="U136" s="238" t="s">
        <v>41</v>
      </c>
      <c r="V136" s="239">
        <v>0</v>
      </c>
      <c r="W136" s="239">
        <f t="shared" si="11"/>
        <v>0</v>
      </c>
      <c r="X136" s="239">
        <v>0</v>
      </c>
      <c r="Y136" s="239">
        <f t="shared" si="12"/>
        <v>0</v>
      </c>
      <c r="Z136" s="239">
        <v>0</v>
      </c>
      <c r="AA136" s="240">
        <f t="shared" si="13"/>
        <v>0</v>
      </c>
      <c r="AR136" s="158" t="s">
        <v>173</v>
      </c>
      <c r="AT136" s="158" t="s">
        <v>169</v>
      </c>
      <c r="AU136" s="158" t="s">
        <v>80</v>
      </c>
      <c r="AY136" s="158" t="s">
        <v>168</v>
      </c>
      <c r="BE136" s="241">
        <f t="shared" si="14"/>
        <v>0</v>
      </c>
      <c r="BF136" s="241">
        <f t="shared" si="15"/>
        <v>0</v>
      </c>
      <c r="BG136" s="241">
        <f t="shared" si="16"/>
        <v>0</v>
      </c>
      <c r="BH136" s="241">
        <f t="shared" si="17"/>
        <v>0</v>
      </c>
      <c r="BI136" s="241">
        <f t="shared" si="18"/>
        <v>0</v>
      </c>
      <c r="BJ136" s="158" t="s">
        <v>85</v>
      </c>
      <c r="BK136" s="242">
        <f t="shared" si="19"/>
        <v>0</v>
      </c>
      <c r="BL136" s="158" t="s">
        <v>173</v>
      </c>
      <c r="BM136" s="158" t="s">
        <v>313</v>
      </c>
      <c r="BO136" s="152"/>
    </row>
    <row r="137" spans="2:67" s="170" customFormat="1" ht="25.5" customHeight="1">
      <c r="B137" s="171"/>
      <c r="C137" s="231" t="s">
        <v>245</v>
      </c>
      <c r="D137" s="231" t="s">
        <v>169</v>
      </c>
      <c r="E137" s="232" t="s">
        <v>2412</v>
      </c>
      <c r="F137" s="233" t="s">
        <v>2413</v>
      </c>
      <c r="G137" s="233"/>
      <c r="H137" s="233"/>
      <c r="I137" s="233"/>
      <c r="J137" s="234" t="s">
        <v>210</v>
      </c>
      <c r="K137" s="235">
        <v>8</v>
      </c>
      <c r="L137" s="149"/>
      <c r="M137" s="149"/>
      <c r="N137" s="236">
        <f t="shared" si="10"/>
        <v>0</v>
      </c>
      <c r="O137" s="236"/>
      <c r="P137" s="236"/>
      <c r="Q137" s="236"/>
      <c r="R137" s="174"/>
      <c r="T137" s="237" t="s">
        <v>5</v>
      </c>
      <c r="U137" s="238" t="s">
        <v>41</v>
      </c>
      <c r="V137" s="239">
        <v>0</v>
      </c>
      <c r="W137" s="239">
        <f t="shared" si="11"/>
        <v>0</v>
      </c>
      <c r="X137" s="239">
        <v>0</v>
      </c>
      <c r="Y137" s="239">
        <f t="shared" si="12"/>
        <v>0</v>
      </c>
      <c r="Z137" s="239">
        <v>0</v>
      </c>
      <c r="AA137" s="240">
        <f t="shared" si="13"/>
        <v>0</v>
      </c>
      <c r="AR137" s="158" t="s">
        <v>173</v>
      </c>
      <c r="AT137" s="158" t="s">
        <v>169</v>
      </c>
      <c r="AU137" s="158" t="s">
        <v>80</v>
      </c>
      <c r="AY137" s="158" t="s">
        <v>168</v>
      </c>
      <c r="BE137" s="241">
        <f t="shared" si="14"/>
        <v>0</v>
      </c>
      <c r="BF137" s="241">
        <f t="shared" si="15"/>
        <v>0</v>
      </c>
      <c r="BG137" s="241">
        <f t="shared" si="16"/>
        <v>0</v>
      </c>
      <c r="BH137" s="241">
        <f t="shared" si="17"/>
        <v>0</v>
      </c>
      <c r="BI137" s="241">
        <f t="shared" si="18"/>
        <v>0</v>
      </c>
      <c r="BJ137" s="158" t="s">
        <v>85</v>
      </c>
      <c r="BK137" s="242">
        <f t="shared" si="19"/>
        <v>0</v>
      </c>
      <c r="BL137" s="158" t="s">
        <v>173</v>
      </c>
      <c r="BM137" s="158" t="s">
        <v>321</v>
      </c>
      <c r="BO137" s="152"/>
    </row>
    <row r="138" spans="2:67" s="170" customFormat="1" ht="25.5" customHeight="1">
      <c r="B138" s="171"/>
      <c r="C138" s="231" t="s">
        <v>10</v>
      </c>
      <c r="D138" s="231" t="s">
        <v>169</v>
      </c>
      <c r="E138" s="232" t="s">
        <v>2414</v>
      </c>
      <c r="F138" s="233" t="s">
        <v>2415</v>
      </c>
      <c r="G138" s="233"/>
      <c r="H138" s="233"/>
      <c r="I138" s="233"/>
      <c r="J138" s="234" t="s">
        <v>210</v>
      </c>
      <c r="K138" s="235">
        <v>1</v>
      </c>
      <c r="L138" s="149"/>
      <c r="M138" s="149"/>
      <c r="N138" s="236">
        <f t="shared" si="10"/>
        <v>0</v>
      </c>
      <c r="O138" s="236"/>
      <c r="P138" s="236"/>
      <c r="Q138" s="236"/>
      <c r="R138" s="174"/>
      <c r="T138" s="237" t="s">
        <v>5</v>
      </c>
      <c r="U138" s="238" t="s">
        <v>41</v>
      </c>
      <c r="V138" s="239">
        <v>0</v>
      </c>
      <c r="W138" s="239">
        <f t="shared" si="11"/>
        <v>0</v>
      </c>
      <c r="X138" s="239">
        <v>0</v>
      </c>
      <c r="Y138" s="239">
        <f t="shared" si="12"/>
        <v>0</v>
      </c>
      <c r="Z138" s="239">
        <v>0</v>
      </c>
      <c r="AA138" s="240">
        <f t="shared" si="13"/>
        <v>0</v>
      </c>
      <c r="AR138" s="158" t="s">
        <v>173</v>
      </c>
      <c r="AT138" s="158" t="s">
        <v>169</v>
      </c>
      <c r="AU138" s="158" t="s">
        <v>80</v>
      </c>
      <c r="AY138" s="158" t="s">
        <v>168</v>
      </c>
      <c r="BE138" s="241">
        <f t="shared" si="14"/>
        <v>0</v>
      </c>
      <c r="BF138" s="241">
        <f t="shared" si="15"/>
        <v>0</v>
      </c>
      <c r="BG138" s="241">
        <f t="shared" si="16"/>
        <v>0</v>
      </c>
      <c r="BH138" s="241">
        <f t="shared" si="17"/>
        <v>0</v>
      </c>
      <c r="BI138" s="241">
        <f t="shared" si="18"/>
        <v>0</v>
      </c>
      <c r="BJ138" s="158" t="s">
        <v>85</v>
      </c>
      <c r="BK138" s="242">
        <f t="shared" si="19"/>
        <v>0</v>
      </c>
      <c r="BL138" s="158" t="s">
        <v>173</v>
      </c>
      <c r="BM138" s="158" t="s">
        <v>329</v>
      </c>
      <c r="BO138" s="152"/>
    </row>
    <row r="139" spans="2:67" s="170" customFormat="1" ht="16.5" customHeight="1">
      <c r="B139" s="171"/>
      <c r="C139" s="231" t="s">
        <v>252</v>
      </c>
      <c r="D139" s="231" t="s">
        <v>169</v>
      </c>
      <c r="E139" s="232" t="s">
        <v>2416</v>
      </c>
      <c r="F139" s="233" t="s">
        <v>2417</v>
      </c>
      <c r="G139" s="233"/>
      <c r="H139" s="233"/>
      <c r="I139" s="233"/>
      <c r="J139" s="234" t="s">
        <v>210</v>
      </c>
      <c r="K139" s="235">
        <v>4</v>
      </c>
      <c r="L139" s="149"/>
      <c r="M139" s="149"/>
      <c r="N139" s="236">
        <f t="shared" si="10"/>
        <v>0</v>
      </c>
      <c r="O139" s="236"/>
      <c r="P139" s="236"/>
      <c r="Q139" s="236"/>
      <c r="R139" s="174"/>
      <c r="T139" s="237" t="s">
        <v>5</v>
      </c>
      <c r="U139" s="238" t="s">
        <v>41</v>
      </c>
      <c r="V139" s="239">
        <v>0</v>
      </c>
      <c r="W139" s="239">
        <f t="shared" si="11"/>
        <v>0</v>
      </c>
      <c r="X139" s="239">
        <v>0</v>
      </c>
      <c r="Y139" s="239">
        <f t="shared" si="12"/>
        <v>0</v>
      </c>
      <c r="Z139" s="239">
        <v>0</v>
      </c>
      <c r="AA139" s="240">
        <f t="shared" si="13"/>
        <v>0</v>
      </c>
      <c r="AR139" s="158" t="s">
        <v>173</v>
      </c>
      <c r="AT139" s="158" t="s">
        <v>169</v>
      </c>
      <c r="AU139" s="158" t="s">
        <v>80</v>
      </c>
      <c r="AY139" s="158" t="s">
        <v>168</v>
      </c>
      <c r="BE139" s="241">
        <f t="shared" si="14"/>
        <v>0</v>
      </c>
      <c r="BF139" s="241">
        <f t="shared" si="15"/>
        <v>0</v>
      </c>
      <c r="BG139" s="241">
        <f t="shared" si="16"/>
        <v>0</v>
      </c>
      <c r="BH139" s="241">
        <f t="shared" si="17"/>
        <v>0</v>
      </c>
      <c r="BI139" s="241">
        <f t="shared" si="18"/>
        <v>0</v>
      </c>
      <c r="BJ139" s="158" t="s">
        <v>85</v>
      </c>
      <c r="BK139" s="242">
        <f t="shared" si="19"/>
        <v>0</v>
      </c>
      <c r="BL139" s="158" t="s">
        <v>173</v>
      </c>
      <c r="BM139" s="158" t="s">
        <v>337</v>
      </c>
      <c r="BO139" s="152"/>
    </row>
    <row r="140" spans="2:67" s="170" customFormat="1" ht="42.75" customHeight="1">
      <c r="B140" s="171"/>
      <c r="C140" s="231" t="s">
        <v>256</v>
      </c>
      <c r="D140" s="231" t="s">
        <v>169</v>
      </c>
      <c r="E140" s="232" t="s">
        <v>2418</v>
      </c>
      <c r="F140" s="233" t="s">
        <v>2419</v>
      </c>
      <c r="G140" s="233"/>
      <c r="H140" s="233"/>
      <c r="I140" s="233"/>
      <c r="J140" s="234" t="s">
        <v>210</v>
      </c>
      <c r="K140" s="235">
        <v>21</v>
      </c>
      <c r="L140" s="149"/>
      <c r="M140" s="149"/>
      <c r="N140" s="236">
        <f t="shared" si="10"/>
        <v>0</v>
      </c>
      <c r="O140" s="236"/>
      <c r="P140" s="236"/>
      <c r="Q140" s="236"/>
      <c r="R140" s="174"/>
      <c r="T140" s="237" t="s">
        <v>5</v>
      </c>
      <c r="U140" s="238" t="s">
        <v>41</v>
      </c>
      <c r="V140" s="239">
        <v>0</v>
      </c>
      <c r="W140" s="239">
        <f t="shared" si="11"/>
        <v>0</v>
      </c>
      <c r="X140" s="239">
        <v>0</v>
      </c>
      <c r="Y140" s="239">
        <f t="shared" si="12"/>
        <v>0</v>
      </c>
      <c r="Z140" s="239">
        <v>0</v>
      </c>
      <c r="AA140" s="240">
        <f t="shared" si="13"/>
        <v>0</v>
      </c>
      <c r="AR140" s="158" t="s">
        <v>173</v>
      </c>
      <c r="AT140" s="158" t="s">
        <v>169</v>
      </c>
      <c r="AU140" s="158" t="s">
        <v>80</v>
      </c>
      <c r="AY140" s="158" t="s">
        <v>168</v>
      </c>
      <c r="BE140" s="241">
        <f t="shared" si="14"/>
        <v>0</v>
      </c>
      <c r="BF140" s="241">
        <f t="shared" si="15"/>
        <v>0</v>
      </c>
      <c r="BG140" s="241">
        <f t="shared" si="16"/>
        <v>0</v>
      </c>
      <c r="BH140" s="241">
        <f t="shared" si="17"/>
        <v>0</v>
      </c>
      <c r="BI140" s="241">
        <f t="shared" si="18"/>
        <v>0</v>
      </c>
      <c r="BJ140" s="158" t="s">
        <v>85</v>
      </c>
      <c r="BK140" s="242">
        <f t="shared" si="19"/>
        <v>0</v>
      </c>
      <c r="BL140" s="158" t="s">
        <v>173</v>
      </c>
      <c r="BM140" s="158" t="s">
        <v>345</v>
      </c>
      <c r="BO140" s="152"/>
    </row>
    <row r="141" spans="2:67" s="170" customFormat="1" ht="42" customHeight="1">
      <c r="B141" s="171"/>
      <c r="C141" s="231" t="s">
        <v>260</v>
      </c>
      <c r="D141" s="231" t="s">
        <v>169</v>
      </c>
      <c r="E141" s="232" t="s">
        <v>2420</v>
      </c>
      <c r="F141" s="233" t="s">
        <v>2421</v>
      </c>
      <c r="G141" s="233"/>
      <c r="H141" s="233"/>
      <c r="I141" s="233"/>
      <c r="J141" s="234" t="s">
        <v>210</v>
      </c>
      <c r="K141" s="235">
        <v>29</v>
      </c>
      <c r="L141" s="149"/>
      <c r="M141" s="149"/>
      <c r="N141" s="236">
        <f t="shared" si="10"/>
        <v>0</v>
      </c>
      <c r="O141" s="236"/>
      <c r="P141" s="236"/>
      <c r="Q141" s="236"/>
      <c r="R141" s="174"/>
      <c r="T141" s="237" t="s">
        <v>5</v>
      </c>
      <c r="U141" s="238" t="s">
        <v>41</v>
      </c>
      <c r="V141" s="239">
        <v>0</v>
      </c>
      <c r="W141" s="239">
        <f t="shared" si="11"/>
        <v>0</v>
      </c>
      <c r="X141" s="239">
        <v>0</v>
      </c>
      <c r="Y141" s="239">
        <f t="shared" si="12"/>
        <v>0</v>
      </c>
      <c r="Z141" s="239">
        <v>0</v>
      </c>
      <c r="AA141" s="240">
        <f t="shared" si="13"/>
        <v>0</v>
      </c>
      <c r="AR141" s="158" t="s">
        <v>173</v>
      </c>
      <c r="AT141" s="158" t="s">
        <v>169</v>
      </c>
      <c r="AU141" s="158" t="s">
        <v>80</v>
      </c>
      <c r="AY141" s="158" t="s">
        <v>168</v>
      </c>
      <c r="BE141" s="241">
        <f t="shared" si="14"/>
        <v>0</v>
      </c>
      <c r="BF141" s="241">
        <f t="shared" si="15"/>
        <v>0</v>
      </c>
      <c r="BG141" s="241">
        <f t="shared" si="16"/>
        <v>0</v>
      </c>
      <c r="BH141" s="241">
        <f t="shared" si="17"/>
        <v>0</v>
      </c>
      <c r="BI141" s="241">
        <f t="shared" si="18"/>
        <v>0</v>
      </c>
      <c r="BJ141" s="158" t="s">
        <v>85</v>
      </c>
      <c r="BK141" s="242">
        <f t="shared" si="19"/>
        <v>0</v>
      </c>
      <c r="BL141" s="158" t="s">
        <v>173</v>
      </c>
      <c r="BM141" s="158" t="s">
        <v>354</v>
      </c>
      <c r="BO141" s="152"/>
    </row>
    <row r="142" spans="2:67" s="170" customFormat="1" ht="25.5" customHeight="1">
      <c r="B142" s="171"/>
      <c r="C142" s="231" t="s">
        <v>264</v>
      </c>
      <c r="D142" s="231" t="s">
        <v>169</v>
      </c>
      <c r="E142" s="232" t="s">
        <v>2422</v>
      </c>
      <c r="F142" s="233" t="s">
        <v>2423</v>
      </c>
      <c r="G142" s="233"/>
      <c r="H142" s="233"/>
      <c r="I142" s="233"/>
      <c r="J142" s="234" t="s">
        <v>210</v>
      </c>
      <c r="K142" s="235">
        <v>1</v>
      </c>
      <c r="L142" s="149"/>
      <c r="M142" s="149"/>
      <c r="N142" s="236">
        <f t="shared" si="10"/>
        <v>0</v>
      </c>
      <c r="O142" s="236"/>
      <c r="P142" s="236"/>
      <c r="Q142" s="236"/>
      <c r="R142" s="174"/>
      <c r="T142" s="237" t="s">
        <v>5</v>
      </c>
      <c r="U142" s="238" t="s">
        <v>41</v>
      </c>
      <c r="V142" s="239">
        <v>0</v>
      </c>
      <c r="W142" s="239">
        <f t="shared" si="11"/>
        <v>0</v>
      </c>
      <c r="X142" s="239">
        <v>0</v>
      </c>
      <c r="Y142" s="239">
        <f t="shared" si="12"/>
        <v>0</v>
      </c>
      <c r="Z142" s="239">
        <v>0</v>
      </c>
      <c r="AA142" s="240">
        <f t="shared" si="13"/>
        <v>0</v>
      </c>
      <c r="AR142" s="158" t="s">
        <v>173</v>
      </c>
      <c r="AT142" s="158" t="s">
        <v>169</v>
      </c>
      <c r="AU142" s="158" t="s">
        <v>80</v>
      </c>
      <c r="AY142" s="158" t="s">
        <v>168</v>
      </c>
      <c r="BE142" s="241">
        <f t="shared" si="14"/>
        <v>0</v>
      </c>
      <c r="BF142" s="241">
        <f t="shared" si="15"/>
        <v>0</v>
      </c>
      <c r="BG142" s="241">
        <f t="shared" si="16"/>
        <v>0</v>
      </c>
      <c r="BH142" s="241">
        <f t="shared" si="17"/>
        <v>0</v>
      </c>
      <c r="BI142" s="241">
        <f t="shared" si="18"/>
        <v>0</v>
      </c>
      <c r="BJ142" s="158" t="s">
        <v>85</v>
      </c>
      <c r="BK142" s="242">
        <f t="shared" si="19"/>
        <v>0</v>
      </c>
      <c r="BL142" s="158" t="s">
        <v>173</v>
      </c>
      <c r="BM142" s="158" t="s">
        <v>362</v>
      </c>
      <c r="BO142" s="152"/>
    </row>
    <row r="143" spans="2:67" s="220" customFormat="1" ht="37.4" customHeight="1">
      <c r="B143" s="214"/>
      <c r="C143" s="215"/>
      <c r="D143" s="216" t="s">
        <v>2375</v>
      </c>
      <c r="E143" s="216"/>
      <c r="F143" s="216"/>
      <c r="G143" s="216"/>
      <c r="H143" s="216"/>
      <c r="I143" s="216"/>
      <c r="J143" s="216"/>
      <c r="K143" s="216"/>
      <c r="L143" s="290"/>
      <c r="M143" s="290"/>
      <c r="N143" s="259">
        <f>BK143</f>
        <v>0</v>
      </c>
      <c r="O143" s="260"/>
      <c r="P143" s="260"/>
      <c r="Q143" s="260"/>
      <c r="R143" s="219"/>
      <c r="T143" s="221"/>
      <c r="U143" s="215"/>
      <c r="V143" s="215"/>
      <c r="W143" s="222">
        <f>SUM(W144:W148)</f>
        <v>0</v>
      </c>
      <c r="X143" s="215"/>
      <c r="Y143" s="222">
        <f>SUM(Y144:Y148)</f>
        <v>0</v>
      </c>
      <c r="Z143" s="215"/>
      <c r="AA143" s="223">
        <f>SUM(AA144:AA148)</f>
        <v>0</v>
      </c>
      <c r="AR143" s="224" t="s">
        <v>80</v>
      </c>
      <c r="AT143" s="225" t="s">
        <v>73</v>
      </c>
      <c r="AU143" s="225" t="s">
        <v>74</v>
      </c>
      <c r="AY143" s="224" t="s">
        <v>168</v>
      </c>
      <c r="BK143" s="226">
        <f>SUM(BK144:BK148)</f>
        <v>0</v>
      </c>
      <c r="BO143" s="152"/>
    </row>
    <row r="144" spans="2:67" s="170" customFormat="1" ht="25.5" customHeight="1">
      <c r="B144" s="171"/>
      <c r="C144" s="243" t="s">
        <v>269</v>
      </c>
      <c r="D144" s="243" t="s">
        <v>203</v>
      </c>
      <c r="E144" s="244" t="s">
        <v>2424</v>
      </c>
      <c r="F144" s="245" t="s">
        <v>2425</v>
      </c>
      <c r="G144" s="245"/>
      <c r="H144" s="245"/>
      <c r="I144" s="245"/>
      <c r="J144" s="246" t="s">
        <v>243</v>
      </c>
      <c r="K144" s="247">
        <v>550</v>
      </c>
      <c r="L144" s="150"/>
      <c r="M144" s="150"/>
      <c r="N144" s="248">
        <f>ROUND(L144*K144,2)</f>
        <v>0</v>
      </c>
      <c r="O144" s="236"/>
      <c r="P144" s="236"/>
      <c r="Q144" s="236"/>
      <c r="R144" s="174"/>
      <c r="T144" s="237" t="s">
        <v>5</v>
      </c>
      <c r="U144" s="238" t="s">
        <v>41</v>
      </c>
      <c r="V144" s="239">
        <v>0</v>
      </c>
      <c r="W144" s="239">
        <f>V144*K144</f>
        <v>0</v>
      </c>
      <c r="X144" s="239">
        <v>0</v>
      </c>
      <c r="Y144" s="239">
        <f>X144*K144</f>
        <v>0</v>
      </c>
      <c r="Z144" s="239">
        <v>0</v>
      </c>
      <c r="AA144" s="240">
        <f>Z144*K144</f>
        <v>0</v>
      </c>
      <c r="AR144" s="158" t="s">
        <v>198</v>
      </c>
      <c r="AT144" s="158" t="s">
        <v>203</v>
      </c>
      <c r="AU144" s="158" t="s">
        <v>80</v>
      </c>
      <c r="AY144" s="158" t="s">
        <v>168</v>
      </c>
      <c r="BE144" s="241">
        <f>IF(U144="základná",N144,0)</f>
        <v>0</v>
      </c>
      <c r="BF144" s="241">
        <f>IF(U144="znížená",N144,0)</f>
        <v>0</v>
      </c>
      <c r="BG144" s="241">
        <f>IF(U144="zákl. prenesená",N144,0)</f>
        <v>0</v>
      </c>
      <c r="BH144" s="241">
        <f>IF(U144="zníž. prenesená",N144,0)</f>
        <v>0</v>
      </c>
      <c r="BI144" s="241">
        <f>IF(U144="nulová",N144,0)</f>
        <v>0</v>
      </c>
      <c r="BJ144" s="158" t="s">
        <v>85</v>
      </c>
      <c r="BK144" s="242">
        <f>ROUND(L144*K144,3)</f>
        <v>0</v>
      </c>
      <c r="BL144" s="158" t="s">
        <v>173</v>
      </c>
      <c r="BM144" s="158" t="s">
        <v>370</v>
      </c>
      <c r="BO144" s="152"/>
    </row>
    <row r="145" spans="2:67" s="170" customFormat="1" ht="25.5" customHeight="1">
      <c r="B145" s="171"/>
      <c r="C145" s="243" t="s">
        <v>273</v>
      </c>
      <c r="D145" s="243" t="s">
        <v>203</v>
      </c>
      <c r="E145" s="244" t="s">
        <v>2426</v>
      </c>
      <c r="F145" s="245" t="s">
        <v>2613</v>
      </c>
      <c r="G145" s="245"/>
      <c r="H145" s="245"/>
      <c r="I145" s="245"/>
      <c r="J145" s="246" t="s">
        <v>210</v>
      </c>
      <c r="K145" s="247">
        <v>1650</v>
      </c>
      <c r="L145" s="150"/>
      <c r="M145" s="150"/>
      <c r="N145" s="248">
        <f>ROUND(L145*K145,2)</f>
        <v>0</v>
      </c>
      <c r="O145" s="236"/>
      <c r="P145" s="236"/>
      <c r="Q145" s="236"/>
      <c r="R145" s="174"/>
      <c r="T145" s="237" t="s">
        <v>5</v>
      </c>
      <c r="U145" s="238" t="s">
        <v>41</v>
      </c>
      <c r="V145" s="239">
        <v>0</v>
      </c>
      <c r="W145" s="239">
        <f>V145*K145</f>
        <v>0</v>
      </c>
      <c r="X145" s="239">
        <v>0</v>
      </c>
      <c r="Y145" s="239">
        <f>X145*K145</f>
        <v>0</v>
      </c>
      <c r="Z145" s="239">
        <v>0</v>
      </c>
      <c r="AA145" s="240">
        <f>Z145*K145</f>
        <v>0</v>
      </c>
      <c r="AR145" s="158" t="s">
        <v>198</v>
      </c>
      <c r="AT145" s="158" t="s">
        <v>203</v>
      </c>
      <c r="AU145" s="158" t="s">
        <v>80</v>
      </c>
      <c r="AY145" s="158" t="s">
        <v>168</v>
      </c>
      <c r="BE145" s="241">
        <f>IF(U145="základná",N145,0)</f>
        <v>0</v>
      </c>
      <c r="BF145" s="241">
        <f>IF(U145="znížená",N145,0)</f>
        <v>0</v>
      </c>
      <c r="BG145" s="241">
        <f>IF(U145="zákl. prenesená",N145,0)</f>
        <v>0</v>
      </c>
      <c r="BH145" s="241">
        <f>IF(U145="zníž. prenesená",N145,0)</f>
        <v>0</v>
      </c>
      <c r="BI145" s="241">
        <f>IF(U145="nulová",N145,0)</f>
        <v>0</v>
      </c>
      <c r="BJ145" s="158" t="s">
        <v>85</v>
      </c>
      <c r="BK145" s="242">
        <f>ROUND(L145*K145,3)</f>
        <v>0</v>
      </c>
      <c r="BL145" s="158" t="s">
        <v>173</v>
      </c>
      <c r="BM145" s="158" t="s">
        <v>378</v>
      </c>
      <c r="BO145" s="152"/>
    </row>
    <row r="146" spans="2:67" s="170" customFormat="1" ht="16.5" customHeight="1">
      <c r="B146" s="171"/>
      <c r="C146" s="243" t="s">
        <v>277</v>
      </c>
      <c r="D146" s="243" t="s">
        <v>203</v>
      </c>
      <c r="E146" s="244" t="s">
        <v>2427</v>
      </c>
      <c r="F146" s="245" t="s">
        <v>2428</v>
      </c>
      <c r="G146" s="245"/>
      <c r="H146" s="245"/>
      <c r="I146" s="245"/>
      <c r="J146" s="246" t="s">
        <v>210</v>
      </c>
      <c r="K146" s="247">
        <v>1650</v>
      </c>
      <c r="L146" s="150"/>
      <c r="M146" s="150"/>
      <c r="N146" s="248">
        <f>ROUND(L146*K146,2)</f>
        <v>0</v>
      </c>
      <c r="O146" s="236"/>
      <c r="P146" s="236"/>
      <c r="Q146" s="236"/>
      <c r="R146" s="174"/>
      <c r="T146" s="237" t="s">
        <v>5</v>
      </c>
      <c r="U146" s="238" t="s">
        <v>41</v>
      </c>
      <c r="V146" s="239">
        <v>0</v>
      </c>
      <c r="W146" s="239">
        <f>V146*K146</f>
        <v>0</v>
      </c>
      <c r="X146" s="239">
        <v>0</v>
      </c>
      <c r="Y146" s="239">
        <f>X146*K146</f>
        <v>0</v>
      </c>
      <c r="Z146" s="239">
        <v>0</v>
      </c>
      <c r="AA146" s="240">
        <f>Z146*K146</f>
        <v>0</v>
      </c>
      <c r="AR146" s="158" t="s">
        <v>198</v>
      </c>
      <c r="AT146" s="158" t="s">
        <v>203</v>
      </c>
      <c r="AU146" s="158" t="s">
        <v>80</v>
      </c>
      <c r="AY146" s="158" t="s">
        <v>168</v>
      </c>
      <c r="BE146" s="241">
        <f>IF(U146="základná",N146,0)</f>
        <v>0</v>
      </c>
      <c r="BF146" s="241">
        <f>IF(U146="znížená",N146,0)</f>
        <v>0</v>
      </c>
      <c r="BG146" s="241">
        <f>IF(U146="zákl. prenesená",N146,0)</f>
        <v>0</v>
      </c>
      <c r="BH146" s="241">
        <f>IF(U146="zníž. prenesená",N146,0)</f>
        <v>0</v>
      </c>
      <c r="BI146" s="241">
        <f>IF(U146="nulová",N146,0)</f>
        <v>0</v>
      </c>
      <c r="BJ146" s="158" t="s">
        <v>85</v>
      </c>
      <c r="BK146" s="242">
        <f>ROUND(L146*K146,3)</f>
        <v>0</v>
      </c>
      <c r="BL146" s="158" t="s">
        <v>173</v>
      </c>
      <c r="BM146" s="158" t="s">
        <v>386</v>
      </c>
      <c r="BO146" s="152"/>
    </row>
    <row r="147" spans="2:67" s="170" customFormat="1" ht="16.5" customHeight="1">
      <c r="B147" s="171"/>
      <c r="C147" s="243" t="s">
        <v>281</v>
      </c>
      <c r="D147" s="243" t="s">
        <v>203</v>
      </c>
      <c r="E147" s="244" t="s">
        <v>2429</v>
      </c>
      <c r="F147" s="245" t="s">
        <v>2430</v>
      </c>
      <c r="G147" s="245"/>
      <c r="H147" s="245"/>
      <c r="I147" s="245"/>
      <c r="J147" s="246" t="s">
        <v>210</v>
      </c>
      <c r="K147" s="247">
        <v>4</v>
      </c>
      <c r="L147" s="150"/>
      <c r="M147" s="150"/>
      <c r="N147" s="248">
        <f>ROUND(L147*K147,2)</f>
        <v>0</v>
      </c>
      <c r="O147" s="236"/>
      <c r="P147" s="236"/>
      <c r="Q147" s="236"/>
      <c r="R147" s="174"/>
      <c r="T147" s="237" t="s">
        <v>5</v>
      </c>
      <c r="U147" s="238" t="s">
        <v>41</v>
      </c>
      <c r="V147" s="239">
        <v>0</v>
      </c>
      <c r="W147" s="239">
        <f>V147*K147</f>
        <v>0</v>
      </c>
      <c r="X147" s="239">
        <v>0</v>
      </c>
      <c r="Y147" s="239">
        <f>X147*K147</f>
        <v>0</v>
      </c>
      <c r="Z147" s="239">
        <v>0</v>
      </c>
      <c r="AA147" s="240">
        <f>Z147*K147</f>
        <v>0</v>
      </c>
      <c r="AR147" s="158" t="s">
        <v>198</v>
      </c>
      <c r="AT147" s="158" t="s">
        <v>203</v>
      </c>
      <c r="AU147" s="158" t="s">
        <v>80</v>
      </c>
      <c r="AY147" s="158" t="s">
        <v>168</v>
      </c>
      <c r="BE147" s="241">
        <f>IF(U147="základná",N147,0)</f>
        <v>0</v>
      </c>
      <c r="BF147" s="241">
        <f>IF(U147="znížená",N147,0)</f>
        <v>0</v>
      </c>
      <c r="BG147" s="241">
        <f>IF(U147="zákl. prenesená",N147,0)</f>
        <v>0</v>
      </c>
      <c r="BH147" s="241">
        <f>IF(U147="zníž. prenesená",N147,0)</f>
        <v>0</v>
      </c>
      <c r="BI147" s="241">
        <f>IF(U147="nulová",N147,0)</f>
        <v>0</v>
      </c>
      <c r="BJ147" s="158" t="s">
        <v>85</v>
      </c>
      <c r="BK147" s="242">
        <f>ROUND(L147*K147,3)</f>
        <v>0</v>
      </c>
      <c r="BL147" s="158" t="s">
        <v>173</v>
      </c>
      <c r="BM147" s="158" t="s">
        <v>394</v>
      </c>
      <c r="BO147" s="152"/>
    </row>
    <row r="148" spans="2:67" s="170" customFormat="1" ht="25.5" customHeight="1">
      <c r="B148" s="171"/>
      <c r="C148" s="243" t="s">
        <v>285</v>
      </c>
      <c r="D148" s="243" t="s">
        <v>203</v>
      </c>
      <c r="E148" s="244" t="s">
        <v>2431</v>
      </c>
      <c r="F148" s="245" t="s">
        <v>2432</v>
      </c>
      <c r="G148" s="245"/>
      <c r="H148" s="245"/>
      <c r="I148" s="245"/>
      <c r="J148" s="246" t="s">
        <v>418</v>
      </c>
      <c r="K148" s="247">
        <v>1</v>
      </c>
      <c r="L148" s="150"/>
      <c r="M148" s="150"/>
      <c r="N148" s="248">
        <f>ROUND(L148*K148,2)</f>
        <v>0</v>
      </c>
      <c r="O148" s="236"/>
      <c r="P148" s="236"/>
      <c r="Q148" s="236"/>
      <c r="R148" s="174"/>
      <c r="T148" s="237" t="s">
        <v>5</v>
      </c>
      <c r="U148" s="238" t="s">
        <v>41</v>
      </c>
      <c r="V148" s="239">
        <v>0</v>
      </c>
      <c r="W148" s="239">
        <f>V148*K148</f>
        <v>0</v>
      </c>
      <c r="X148" s="239">
        <v>0</v>
      </c>
      <c r="Y148" s="239">
        <f>X148*K148</f>
        <v>0</v>
      </c>
      <c r="Z148" s="239">
        <v>0</v>
      </c>
      <c r="AA148" s="240">
        <f>Z148*K148</f>
        <v>0</v>
      </c>
      <c r="AR148" s="158" t="s">
        <v>198</v>
      </c>
      <c r="AT148" s="158" t="s">
        <v>203</v>
      </c>
      <c r="AU148" s="158" t="s">
        <v>80</v>
      </c>
      <c r="AY148" s="158" t="s">
        <v>168</v>
      </c>
      <c r="BE148" s="241">
        <f>IF(U148="základná",N148,0)</f>
        <v>0</v>
      </c>
      <c r="BF148" s="241">
        <f>IF(U148="znížená",N148,0)</f>
        <v>0</v>
      </c>
      <c r="BG148" s="241">
        <f>IF(U148="zákl. prenesená",N148,0)</f>
        <v>0</v>
      </c>
      <c r="BH148" s="241">
        <f>IF(U148="zníž. prenesená",N148,0)</f>
        <v>0</v>
      </c>
      <c r="BI148" s="241">
        <f>IF(U148="nulová",N148,0)</f>
        <v>0</v>
      </c>
      <c r="BJ148" s="158" t="s">
        <v>85</v>
      </c>
      <c r="BK148" s="242">
        <f>ROUND(L148*K148,3)</f>
        <v>0</v>
      </c>
      <c r="BL148" s="158" t="s">
        <v>173</v>
      </c>
      <c r="BM148" s="158" t="s">
        <v>402</v>
      </c>
      <c r="BO148" s="152"/>
    </row>
    <row r="149" spans="2:67" s="220" customFormat="1" ht="37.4" customHeight="1">
      <c r="B149" s="214"/>
      <c r="C149" s="215"/>
      <c r="D149" s="216" t="s">
        <v>2376</v>
      </c>
      <c r="E149" s="216"/>
      <c r="F149" s="216"/>
      <c r="G149" s="216"/>
      <c r="H149" s="216"/>
      <c r="I149" s="216"/>
      <c r="J149" s="216"/>
      <c r="K149" s="216"/>
      <c r="L149" s="290"/>
      <c r="M149" s="290"/>
      <c r="N149" s="259">
        <f>BK149</f>
        <v>0</v>
      </c>
      <c r="O149" s="260"/>
      <c r="P149" s="260"/>
      <c r="Q149" s="260"/>
      <c r="R149" s="219"/>
      <c r="T149" s="221"/>
      <c r="U149" s="215"/>
      <c r="V149" s="215"/>
      <c r="W149" s="222">
        <f>SUM(W150:W156)</f>
        <v>0</v>
      </c>
      <c r="X149" s="215"/>
      <c r="Y149" s="222">
        <f>SUM(Y150:Y156)</f>
        <v>0</v>
      </c>
      <c r="Z149" s="215"/>
      <c r="AA149" s="223">
        <f>SUM(AA150:AA156)</f>
        <v>0</v>
      </c>
      <c r="AR149" s="224" t="s">
        <v>80</v>
      </c>
      <c r="AT149" s="225" t="s">
        <v>73</v>
      </c>
      <c r="AU149" s="225" t="s">
        <v>74</v>
      </c>
      <c r="AY149" s="224" t="s">
        <v>168</v>
      </c>
      <c r="BK149" s="226">
        <f>SUM(BK150:BK156)</f>
        <v>0</v>
      </c>
      <c r="BO149" s="152"/>
    </row>
    <row r="150" spans="2:67" s="170" customFormat="1" ht="16.5" customHeight="1">
      <c r="B150" s="171"/>
      <c r="C150" s="231" t="s">
        <v>289</v>
      </c>
      <c r="D150" s="231" t="s">
        <v>169</v>
      </c>
      <c r="E150" s="232" t="s">
        <v>2433</v>
      </c>
      <c r="F150" s="233" t="s">
        <v>2434</v>
      </c>
      <c r="G150" s="233"/>
      <c r="H150" s="233"/>
      <c r="I150" s="233"/>
      <c r="J150" s="234" t="s">
        <v>243</v>
      </c>
      <c r="K150" s="235">
        <v>550</v>
      </c>
      <c r="L150" s="149"/>
      <c r="M150" s="149"/>
      <c r="N150" s="236">
        <f t="shared" ref="N150:N156" si="20">ROUND(L150*K150,2)</f>
        <v>0</v>
      </c>
      <c r="O150" s="236"/>
      <c r="P150" s="236"/>
      <c r="Q150" s="236"/>
      <c r="R150" s="174"/>
      <c r="T150" s="237" t="s">
        <v>5</v>
      </c>
      <c r="U150" s="238" t="s">
        <v>41</v>
      </c>
      <c r="V150" s="239">
        <v>0</v>
      </c>
      <c r="W150" s="239">
        <f t="shared" ref="W150:W156" si="21">V150*K150</f>
        <v>0</v>
      </c>
      <c r="X150" s="239">
        <v>0</v>
      </c>
      <c r="Y150" s="239">
        <f t="shared" ref="Y150:Y156" si="22">X150*K150</f>
        <v>0</v>
      </c>
      <c r="Z150" s="239">
        <v>0</v>
      </c>
      <c r="AA150" s="240">
        <f t="shared" ref="AA150:AA156" si="23">Z150*K150</f>
        <v>0</v>
      </c>
      <c r="AR150" s="158" t="s">
        <v>173</v>
      </c>
      <c r="AT150" s="158" t="s">
        <v>169</v>
      </c>
      <c r="AU150" s="158" t="s">
        <v>80</v>
      </c>
      <c r="AY150" s="158" t="s">
        <v>168</v>
      </c>
      <c r="BE150" s="241">
        <f t="shared" ref="BE150:BE156" si="24">IF(U150="základná",N150,0)</f>
        <v>0</v>
      </c>
      <c r="BF150" s="241">
        <f t="shared" ref="BF150:BF156" si="25">IF(U150="znížená",N150,0)</f>
        <v>0</v>
      </c>
      <c r="BG150" s="241">
        <f t="shared" ref="BG150:BG156" si="26">IF(U150="zákl. prenesená",N150,0)</f>
        <v>0</v>
      </c>
      <c r="BH150" s="241">
        <f t="shared" ref="BH150:BH156" si="27">IF(U150="zníž. prenesená",N150,0)</f>
        <v>0</v>
      </c>
      <c r="BI150" s="241">
        <f t="shared" ref="BI150:BI156" si="28">IF(U150="nulová",N150,0)</f>
        <v>0</v>
      </c>
      <c r="BJ150" s="158" t="s">
        <v>85</v>
      </c>
      <c r="BK150" s="242">
        <f t="shared" ref="BK150:BK156" si="29">ROUND(L150*K150,3)</f>
        <v>0</v>
      </c>
      <c r="BL150" s="158" t="s">
        <v>173</v>
      </c>
      <c r="BM150" s="158" t="s">
        <v>411</v>
      </c>
      <c r="BO150" s="152"/>
    </row>
    <row r="151" spans="2:67" s="170" customFormat="1" ht="25.5" customHeight="1">
      <c r="B151" s="171"/>
      <c r="C151" s="231" t="s">
        <v>293</v>
      </c>
      <c r="D151" s="231" t="s">
        <v>169</v>
      </c>
      <c r="E151" s="232" t="s">
        <v>2435</v>
      </c>
      <c r="F151" s="233" t="s">
        <v>2436</v>
      </c>
      <c r="G151" s="233"/>
      <c r="H151" s="233"/>
      <c r="I151" s="233"/>
      <c r="J151" s="234" t="s">
        <v>243</v>
      </c>
      <c r="K151" s="235">
        <v>550</v>
      </c>
      <c r="L151" s="149"/>
      <c r="M151" s="149"/>
      <c r="N151" s="236">
        <f t="shared" si="20"/>
        <v>0</v>
      </c>
      <c r="O151" s="236"/>
      <c r="P151" s="236"/>
      <c r="Q151" s="236"/>
      <c r="R151" s="174"/>
      <c r="T151" s="237" t="s">
        <v>5</v>
      </c>
      <c r="U151" s="238" t="s">
        <v>41</v>
      </c>
      <c r="V151" s="239">
        <v>0</v>
      </c>
      <c r="W151" s="239">
        <f t="shared" si="21"/>
        <v>0</v>
      </c>
      <c r="X151" s="239">
        <v>0</v>
      </c>
      <c r="Y151" s="239">
        <f t="shared" si="22"/>
        <v>0</v>
      </c>
      <c r="Z151" s="239">
        <v>0</v>
      </c>
      <c r="AA151" s="240">
        <f t="shared" si="23"/>
        <v>0</v>
      </c>
      <c r="AR151" s="158" t="s">
        <v>173</v>
      </c>
      <c r="AT151" s="158" t="s">
        <v>169</v>
      </c>
      <c r="AU151" s="158" t="s">
        <v>80</v>
      </c>
      <c r="AY151" s="158" t="s">
        <v>168</v>
      </c>
      <c r="BE151" s="241">
        <f t="shared" si="24"/>
        <v>0</v>
      </c>
      <c r="BF151" s="241">
        <f t="shared" si="25"/>
        <v>0</v>
      </c>
      <c r="BG151" s="241">
        <f t="shared" si="26"/>
        <v>0</v>
      </c>
      <c r="BH151" s="241">
        <f t="shared" si="27"/>
        <v>0</v>
      </c>
      <c r="BI151" s="241">
        <f t="shared" si="28"/>
        <v>0</v>
      </c>
      <c r="BJ151" s="158" t="s">
        <v>85</v>
      </c>
      <c r="BK151" s="242">
        <f t="shared" si="29"/>
        <v>0</v>
      </c>
      <c r="BL151" s="158" t="s">
        <v>173</v>
      </c>
      <c r="BM151" s="158" t="s">
        <v>420</v>
      </c>
      <c r="BO151" s="152"/>
    </row>
    <row r="152" spans="2:67" s="170" customFormat="1" ht="25.5" customHeight="1">
      <c r="B152" s="171"/>
      <c r="C152" s="231" t="s">
        <v>297</v>
      </c>
      <c r="D152" s="231" t="s">
        <v>169</v>
      </c>
      <c r="E152" s="232" t="s">
        <v>2437</v>
      </c>
      <c r="F152" s="233" t="s">
        <v>2438</v>
      </c>
      <c r="G152" s="233"/>
      <c r="H152" s="233"/>
      <c r="I152" s="233"/>
      <c r="J152" s="234" t="s">
        <v>210</v>
      </c>
      <c r="K152" s="235">
        <v>1650</v>
      </c>
      <c r="L152" s="149"/>
      <c r="M152" s="149"/>
      <c r="N152" s="236">
        <f t="shared" si="20"/>
        <v>0</v>
      </c>
      <c r="O152" s="236"/>
      <c r="P152" s="236"/>
      <c r="Q152" s="236"/>
      <c r="R152" s="174"/>
      <c r="T152" s="237" t="s">
        <v>5</v>
      </c>
      <c r="U152" s="238" t="s">
        <v>41</v>
      </c>
      <c r="V152" s="239">
        <v>0</v>
      </c>
      <c r="W152" s="239">
        <f t="shared" si="21"/>
        <v>0</v>
      </c>
      <c r="X152" s="239">
        <v>0</v>
      </c>
      <c r="Y152" s="239">
        <f t="shared" si="22"/>
        <v>0</v>
      </c>
      <c r="Z152" s="239">
        <v>0</v>
      </c>
      <c r="AA152" s="240">
        <f t="shared" si="23"/>
        <v>0</v>
      </c>
      <c r="AR152" s="158" t="s">
        <v>173</v>
      </c>
      <c r="AT152" s="158" t="s">
        <v>169</v>
      </c>
      <c r="AU152" s="158" t="s">
        <v>80</v>
      </c>
      <c r="AY152" s="158" t="s">
        <v>168</v>
      </c>
      <c r="BE152" s="241">
        <f t="shared" si="24"/>
        <v>0</v>
      </c>
      <c r="BF152" s="241">
        <f t="shared" si="25"/>
        <v>0</v>
      </c>
      <c r="BG152" s="241">
        <f t="shared" si="26"/>
        <v>0</v>
      </c>
      <c r="BH152" s="241">
        <f t="shared" si="27"/>
        <v>0</v>
      </c>
      <c r="BI152" s="241">
        <f t="shared" si="28"/>
        <v>0</v>
      </c>
      <c r="BJ152" s="158" t="s">
        <v>85</v>
      </c>
      <c r="BK152" s="242">
        <f t="shared" si="29"/>
        <v>0</v>
      </c>
      <c r="BL152" s="158" t="s">
        <v>173</v>
      </c>
      <c r="BM152" s="158" t="s">
        <v>428</v>
      </c>
      <c r="BO152" s="152"/>
    </row>
    <row r="153" spans="2:67" s="170" customFormat="1" ht="38.25" customHeight="1">
      <c r="B153" s="171"/>
      <c r="C153" s="231" t="s">
        <v>301</v>
      </c>
      <c r="D153" s="231" t="s">
        <v>169</v>
      </c>
      <c r="E153" s="232" t="s">
        <v>2439</v>
      </c>
      <c r="F153" s="233" t="s">
        <v>2440</v>
      </c>
      <c r="G153" s="233"/>
      <c r="H153" s="233"/>
      <c r="I153" s="233"/>
      <c r="J153" s="234" t="s">
        <v>243</v>
      </c>
      <c r="K153" s="235">
        <v>20</v>
      </c>
      <c r="L153" s="149"/>
      <c r="M153" s="149"/>
      <c r="N153" s="236">
        <f t="shared" si="20"/>
        <v>0</v>
      </c>
      <c r="O153" s="236"/>
      <c r="P153" s="236"/>
      <c r="Q153" s="236"/>
      <c r="R153" s="174"/>
      <c r="S153" s="262"/>
      <c r="T153" s="237" t="s">
        <v>5</v>
      </c>
      <c r="U153" s="238" t="s">
        <v>41</v>
      </c>
      <c r="V153" s="239">
        <v>0</v>
      </c>
      <c r="W153" s="239">
        <f t="shared" si="21"/>
        <v>0</v>
      </c>
      <c r="X153" s="239">
        <v>0</v>
      </c>
      <c r="Y153" s="239">
        <f t="shared" si="22"/>
        <v>0</v>
      </c>
      <c r="Z153" s="239">
        <v>0</v>
      </c>
      <c r="AA153" s="240">
        <f t="shared" si="23"/>
        <v>0</v>
      </c>
      <c r="AR153" s="158" t="s">
        <v>173</v>
      </c>
      <c r="AT153" s="158" t="s">
        <v>169</v>
      </c>
      <c r="AU153" s="158" t="s">
        <v>80</v>
      </c>
      <c r="AY153" s="158" t="s">
        <v>168</v>
      </c>
      <c r="BE153" s="241">
        <f t="shared" si="24"/>
        <v>0</v>
      </c>
      <c r="BF153" s="241">
        <f t="shared" si="25"/>
        <v>0</v>
      </c>
      <c r="BG153" s="241">
        <f t="shared" si="26"/>
        <v>0</v>
      </c>
      <c r="BH153" s="241">
        <f t="shared" si="27"/>
        <v>0</v>
      </c>
      <c r="BI153" s="241">
        <f t="shared" si="28"/>
        <v>0</v>
      </c>
      <c r="BJ153" s="158" t="s">
        <v>85</v>
      </c>
      <c r="BK153" s="242">
        <f t="shared" si="29"/>
        <v>0</v>
      </c>
      <c r="BL153" s="158" t="s">
        <v>173</v>
      </c>
      <c r="BM153" s="158" t="s">
        <v>436</v>
      </c>
      <c r="BO153" s="152"/>
    </row>
    <row r="154" spans="2:67" s="170" customFormat="1" ht="25.5" customHeight="1">
      <c r="B154" s="171"/>
      <c r="C154" s="231" t="s">
        <v>305</v>
      </c>
      <c r="D154" s="231" t="s">
        <v>169</v>
      </c>
      <c r="E154" s="232" t="s">
        <v>1594</v>
      </c>
      <c r="F154" s="233" t="s">
        <v>2441</v>
      </c>
      <c r="G154" s="233"/>
      <c r="H154" s="233"/>
      <c r="I154" s="233"/>
      <c r="J154" s="234" t="s">
        <v>210</v>
      </c>
      <c r="K154" s="235">
        <v>30</v>
      </c>
      <c r="L154" s="149"/>
      <c r="M154" s="149"/>
      <c r="N154" s="236">
        <f t="shared" si="20"/>
        <v>0</v>
      </c>
      <c r="O154" s="236"/>
      <c r="P154" s="236"/>
      <c r="Q154" s="236"/>
      <c r="R154" s="174"/>
      <c r="S154" s="262"/>
      <c r="T154" s="237" t="s">
        <v>5</v>
      </c>
      <c r="U154" s="238" t="s">
        <v>41</v>
      </c>
      <c r="V154" s="239">
        <v>0</v>
      </c>
      <c r="W154" s="239">
        <f t="shared" si="21"/>
        <v>0</v>
      </c>
      <c r="X154" s="239">
        <v>0</v>
      </c>
      <c r="Y154" s="239">
        <f t="shared" si="22"/>
        <v>0</v>
      </c>
      <c r="Z154" s="239">
        <v>0</v>
      </c>
      <c r="AA154" s="240">
        <f t="shared" si="23"/>
        <v>0</v>
      </c>
      <c r="AR154" s="158" t="s">
        <v>173</v>
      </c>
      <c r="AT154" s="158" t="s">
        <v>169</v>
      </c>
      <c r="AU154" s="158" t="s">
        <v>80</v>
      </c>
      <c r="AY154" s="158" t="s">
        <v>168</v>
      </c>
      <c r="BE154" s="241">
        <f t="shared" si="24"/>
        <v>0</v>
      </c>
      <c r="BF154" s="241">
        <f t="shared" si="25"/>
        <v>0</v>
      </c>
      <c r="BG154" s="241">
        <f t="shared" si="26"/>
        <v>0</v>
      </c>
      <c r="BH154" s="241">
        <f t="shared" si="27"/>
        <v>0</v>
      </c>
      <c r="BI154" s="241">
        <f t="shared" si="28"/>
        <v>0</v>
      </c>
      <c r="BJ154" s="158" t="s">
        <v>85</v>
      </c>
      <c r="BK154" s="242">
        <f t="shared" si="29"/>
        <v>0</v>
      </c>
      <c r="BL154" s="158" t="s">
        <v>173</v>
      </c>
      <c r="BM154" s="158" t="s">
        <v>444</v>
      </c>
      <c r="BO154" s="152"/>
    </row>
    <row r="155" spans="2:67" s="170" customFormat="1" ht="38.25" customHeight="1">
      <c r="B155" s="171"/>
      <c r="C155" s="231" t="s">
        <v>309</v>
      </c>
      <c r="D155" s="231" t="s">
        <v>169</v>
      </c>
      <c r="E155" s="232" t="s">
        <v>2442</v>
      </c>
      <c r="F155" s="233" t="s">
        <v>2443</v>
      </c>
      <c r="G155" s="233"/>
      <c r="H155" s="233"/>
      <c r="I155" s="233"/>
      <c r="J155" s="234" t="s">
        <v>210</v>
      </c>
      <c r="K155" s="235">
        <v>2</v>
      </c>
      <c r="L155" s="149"/>
      <c r="M155" s="149"/>
      <c r="N155" s="236">
        <f t="shared" si="20"/>
        <v>0</v>
      </c>
      <c r="O155" s="236"/>
      <c r="P155" s="236"/>
      <c r="Q155" s="236"/>
      <c r="R155" s="174"/>
      <c r="S155" s="262"/>
      <c r="T155" s="237" t="s">
        <v>5</v>
      </c>
      <c r="U155" s="238" t="s">
        <v>41</v>
      </c>
      <c r="V155" s="239">
        <v>0</v>
      </c>
      <c r="W155" s="239">
        <f t="shared" si="21"/>
        <v>0</v>
      </c>
      <c r="X155" s="239">
        <v>0</v>
      </c>
      <c r="Y155" s="239">
        <f t="shared" si="22"/>
        <v>0</v>
      </c>
      <c r="Z155" s="239">
        <v>0</v>
      </c>
      <c r="AA155" s="240">
        <f t="shared" si="23"/>
        <v>0</v>
      </c>
      <c r="AR155" s="158" t="s">
        <v>173</v>
      </c>
      <c r="AT155" s="158" t="s">
        <v>169</v>
      </c>
      <c r="AU155" s="158" t="s">
        <v>80</v>
      </c>
      <c r="AY155" s="158" t="s">
        <v>168</v>
      </c>
      <c r="BE155" s="241">
        <f t="shared" si="24"/>
        <v>0</v>
      </c>
      <c r="BF155" s="241">
        <f t="shared" si="25"/>
        <v>0</v>
      </c>
      <c r="BG155" s="241">
        <f t="shared" si="26"/>
        <v>0</v>
      </c>
      <c r="BH155" s="241">
        <f t="shared" si="27"/>
        <v>0</v>
      </c>
      <c r="BI155" s="241">
        <f t="shared" si="28"/>
        <v>0</v>
      </c>
      <c r="BJ155" s="158" t="s">
        <v>85</v>
      </c>
      <c r="BK155" s="242">
        <f t="shared" si="29"/>
        <v>0</v>
      </c>
      <c r="BL155" s="158" t="s">
        <v>173</v>
      </c>
      <c r="BM155" s="158" t="s">
        <v>452</v>
      </c>
      <c r="BO155" s="152"/>
    </row>
    <row r="156" spans="2:67" s="170" customFormat="1" ht="25.5" customHeight="1">
      <c r="B156" s="171"/>
      <c r="C156" s="231" t="s">
        <v>313</v>
      </c>
      <c r="D156" s="231" t="s">
        <v>169</v>
      </c>
      <c r="E156" s="232" t="s">
        <v>2444</v>
      </c>
      <c r="F156" s="233" t="s">
        <v>2445</v>
      </c>
      <c r="G156" s="233"/>
      <c r="H156" s="233"/>
      <c r="I156" s="233"/>
      <c r="J156" s="234" t="s">
        <v>181</v>
      </c>
      <c r="K156" s="235">
        <v>0.5</v>
      </c>
      <c r="L156" s="149"/>
      <c r="M156" s="149"/>
      <c r="N156" s="236">
        <f t="shared" si="20"/>
        <v>0</v>
      </c>
      <c r="O156" s="236"/>
      <c r="P156" s="236"/>
      <c r="Q156" s="236"/>
      <c r="R156" s="174"/>
      <c r="S156" s="262"/>
      <c r="T156" s="237" t="s">
        <v>5</v>
      </c>
      <c r="U156" s="238" t="s">
        <v>41</v>
      </c>
      <c r="V156" s="239">
        <v>0</v>
      </c>
      <c r="W156" s="239">
        <f t="shared" si="21"/>
        <v>0</v>
      </c>
      <c r="X156" s="239">
        <v>0</v>
      </c>
      <c r="Y156" s="239">
        <f t="shared" si="22"/>
        <v>0</v>
      </c>
      <c r="Z156" s="239">
        <v>0</v>
      </c>
      <c r="AA156" s="240">
        <f t="shared" si="23"/>
        <v>0</v>
      </c>
      <c r="AR156" s="158" t="s">
        <v>173</v>
      </c>
      <c r="AT156" s="158" t="s">
        <v>169</v>
      </c>
      <c r="AU156" s="158" t="s">
        <v>80</v>
      </c>
      <c r="AY156" s="158" t="s">
        <v>168</v>
      </c>
      <c r="BE156" s="241">
        <f t="shared" si="24"/>
        <v>0</v>
      </c>
      <c r="BF156" s="241">
        <f t="shared" si="25"/>
        <v>0</v>
      </c>
      <c r="BG156" s="241">
        <f t="shared" si="26"/>
        <v>0</v>
      </c>
      <c r="BH156" s="241">
        <f t="shared" si="27"/>
        <v>0</v>
      </c>
      <c r="BI156" s="241">
        <f t="shared" si="28"/>
        <v>0</v>
      </c>
      <c r="BJ156" s="158" t="s">
        <v>85</v>
      </c>
      <c r="BK156" s="242">
        <f t="shared" si="29"/>
        <v>0</v>
      </c>
      <c r="BL156" s="158" t="s">
        <v>173</v>
      </c>
      <c r="BM156" s="158" t="s">
        <v>468</v>
      </c>
      <c r="BO156" s="152"/>
    </row>
    <row r="157" spans="2:67" s="220" customFormat="1" ht="37.4" customHeight="1">
      <c r="B157" s="214"/>
      <c r="C157" s="215"/>
      <c r="D157" s="216" t="s">
        <v>2377</v>
      </c>
      <c r="E157" s="216"/>
      <c r="F157" s="216"/>
      <c r="G157" s="216"/>
      <c r="H157" s="216"/>
      <c r="I157" s="216"/>
      <c r="J157" s="216"/>
      <c r="K157" s="216"/>
      <c r="L157" s="290"/>
      <c r="M157" s="290"/>
      <c r="N157" s="259">
        <f>BK157</f>
        <v>0</v>
      </c>
      <c r="O157" s="260"/>
      <c r="P157" s="260"/>
      <c r="Q157" s="260"/>
      <c r="R157" s="219"/>
      <c r="S157" s="263"/>
      <c r="T157" s="221"/>
      <c r="U157" s="215"/>
      <c r="V157" s="215"/>
      <c r="W157" s="222">
        <f>SUM(W158:W159)</f>
        <v>0</v>
      </c>
      <c r="X157" s="215"/>
      <c r="Y157" s="222">
        <f>SUM(Y158:Y159)</f>
        <v>0</v>
      </c>
      <c r="Z157" s="215"/>
      <c r="AA157" s="223">
        <f>SUM(AA158:AA159)</f>
        <v>0</v>
      </c>
      <c r="AR157" s="224" t="s">
        <v>80</v>
      </c>
      <c r="AT157" s="225" t="s">
        <v>73</v>
      </c>
      <c r="AU157" s="225" t="s">
        <v>74</v>
      </c>
      <c r="AY157" s="224" t="s">
        <v>168</v>
      </c>
      <c r="BK157" s="226">
        <f>SUM(BK158:BK159)</f>
        <v>0</v>
      </c>
      <c r="BO157" s="152"/>
    </row>
    <row r="158" spans="2:67" s="170" customFormat="1" ht="16.5" customHeight="1">
      <c r="B158" s="171"/>
      <c r="C158" s="231" t="s">
        <v>317</v>
      </c>
      <c r="D158" s="231" t="s">
        <v>169</v>
      </c>
      <c r="E158" s="232" t="s">
        <v>2446</v>
      </c>
      <c r="F158" s="233" t="s">
        <v>2447</v>
      </c>
      <c r="G158" s="233"/>
      <c r="H158" s="233"/>
      <c r="I158" s="233"/>
      <c r="J158" s="264" t="s">
        <v>267</v>
      </c>
      <c r="K158" s="265">
        <v>0.5</v>
      </c>
      <c r="L158" s="151"/>
      <c r="M158" s="151"/>
      <c r="N158" s="236">
        <f>ROUND(L158*K158,2)</f>
        <v>0</v>
      </c>
      <c r="O158" s="236"/>
      <c r="P158" s="236"/>
      <c r="Q158" s="236"/>
      <c r="R158" s="174"/>
      <c r="S158" s="262"/>
      <c r="T158" s="237" t="s">
        <v>5</v>
      </c>
      <c r="U158" s="238" t="s">
        <v>41</v>
      </c>
      <c r="V158" s="239">
        <v>0</v>
      </c>
      <c r="W158" s="239">
        <f>V158*K158</f>
        <v>0</v>
      </c>
      <c r="X158" s="239">
        <v>0</v>
      </c>
      <c r="Y158" s="239">
        <f>X158*K158</f>
        <v>0</v>
      </c>
      <c r="Z158" s="239">
        <v>0</v>
      </c>
      <c r="AA158" s="240">
        <f>Z158*K158</f>
        <v>0</v>
      </c>
      <c r="AR158" s="158" t="s">
        <v>173</v>
      </c>
      <c r="AT158" s="158" t="s">
        <v>169</v>
      </c>
      <c r="AU158" s="158" t="s">
        <v>80</v>
      </c>
      <c r="AY158" s="158" t="s">
        <v>168</v>
      </c>
      <c r="BE158" s="241">
        <f>IF(U158="základná",N158,0)</f>
        <v>0</v>
      </c>
      <c r="BF158" s="241">
        <f>IF(U158="znížená",N158,0)</f>
        <v>0</v>
      </c>
      <c r="BG158" s="241">
        <f>IF(U158="zákl. prenesená",N158,0)</f>
        <v>0</v>
      </c>
      <c r="BH158" s="241">
        <f>IF(U158="zníž. prenesená",N158,0)</f>
        <v>0</v>
      </c>
      <c r="BI158" s="241">
        <f>IF(U158="nulová",N158,0)</f>
        <v>0</v>
      </c>
      <c r="BJ158" s="158" t="s">
        <v>85</v>
      </c>
      <c r="BK158" s="242">
        <f>ROUND(L158*K158,3)</f>
        <v>0</v>
      </c>
      <c r="BL158" s="158" t="s">
        <v>173</v>
      </c>
      <c r="BM158" s="158" t="s">
        <v>476</v>
      </c>
      <c r="BO158" s="152"/>
    </row>
    <row r="159" spans="2:67" s="170" customFormat="1" ht="16.5" customHeight="1">
      <c r="B159" s="171"/>
      <c r="C159" s="231" t="s">
        <v>321</v>
      </c>
      <c r="D159" s="231" t="s">
        <v>169</v>
      </c>
      <c r="E159" s="232" t="s">
        <v>2448</v>
      </c>
      <c r="F159" s="233" t="s">
        <v>2449</v>
      </c>
      <c r="G159" s="233"/>
      <c r="H159" s="233"/>
      <c r="I159" s="233"/>
      <c r="J159" s="234" t="s">
        <v>418</v>
      </c>
      <c r="K159" s="235">
        <v>1</v>
      </c>
      <c r="L159" s="149"/>
      <c r="M159" s="149"/>
      <c r="N159" s="236">
        <f>ROUND(L159*K159,2)</f>
        <v>0</v>
      </c>
      <c r="O159" s="236"/>
      <c r="P159" s="236"/>
      <c r="Q159" s="236"/>
      <c r="R159" s="174"/>
      <c r="S159" s="262"/>
      <c r="T159" s="237" t="s">
        <v>5</v>
      </c>
      <c r="U159" s="253" t="s">
        <v>41</v>
      </c>
      <c r="V159" s="254">
        <v>0</v>
      </c>
      <c r="W159" s="254">
        <f>V159*K159</f>
        <v>0</v>
      </c>
      <c r="X159" s="254">
        <v>0</v>
      </c>
      <c r="Y159" s="254">
        <f>X159*K159</f>
        <v>0</v>
      </c>
      <c r="Z159" s="254">
        <v>0</v>
      </c>
      <c r="AA159" s="255">
        <f>Z159*K159</f>
        <v>0</v>
      </c>
      <c r="AR159" s="158" t="s">
        <v>173</v>
      </c>
      <c r="AT159" s="158" t="s">
        <v>169</v>
      </c>
      <c r="AU159" s="158" t="s">
        <v>80</v>
      </c>
      <c r="AY159" s="158" t="s">
        <v>168</v>
      </c>
      <c r="BE159" s="241">
        <f>IF(U159="základná",N159,0)</f>
        <v>0</v>
      </c>
      <c r="BF159" s="241">
        <f>IF(U159="znížená",N159,0)</f>
        <v>0</v>
      </c>
      <c r="BG159" s="241">
        <f>IF(U159="zákl. prenesená",N159,0)</f>
        <v>0</v>
      </c>
      <c r="BH159" s="241">
        <f>IF(U159="zníž. prenesená",N159,0)</f>
        <v>0</v>
      </c>
      <c r="BI159" s="241">
        <f>IF(U159="nulová",N159,0)</f>
        <v>0</v>
      </c>
      <c r="BJ159" s="158" t="s">
        <v>85</v>
      </c>
      <c r="BK159" s="242">
        <f>ROUND(L159*K159,3)</f>
        <v>0</v>
      </c>
      <c r="BL159" s="158" t="s">
        <v>173</v>
      </c>
      <c r="BM159" s="158" t="s">
        <v>484</v>
      </c>
      <c r="BO159" s="152"/>
    </row>
    <row r="160" spans="2:67" s="170" customFormat="1" ht="7" customHeight="1">
      <c r="B160" s="179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1"/>
      <c r="S160" s="262"/>
    </row>
    <row r="161" spans="19:19">
      <c r="S161" s="266"/>
    </row>
    <row r="162" spans="19:19">
      <c r="S162" s="266"/>
    </row>
  </sheetData>
  <sheetProtection algorithmName="SHA-512" hashValue="MIHECCGu+HopftF0/WF8ogr6JWclbl1OPw1LaQrh8Xw1Epk810Oa5RZcJrXcOaQfaXKkxniu64MaZlhJC8r57w==" saltValue="r3ytjx+6E+66y6DW9fDtdQ==" spinCount="100000" sheet="1" formatCells="0" sort="0" autoFilter="0"/>
  <protectedRanges>
    <protectedRange sqref="BO118:BO159 L118:M159 C4:Q98" name="Rozsah1"/>
  </protectedRanges>
  <mergeCells count="178">
    <mergeCell ref="H1:K1"/>
    <mergeCell ref="S2:AC2"/>
    <mergeCell ref="F158:I158"/>
    <mergeCell ref="L158:M158"/>
    <mergeCell ref="N158:Q158"/>
    <mergeCell ref="F159:I159"/>
    <mergeCell ref="L159:M159"/>
    <mergeCell ref="N159:Q159"/>
    <mergeCell ref="N116:Q116"/>
    <mergeCell ref="N117:Q117"/>
    <mergeCell ref="N132:Q132"/>
    <mergeCell ref="N143:Q143"/>
    <mergeCell ref="N149:Q149"/>
    <mergeCell ref="N157:Q157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800-000000000000}"/>
    <hyperlink ref="H1:K1" location="C87" display="2) Rekapitulácia rozpočtu" xr:uid="{00000000-0004-0000-0800-000001000000}"/>
    <hyperlink ref="L1" location="C115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E 01 - Architektonicko st...</vt:lpstr>
      <vt:lpstr>E 02 - Zdravotnícko- tech...</vt:lpstr>
      <vt:lpstr>E 03 - ELEKTROINŠTALÁCIA</vt:lpstr>
      <vt:lpstr>E 04 - DÁTOVÉ A TV ROZVODY</vt:lpstr>
      <vt:lpstr>E 05 - Medicinálne plyny</vt:lpstr>
      <vt:lpstr>E 06 - Vykurovanie</vt:lpstr>
      <vt:lpstr>E 07 - VZT</vt:lpstr>
      <vt:lpstr>E 08 - EPS</vt:lpstr>
      <vt:lpstr>SO 02 - Rampa pre osoby s...</vt:lpstr>
      <vt:lpstr>'E 01 - Architektonicko st...'!Názvy_tlače</vt:lpstr>
      <vt:lpstr>'E 02 - Zdravotnícko- tech...'!Názvy_tlače</vt:lpstr>
      <vt:lpstr>'E 03 - ELEKTROINŠTALÁCIA'!Názvy_tlače</vt:lpstr>
      <vt:lpstr>'E 04 - DÁTOVÉ A TV ROZVODY'!Názvy_tlače</vt:lpstr>
      <vt:lpstr>'E 05 - Medicinálne plyny'!Názvy_tlače</vt:lpstr>
      <vt:lpstr>'E 06 - Vykurovanie'!Názvy_tlače</vt:lpstr>
      <vt:lpstr>'E 07 - VZT'!Názvy_tlače</vt:lpstr>
      <vt:lpstr>'E 08 - EPS'!Názvy_tlače</vt:lpstr>
      <vt:lpstr>'Rekapitulácia stavby'!Názvy_tlače</vt:lpstr>
      <vt:lpstr>'SO 02 - Rampa pre osoby s...'!Názvy_tlače</vt:lpstr>
      <vt:lpstr>'E 01 - Architektonicko st...'!Oblasť_tlače</vt:lpstr>
      <vt:lpstr>'E 02 - Zdravotnícko- tech...'!Oblasť_tlače</vt:lpstr>
      <vt:lpstr>'E 03 - ELEKTROINŠTALÁCIA'!Oblasť_tlače</vt:lpstr>
      <vt:lpstr>'E 04 - DÁTOVÉ A TV ROZVODY'!Oblasť_tlače</vt:lpstr>
      <vt:lpstr>'E 05 - Medicinálne plyny'!Oblasť_tlače</vt:lpstr>
      <vt:lpstr>'E 06 - Vykurovanie'!Oblasť_tlače</vt:lpstr>
      <vt:lpstr>'E 07 - VZT'!Oblasť_tlače</vt:lpstr>
      <vt:lpstr>'E 08 - EPS'!Oblasť_tlače</vt:lpstr>
      <vt:lpstr>'Rekapitulácia stavby'!Oblasť_tlače</vt:lpstr>
      <vt:lpstr>'SO 02 - Rampa pre osoby s...'!Oblasť_tlače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PCA\Dzurco</dc:creator>
  <cp:lastModifiedBy>Bosik Jan</cp:lastModifiedBy>
  <cp:lastPrinted>2018-05-24T11:22:23Z</cp:lastPrinted>
  <dcterms:created xsi:type="dcterms:W3CDTF">2018-05-04T12:48:30Z</dcterms:created>
  <dcterms:modified xsi:type="dcterms:W3CDTF">2018-12-04T13:38:36Z</dcterms:modified>
</cp:coreProperties>
</file>