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Š Ďurčiná/Výkaz výmer/"/>
    </mc:Choice>
  </mc:AlternateContent>
  <xr:revisionPtr revIDLastSave="0" documentId="13_ncr:1_{1307065C-4976-844E-9F9C-4B5C9209AF8D}" xr6:coauthVersionLast="36" xr6:coauthVersionMax="36" xr10:uidLastSave="{00000000-0000-0000-0000-000000000000}"/>
  <bookViews>
    <workbookView xWindow="0" yWindow="500" windowWidth="28800" windowHeight="15820" xr2:uid="{00000000-000D-0000-FFFF-FFFF00000000}"/>
  </bookViews>
  <sheets>
    <sheet name="Rekapitulácia stavby" sheetId="1" r:id="rId1"/>
    <sheet name="SO01 - Dostavba Materskej..." sheetId="2" r:id="rId2"/>
    <sheet name="SO05 - Vykurovanie" sheetId="6" r:id="rId3"/>
    <sheet name="SO06 - Zdravotechnika" sheetId="7" r:id="rId4"/>
    <sheet name="SO07 - Elektro" sheetId="8" r:id="rId5"/>
  </sheets>
  <definedNames>
    <definedName name="_xlnm._FilterDatabase" localSheetId="1" hidden="1">'SO01 - Dostavba Materskej...'!$C$136:$K$305</definedName>
    <definedName name="_xlnm._FilterDatabase" localSheetId="2" hidden="1">'SO05 - Vykurovanie'!$C$117:$K$121</definedName>
    <definedName name="_xlnm._FilterDatabase" localSheetId="3" hidden="1">'SO06 - Zdravotechnika'!$C$119:$K$129</definedName>
    <definedName name="_xlnm._FilterDatabase" localSheetId="4" hidden="1">'SO07 - Elektro'!$C$117:$K$141</definedName>
    <definedName name="_xlnm.Print_Titles" localSheetId="0">'Rekapitulácia stavby'!$92:$92</definedName>
    <definedName name="_xlnm.Print_Titles" localSheetId="1">'SO01 - Dostavba Materskej...'!$136:$136</definedName>
    <definedName name="_xlnm.Print_Titles" localSheetId="2">'SO05 - Vykurovanie'!$117:$117</definedName>
    <definedName name="_xlnm.Print_Titles" localSheetId="3">'SO06 - Zdravotechnika'!$119:$119</definedName>
    <definedName name="_xlnm.Print_Titles" localSheetId="4">'SO07 - Elektro'!$117:$117</definedName>
    <definedName name="_xlnm.Print_Area" localSheetId="0">'Rekapitulácia stavby'!$D$4:$AO$76,'Rekapitulácia stavby'!$C$82:$AQ$99</definedName>
    <definedName name="_xlnm.Print_Area" localSheetId="1">'SO01 - Dostavba Materskej...'!$C$4:$J$39,'SO01 - Dostavba Materskej...'!$C$50:$J$76,'SO01 - Dostavba Materskej...'!$C$82:$J$118,'SO01 - Dostavba Materskej...'!$C$124:$K$305</definedName>
    <definedName name="_xlnm.Print_Area" localSheetId="2">'SO05 - Vykurovanie'!$C$4:$J$39,'SO05 - Vykurovanie'!$C$50:$J$76,'SO05 - Vykurovanie'!$C$82:$J$99,'SO05 - Vykurovanie'!$C$105:$K$121</definedName>
    <definedName name="_xlnm.Print_Area" localSheetId="3">'SO06 - Zdravotechnika'!$C$4:$J$39,'SO06 - Zdravotechnika'!$C$50:$J$76,'SO06 - Zdravotechnika'!$C$82:$J$101,'SO06 - Zdravotechnika'!$C$107:$K$129</definedName>
    <definedName name="_xlnm.Print_Area" localSheetId="4">'SO07 - Elektro'!$C$4:$J$39,'SO07 - Elektro'!$C$50:$J$76,'SO07 - Elektro'!$C$82:$J$99,'SO07 - Elektro'!$C$105:$K$141</definedName>
  </definedNames>
  <calcPr calcId="181029"/>
</workbook>
</file>

<file path=xl/calcChain.xml><?xml version="1.0" encoding="utf-8"?>
<calcChain xmlns="http://schemas.openxmlformats.org/spreadsheetml/2006/main">
  <c r="J140" i="2" l="1"/>
  <c r="J141" i="2"/>
  <c r="J142" i="2"/>
  <c r="J143" i="2"/>
  <c r="J144" i="2"/>
  <c r="J145" i="2"/>
  <c r="J147" i="2"/>
  <c r="J148" i="2"/>
  <c r="J150" i="2"/>
  <c r="J151" i="2"/>
  <c r="J152" i="2"/>
  <c r="J153" i="2"/>
  <c r="J154" i="2"/>
  <c r="J155" i="2"/>
  <c r="J157" i="2"/>
  <c r="J158" i="2"/>
  <c r="J160" i="2"/>
  <c r="J161" i="2"/>
  <c r="J162" i="2"/>
  <c r="J163" i="2"/>
  <c r="J165" i="2"/>
  <c r="J166" i="2"/>
  <c r="J167" i="2"/>
  <c r="J169" i="2"/>
  <c r="J170" i="2"/>
  <c r="J171" i="2"/>
  <c r="J172" i="2"/>
  <c r="J173" i="2"/>
  <c r="J174" i="2"/>
  <c r="J175" i="2"/>
  <c r="J176" i="2"/>
  <c r="J178" i="2"/>
  <c r="J179" i="2"/>
  <c r="J180" i="2"/>
  <c r="J181" i="2"/>
  <c r="J182" i="2"/>
  <c r="J184" i="2"/>
  <c r="J185" i="2"/>
  <c r="J186" i="2"/>
  <c r="J187" i="2"/>
  <c r="J188" i="2"/>
  <c r="J189" i="2"/>
  <c r="J190" i="2"/>
  <c r="J191" i="2"/>
  <c r="J193" i="2"/>
  <c r="J194" i="2"/>
  <c r="J195" i="2"/>
  <c r="J196" i="2"/>
  <c r="J197" i="2"/>
  <c r="J198" i="2"/>
  <c r="J199" i="2"/>
  <c r="J200" i="2"/>
  <c r="J201" i="2"/>
  <c r="J202" i="2"/>
  <c r="J205" i="2"/>
  <c r="J208" i="2"/>
  <c r="J209" i="2"/>
  <c r="J211" i="2"/>
  <c r="J212" i="2"/>
  <c r="J214" i="2"/>
  <c r="J215" i="2"/>
  <c r="J216" i="2"/>
  <c r="J217" i="2"/>
  <c r="J219" i="2"/>
  <c r="J221" i="2"/>
  <c r="J222" i="2"/>
  <c r="J224" i="2"/>
  <c r="J225" i="2"/>
  <c r="J227" i="2"/>
  <c r="J229" i="2"/>
  <c r="J230" i="2"/>
  <c r="J232" i="2"/>
  <c r="J234" i="2"/>
  <c r="J236" i="2"/>
  <c r="J238" i="2"/>
  <c r="J241" i="2"/>
  <c r="J242" i="2"/>
  <c r="J244" i="2"/>
  <c r="J245" i="2"/>
  <c r="J246" i="2"/>
  <c r="J247" i="2"/>
  <c r="J249" i="2"/>
  <c r="J250" i="2"/>
  <c r="J252" i="2"/>
  <c r="J253" i="2"/>
  <c r="J254" i="2"/>
  <c r="J256" i="2"/>
  <c r="J258" i="2"/>
  <c r="J259" i="2"/>
  <c r="J262" i="2"/>
  <c r="J263" i="2"/>
  <c r="J264" i="2"/>
  <c r="J265" i="2"/>
  <c r="J266" i="2"/>
  <c r="J268" i="2"/>
  <c r="J269" i="2"/>
  <c r="J270" i="2"/>
  <c r="J271" i="2"/>
  <c r="J272" i="2"/>
  <c r="J273" i="2"/>
  <c r="J275" i="2"/>
  <c r="J276" i="2"/>
  <c r="J277" i="2"/>
  <c r="J279" i="2"/>
  <c r="J281" i="2"/>
  <c r="J282" i="2"/>
  <c r="J283" i="2"/>
  <c r="J284" i="2"/>
  <c r="J285" i="2"/>
  <c r="J286" i="2"/>
  <c r="J287" i="2"/>
  <c r="J288" i="2"/>
  <c r="J289" i="2"/>
  <c r="J291" i="2"/>
  <c r="J292" i="2"/>
  <c r="J294" i="2"/>
  <c r="J295" i="2"/>
  <c r="J297" i="2"/>
  <c r="J298" i="2"/>
  <c r="J300" i="2"/>
  <c r="J301" i="2"/>
  <c r="J303" i="2"/>
  <c r="J305" i="2"/>
  <c r="J37" i="8" l="1"/>
  <c r="J36" i="8"/>
  <c r="AY98" i="1" s="1"/>
  <c r="J35" i="8"/>
  <c r="AX98" i="1" s="1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BI126" i="8"/>
  <c r="BH126" i="8"/>
  <c r="BG126" i="8"/>
  <c r="BE126" i="8"/>
  <c r="T126" i="8"/>
  <c r="R126" i="8"/>
  <c r="P126" i="8"/>
  <c r="BI125" i="8"/>
  <c r="BH125" i="8"/>
  <c r="BG125" i="8"/>
  <c r="BE125" i="8"/>
  <c r="T125" i="8"/>
  <c r="R125" i="8"/>
  <c r="P125" i="8"/>
  <c r="BI124" i="8"/>
  <c r="BH124" i="8"/>
  <c r="BG124" i="8"/>
  <c r="BE124" i="8"/>
  <c r="T124" i="8"/>
  <c r="R124" i="8"/>
  <c r="P124" i="8"/>
  <c r="BI123" i="8"/>
  <c r="BH123" i="8"/>
  <c r="BG123" i="8"/>
  <c r="BE123" i="8"/>
  <c r="T123" i="8"/>
  <c r="R123" i="8"/>
  <c r="P123" i="8"/>
  <c r="BI122" i="8"/>
  <c r="BH122" i="8"/>
  <c r="BG122" i="8"/>
  <c r="BE122" i="8"/>
  <c r="T122" i="8"/>
  <c r="R122" i="8"/>
  <c r="P122" i="8"/>
  <c r="BI121" i="8"/>
  <c r="BH121" i="8"/>
  <c r="BG121" i="8"/>
  <c r="BE121" i="8"/>
  <c r="T121" i="8"/>
  <c r="R121" i="8"/>
  <c r="P121" i="8"/>
  <c r="J115" i="8"/>
  <c r="F112" i="8"/>
  <c r="E110" i="8"/>
  <c r="J92" i="8"/>
  <c r="F89" i="8"/>
  <c r="E87" i="8"/>
  <c r="J21" i="8"/>
  <c r="E21" i="8"/>
  <c r="J91" i="8" s="1"/>
  <c r="J20" i="8"/>
  <c r="J18" i="8"/>
  <c r="E18" i="8"/>
  <c r="F92" i="8" s="1"/>
  <c r="J17" i="8"/>
  <c r="J15" i="8"/>
  <c r="E15" i="8"/>
  <c r="F114" i="8" s="1"/>
  <c r="J14" i="8"/>
  <c r="J112" i="8"/>
  <c r="E7" i="8"/>
  <c r="E108" i="8" s="1"/>
  <c r="J37" i="7"/>
  <c r="J36" i="7"/>
  <c r="AY97" i="1" s="1"/>
  <c r="J35" i="7"/>
  <c r="AX97" i="1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6" i="7"/>
  <c r="BH126" i="7"/>
  <c r="BG126" i="7"/>
  <c r="BE126" i="7"/>
  <c r="T126" i="7"/>
  <c r="T125" i="7"/>
  <c r="R126" i="7"/>
  <c r="R125" i="7" s="1"/>
  <c r="P126" i="7"/>
  <c r="P125" i="7"/>
  <c r="BI124" i="7"/>
  <c r="BH124" i="7"/>
  <c r="BG124" i="7"/>
  <c r="BE124" i="7"/>
  <c r="T124" i="7"/>
  <c r="R124" i="7"/>
  <c r="P124" i="7"/>
  <c r="BI123" i="7"/>
  <c r="BH123" i="7"/>
  <c r="BG123" i="7"/>
  <c r="BE123" i="7"/>
  <c r="T123" i="7"/>
  <c r="R123" i="7"/>
  <c r="P123" i="7"/>
  <c r="J117" i="7"/>
  <c r="F114" i="7"/>
  <c r="E112" i="7"/>
  <c r="J92" i="7"/>
  <c r="F89" i="7"/>
  <c r="E87" i="7"/>
  <c r="J21" i="7"/>
  <c r="E21" i="7"/>
  <c r="J116" i="7" s="1"/>
  <c r="J20" i="7"/>
  <c r="J18" i="7"/>
  <c r="E18" i="7"/>
  <c r="F117" i="7" s="1"/>
  <c r="J17" i="7"/>
  <c r="J15" i="7"/>
  <c r="E15" i="7"/>
  <c r="F116" i="7" s="1"/>
  <c r="J14" i="7"/>
  <c r="J12" i="7"/>
  <c r="J89" i="7" s="1"/>
  <c r="E7" i="7"/>
  <c r="E85" i="7" s="1"/>
  <c r="J37" i="6"/>
  <c r="J36" i="6"/>
  <c r="AY96" i="1" s="1"/>
  <c r="J35" i="6"/>
  <c r="AX96" i="1"/>
  <c r="BI121" i="6"/>
  <c r="BH121" i="6"/>
  <c r="BG121" i="6"/>
  <c r="F35" i="6" s="1"/>
  <c r="BB96" i="1" s="1"/>
  <c r="BE121" i="6"/>
  <c r="F33" i="6" s="1"/>
  <c r="AZ96" i="1" s="1"/>
  <c r="T121" i="6"/>
  <c r="T120" i="6" s="1"/>
  <c r="T119" i="6" s="1"/>
  <c r="T118" i="6" s="1"/>
  <c r="R121" i="6"/>
  <c r="R120" i="6" s="1"/>
  <c r="R119" i="6" s="1"/>
  <c r="R118" i="6" s="1"/>
  <c r="P121" i="6"/>
  <c r="P120" i="6" s="1"/>
  <c r="P119" i="6" s="1"/>
  <c r="P118" i="6" s="1"/>
  <c r="AU96" i="1" s="1"/>
  <c r="J115" i="6"/>
  <c r="F112" i="6"/>
  <c r="E110" i="6"/>
  <c r="J92" i="6"/>
  <c r="F89" i="6"/>
  <c r="E87" i="6"/>
  <c r="J21" i="6"/>
  <c r="E21" i="6"/>
  <c r="J114" i="6" s="1"/>
  <c r="J20" i="6"/>
  <c r="J18" i="6"/>
  <c r="E18" i="6"/>
  <c r="F115" i="6" s="1"/>
  <c r="J17" i="6"/>
  <c r="J15" i="6"/>
  <c r="E15" i="6"/>
  <c r="F114" i="6" s="1"/>
  <c r="J14" i="6"/>
  <c r="J112" i="6"/>
  <c r="E7" i="6"/>
  <c r="E108" i="6" s="1"/>
  <c r="J37" i="2"/>
  <c r="J36" i="2"/>
  <c r="AY95" i="1" s="1"/>
  <c r="J35" i="2"/>
  <c r="AX95" i="1" s="1"/>
  <c r="BI305" i="2"/>
  <c r="BH305" i="2"/>
  <c r="BG305" i="2"/>
  <c r="BE305" i="2"/>
  <c r="T305" i="2"/>
  <c r="T304" i="2" s="1"/>
  <c r="R305" i="2"/>
  <c r="R304" i="2"/>
  <c r="P305" i="2"/>
  <c r="P304" i="2" s="1"/>
  <c r="BI303" i="2"/>
  <c r="BH303" i="2"/>
  <c r="BG303" i="2"/>
  <c r="BE303" i="2"/>
  <c r="T303" i="2"/>
  <c r="R303" i="2"/>
  <c r="P303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79" i="2"/>
  <c r="BH279" i="2"/>
  <c r="BG279" i="2"/>
  <c r="BE279" i="2"/>
  <c r="T279" i="2"/>
  <c r="T278" i="2" s="1"/>
  <c r="R279" i="2"/>
  <c r="R278" i="2" s="1"/>
  <c r="P279" i="2"/>
  <c r="P278" i="2" s="1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8" i="2"/>
  <c r="BH238" i="2"/>
  <c r="BG238" i="2"/>
  <c r="BE238" i="2"/>
  <c r="T238" i="2"/>
  <c r="R238" i="2"/>
  <c r="P238" i="2"/>
  <c r="BI236" i="2"/>
  <c r="BH236" i="2"/>
  <c r="BG236" i="2"/>
  <c r="BE236" i="2"/>
  <c r="T236" i="2"/>
  <c r="R236" i="2"/>
  <c r="P236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5" i="2"/>
  <c r="BH205" i="2"/>
  <c r="BG205" i="2"/>
  <c r="BE205" i="2"/>
  <c r="T205" i="2"/>
  <c r="T204" i="2" s="1"/>
  <c r="R205" i="2"/>
  <c r="R204" i="2"/>
  <c r="P205" i="2"/>
  <c r="P204" i="2" s="1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J134" i="2"/>
  <c r="F131" i="2"/>
  <c r="E129" i="2"/>
  <c r="J92" i="2"/>
  <c r="F89" i="2"/>
  <c r="E87" i="2"/>
  <c r="J21" i="2"/>
  <c r="E21" i="2"/>
  <c r="J133" i="2" s="1"/>
  <c r="J20" i="2"/>
  <c r="J18" i="2"/>
  <c r="E18" i="2"/>
  <c r="F92" i="2" s="1"/>
  <c r="J17" i="2"/>
  <c r="J15" i="2"/>
  <c r="E15" i="2"/>
  <c r="F91" i="2" s="1"/>
  <c r="J14" i="2"/>
  <c r="J131" i="2"/>
  <c r="E7" i="2"/>
  <c r="E85" i="2" s="1"/>
  <c r="L90" i="1"/>
  <c r="AM90" i="1"/>
  <c r="AM89" i="1"/>
  <c r="L89" i="1"/>
  <c r="AM87" i="1"/>
  <c r="L87" i="1"/>
  <c r="L85" i="1"/>
  <c r="L84" i="1"/>
  <c r="BK141" i="8"/>
  <c r="J141" i="8"/>
  <c r="BK140" i="8"/>
  <c r="BK139" i="8"/>
  <c r="J139" i="8"/>
  <c r="J138" i="8"/>
  <c r="BK137" i="8"/>
  <c r="BK136" i="8"/>
  <c r="BK135" i="8"/>
  <c r="J135" i="8"/>
  <c r="BK134" i="8"/>
  <c r="J134" i="8"/>
  <c r="BK133" i="8"/>
  <c r="J133" i="8"/>
  <c r="BK132" i="8"/>
  <c r="J132" i="8"/>
  <c r="BK131" i="8"/>
  <c r="J131" i="8"/>
  <c r="BK130" i="8"/>
  <c r="J130" i="8"/>
  <c r="BK129" i="8"/>
  <c r="BK128" i="8"/>
  <c r="J128" i="8"/>
  <c r="BK127" i="8"/>
  <c r="J127" i="8"/>
  <c r="BK126" i="8"/>
  <c r="J126" i="8"/>
  <c r="BK125" i="8"/>
  <c r="J125" i="8"/>
  <c r="BK124" i="8"/>
  <c r="J124" i="8"/>
  <c r="BK123" i="8"/>
  <c r="J123" i="8"/>
  <c r="BK122" i="8"/>
  <c r="BK121" i="8"/>
  <c r="J129" i="7"/>
  <c r="J124" i="7"/>
  <c r="BK303" i="2"/>
  <c r="BK298" i="2"/>
  <c r="BK295" i="2"/>
  <c r="BK291" i="2"/>
  <c r="BK288" i="2"/>
  <c r="BK279" i="2"/>
  <c r="BK270" i="2"/>
  <c r="BK268" i="2"/>
  <c r="BK266" i="2"/>
  <c r="BK263" i="2"/>
  <c r="BK250" i="2"/>
  <c r="BK246" i="2"/>
  <c r="BK244" i="2"/>
  <c r="BK242" i="2"/>
  <c r="BK236" i="2"/>
  <c r="BK232" i="2"/>
  <c r="BK227" i="2"/>
  <c r="BK225" i="2"/>
  <c r="BK222" i="2"/>
  <c r="BK216" i="2"/>
  <c r="BK212" i="2"/>
  <c r="BK211" i="2"/>
  <c r="BK209" i="2"/>
  <c r="BK208" i="2"/>
  <c r="BK202" i="2"/>
  <c r="BK200" i="2"/>
  <c r="BK194" i="2"/>
  <c r="BK190" i="2"/>
  <c r="BK179" i="2"/>
  <c r="BK175" i="2"/>
  <c r="BK174" i="2"/>
  <c r="BK173" i="2"/>
  <c r="BK172" i="2"/>
  <c r="BK170" i="2"/>
  <c r="BK169" i="2"/>
  <c r="BK166" i="2"/>
  <c r="BK165" i="2"/>
  <c r="BK163" i="2"/>
  <c r="BK162" i="2"/>
  <c r="BK158" i="2"/>
  <c r="BK155" i="2"/>
  <c r="BK154" i="2"/>
  <c r="BK141" i="2"/>
  <c r="AS94" i="1"/>
  <c r="J140" i="8"/>
  <c r="BK138" i="8"/>
  <c r="J137" i="8"/>
  <c r="J136" i="8"/>
  <c r="J122" i="8"/>
  <c r="J121" i="8"/>
  <c r="BK129" i="7"/>
  <c r="J128" i="7"/>
  <c r="J126" i="7"/>
  <c r="BK124" i="7"/>
  <c r="BK123" i="7"/>
  <c r="J121" i="6"/>
  <c r="BK297" i="2"/>
  <c r="BK294" i="2"/>
  <c r="BK289" i="2"/>
  <c r="BK285" i="2"/>
  <c r="BK284" i="2"/>
  <c r="BK282" i="2"/>
  <c r="BK281" i="2"/>
  <c r="BK269" i="2"/>
  <c r="BK259" i="2"/>
  <c r="BK258" i="2"/>
  <c r="BK252" i="2"/>
  <c r="BK247" i="2"/>
  <c r="BK241" i="2"/>
  <c r="BK234" i="2"/>
  <c r="BK230" i="2"/>
  <c r="BK221" i="2"/>
  <c r="BK215" i="2"/>
  <c r="BK214" i="2"/>
  <c r="BK205" i="2"/>
  <c r="BK201" i="2"/>
  <c r="BK197" i="2"/>
  <c r="BK196" i="2"/>
  <c r="BK195" i="2"/>
  <c r="BK189" i="2"/>
  <c r="BK185" i="2"/>
  <c r="BK184" i="2"/>
  <c r="BK182" i="2"/>
  <c r="BK180" i="2"/>
  <c r="BK176" i="2"/>
  <c r="BK171" i="2"/>
  <c r="BK157" i="2"/>
  <c r="BK152" i="2"/>
  <c r="BK144" i="2"/>
  <c r="BK143" i="2"/>
  <c r="J129" i="8"/>
  <c r="BK128" i="7"/>
  <c r="BK126" i="7"/>
  <c r="J123" i="7"/>
  <c r="BK121" i="6"/>
  <c r="BK305" i="2"/>
  <c r="BK301" i="2"/>
  <c r="BK300" i="2"/>
  <c r="BK292" i="2"/>
  <c r="BK287" i="2"/>
  <c r="BK286" i="2"/>
  <c r="BK283" i="2"/>
  <c r="BK277" i="2"/>
  <c r="BK276" i="2"/>
  <c r="BK275" i="2"/>
  <c r="BK273" i="2"/>
  <c r="BK272" i="2"/>
  <c r="BK271" i="2"/>
  <c r="BK265" i="2"/>
  <c r="BK264" i="2"/>
  <c r="BK262" i="2"/>
  <c r="BK256" i="2"/>
  <c r="BK254" i="2"/>
  <c r="BK253" i="2"/>
  <c r="BK249" i="2"/>
  <c r="BK245" i="2"/>
  <c r="BK238" i="2"/>
  <c r="BK229" i="2"/>
  <c r="BK224" i="2"/>
  <c r="BK219" i="2"/>
  <c r="BK217" i="2"/>
  <c r="BK199" i="2"/>
  <c r="BK198" i="2"/>
  <c r="BK193" i="2"/>
  <c r="BK191" i="2"/>
  <c r="BK188" i="2"/>
  <c r="BK187" i="2"/>
  <c r="BK186" i="2"/>
  <c r="BK181" i="2"/>
  <c r="BK178" i="2"/>
  <c r="BK167" i="2"/>
  <c r="BK161" i="2"/>
  <c r="BK160" i="2"/>
  <c r="BK153" i="2"/>
  <c r="BK151" i="2"/>
  <c r="BK150" i="2"/>
  <c r="BK148" i="2"/>
  <c r="BK147" i="2"/>
  <c r="BK145" i="2"/>
  <c r="BK142" i="2"/>
  <c r="BK140" i="2"/>
  <c r="F37" i="6"/>
  <c r="BD96" i="1" s="1"/>
  <c r="F36" i="6"/>
  <c r="BC96" i="1" s="1"/>
  <c r="BK139" i="2" l="1"/>
  <c r="J139" i="2" s="1"/>
  <c r="J98" i="2" s="1"/>
  <c r="BK146" i="2"/>
  <c r="J146" i="2" s="1"/>
  <c r="J99" i="2" s="1"/>
  <c r="T146" i="2"/>
  <c r="R159" i="2"/>
  <c r="P168" i="2"/>
  <c r="BK177" i="2"/>
  <c r="J177" i="2" s="1"/>
  <c r="J102" i="2" s="1"/>
  <c r="R177" i="2"/>
  <c r="T192" i="2"/>
  <c r="P207" i="2"/>
  <c r="BK220" i="2"/>
  <c r="R220" i="2"/>
  <c r="P235" i="2"/>
  <c r="BK257" i="2"/>
  <c r="R257" i="2"/>
  <c r="P267" i="2"/>
  <c r="BK274" i="2"/>
  <c r="J274" i="2" s="1"/>
  <c r="J111" i="2" s="1"/>
  <c r="R274" i="2"/>
  <c r="P280" i="2"/>
  <c r="BK290" i="2"/>
  <c r="R290" i="2"/>
  <c r="BK299" i="2"/>
  <c r="R299" i="2"/>
  <c r="P139" i="2"/>
  <c r="T139" i="2"/>
  <c r="R146" i="2"/>
  <c r="P159" i="2"/>
  <c r="BK168" i="2"/>
  <c r="T168" i="2"/>
  <c r="BK192" i="2"/>
  <c r="P192" i="2"/>
  <c r="BK207" i="2"/>
  <c r="T207" i="2"/>
  <c r="BK235" i="2"/>
  <c r="R235" i="2"/>
  <c r="P257" i="2"/>
  <c r="BK267" i="2"/>
  <c r="R267" i="2"/>
  <c r="P274" i="2"/>
  <c r="BK280" i="2"/>
  <c r="J280" i="2" s="1"/>
  <c r="J113" i="2" s="1"/>
  <c r="T280" i="2"/>
  <c r="T290" i="2"/>
  <c r="T299" i="2"/>
  <c r="BK122" i="7"/>
  <c r="R122" i="7"/>
  <c r="BK127" i="7"/>
  <c r="J127" i="7" s="1"/>
  <c r="J100" i="7" s="1"/>
  <c r="T127" i="7"/>
  <c r="R139" i="2"/>
  <c r="P146" i="2"/>
  <c r="BK159" i="2"/>
  <c r="J159" i="2" s="1"/>
  <c r="J100" i="2" s="1"/>
  <c r="T159" i="2"/>
  <c r="R168" i="2"/>
  <c r="P177" i="2"/>
  <c r="T177" i="2"/>
  <c r="R192" i="2"/>
  <c r="R207" i="2"/>
  <c r="P220" i="2"/>
  <c r="T220" i="2"/>
  <c r="T235" i="2"/>
  <c r="T257" i="2"/>
  <c r="T267" i="2"/>
  <c r="T274" i="2"/>
  <c r="R280" i="2"/>
  <c r="P290" i="2"/>
  <c r="BK293" i="2"/>
  <c r="P293" i="2"/>
  <c r="R293" i="2"/>
  <c r="T293" i="2"/>
  <c r="P299" i="2"/>
  <c r="P122" i="7"/>
  <c r="T122" i="7"/>
  <c r="T121" i="7" s="1"/>
  <c r="T120" i="7" s="1"/>
  <c r="P127" i="7"/>
  <c r="R127" i="7"/>
  <c r="BK120" i="8"/>
  <c r="J120" i="8" s="1"/>
  <c r="J98" i="8" s="1"/>
  <c r="P120" i="8"/>
  <c r="P119" i="8" s="1"/>
  <c r="P118" i="8" s="1"/>
  <c r="AU98" i="1" s="1"/>
  <c r="R120" i="8"/>
  <c r="R119" i="8" s="1"/>
  <c r="R118" i="8" s="1"/>
  <c r="T120" i="8"/>
  <c r="T119" i="8"/>
  <c r="T118" i="8" s="1"/>
  <c r="F133" i="2"/>
  <c r="F134" i="2"/>
  <c r="BF140" i="2"/>
  <c r="BF142" i="2"/>
  <c r="BF148" i="2"/>
  <c r="BF151" i="2"/>
  <c r="BF153" i="2"/>
  <c r="BF154" i="2"/>
  <c r="BF160" i="2"/>
  <c r="BF166" i="2"/>
  <c r="BF167" i="2"/>
  <c r="BF169" i="2"/>
  <c r="BF170" i="2"/>
  <c r="BF172" i="2"/>
  <c r="BF173" i="2"/>
  <c r="BF176" i="2"/>
  <c r="BF185" i="2"/>
  <c r="BF186" i="2"/>
  <c r="BF188" i="2"/>
  <c r="BF191" i="2"/>
  <c r="BF194" i="2"/>
  <c r="BF200" i="2"/>
  <c r="BF201" i="2"/>
  <c r="BF208" i="2"/>
  <c r="BF209" i="2"/>
  <c r="BF212" i="2"/>
  <c r="BF224" i="2"/>
  <c r="BF230" i="2"/>
  <c r="BF232" i="2"/>
  <c r="BF234" i="2"/>
  <c r="BF245" i="2"/>
  <c r="BF246" i="2"/>
  <c r="BF249" i="2"/>
  <c r="BF254" i="2"/>
  <c r="BF256" i="2"/>
  <c r="BF262" i="2"/>
  <c r="BF266" i="2"/>
  <c r="BF277" i="2"/>
  <c r="BF288" i="2"/>
  <c r="BF291" i="2"/>
  <c r="BF298" i="2"/>
  <c r="BF301" i="2"/>
  <c r="BF303" i="2"/>
  <c r="BF305" i="2"/>
  <c r="BK278" i="2"/>
  <c r="J278" i="2" s="1"/>
  <c r="J112" i="2" s="1"/>
  <c r="E85" i="6"/>
  <c r="F91" i="6"/>
  <c r="F92" i="6"/>
  <c r="F92" i="7"/>
  <c r="BF123" i="7"/>
  <c r="BF128" i="7"/>
  <c r="J89" i="2"/>
  <c r="J91" i="2"/>
  <c r="E127" i="2"/>
  <c r="BF144" i="2"/>
  <c r="BF145" i="2"/>
  <c r="BF147" i="2"/>
  <c r="BF150" i="2"/>
  <c r="BF155" i="2"/>
  <c r="BF161" i="2"/>
  <c r="BF162" i="2"/>
  <c r="BF171" i="2"/>
  <c r="BF175" i="2"/>
  <c r="BF178" i="2"/>
  <c r="BF189" i="2"/>
  <c r="BF197" i="2"/>
  <c r="BF198" i="2"/>
  <c r="BF199" i="2"/>
  <c r="BF202" i="2"/>
  <c r="BF205" i="2"/>
  <c r="BF211" i="2"/>
  <c r="BF215" i="2"/>
  <c r="BF216" i="2"/>
  <c r="BF217" i="2"/>
  <c r="BF219" i="2"/>
  <c r="BF227" i="2"/>
  <c r="BF236" i="2"/>
  <c r="BF238" i="2"/>
  <c r="BF242" i="2"/>
  <c r="BF252" i="2"/>
  <c r="BF253" i="2"/>
  <c r="BF259" i="2"/>
  <c r="BF264" i="2"/>
  <c r="BF265" i="2"/>
  <c r="BF269" i="2"/>
  <c r="BF270" i="2"/>
  <c r="BF272" i="2"/>
  <c r="BF273" i="2"/>
  <c r="BF276" i="2"/>
  <c r="BF279" i="2"/>
  <c r="BF285" i="2"/>
  <c r="BF287" i="2"/>
  <c r="BF292" i="2"/>
  <c r="BF294" i="2"/>
  <c r="BF297" i="2"/>
  <c r="BK204" i="2"/>
  <c r="J89" i="6"/>
  <c r="BF121" i="6"/>
  <c r="F34" i="6" s="1"/>
  <c r="BA96" i="1" s="1"/>
  <c r="J91" i="7"/>
  <c r="E110" i="7"/>
  <c r="BF124" i="7"/>
  <c r="BF126" i="7"/>
  <c r="BF129" i="7"/>
  <c r="BK125" i="7"/>
  <c r="J125" i="7"/>
  <c r="J99" i="7" s="1"/>
  <c r="E85" i="8"/>
  <c r="J89" i="8"/>
  <c r="J114" i="8"/>
  <c r="F115" i="8"/>
  <c r="BF136" i="8"/>
  <c r="BF137" i="8"/>
  <c r="BF138" i="8"/>
  <c r="BF141" i="2"/>
  <c r="BF143" i="2"/>
  <c r="BF152" i="2"/>
  <c r="BF157" i="2"/>
  <c r="BF158" i="2"/>
  <c r="BF163" i="2"/>
  <c r="BF165" i="2"/>
  <c r="BF174" i="2"/>
  <c r="BF179" i="2"/>
  <c r="BF180" i="2"/>
  <c r="BF181" i="2"/>
  <c r="BF182" i="2"/>
  <c r="BF184" i="2"/>
  <c r="BF187" i="2"/>
  <c r="BF190" i="2"/>
  <c r="BF193" i="2"/>
  <c r="BF195" i="2"/>
  <c r="BF196" i="2"/>
  <c r="BF214" i="2"/>
  <c r="BF221" i="2"/>
  <c r="BF222" i="2"/>
  <c r="BF225" i="2"/>
  <c r="BF229" i="2"/>
  <c r="BF241" i="2"/>
  <c r="BF244" i="2"/>
  <c r="BF247" i="2"/>
  <c r="BF250" i="2"/>
  <c r="BF258" i="2"/>
  <c r="BF263" i="2"/>
  <c r="BF268" i="2"/>
  <c r="BF271" i="2"/>
  <c r="BF275" i="2"/>
  <c r="BF281" i="2"/>
  <c r="BF282" i="2"/>
  <c r="BF283" i="2"/>
  <c r="BF284" i="2"/>
  <c r="BF286" i="2"/>
  <c r="BF289" i="2"/>
  <c r="BF295" i="2"/>
  <c r="BF300" i="2"/>
  <c r="BK304" i="2"/>
  <c r="J91" i="6"/>
  <c r="BK120" i="6"/>
  <c r="BK119" i="6" s="1"/>
  <c r="J119" i="6" s="1"/>
  <c r="J97" i="6" s="1"/>
  <c r="F91" i="7"/>
  <c r="F91" i="8"/>
  <c r="BF121" i="8"/>
  <c r="BF122" i="8"/>
  <c r="BF123" i="8"/>
  <c r="BF124" i="8"/>
  <c r="BF125" i="8"/>
  <c r="BF126" i="8"/>
  <c r="BF127" i="8"/>
  <c r="BF128" i="8"/>
  <c r="BF129" i="8"/>
  <c r="BF130" i="8"/>
  <c r="BF131" i="8"/>
  <c r="BF132" i="8"/>
  <c r="BF133" i="8"/>
  <c r="BF134" i="8"/>
  <c r="BF135" i="8"/>
  <c r="BF139" i="8"/>
  <c r="BF140" i="8"/>
  <c r="BF141" i="8"/>
  <c r="J33" i="2"/>
  <c r="AV95" i="1" s="1"/>
  <c r="F33" i="2"/>
  <c r="AZ95" i="1" s="1"/>
  <c r="F36" i="2"/>
  <c r="BC95" i="1" s="1"/>
  <c r="F37" i="7"/>
  <c r="BD97" i="1" s="1"/>
  <c r="F35" i="8"/>
  <c r="BB98" i="1" s="1"/>
  <c r="F36" i="8"/>
  <c r="BC98" i="1" s="1"/>
  <c r="J33" i="6"/>
  <c r="AV96" i="1" s="1"/>
  <c r="F35" i="2"/>
  <c r="BB95" i="1" s="1"/>
  <c r="F33" i="7"/>
  <c r="AZ97" i="1" s="1"/>
  <c r="F36" i="7"/>
  <c r="BC97" i="1" s="1"/>
  <c r="F33" i="8"/>
  <c r="AZ98" i="1" s="1"/>
  <c r="F37" i="8"/>
  <c r="BD98" i="1" s="1"/>
  <c r="F35" i="7"/>
  <c r="BB97" i="1" s="1"/>
  <c r="F37" i="2"/>
  <c r="BD95" i="1" s="1"/>
  <c r="J33" i="7"/>
  <c r="AV97" i="1" s="1"/>
  <c r="J33" i="8"/>
  <c r="AV98" i="1" s="1"/>
  <c r="J235" i="2" l="1"/>
  <c r="J108" i="2" s="1"/>
  <c r="J103" i="2"/>
  <c r="J192" i="2"/>
  <c r="J299" i="2"/>
  <c r="J116" i="2" s="1"/>
  <c r="J220" i="2"/>
  <c r="J107" i="2" s="1"/>
  <c r="J304" i="2"/>
  <c r="J117" i="2" s="1"/>
  <c r="J207" i="2"/>
  <c r="J106" i="2" s="1"/>
  <c r="J267" i="2"/>
  <c r="J110" i="2" s="1"/>
  <c r="J257" i="2"/>
  <c r="J109" i="2" s="1"/>
  <c r="J293" i="2"/>
  <c r="J115" i="2" s="1"/>
  <c r="J101" i="2"/>
  <c r="J168" i="2"/>
  <c r="J290" i="2"/>
  <c r="J114" i="2" s="1"/>
  <c r="J204" i="2"/>
  <c r="J104" i="2" s="1"/>
  <c r="BK121" i="7"/>
  <c r="J121" i="7"/>
  <c r="J97" i="7" s="1"/>
  <c r="P121" i="7"/>
  <c r="P120" i="7"/>
  <c r="AU97" i="1" s="1"/>
  <c r="R206" i="2"/>
  <c r="R138" i="2"/>
  <c r="R137" i="2" s="1"/>
  <c r="T138" i="2"/>
  <c r="P206" i="2"/>
  <c r="R121" i="7"/>
  <c r="R120" i="7" s="1"/>
  <c r="T206" i="2"/>
  <c r="P138" i="2"/>
  <c r="BK138" i="2"/>
  <c r="J138" i="2" s="1"/>
  <c r="J97" i="2" s="1"/>
  <c r="BK206" i="2"/>
  <c r="J206" i="2" s="1"/>
  <c r="J105" i="2" s="1"/>
  <c r="BK118" i="6"/>
  <c r="J118" i="6" s="1"/>
  <c r="J96" i="6" s="1"/>
  <c r="J122" i="7"/>
  <c r="J98" i="7"/>
  <c r="J120" i="6"/>
  <c r="J98" i="6"/>
  <c r="BK119" i="8"/>
  <c r="J119" i="8"/>
  <c r="J97" i="8" s="1"/>
  <c r="J34" i="6"/>
  <c r="AW96" i="1" s="1"/>
  <c r="AT96" i="1" s="1"/>
  <c r="F34" i="7"/>
  <c r="BA97" i="1"/>
  <c r="F34" i="2"/>
  <c r="BA95" i="1" s="1"/>
  <c r="BC94" i="1"/>
  <c r="W32" i="1" s="1"/>
  <c r="J34" i="2"/>
  <c r="AW95" i="1" s="1"/>
  <c r="AT95" i="1" s="1"/>
  <c r="BD94" i="1"/>
  <c r="W33" i="1" s="1"/>
  <c r="AZ94" i="1"/>
  <c r="W29" i="1" s="1"/>
  <c r="BB94" i="1"/>
  <c r="AX94" i="1" s="1"/>
  <c r="J34" i="7"/>
  <c r="AW97" i="1" s="1"/>
  <c r="AT97" i="1" s="1"/>
  <c r="F34" i="8"/>
  <c r="BA98" i="1" s="1"/>
  <c r="J34" i="8"/>
  <c r="AW98" i="1"/>
  <c r="AT98" i="1" s="1"/>
  <c r="P137" i="2" l="1"/>
  <c r="AU95" i="1" s="1"/>
  <c r="AU94" i="1" s="1"/>
  <c r="T137" i="2"/>
  <c r="BK137" i="2"/>
  <c r="J137" i="2" s="1"/>
  <c r="J30" i="2" s="1"/>
  <c r="AG95" i="1" s="1"/>
  <c r="AN95" i="1" s="1"/>
  <c r="BK120" i="7"/>
  <c r="J120" i="7" s="1"/>
  <c r="J30" i="7" s="1"/>
  <c r="AG97" i="1" s="1"/>
  <c r="AN97" i="1" s="1"/>
  <c r="BK118" i="8"/>
  <c r="J118" i="8" s="1"/>
  <c r="J96" i="8" s="1"/>
  <c r="AV94" i="1"/>
  <c r="AK29" i="1" s="1"/>
  <c r="AY94" i="1"/>
  <c r="W31" i="1"/>
  <c r="J30" i="6"/>
  <c r="AG96" i="1" s="1"/>
  <c r="AN96" i="1" s="1"/>
  <c r="BA94" i="1"/>
  <c r="AW94" i="1" s="1"/>
  <c r="AK30" i="1" s="1"/>
  <c r="J96" i="2" l="1"/>
  <c r="J39" i="7"/>
  <c r="J96" i="7"/>
  <c r="J39" i="2"/>
  <c r="J39" i="6"/>
  <c r="W30" i="1"/>
  <c r="J30" i="8"/>
  <c r="AG98" i="1" s="1"/>
  <c r="AN98" i="1" s="1"/>
  <c r="AT94" i="1"/>
  <c r="J39" i="8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<sst xmlns="http://schemas.openxmlformats.org/spreadsheetml/2006/main" count="3094" uniqueCount="772">
  <si>
    <t>Export Komplet</t>
  </si>
  <si>
    <t/>
  </si>
  <si>
    <t>2.0</t>
  </si>
  <si>
    <t>False</t>
  </si>
  <si>
    <t>{b009b6ab-1108-4358-9ed7-c42912455567}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</si>
  <si>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</si>
  <si>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</si>
  <si>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</si>
  <si>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</si>
  <si>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</si>
  <si>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</si>
  <si>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</si>
  <si>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04008</t>
  </si>
  <si>
    <t>Stavba:</t>
  </si>
  <si>
    <t>JKSO:</t>
  </si>
  <si>
    <t>KS:</t>
  </si>
  <si>
    <t>Miesto:</t>
  </si>
  <si>
    <t>Ďurčiná</t>
  </si>
  <si>
    <t>Dátum:</t>
  </si>
  <si>
    <t>Objednávateľ:</t>
  </si>
  <si>
    <t>IČO:</t>
  </si>
  <si>
    <t xml:space="preserve"> </t>
  </si>
  <si>
    <t>IČ DPH:</t>
  </si>
  <si>
    <t>Zhotoviteľ:</t>
  </si>
  <si>
    <t>Projektant:</t>
  </si>
  <si>
    <t>True</t>
  </si>
  <si>
    <t>Spracovateľ:</t>
  </si>
  <si>
    <t>Ing.arch. Maroš Miko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</si>
  <si>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</si>
  <si>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</si>
  <si>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</si>
  <si>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</si>
  <si>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</si>
  <si>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</si>
  <si>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</si>
  <si>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</si>
  <si>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</si>
  <si>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</si>
  <si>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</si>
  <si>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</si>
  <si>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</si>
  <si>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</si>
  <si>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</si>
  <si>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</si>
  <si>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</si>
  <si>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</si>
  <si>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</si>
  <si>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</si>
  <si>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</si>
  <si>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</si>
  <si>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</si>
  <si>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</si>
  <si>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</si>
  <si>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</si>
  <si>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</si>
  <si>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</si>
  <si>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</si>
  <si>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</si>
  <si>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</si>
  <si>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</si>
  <si>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</si>
  <si>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</si>
  <si>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</si>
  <si>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</si>
  <si>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</si>
  <si>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</si>
  <si>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</si>
  <si>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</si>
  <si>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</si>
  <si>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</si>
  <si>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</si>
  <si>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</si>
  <si>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</si>
  <si>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</si>
  <si>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</si>
  <si>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Dostavba Materskej škôlky_stavebné práce</t>
  </si>
  <si>
    <t>STA</t>
  </si>
  <si>
    <t>1</t>
  </si>
  <si>
    <t>{a6061ac2-b349-4963-a6dd-92f5c8edfffc}</t>
  </si>
  <si>
    <t>SO05</t>
  </si>
  <si>
    <t>Vykurovanie</t>
  </si>
  <si>
    <t>{8fde2299-0ca4-46b8-934f-b71dbf16a52f}</t>
  </si>
  <si>
    <t>SO06</t>
  </si>
  <si>
    <t>Zdravotechnika</t>
  </si>
  <si>
    <t>{059360ac-6cfd-4c4f-8e95-472f1af971ee}</t>
  </si>
  <si>
    <t>SO07</t>
  </si>
  <si>
    <t>Elektro</t>
  </si>
  <si>
    <t>{0a50522f-161e-4f6f-b667-b440800bdab0}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</si>
  <si>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</si>
  <si>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</si>
  <si>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</si>
  <si>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</si>
  <si>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</si>
  <si>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</si>
  <si>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</si>
  <si>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</si>
  <si>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</si>
  <si>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</si>
  <si>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</si>
  <si>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</si>
  <si>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</si>
  <si>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</si>
  <si>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</si>
  <si>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</si>
  <si>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</si>
  <si>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</si>
  <si>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</si>
  <si>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</si>
  <si>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</si>
  <si>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</si>
  <si>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</si>
  <si>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</si>
  <si>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</si>
  <si>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</si>
  <si>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781 - Obklady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</si>
  <si>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</si>
  <si>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</si>
  <si>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</si>
  <si>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</si>
  <si>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</si>
  <si>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</si>
  <si>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</si>
  <si>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</si>
  <si>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</si>
  <si>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</si>
  <si>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</si>
  <si>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</si>
  <si>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</si>
  <si>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</si>
  <si>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</si>
  <si>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</si>
  <si>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</si>
  <si>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</si>
  <si>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121101111.S</t>
  </si>
  <si>
    <t>Odstránenie ornice s vodor. premiestn. na hromady, so zložením na vzdialenosť do 100 m a do 100m3</t>
  </si>
  <si>
    <t>m3</t>
  </si>
  <si>
    <t>4</t>
  </si>
  <si>
    <t>2</t>
  </si>
  <si>
    <t>941424824</t>
  </si>
  <si>
    <t>132101101.S</t>
  </si>
  <si>
    <t>Výkop ryhy do šírky 600 mm v horn.1a2 do 100 m3</t>
  </si>
  <si>
    <t>-570579370</t>
  </si>
  <si>
    <t>3</t>
  </si>
  <si>
    <t>162301101.S</t>
  </si>
  <si>
    <t>Vodorovné premiestnenie výkopku po spevnenej ceste z horniny tr.1-4, do 100 m3 na vzdialenosť do 500 m</t>
  </si>
  <si>
    <t>-831169978</t>
  </si>
  <si>
    <t>167101101.S</t>
  </si>
  <si>
    <t>Nakladanie neuľahnutého výkopku z hornín tr.1-4 do 100 m3</t>
  </si>
  <si>
    <t>-1860633686</t>
  </si>
  <si>
    <t>5</t>
  </si>
  <si>
    <t>171201201.S</t>
  </si>
  <si>
    <t>Uloženie sypaniny na skládky do 100 m3</t>
  </si>
  <si>
    <t>-1105462592</t>
  </si>
  <si>
    <t>6</t>
  </si>
  <si>
    <t>175101201.S</t>
  </si>
  <si>
    <t>Obsyp objektov sypaninou z vhodných hornín 1 až 4 bez prehodenia sypaniny</t>
  </si>
  <si>
    <t>1603598806</t>
  </si>
  <si>
    <t>Zakladanie</t>
  </si>
  <si>
    <t>7</t>
  </si>
  <si>
    <t>211971121.S</t>
  </si>
  <si>
    <t>Zhotov. oplášt. výplne z geotext. v ryhe alebo v záreze pri rozvinutej šírke oplášt. od 0 do 2, 5 m</t>
  </si>
  <si>
    <t>m2</t>
  </si>
  <si>
    <t>1182805409</t>
  </si>
  <si>
    <t>8</t>
  </si>
  <si>
    <t>M</t>
  </si>
  <si>
    <t>693110000500</t>
  </si>
  <si>
    <t>797135667</t>
  </si>
  <si>
    <t>VV</t>
  </si>
  <si>
    <t>294,117647058824*1,02 'Přepočítané koeficientom množstva</t>
  </si>
  <si>
    <t>9</t>
  </si>
  <si>
    <t>212532111.S</t>
  </si>
  <si>
    <t>Lôžko pre trativod z kameniva hrubého drveného frakcie 16-32 mm</t>
  </si>
  <si>
    <t>-1067281294</t>
  </si>
  <si>
    <t>10</t>
  </si>
  <si>
    <t>212752211</t>
  </si>
  <si>
    <t>Montáž trativodu z drenážnych rúr PVC, tunelového tvaru DN 100 mm, so štrkovým lôžkom v otvorenom výkope</t>
  </si>
  <si>
    <t>m</t>
  </si>
  <si>
    <t>-1417940920</t>
  </si>
  <si>
    <t>11</t>
  </si>
  <si>
    <t>271533001.S</t>
  </si>
  <si>
    <t>Násyp pod základové konštrukcie so zhutnením z  kameniva hrubého drveného fr.32-63 mm</t>
  </si>
  <si>
    <t>1653449396</t>
  </si>
  <si>
    <t>12</t>
  </si>
  <si>
    <t>273313611.S</t>
  </si>
  <si>
    <t>Betón základových dosiek, prostý tr. C 16/20</t>
  </si>
  <si>
    <t>-146940093</t>
  </si>
  <si>
    <t>13</t>
  </si>
  <si>
    <t>273362021.S</t>
  </si>
  <si>
    <t>Výstuž základových dosiek zo zvár. sietí KARI</t>
  </si>
  <si>
    <t>t</t>
  </si>
  <si>
    <t>757079743</t>
  </si>
  <si>
    <t>14</t>
  </si>
  <si>
    <t>274271041.S</t>
  </si>
  <si>
    <t>Murivo základových pásov (m3) z betónových debniacich tvárnic s betónovou výplňou C 16/20 hrúbky 300 mm</t>
  </si>
  <si>
    <t>-345738901</t>
  </si>
  <si>
    <t>164*0,3</t>
  </si>
  <si>
    <t>15</t>
  </si>
  <si>
    <t>274313611.S</t>
  </si>
  <si>
    <t>Betón základových pásov, prostý tr. C 16/20</t>
  </si>
  <si>
    <t>2079405319</t>
  </si>
  <si>
    <t>16</t>
  </si>
  <si>
    <t>279361821.S</t>
  </si>
  <si>
    <t>Výstuž základových múrov nosných z ocele 10505</t>
  </si>
  <si>
    <t>-1842083673</t>
  </si>
  <si>
    <t>Zvislé a kompletné konštrukcie</t>
  </si>
  <si>
    <t>17</t>
  </si>
  <si>
    <t>311275011.S</t>
  </si>
  <si>
    <t>Murivo nosné (m3) z pórobetónových tvárnic hladkých pevnosti P2 až P4, nad 400 do 600 kg/m3 hrúbky 200 mm</t>
  </si>
  <si>
    <t>437633214</t>
  </si>
  <si>
    <t>18</t>
  </si>
  <si>
    <t>311275131.S</t>
  </si>
  <si>
    <t>Murivo nosné (m3) z pórobetónových tvárnic PD pevnosti P2 až P4, nad 400 do 600 kg/m3 hrúbky 300 mm</t>
  </si>
  <si>
    <t>-529520324</t>
  </si>
  <si>
    <t>19</t>
  </si>
  <si>
    <t>317121103</t>
  </si>
  <si>
    <t>Montáž prefabrikovaného prekladu pre svetlosť otvoru nad 1800 do 3750 mm</t>
  </si>
  <si>
    <t>ks</t>
  </si>
  <si>
    <t>1712932556</t>
  </si>
  <si>
    <t>596460001500</t>
  </si>
  <si>
    <t>-1524845119</t>
  </si>
  <si>
    <t>16,8316831683168*1,01 'Přepočítané koeficientom množstva</t>
  </si>
  <si>
    <t>21</t>
  </si>
  <si>
    <t>317161121.S</t>
  </si>
  <si>
    <t>Pórobetónový preklad nenosný šírky 100 mm, výšky 250 mm, dĺžky 1000 mm</t>
  </si>
  <si>
    <t>-1923998871</t>
  </si>
  <si>
    <t>22</t>
  </si>
  <si>
    <t>317321315.S</t>
  </si>
  <si>
    <t>Betón prekladov železový (bez výstuže) tr. C 20/25</t>
  </si>
  <si>
    <t>-394986027</t>
  </si>
  <si>
    <t>23</t>
  </si>
  <si>
    <t>342272031.S</t>
  </si>
  <si>
    <t>Priečky z pórobetónových tvárnic hladkých s objemovou hmotnosťou do 600 kg/m3 hrúbky 100 mm</t>
  </si>
  <si>
    <t>-1418506517</t>
  </si>
  <si>
    <t>Vodorovné konštrukcie</t>
  </si>
  <si>
    <t>24</t>
  </si>
  <si>
    <t>417321414.S</t>
  </si>
  <si>
    <t>Betón stužujúcich pásov a vencov železový tr. C 20/25</t>
  </si>
  <si>
    <t>-1266308826</t>
  </si>
  <si>
    <t>25</t>
  </si>
  <si>
    <t>417351115.S</t>
  </si>
  <si>
    <t>Debnenie bočníc stužujúcich pásov a vencov vrátane vzpier zhotovenie</t>
  </si>
  <si>
    <t>2048948718</t>
  </si>
  <si>
    <t>26</t>
  </si>
  <si>
    <t>417351116.S</t>
  </si>
  <si>
    <t>Debnenie bočníc stužujúcich pásov a vencov vrátane vzpier odstránenie</t>
  </si>
  <si>
    <t>189814683</t>
  </si>
  <si>
    <t>27</t>
  </si>
  <si>
    <t>417361821.S</t>
  </si>
  <si>
    <t>Výstuž stužujúcich pásov a vencov z betonárskej ocele 10505</t>
  </si>
  <si>
    <t>-1772323511</t>
  </si>
  <si>
    <t>28</t>
  </si>
  <si>
    <t>430321315.S</t>
  </si>
  <si>
    <t>Schodiskové konštrukcie, betón železový tr. C 20/25</t>
  </si>
  <si>
    <t>-206880227</t>
  </si>
  <si>
    <t>29</t>
  </si>
  <si>
    <t>430361821.S</t>
  </si>
  <si>
    <t>Výstuž schodiskových konštrukcií z betonárskej ocele 10505</t>
  </si>
  <si>
    <t>562888263</t>
  </si>
  <si>
    <t>30</t>
  </si>
  <si>
    <t>431351121.S</t>
  </si>
  <si>
    <t>Debnenie do 4 m výšky - podest a podstupňových dosiek pôdorysne priamočiarych zhotovenie</t>
  </si>
  <si>
    <t>1955833541</t>
  </si>
  <si>
    <t>31</t>
  </si>
  <si>
    <t>431351122.S</t>
  </si>
  <si>
    <t>Debnenie do 4 m výšky - podest a podstupňových dosiek pôdorysne priamočiarych odstránenie</t>
  </si>
  <si>
    <t>-1040026000</t>
  </si>
  <si>
    <t>Úpravy povrchov, podlahy, osadenie</t>
  </si>
  <si>
    <t>32</t>
  </si>
  <si>
    <t>611460361.S</t>
  </si>
  <si>
    <t>Vnútorná omietka stropov vápennocementová jednovrstvová, hr. 5 mm</t>
  </si>
  <si>
    <t>-2079939807</t>
  </si>
  <si>
    <t>33</t>
  </si>
  <si>
    <t>611481119.S</t>
  </si>
  <si>
    <t>Potiahnutie vnútorných stropov sklotextílnou mriežkou s celoplošným prilepením</t>
  </si>
  <si>
    <t>859698375</t>
  </si>
  <si>
    <t>34</t>
  </si>
  <si>
    <t>612460121.S</t>
  </si>
  <si>
    <t>Príprava vnútorného podkladu stien penetráciou základnou</t>
  </si>
  <si>
    <t>-1659780112</t>
  </si>
  <si>
    <t>35</t>
  </si>
  <si>
    <t>612460361.S</t>
  </si>
  <si>
    <t>Vnútorná omietka stien vápennocementová jednovrstvová, hr. 5 mm</t>
  </si>
  <si>
    <t>1791080030</t>
  </si>
  <si>
    <t>36</t>
  </si>
  <si>
    <t>612481011.S</t>
  </si>
  <si>
    <t>Montáž omietkových plastových alebo pozinkovaných rohových profilov s tkaninou</t>
  </si>
  <si>
    <t>-925457303</t>
  </si>
  <si>
    <t>350</t>
  </si>
  <si>
    <t>37</t>
  </si>
  <si>
    <t>553610004100</t>
  </si>
  <si>
    <t>2077136371</t>
  </si>
  <si>
    <t>38</t>
  </si>
  <si>
    <t>612481119.S</t>
  </si>
  <si>
    <t>Potiahnutie vnútorných stien sklotextílnou mriežkou s celoplošným prilepením</t>
  </si>
  <si>
    <t>79522381</t>
  </si>
  <si>
    <t>39</t>
  </si>
  <si>
    <t>622460121.S</t>
  </si>
  <si>
    <t>Príprava vonkajšieho podkladu stien penetráciou základnou</t>
  </si>
  <si>
    <t>1912723757</t>
  </si>
  <si>
    <t>40</t>
  </si>
  <si>
    <t>622460361.S</t>
  </si>
  <si>
    <t>Vonkajšia omietka stien vápennocementová jednovrstvová, hr. 5 mm</t>
  </si>
  <si>
    <t>-173127718</t>
  </si>
  <si>
    <t>41</t>
  </si>
  <si>
    <t>622481119.S</t>
  </si>
  <si>
    <t>Potiahnutie vonkajších stien sklotextílnou mriežkou s celoplošným prilepením</t>
  </si>
  <si>
    <t>-648056359</t>
  </si>
  <si>
    <t>42</t>
  </si>
  <si>
    <t>625250711.S</t>
  </si>
  <si>
    <t>Kontaktný zatepľovací systém z minerálnej vlny hr. 160 mm, skrutkovacie kotvy</t>
  </si>
  <si>
    <t>-1319753222</t>
  </si>
  <si>
    <t>43</t>
  </si>
  <si>
    <t>631312661.S</t>
  </si>
  <si>
    <t>Mazanina z betónu prostého (m3) tr. C 20/25 hr.nad 50 do 80 mm</t>
  </si>
  <si>
    <t>34428271</t>
  </si>
  <si>
    <t>44</t>
  </si>
  <si>
    <t>632452219.S</t>
  </si>
  <si>
    <t>Cementový poter, pevnosti v tlaku 20 MPa, hr. 50 mm</t>
  </si>
  <si>
    <t>479252770</t>
  </si>
  <si>
    <t>Ostatné konštrukcie a práce-búranie</t>
  </si>
  <si>
    <t>45</t>
  </si>
  <si>
    <t>952901111.S</t>
  </si>
  <si>
    <t>Vyčistenie budov pri výške podlaží do 4 m</t>
  </si>
  <si>
    <t>-1571898016</t>
  </si>
  <si>
    <t>46</t>
  </si>
  <si>
    <t>953945315.S</t>
  </si>
  <si>
    <t>Hliníkový soklový profil šírky 163 mm</t>
  </si>
  <si>
    <t>-512303979</t>
  </si>
  <si>
    <t>47</t>
  </si>
  <si>
    <t>962031132</t>
  </si>
  <si>
    <t>Búranie priečok alebo vybúranie otvorov plochy nad 4 m2 z tehál pálených, plných alebo dutých hr. do 150 mm,  -0,19600t</t>
  </si>
  <si>
    <t>141600632</t>
  </si>
  <si>
    <t>48</t>
  </si>
  <si>
    <t>962032231</t>
  </si>
  <si>
    <t>Búranie muriva alebo vybúranie otvorov plochy nad 4 m2 nadzákladového z tehál pálených, vápenopieskových, cementových na maltu,  -1,90500t</t>
  </si>
  <si>
    <t>996900006</t>
  </si>
  <si>
    <t>49</t>
  </si>
  <si>
    <t>963053935</t>
  </si>
  <si>
    <t>Búranie železobetónových schodiskových ramien monolitických,  -0,39200t</t>
  </si>
  <si>
    <t>-1010056767</t>
  </si>
  <si>
    <t>50</t>
  </si>
  <si>
    <t>978011191</t>
  </si>
  <si>
    <t>Otlčenie omietok stropov vnútorných vápenných alebo vápennocementových v rozsahu do 100 %,  -0,05000t</t>
  </si>
  <si>
    <t>2080056637</t>
  </si>
  <si>
    <t>51</t>
  </si>
  <si>
    <t>978013191</t>
  </si>
  <si>
    <t>Otlčenie omietok stien vnútorných vápenných alebo vápennocementových v rozsahu do 100 %,  -0,04600t</t>
  </si>
  <si>
    <t>718129450</t>
  </si>
  <si>
    <t>52</t>
  </si>
  <si>
    <t>978059531</t>
  </si>
  <si>
    <t>Odsekanie a odobratie obkladov stien z obkladačiek vnútorných vrátane podkladovej omietky nad 2 m2,  -0,06800t</t>
  </si>
  <si>
    <t>530732138</t>
  </si>
  <si>
    <t>53</t>
  </si>
  <si>
    <t>979081111</t>
  </si>
  <si>
    <t>Odvoz sutiny a vybúraných hmôt na skládku do 1 km</t>
  </si>
  <si>
    <t>939695600</t>
  </si>
  <si>
    <t>54</t>
  </si>
  <si>
    <t>979089012</t>
  </si>
  <si>
    <t>Poplatok za skladovanie - betón, tehly, dlaždice (17 01) ostatné</t>
  </si>
  <si>
    <t>997406449</t>
  </si>
  <si>
    <t>0,85+250</t>
  </si>
  <si>
    <t>99</t>
  </si>
  <si>
    <t>Presun hmôt HSV</t>
  </si>
  <si>
    <t>55</t>
  </si>
  <si>
    <t>998011001.S</t>
  </si>
  <si>
    <t>Presun hmôt pre budovy (801, 803, 812), zvislá konštr. z tehál, tvárnic, z kovu výšky do 6 m</t>
  </si>
  <si>
    <t>1942871428</t>
  </si>
  <si>
    <t>PSV</t>
  </si>
  <si>
    <t>Práce a dodávky PSV</t>
  </si>
  <si>
    <t>711</t>
  </si>
  <si>
    <t>Izolácie proti vode a vlhkosti</t>
  </si>
  <si>
    <t>56</t>
  </si>
  <si>
    <t>711111001.S</t>
  </si>
  <si>
    <t>Zhotovenie izolácie proti zemnej vlhkosti vodorovná náterom penetračným za studena</t>
  </si>
  <si>
    <t>1026089450</t>
  </si>
  <si>
    <t>57</t>
  </si>
  <si>
    <t>246170000900.S</t>
  </si>
  <si>
    <t>Lak asfaltový penetračný</t>
  </si>
  <si>
    <t>-668299200</t>
  </si>
  <si>
    <t>280*0,0003 'Přepočítané koeficientom množstva</t>
  </si>
  <si>
    <t>58</t>
  </si>
  <si>
    <t>711131106.S</t>
  </si>
  <si>
    <t>Zhotovenie izolácie proti zemnej vlhkosti nopovou fóloiu položenou voľne na ploche vodorovnej</t>
  </si>
  <si>
    <t>-1772323487</t>
  </si>
  <si>
    <t>59</t>
  </si>
  <si>
    <t>283230002700.S</t>
  </si>
  <si>
    <t>Nopová HDPE fólia hrúbky 0,5 mm, výška nopu 8 mm, proti zemnej vlhkosti s radónovou ochranou, pre spodnú stavbu</t>
  </si>
  <si>
    <t>-675931633</t>
  </si>
  <si>
    <t>98,4*1,15 'Přepočítané koeficientom množstva</t>
  </si>
  <si>
    <t>60</t>
  </si>
  <si>
    <t>711132107</t>
  </si>
  <si>
    <t>Zhotovenie izolácie proti zemnej vlhkosti nopovou fóloiu položenou voľne na ploche zvislej</t>
  </si>
  <si>
    <t>842974236</t>
  </si>
  <si>
    <t>61</t>
  </si>
  <si>
    <t>6288000630</t>
  </si>
  <si>
    <t>-762034306</t>
  </si>
  <si>
    <t>62</t>
  </si>
  <si>
    <t>711141559.S</t>
  </si>
  <si>
    <t>Zhotovenie  izolácie proti zemnej vlhkosti a tlakovej vode vodorovná NAIP pritavením</t>
  </si>
  <si>
    <t>-589715784</t>
  </si>
  <si>
    <t>63</t>
  </si>
  <si>
    <t>628320000100.S</t>
  </si>
  <si>
    <t>-1848268528</t>
  </si>
  <si>
    <t>560*1,15 'Přepočítané koeficientom množstva</t>
  </si>
  <si>
    <t>64</t>
  </si>
  <si>
    <t>998711101.S</t>
  </si>
  <si>
    <t>Presun hmôt pre izoláciu proti vode v objektoch výšky do 6 m</t>
  </si>
  <si>
    <t>-749139550</t>
  </si>
  <si>
    <t>712</t>
  </si>
  <si>
    <t>Izolácie striech, povlakové krytiny</t>
  </si>
  <si>
    <t>65</t>
  </si>
  <si>
    <t>712331101.S</t>
  </si>
  <si>
    <t>Zhotovenie povlak. krytiny striech plochých do 10° pásmi na sucho AIP, NAIP alebo tkaniny</t>
  </si>
  <si>
    <t>1505033487</t>
  </si>
  <si>
    <t>66</t>
  </si>
  <si>
    <t>628110000500.S</t>
  </si>
  <si>
    <t>Pás asfaltový bez krycej vrstvy, vložka strojná lepenka A 400/H</t>
  </si>
  <si>
    <t>1883627961</t>
  </si>
  <si>
    <t>147,28*1,15 'Přepočítané koeficientom množstva</t>
  </si>
  <si>
    <t>67</t>
  </si>
  <si>
    <t>-1407333026</t>
  </si>
  <si>
    <t>68</t>
  </si>
  <si>
    <t>283220002000</t>
  </si>
  <si>
    <t>-331287585</t>
  </si>
  <si>
    <t>23,1*1,15 'Přepočítané koeficientom množstva</t>
  </si>
  <si>
    <t>69</t>
  </si>
  <si>
    <t>-560323062</t>
  </si>
  <si>
    <t>322*1,15 'Přepočítané koeficientom množstva</t>
  </si>
  <si>
    <t>70</t>
  </si>
  <si>
    <t>712391181.S</t>
  </si>
  <si>
    <t>Zhot. povlak. krytiny striech plochých do 10° násypom z hrubého kameniva hr. 50 mm</t>
  </si>
  <si>
    <t>1933554262</t>
  </si>
  <si>
    <t>71</t>
  </si>
  <si>
    <t>583410001200.S</t>
  </si>
  <si>
    <t>Kamenivo drvené hrubé frakcia 4-8 mm</t>
  </si>
  <si>
    <t>763946967</t>
  </si>
  <si>
    <t>154,75*0,008 'Přepočítané koeficientom množstva</t>
  </si>
  <si>
    <t>72</t>
  </si>
  <si>
    <t>693110002600.S</t>
  </si>
  <si>
    <t>Geotextília polypropylénová tkaná 356 g/m2</t>
  </si>
  <si>
    <t>1922765909</t>
  </si>
  <si>
    <t>1959,375*0,008 'Přepočítané koeficientom množstva</t>
  </si>
  <si>
    <t>73</t>
  </si>
  <si>
    <t>998712101.S</t>
  </si>
  <si>
    <t>Presun hmôt pre izoláciu povlakovej krytiny v objektoch výšky do 6 m</t>
  </si>
  <si>
    <t>-1663177263</t>
  </si>
  <si>
    <t>713</t>
  </si>
  <si>
    <t>Izolácie tepelné</t>
  </si>
  <si>
    <t>76</t>
  </si>
  <si>
    <t>713122111</t>
  </si>
  <si>
    <t>Montáž tepelnej izolácie podláh polystyrénom, kladeným voľne v jednej vrstve</t>
  </si>
  <si>
    <t>1351536162</t>
  </si>
  <si>
    <t>190+63</t>
  </si>
  <si>
    <t>77</t>
  </si>
  <si>
    <t>283720008300</t>
  </si>
  <si>
    <t>1111065315</t>
  </si>
  <si>
    <t>P</t>
  </si>
  <si>
    <t>Poznámka k položke:_x000D_
Minimálna objemová hmotnosť: 19,5 kg/m3.</t>
  </si>
  <si>
    <t>190*1,02 'Přepočítané koeficientom množstva</t>
  </si>
  <si>
    <t>78</t>
  </si>
  <si>
    <t>713131134</t>
  </si>
  <si>
    <t>Montáž tepelnej izolácie stien minerálnou vlnou, vložením voľne v jednej vrstve</t>
  </si>
  <si>
    <t>-192304575</t>
  </si>
  <si>
    <t>79</t>
  </si>
  <si>
    <t>631440042200</t>
  </si>
  <si>
    <t>-416918378</t>
  </si>
  <si>
    <t>257*1,02 'Přepočítané koeficientom množstva</t>
  </si>
  <si>
    <t>80</t>
  </si>
  <si>
    <t>713131144</t>
  </si>
  <si>
    <t>Montáž paropriepustnej fólie na steny</t>
  </si>
  <si>
    <t>-1235910416</t>
  </si>
  <si>
    <t>81</t>
  </si>
  <si>
    <t>283230006550</t>
  </si>
  <si>
    <t>-553912066</t>
  </si>
  <si>
    <t>82</t>
  </si>
  <si>
    <t>713132211</t>
  </si>
  <si>
    <t>Montáž tepelnej izolácie podzemných stien a základov xps celoplošným prilepením</t>
  </si>
  <si>
    <t>1848115354</t>
  </si>
  <si>
    <t>83</t>
  </si>
  <si>
    <t>283750000210.S</t>
  </si>
  <si>
    <t>1966086607</t>
  </si>
  <si>
    <t>18,992*1,02 'Přepočítané koeficientom množstva</t>
  </si>
  <si>
    <t>84</t>
  </si>
  <si>
    <t>713141250</t>
  </si>
  <si>
    <t>Montáž tepelnej izolácie striech plochých do 10° minerálnou vlnou, dvojvrstvová kladenými voľne</t>
  </si>
  <si>
    <t>-977931391</t>
  </si>
  <si>
    <t>85</t>
  </si>
  <si>
    <t>631640001500.S</t>
  </si>
  <si>
    <t>-1940012723</t>
  </si>
  <si>
    <t>280*1,02 'Přepočítané koeficientom množstva</t>
  </si>
  <si>
    <t>86</t>
  </si>
  <si>
    <t>631640001400.S</t>
  </si>
  <si>
    <t>1862646710</t>
  </si>
  <si>
    <t>87</t>
  </si>
  <si>
    <t>713141151</t>
  </si>
  <si>
    <t>Montáž tepelnej izolácie striech plochých do 10° minerálnou vlnou, jednovrstvová kladenými voľne</t>
  </si>
  <si>
    <t>777160425</t>
  </si>
  <si>
    <t>88</t>
  </si>
  <si>
    <t>1036785555</t>
  </si>
  <si>
    <t>6*1,02 'Přepočítané koeficientom množstva</t>
  </si>
  <si>
    <t>89</t>
  </si>
  <si>
    <t>998713101</t>
  </si>
  <si>
    <t>Presun hmôt pre izolácie tepelné v objektoch výšky do 6 m</t>
  </si>
  <si>
    <t>131721800</t>
  </si>
  <si>
    <t>762</t>
  </si>
  <si>
    <t>Konštrukcie tesárske</t>
  </si>
  <si>
    <t>90</t>
  </si>
  <si>
    <t>762332120.S</t>
  </si>
  <si>
    <t>Montáž viazaných konštrukcií krovov striech z reziva priemernej plochy 120 - 224 cm2</t>
  </si>
  <si>
    <t>-1527847925</t>
  </si>
  <si>
    <t>91</t>
  </si>
  <si>
    <t>605120002500.S</t>
  </si>
  <si>
    <t>Hranoly zo smrekovca neopracované hranené akosť I</t>
  </si>
  <si>
    <t>1679973569</t>
  </si>
  <si>
    <t>20,5</t>
  </si>
  <si>
    <t>20,5*1,1 'Přepočítané koeficientom množstva</t>
  </si>
  <si>
    <t>92</t>
  </si>
  <si>
    <t>762395000.S</t>
  </si>
  <si>
    <t>Spojovacie prostriedky pre viazané konštrukcie krovov, debnenie a laťovanie, nadstrešné konštr., spádové kliny - svorky, dosky, klince, pásová oceľ, vruty</t>
  </si>
  <si>
    <t>1460393129</t>
  </si>
  <si>
    <t>93</t>
  </si>
  <si>
    <t>762810016.S</t>
  </si>
  <si>
    <t>Záklop stropov z dosiek OSB skrutkovaných na trámy na zraz hr. dosky 22 mm</t>
  </si>
  <si>
    <t>-1535654705</t>
  </si>
  <si>
    <t>94</t>
  </si>
  <si>
    <t>762895000.S</t>
  </si>
  <si>
    <t>Spojovacie prostriedky pre záklop, stropnice, podbíjanie - klince, svorky</t>
  </si>
  <si>
    <t>-1953916548</t>
  </si>
  <si>
    <t>95</t>
  </si>
  <si>
    <t>762810012.S</t>
  </si>
  <si>
    <t>Podlahové konštrukcie podkladové z dosiek OSB hr. 22 mm na zraz, šrobované</t>
  </si>
  <si>
    <t>516896498</t>
  </si>
  <si>
    <t>96</t>
  </si>
  <si>
    <t>998762102.S</t>
  </si>
  <si>
    <t>Presun hmôt pre konštrukcie tesárske v objektoch výšky do 12 m</t>
  </si>
  <si>
    <t>-1604159860</t>
  </si>
  <si>
    <t>763</t>
  </si>
  <si>
    <t>Konštrukcie - drevostavby</t>
  </si>
  <si>
    <t>97</t>
  </si>
  <si>
    <t>763131211</t>
  </si>
  <si>
    <t>-1215702547</t>
  </si>
  <si>
    <t>98</t>
  </si>
  <si>
    <t>763710035</t>
  </si>
  <si>
    <t>Montáž inštalačného roštu pre stenu zo stĺpikovej konštrukcie v osovej vzdialenosti 33 cm</t>
  </si>
  <si>
    <t>871765757</t>
  </si>
  <si>
    <t>605710000100</t>
  </si>
  <si>
    <t>Konštrukčné drevo - hranoly KVH, NSI priemyselná kvalita, šxvxdĺ. 40x25x5000 mm</t>
  </si>
  <si>
    <t>879287006</t>
  </si>
  <si>
    <t>100</t>
  </si>
  <si>
    <t>763714225</t>
  </si>
  <si>
    <t>Montáž dreveného obkladu zo sušeného dreva šírky 160 mm, pero + drážka</t>
  </si>
  <si>
    <t>1821961473</t>
  </si>
  <si>
    <t>101</t>
  </si>
  <si>
    <t>611920005900.S</t>
  </si>
  <si>
    <t>Drevený obklad exteriérový vertikálny smrek, I. trieda</t>
  </si>
  <si>
    <t>276999747</t>
  </si>
  <si>
    <t>102</t>
  </si>
  <si>
    <t>998763301</t>
  </si>
  <si>
    <t>Presun hmôt pre sádrokartónové konštrukcie v objektoch výšky do 7 m</t>
  </si>
  <si>
    <t>1465892126</t>
  </si>
  <si>
    <t>764</t>
  </si>
  <si>
    <t>Konštrukcie klampiarske</t>
  </si>
  <si>
    <t>103</t>
  </si>
  <si>
    <t>764322250</t>
  </si>
  <si>
    <t>Oplechovanie z pozinkovaného PZ plechu, odkvapov na strechách s tvrdou krytinou r.š. 660 mm</t>
  </si>
  <si>
    <t>1436224876</t>
  </si>
  <si>
    <t>104</t>
  </si>
  <si>
    <t>764451203</t>
  </si>
  <si>
    <t>Zvodové rúry z pozinkovaného PZ plechu, štvorcové s dĺžkou strany 120 mm</t>
  </si>
  <si>
    <t>450515292</t>
  </si>
  <si>
    <t>105</t>
  </si>
  <si>
    <t>998764101</t>
  </si>
  <si>
    <t>Presun hmôt pre konštrukcie klampiarske v objektoch výšky do 6 m</t>
  </si>
  <si>
    <t>875003905</t>
  </si>
  <si>
    <t>765</t>
  </si>
  <si>
    <t>Konštrukcie - krytiny tvrdé</t>
  </si>
  <si>
    <t>106</t>
  </si>
  <si>
    <t>765355412</t>
  </si>
  <si>
    <t xml:space="preserve">Zastrešenie polykarbonátovou krytinou </t>
  </si>
  <si>
    <t>843171138</t>
  </si>
  <si>
    <t>766</t>
  </si>
  <si>
    <t>Konštrukcie stolárske</t>
  </si>
  <si>
    <t>107</t>
  </si>
  <si>
    <t>766621081.S</t>
  </si>
  <si>
    <t>Montáž okna plastového na PUR penu</t>
  </si>
  <si>
    <t>1433485532</t>
  </si>
  <si>
    <t>108</t>
  </si>
  <si>
    <t>611410006500.S</t>
  </si>
  <si>
    <t>-1715295235</t>
  </si>
  <si>
    <t>109</t>
  </si>
  <si>
    <t>611410006600.S</t>
  </si>
  <si>
    <t>Okno dvojkrídlové otváravé a sklápacie</t>
  </si>
  <si>
    <t>-688472981</t>
  </si>
  <si>
    <t>110</t>
  </si>
  <si>
    <t>766661422.S</t>
  </si>
  <si>
    <t>Montáž dverí drevených vchodových bezpečnostných do kovovej bezpečnostnej zárubne</t>
  </si>
  <si>
    <t>-159412356</t>
  </si>
  <si>
    <t>111</t>
  </si>
  <si>
    <t>611720000100.S</t>
  </si>
  <si>
    <t>Dvere do bytu vstupné bezpečnostné plné, šírka 600-900 mm, El/EW30+K3</t>
  </si>
  <si>
    <t>-691502203</t>
  </si>
  <si>
    <t>112</t>
  </si>
  <si>
    <t>766662112.S</t>
  </si>
  <si>
    <t>Montáž dverového krídla otočného jednokrídlového poldrážkového, do existujúcej zárubne, vrátane kovania</t>
  </si>
  <si>
    <t>1925124348</t>
  </si>
  <si>
    <t>113</t>
  </si>
  <si>
    <t>549150000600.S</t>
  </si>
  <si>
    <t>Kľučka dverová a rozeta 2x, nehrdzavejúca oceľ, povrch nerez brúsený</t>
  </si>
  <si>
    <t>1892176563</t>
  </si>
  <si>
    <t>114</t>
  </si>
  <si>
    <t>611610000400.S</t>
  </si>
  <si>
    <t>Dvere vnútorné jednokrídlové, šírka 600-900 mm, výplň papierová voština, povrch fólia, plné</t>
  </si>
  <si>
    <t>-986578817</t>
  </si>
  <si>
    <t>115</t>
  </si>
  <si>
    <t>998766101.S</t>
  </si>
  <si>
    <t>Presun hmot pre konštrukcie stolárske v objektoch výšky do 6 m</t>
  </si>
  <si>
    <t>-328482414</t>
  </si>
  <si>
    <t>767</t>
  </si>
  <si>
    <t>Konštrukcie doplnkové kovové</t>
  </si>
  <si>
    <t>116</t>
  </si>
  <si>
    <t>767832100</t>
  </si>
  <si>
    <t>Montáž rebríkov do muriva s vodovodnou ochrannou rúrkou</t>
  </si>
  <si>
    <t>1419565054</t>
  </si>
  <si>
    <t>117</t>
  </si>
  <si>
    <t>01</t>
  </si>
  <si>
    <t>Bezpečnostný rebrík</t>
  </si>
  <si>
    <t>617344970</t>
  </si>
  <si>
    <t>771</t>
  </si>
  <si>
    <t>Podlahy z dlaždíc</t>
  </si>
  <si>
    <t>118</t>
  </si>
  <si>
    <t>771571110</t>
  </si>
  <si>
    <t>Montáž podláh z dlaždíc keramických do malty veľ. 300 x 200 mm</t>
  </si>
  <si>
    <t>-1595238827</t>
  </si>
  <si>
    <t>119</t>
  </si>
  <si>
    <t>597740000600</t>
  </si>
  <si>
    <t>Dlaždice keramické s protišmykovým povrchom lxvxhr 100x100x8 mm, jednofarebné</t>
  </si>
  <si>
    <t>-310268974</t>
  </si>
  <si>
    <t>230*1,02 'Přepočítané koeficientom množstva</t>
  </si>
  <si>
    <t>120</t>
  </si>
  <si>
    <t>965081712</t>
  </si>
  <si>
    <t>Búranie dlažieb, bez podklad. lôžka z xylolit., alebo keramických dlaždíc hr. do 10 mm,  -0,02000t</t>
  </si>
  <si>
    <t>-1935968092</t>
  </si>
  <si>
    <t>121</t>
  </si>
  <si>
    <t>998771101</t>
  </si>
  <si>
    <t>Presun hmôt pre podlahy z dlaždíc v objektoch výšky do 6m</t>
  </si>
  <si>
    <t>1309719680</t>
  </si>
  <si>
    <t>781</t>
  </si>
  <si>
    <t>Obklady</t>
  </si>
  <si>
    <t>122</t>
  </si>
  <si>
    <t>781411011</t>
  </si>
  <si>
    <t>Montáž obkladov vnútor. stien z obkladačiek kladených do malty veľ. 110x110 mm</t>
  </si>
  <si>
    <t>1746833063</t>
  </si>
  <si>
    <t>123</t>
  </si>
  <si>
    <t>597640000900</t>
  </si>
  <si>
    <t>Obkladačky keramické pórovinové jednofarebné hladké lxv 108x108 mm</t>
  </si>
  <si>
    <t>-125850411</t>
  </si>
  <si>
    <t>124</t>
  </si>
  <si>
    <t>998781101</t>
  </si>
  <si>
    <t>Presun hmôt pre obklady keramické v objektoch výšky do 6 m</t>
  </si>
  <si>
    <t>237704481</t>
  </si>
  <si>
    <t>783</t>
  </si>
  <si>
    <t>Nátery</t>
  </si>
  <si>
    <t>125</t>
  </si>
  <si>
    <t>783782404</t>
  </si>
  <si>
    <t>Nátery tesárskych konštrukcií, povrchová impregnácia proti drevokaznému hmyzu, hubám a plesniam, jednonásobná</t>
  </si>
  <si>
    <t>-1660305417</t>
  </si>
  <si>
    <t>M - Práce a dodávky M</t>
  </si>
  <si>
    <t>Práce a dodávky M</t>
  </si>
  <si>
    <t>21-M</t>
  </si>
  <si>
    <t>SO05 - Vykurovanie</t>
  </si>
  <si>
    <t xml:space="preserve">    731 - Vykurovanie</t>
  </si>
  <si>
    <t>731</t>
  </si>
  <si>
    <t>731111000</t>
  </si>
  <si>
    <t>súbor</t>
  </si>
  <si>
    <t>243477009</t>
  </si>
  <si>
    <t>SO06 - Zdravotechnika</t>
  </si>
  <si>
    <t xml:space="preserve">    721 - Zdravotechnika - vnútorná kanalizácia</t>
  </si>
  <si>
    <t xml:space="preserve">    722 - Zdravotechnika - vnútorný vodovod</t>
  </si>
  <si>
    <t xml:space="preserve">    725 - Zdravotechnika </t>
  </si>
  <si>
    <t>721</t>
  </si>
  <si>
    <t>Zdravotechnika - vnútorná kanalizácia</t>
  </si>
  <si>
    <t>721110208.S</t>
  </si>
  <si>
    <t>Potrubie z kameninových rúr normálnych tesnených gumovými krúžkami DN 200</t>
  </si>
  <si>
    <t>1793781845</t>
  </si>
  <si>
    <t>721171311.S</t>
  </si>
  <si>
    <t>Potrubie z rúr PE-HD 200/6,2 mm ležaté</t>
  </si>
  <si>
    <t>-1878971877</t>
  </si>
  <si>
    <t>722</t>
  </si>
  <si>
    <t>Zdravotechnika - vnútorný vodovod</t>
  </si>
  <si>
    <t>722262153.S</t>
  </si>
  <si>
    <t>Montáž vodomeru pre vodu do 30°C prírubového skrutkového vertikálneho DN 100</t>
  </si>
  <si>
    <t>-1921777262</t>
  </si>
  <si>
    <t>725</t>
  </si>
  <si>
    <t xml:space="preserve">Zdravotechnika </t>
  </si>
  <si>
    <t>725119105.S</t>
  </si>
  <si>
    <t>540437051</t>
  </si>
  <si>
    <t>286140045800</t>
  </si>
  <si>
    <t>1279021296</t>
  </si>
  <si>
    <t>SO07 - Elektro</t>
  </si>
  <si>
    <t xml:space="preserve">    21-M - Elektroinštalácie</t>
  </si>
  <si>
    <t>Elektroinštalácie</t>
  </si>
  <si>
    <t>Ocelovo plastová rozvodnica s výbavou</t>
  </si>
  <si>
    <t>256</t>
  </si>
  <si>
    <t>-1955316156</t>
  </si>
  <si>
    <t>02</t>
  </si>
  <si>
    <t>Úprava Rozvádzač RH</t>
  </si>
  <si>
    <t>-589964807</t>
  </si>
  <si>
    <t>03</t>
  </si>
  <si>
    <t>Zásuvka jednoduchá 230V,50Hz</t>
  </si>
  <si>
    <t>771577516</t>
  </si>
  <si>
    <t>04</t>
  </si>
  <si>
    <t>Vypínač riad č. 1</t>
  </si>
  <si>
    <t>634759966</t>
  </si>
  <si>
    <t>05</t>
  </si>
  <si>
    <t>Vypínač riad č. 5</t>
  </si>
  <si>
    <t>863161549</t>
  </si>
  <si>
    <t>06</t>
  </si>
  <si>
    <t>Vypínač riad č. 6</t>
  </si>
  <si>
    <t>94307783</t>
  </si>
  <si>
    <t>07</t>
  </si>
  <si>
    <t>Zásuvka FTP</t>
  </si>
  <si>
    <t>1325280255</t>
  </si>
  <si>
    <t>08</t>
  </si>
  <si>
    <t>Nudzové svietildo</t>
  </si>
  <si>
    <t>-103280964</t>
  </si>
  <si>
    <t>09</t>
  </si>
  <si>
    <t>FTP cat 6e. LSOH</t>
  </si>
  <si>
    <t>1572431094</t>
  </si>
  <si>
    <t>Kábel  N2XH-J 5x16</t>
  </si>
  <si>
    <t>-596412883</t>
  </si>
  <si>
    <t>Kábel  N2XH-J 5x2,5</t>
  </si>
  <si>
    <t>-1502406620</t>
  </si>
  <si>
    <t>Kábel  N2XH-J 3x2,5</t>
  </si>
  <si>
    <t>-1781484813</t>
  </si>
  <si>
    <t>Kábel  N2XH-J 3x1,5</t>
  </si>
  <si>
    <t>-562265342</t>
  </si>
  <si>
    <t>Kábel  N2XH-O 3x1,5</t>
  </si>
  <si>
    <t>-779732384</t>
  </si>
  <si>
    <t>Vodič ZŽ 6</t>
  </si>
  <si>
    <t>307287080</t>
  </si>
  <si>
    <t>Wago svorky 2</t>
  </si>
  <si>
    <t>-112938811</t>
  </si>
  <si>
    <t>Wago svorky 3</t>
  </si>
  <si>
    <t>1180584086</t>
  </si>
  <si>
    <t>Wago svorky 4</t>
  </si>
  <si>
    <t>-1712398023</t>
  </si>
  <si>
    <t>Prístrojová krabica</t>
  </si>
  <si>
    <t>1178122982</t>
  </si>
  <si>
    <t>Prípojnica EPP</t>
  </si>
  <si>
    <t>-2004848357</t>
  </si>
  <si>
    <t>Drážkovanie</t>
  </si>
  <si>
    <t>-2106750519</t>
  </si>
  <si>
    <t>Obec Ďurčiná</t>
  </si>
  <si>
    <t xml:space="preserve">Materská škola Ďurčiná- prestavba s dostavbou objektu																														</t>
  </si>
  <si>
    <t xml:space="preserve">SO01 - Materská škola Ďurčiná- prestavba s dostavbou objektu																														</t>
  </si>
  <si>
    <t xml:space="preserve">Rúra odpadová odhlučnená DN 40, dĺ. 1 m, materiál: (minerálna výstuž), </t>
  </si>
  <si>
    <t xml:space="preserve">Geotextília polypropylénová Typar SF 40 (3407), šxl 5,2x150 m, separačná, filtračná, spevňovacia, </t>
  </si>
  <si>
    <t>Pás asfaltový s jemným posypom hr. 3,8 mm vystužený sklenenou tkaninou pre spodné vrstvy hydročných systémov</t>
  </si>
  <si>
    <t>Pás tepelnočný zo sklenej vlny vhodný pre šikmé strechy, podkrovia, stropy a ľahké podlahy, 200x1200x8400 mm</t>
  </si>
  <si>
    <t>Pás tepelnočný zo sklenej vlny vhodný pre šikmé strechy, podkrovia, stropy a ľahké podlahy, 180x1200x8400 mm</t>
  </si>
  <si>
    <t>Plastové okno jednokrídlové OS, vxš 900x1500 mm, čné trojsklo, 6 komorový profil</t>
  </si>
  <si>
    <t>Keramický preklad  KP 7, lxšxv 2000x70x238 mm</t>
  </si>
  <si>
    <t xml:space="preserve">Profil rohový AL + tkanina 100x100, dĺ. 2500 mm, </t>
  </si>
  <si>
    <t xml:space="preserve">Nopová HDPE fólia  400, výška nopu 8 mm, proti zemnej vlhkosti s radónovou ochranou, pre spodnú stavbu, </t>
  </si>
  <si>
    <t xml:space="preserve">Hydročná fólia PVC-P , hr. 1,5 mm, š. 1,3 m, izolácia plochých striech, farba sivá, </t>
  </si>
  <si>
    <t xml:space="preserve">Geotextília polypropylénová  šxl 5,2x150 m, separačná, filtračná, spevňovacia, </t>
  </si>
  <si>
    <t xml:space="preserve">Doska  100S hr. 160 mm, na zateplenie podláh a plochých striech, </t>
  </si>
  <si>
    <t>Doska , 150x600x1200 mm izolácia z kamennej vlny vhodná pre nezaťažené ľahké priečky, šikmé strechy, stropy, podhľady</t>
  </si>
  <si>
    <t xml:space="preserve">Poistná hydročná fólia, š. 1500 mm, dĺ. 50 m, poistná hydroizolácia pre šikmé strechy, unikátna vysokodifúzna jednovrstvová fólia, </t>
  </si>
  <si>
    <t>Doska fasádna  hr. 100 mm nenasiakavá, pre zateplenie sokla</t>
  </si>
  <si>
    <t>Doska fasádna hr. 100 mm nenasiakavá, pre zateplenie sokla</t>
  </si>
  <si>
    <t>SDK podhľad  D111, drevená spodná kca s priamym uchytením, dosky GKB hr. 12,5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</si>
</sst>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83F0F7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8" fillId="5" borderId="22" xfId="0" applyFont="1" applyFill="1" applyBorder="1" applyAlignment="1" applyProtection="1">
      <alignment horizontal="center" vertical="center"/>
      <protection locked="0"/>
    </xf>
    <xf numFmtId="0" fontId="30" fillId="5" borderId="22" xfId="0" applyFont="1" applyFill="1" applyBorder="1" applyAlignment="1" applyProtection="1">
      <alignment horizontal="center" vertical="center"/>
      <protection locked="0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30" fillId="0" borderId="19" xfId="0" applyFont="1" applyBorder="1" applyAlignment="1">
      <alignment horizontal="left" vertical="center"/>
    </xf>
    <xf numFmtId="0" fontId="30" fillId="0" borderId="20" xfId="0" applyFont="1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right"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topLeftCell="A13" workbookViewId="0">
      <selection activeCell="AI15" sqref="AI15"/>
    </sheetView>
  </sheetViews>
  <sheetFormatPr baseColWidth="10" defaultRowHeight="11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.25" style="1" hidden="1" customWidth="1"/>
    <col min="54" max="54" width="25" style="1" hidden="1" customWidth="1"/>
    <col min="55" max="55" width="21.75" style="1" hidden="1" customWidth="1"/>
    <col min="56" max="56" width="19.25" style="1" hidden="1" customWidth="1"/>
    <col min="57" max="57" width="66.5" style="1" customWidth="1"/>
    <col min="71" max="91" width="9.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7" customHeight="1">
      <c r="AR2" s="183" t="s">
        <v>5</v>
      </c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15" t="s">
        <v>6</v>
      </c>
      <c r="BT2" s="15" t="s">
        <v>7</v>
      </c>
    </row>
    <row r="3" spans="1:74" s="1" customFormat="1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s="1" customFormat="1" ht="25" customHeight="1">
      <c r="B4" s="18"/>
      <c r="D4" s="19" t="s">
        <v>8</v>
      </c>
      <c r="AR4" s="18"/>
      <c r="AS4" s="20" t="s">
        <v>9</v>
      </c>
      <c r="BS4" s="15" t="s">
        <v>10</v>
      </c>
    </row>
    <row r="5" spans="1:74" s="1" customFormat="1" ht="12" customHeight="1">
      <c r="B5" s="18"/>
      <c r="D5" s="21" t="s">
        <v>11</v>
      </c>
      <c r="K5" s="192" t="s">
        <v>12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R5" s="18"/>
      <c r="BS5" s="15" t="s">
        <v>6</v>
      </c>
    </row>
    <row r="6" spans="1:74" s="1" customFormat="1" ht="37" customHeight="1">
      <c r="B6" s="18"/>
      <c r="D6" s="23" t="s">
        <v>13</v>
      </c>
      <c r="K6" s="193" t="s">
        <v>753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R6" s="18"/>
      <c r="BS6" s="15" t="s">
        <v>6</v>
      </c>
    </row>
    <row r="7" spans="1:74" s="1" customFormat="1" ht="12" customHeight="1">
      <c r="B7" s="18"/>
      <c r="D7" s="24" t="s">
        <v>14</v>
      </c>
      <c r="K7" s="22" t="s">
        <v>1</v>
      </c>
      <c r="AK7" s="24" t="s">
        <v>15</v>
      </c>
      <c r="AN7" s="22" t="s">
        <v>1</v>
      </c>
      <c r="AR7" s="18"/>
      <c r="BS7" s="15" t="s">
        <v>6</v>
      </c>
    </row>
    <row r="8" spans="1:74" s="1" customFormat="1" ht="12" customHeight="1">
      <c r="B8" s="18"/>
      <c r="D8" s="24" t="s">
        <v>16</v>
      </c>
      <c r="K8" s="22" t="s">
        <v>17</v>
      </c>
      <c r="AK8" s="24" t="s">
        <v>18</v>
      </c>
      <c r="AN8" s="182"/>
      <c r="AR8" s="18"/>
      <c r="BS8" s="15" t="s">
        <v>6</v>
      </c>
    </row>
    <row r="9" spans="1:74" s="1" customFormat="1" ht="14.5" customHeight="1">
      <c r="B9" s="18"/>
      <c r="AR9" s="18"/>
      <c r="BS9" s="15" t="s">
        <v>6</v>
      </c>
    </row>
    <row r="10" spans="1:74" s="1" customFormat="1" ht="12" customHeight="1">
      <c r="B10" s="18"/>
      <c r="D10" s="24" t="s">
        <v>19</v>
      </c>
      <c r="L10" s="1" t="s">
        <v>752</v>
      </c>
      <c r="AK10" s="24" t="s">
        <v>20</v>
      </c>
      <c r="AN10" s="22">
        <v>632732</v>
      </c>
      <c r="AR10" s="18"/>
      <c r="BS10" s="15" t="s">
        <v>6</v>
      </c>
    </row>
    <row r="11" spans="1:74" s="1" customFormat="1" ht="18.5" customHeight="1">
      <c r="B11" s="18"/>
      <c r="E11" s="22" t="s">
        <v>21</v>
      </c>
      <c r="AK11" s="24" t="s">
        <v>22</v>
      </c>
      <c r="AN11" s="22" t="s">
        <v>1</v>
      </c>
      <c r="AR11" s="18"/>
      <c r="BS11" s="15" t="s">
        <v>6</v>
      </c>
    </row>
    <row r="12" spans="1:74" s="1" customFormat="1" ht="7" customHeight="1">
      <c r="B12" s="18"/>
      <c r="AR12" s="18"/>
      <c r="BS12" s="15" t="s">
        <v>6</v>
      </c>
    </row>
    <row r="13" spans="1:74" s="1" customFormat="1" ht="12" customHeight="1">
      <c r="B13" s="18"/>
      <c r="D13" s="24" t="s">
        <v>23</v>
      </c>
      <c r="AK13" s="24" t="s">
        <v>20</v>
      </c>
      <c r="AN13" s="22" t="s">
        <v>1</v>
      </c>
      <c r="AR13" s="18"/>
      <c r="BS13" s="15" t="s">
        <v>6</v>
      </c>
    </row>
    <row r="14" spans="1:74" ht="13">
      <c r="B14" s="18"/>
      <c r="E14" s="22" t="s">
        <v>21</v>
      </c>
      <c r="AK14" s="24" t="s">
        <v>22</v>
      </c>
      <c r="AN14" s="22" t="s">
        <v>1</v>
      </c>
      <c r="AR14" s="18"/>
      <c r="BS14" s="15" t="s">
        <v>6</v>
      </c>
    </row>
    <row r="15" spans="1:74" s="1" customFormat="1" ht="7" customHeight="1">
      <c r="B15" s="18"/>
      <c r="AR15" s="18"/>
      <c r="BS15" s="15" t="s">
        <v>3</v>
      </c>
    </row>
    <row r="16" spans="1:74" s="1" customFormat="1" ht="12" customHeight="1">
      <c r="B16" s="18"/>
      <c r="D16" s="24" t="s">
        <v>24</v>
      </c>
      <c r="AK16" s="24" t="s">
        <v>20</v>
      </c>
      <c r="AN16" s="22" t="s">
        <v>1</v>
      </c>
      <c r="AR16" s="18"/>
      <c r="BS16" s="15" t="s">
        <v>3</v>
      </c>
    </row>
    <row r="17" spans="1:71" s="1" customFormat="1" ht="18.5" customHeight="1">
      <c r="B17" s="18"/>
      <c r="E17" s="22" t="s">
        <v>21</v>
      </c>
      <c r="AK17" s="24" t="s">
        <v>22</v>
      </c>
      <c r="AN17" s="22" t="s">
        <v>1</v>
      </c>
      <c r="AR17" s="18"/>
      <c r="BS17" s="15" t="s">
        <v>25</v>
      </c>
    </row>
    <row r="18" spans="1:71" s="1" customFormat="1" ht="7" customHeight="1">
      <c r="B18" s="18"/>
      <c r="AR18" s="18"/>
      <c r="BS18" s="15" t="s">
        <v>6</v>
      </c>
    </row>
    <row r="19" spans="1:71" s="1" customFormat="1" ht="12" customHeight="1">
      <c r="B19" s="18"/>
      <c r="D19" s="24" t="s">
        <v>26</v>
      </c>
      <c r="AK19" s="24" t="s">
        <v>20</v>
      </c>
      <c r="AN19" s="22" t="s">
        <v>1</v>
      </c>
      <c r="AR19" s="18"/>
      <c r="BS19" s="15" t="s">
        <v>6</v>
      </c>
    </row>
    <row r="20" spans="1:71" s="1" customFormat="1" ht="18.5" customHeight="1">
      <c r="B20" s="18"/>
      <c r="E20" s="22" t="s">
        <v>27</v>
      </c>
      <c r="AK20" s="24" t="s">
        <v>22</v>
      </c>
      <c r="AN20" s="22" t="s">
        <v>1</v>
      </c>
      <c r="AR20" s="18"/>
      <c r="BS20" s="15" t="s">
        <v>25</v>
      </c>
    </row>
    <row r="21" spans="1:71" s="1" customFormat="1" ht="7" customHeight="1">
      <c r="B21" s="18"/>
      <c r="AR21" s="18"/>
    </row>
    <row r="22" spans="1:71" s="1" customFormat="1" ht="12" customHeight="1">
      <c r="B22" s="18"/>
      <c r="D22" s="24" t="s">
        <v>28</v>
      </c>
      <c r="AR22" s="18"/>
    </row>
    <row r="23" spans="1:71" s="1" customFormat="1" ht="16.5" customHeight="1">
      <c r="B23" s="18"/>
      <c r="E23" s="194" t="s">
        <v>1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R23" s="18"/>
    </row>
    <row r="24" spans="1:71" s="1" customFormat="1" ht="7" customHeight="1">
      <c r="B24" s="18"/>
      <c r="AR24" s="18"/>
    </row>
    <row r="25" spans="1:71" s="1" customFormat="1" ht="7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1:71" s="2" customFormat="1" ht="26" customHeight="1">
      <c r="A26" s="27"/>
      <c r="B26" s="28"/>
      <c r="C26" s="27"/>
      <c r="D26" s="29" t="s">
        <v>29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95">
        <f>ROUND(AG94,2)</f>
        <v>0</v>
      </c>
      <c r="AL26" s="196"/>
      <c r="AM26" s="196"/>
      <c r="AN26" s="196"/>
      <c r="AO26" s="196"/>
      <c r="AP26" s="27"/>
      <c r="AQ26" s="27"/>
      <c r="AR26" s="28"/>
      <c r="BE26" s="27"/>
    </row>
    <row r="27" spans="1:71" s="2" customFormat="1" ht="7" customHeight="1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3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197" t="s">
        <v>30</v>
      </c>
      <c r="M28" s="197"/>
      <c r="N28" s="197"/>
      <c r="O28" s="197"/>
      <c r="P28" s="197"/>
      <c r="Q28" s="27"/>
      <c r="R28" s="27"/>
      <c r="S28" s="27"/>
      <c r="T28" s="27"/>
      <c r="U28" s="27"/>
      <c r="V28" s="27"/>
      <c r="W28" s="197" t="s">
        <v>31</v>
      </c>
      <c r="X28" s="197"/>
      <c r="Y28" s="197"/>
      <c r="Z28" s="197"/>
      <c r="AA28" s="197"/>
      <c r="AB28" s="197"/>
      <c r="AC28" s="197"/>
      <c r="AD28" s="197"/>
      <c r="AE28" s="197"/>
      <c r="AF28" s="27"/>
      <c r="AG28" s="27"/>
      <c r="AH28" s="27"/>
      <c r="AI28" s="27"/>
      <c r="AJ28" s="27"/>
      <c r="AK28" s="197" t="s">
        <v>32</v>
      </c>
      <c r="AL28" s="197"/>
      <c r="AM28" s="197"/>
      <c r="AN28" s="197"/>
      <c r="AO28" s="197"/>
      <c r="AP28" s="27"/>
      <c r="AQ28" s="27"/>
      <c r="AR28" s="28"/>
      <c r="BE28" s="27"/>
    </row>
    <row r="29" spans="1:71" s="3" customFormat="1" ht="14.5" customHeight="1">
      <c r="B29" s="32"/>
      <c r="D29" s="24" t="s">
        <v>33</v>
      </c>
      <c r="F29" s="24" t="s">
        <v>34</v>
      </c>
      <c r="L29" s="185">
        <v>0.2</v>
      </c>
      <c r="M29" s="186"/>
      <c r="N29" s="186"/>
      <c r="O29" s="186"/>
      <c r="P29" s="186"/>
      <c r="W29" s="187">
        <f>ROUND(AZ94, 2)</f>
        <v>0</v>
      </c>
      <c r="X29" s="186"/>
      <c r="Y29" s="186"/>
      <c r="Z29" s="186"/>
      <c r="AA29" s="186"/>
      <c r="AB29" s="186"/>
      <c r="AC29" s="186"/>
      <c r="AD29" s="186"/>
      <c r="AE29" s="186"/>
      <c r="AK29" s="187">
        <f>ROUND(AV94, 2)</f>
        <v>0</v>
      </c>
      <c r="AL29" s="186"/>
      <c r="AM29" s="186"/>
      <c r="AN29" s="186"/>
      <c r="AO29" s="186"/>
      <c r="AR29" s="32"/>
    </row>
    <row r="30" spans="1:71" s="3" customFormat="1" ht="14.5" customHeight="1">
      <c r="B30" s="32"/>
      <c r="F30" s="24" t="s">
        <v>35</v>
      </c>
      <c r="L30" s="185">
        <v>0.2</v>
      </c>
      <c r="M30" s="186"/>
      <c r="N30" s="186"/>
      <c r="O30" s="186"/>
      <c r="P30" s="186"/>
      <c r="W30" s="187">
        <f>ROUND(BA94, 2)</f>
        <v>0</v>
      </c>
      <c r="X30" s="186"/>
      <c r="Y30" s="186"/>
      <c r="Z30" s="186"/>
      <c r="AA30" s="186"/>
      <c r="AB30" s="186"/>
      <c r="AC30" s="186"/>
      <c r="AD30" s="186"/>
      <c r="AE30" s="186"/>
      <c r="AK30" s="187">
        <f>ROUND(AW94, 2)</f>
        <v>0</v>
      </c>
      <c r="AL30" s="186"/>
      <c r="AM30" s="186"/>
      <c r="AN30" s="186"/>
      <c r="AO30" s="186"/>
      <c r="AR30" s="32"/>
    </row>
    <row r="31" spans="1:71" s="3" customFormat="1" ht="14.5" hidden="1" customHeight="1">
      <c r="B31" s="32"/>
      <c r="F31" s="24" t="s">
        <v>36</v>
      </c>
      <c r="L31" s="185">
        <v>0.2</v>
      </c>
      <c r="M31" s="186"/>
      <c r="N31" s="186"/>
      <c r="O31" s="186"/>
      <c r="P31" s="186"/>
      <c r="W31" s="187">
        <f>ROUND(BB94, 2)</f>
        <v>0</v>
      </c>
      <c r="X31" s="186"/>
      <c r="Y31" s="186"/>
      <c r="Z31" s="186"/>
      <c r="AA31" s="186"/>
      <c r="AB31" s="186"/>
      <c r="AC31" s="186"/>
      <c r="AD31" s="186"/>
      <c r="AE31" s="186"/>
      <c r="AK31" s="187">
        <v>0</v>
      </c>
      <c r="AL31" s="186"/>
      <c r="AM31" s="186"/>
      <c r="AN31" s="186"/>
      <c r="AO31" s="186"/>
      <c r="AR31" s="32"/>
    </row>
    <row r="32" spans="1:71" s="3" customFormat="1" ht="14.5" hidden="1" customHeight="1">
      <c r="B32" s="32"/>
      <c r="F32" s="24" t="s">
        <v>37</v>
      </c>
      <c r="L32" s="185">
        <v>0.2</v>
      </c>
      <c r="M32" s="186"/>
      <c r="N32" s="186"/>
      <c r="O32" s="186"/>
      <c r="P32" s="186"/>
      <c r="W32" s="187">
        <f>ROUND(BC94, 2)</f>
        <v>0</v>
      </c>
      <c r="X32" s="186"/>
      <c r="Y32" s="186"/>
      <c r="Z32" s="186"/>
      <c r="AA32" s="186"/>
      <c r="AB32" s="186"/>
      <c r="AC32" s="186"/>
      <c r="AD32" s="186"/>
      <c r="AE32" s="186"/>
      <c r="AK32" s="187">
        <v>0</v>
      </c>
      <c r="AL32" s="186"/>
      <c r="AM32" s="186"/>
      <c r="AN32" s="186"/>
      <c r="AO32" s="186"/>
      <c r="AR32" s="32"/>
    </row>
    <row r="33" spans="1:57" s="3" customFormat="1" ht="14.5" hidden="1" customHeight="1">
      <c r="B33" s="32"/>
      <c r="F33" s="24" t="s">
        <v>38</v>
      </c>
      <c r="L33" s="185">
        <v>0</v>
      </c>
      <c r="M33" s="186"/>
      <c r="N33" s="186"/>
      <c r="O33" s="186"/>
      <c r="P33" s="186"/>
      <c r="W33" s="187">
        <f>ROUND(BD94, 2)</f>
        <v>0</v>
      </c>
      <c r="X33" s="186"/>
      <c r="Y33" s="186"/>
      <c r="Z33" s="186"/>
      <c r="AA33" s="186"/>
      <c r="AB33" s="186"/>
      <c r="AC33" s="186"/>
      <c r="AD33" s="186"/>
      <c r="AE33" s="186"/>
      <c r="AK33" s="187">
        <v>0</v>
      </c>
      <c r="AL33" s="186"/>
      <c r="AM33" s="186"/>
      <c r="AN33" s="186"/>
      <c r="AO33" s="186"/>
      <c r="AR33" s="32"/>
    </row>
    <row r="34" spans="1:57" s="2" customFormat="1" ht="7" customHeight="1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6" customHeight="1">
      <c r="A35" s="27"/>
      <c r="B35" s="28"/>
      <c r="C35" s="33"/>
      <c r="D35" s="34" t="s">
        <v>39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40</v>
      </c>
      <c r="U35" s="35"/>
      <c r="V35" s="35"/>
      <c r="W35" s="35"/>
      <c r="X35" s="191" t="s">
        <v>41</v>
      </c>
      <c r="Y35" s="189"/>
      <c r="Z35" s="189"/>
      <c r="AA35" s="189"/>
      <c r="AB35" s="189"/>
      <c r="AC35" s="35"/>
      <c r="AD35" s="35"/>
      <c r="AE35" s="35"/>
      <c r="AF35" s="35"/>
      <c r="AG35" s="35"/>
      <c r="AH35" s="35"/>
      <c r="AI35" s="35"/>
      <c r="AJ35" s="35"/>
      <c r="AK35" s="188">
        <f>SUM(AK26:AK33)</f>
        <v>0</v>
      </c>
      <c r="AL35" s="189"/>
      <c r="AM35" s="189"/>
      <c r="AN35" s="189"/>
      <c r="AO35" s="190"/>
      <c r="AP35" s="33"/>
      <c r="AQ35" s="33"/>
      <c r="AR35" s="28"/>
      <c r="BE35" s="27"/>
    </row>
    <row r="36" spans="1:57" s="2" customFormat="1" ht="7" customHeight="1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14.5" customHeight="1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1" customFormat="1" ht="14.5" customHeight="1">
      <c r="B38" s="18"/>
      <c r="AR38" s="18"/>
    </row>
    <row r="39" spans="1:57" s="1" customFormat="1" ht="14.5" customHeight="1">
      <c r="B39" s="18"/>
      <c r="AR39" s="18"/>
    </row>
    <row r="40" spans="1:57" s="1" customFormat="1" ht="14.5" customHeight="1">
      <c r="B40" s="18"/>
      <c r="AR40" s="18"/>
    </row>
    <row r="41" spans="1:57" s="1" customFormat="1" ht="14.5" customHeight="1">
      <c r="B41" s="18"/>
      <c r="AR41" s="18"/>
    </row>
    <row r="42" spans="1:57" s="1" customFormat="1" ht="14.5" customHeight="1">
      <c r="B42" s="18"/>
      <c r="AR42" s="18"/>
    </row>
    <row r="43" spans="1:57" s="1" customFormat="1" ht="14.5" customHeight="1">
      <c r="B43" s="18"/>
      <c r="AR43" s="18"/>
    </row>
    <row r="44" spans="1:57" s="1" customFormat="1" ht="14.5" customHeight="1">
      <c r="B44" s="18"/>
      <c r="AR44" s="18"/>
    </row>
    <row r="45" spans="1:57" s="1" customFormat="1" ht="14.5" customHeight="1">
      <c r="B45" s="18"/>
      <c r="AR45" s="18"/>
    </row>
    <row r="46" spans="1:57" s="1" customFormat="1" ht="14.5" customHeight="1">
      <c r="B46" s="18"/>
      <c r="AR46" s="18"/>
    </row>
    <row r="47" spans="1:57" s="1" customFormat="1" ht="14.5" customHeight="1">
      <c r="B47" s="18"/>
      <c r="AR47" s="18"/>
    </row>
    <row r="48" spans="1:57" s="1" customFormat="1" ht="14.5" customHeight="1">
      <c r="B48" s="18"/>
      <c r="AR48" s="18"/>
    </row>
    <row r="49" spans="1:57" s="2" customFormat="1" ht="14.5" customHeight="1">
      <c r="B49" s="37"/>
      <c r="D49" s="38" t="s">
        <v>42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43</v>
      </c>
      <c r="AI49" s="39"/>
      <c r="AJ49" s="39"/>
      <c r="AK49" s="39"/>
      <c r="AL49" s="39"/>
      <c r="AM49" s="39"/>
      <c r="AN49" s="39"/>
      <c r="AO49" s="39"/>
      <c r="AR49" s="37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3">
      <c r="A60" s="27"/>
      <c r="B60" s="28"/>
      <c r="C60" s="27"/>
      <c r="D60" s="40" t="s">
        <v>44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45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44</v>
      </c>
      <c r="AI60" s="30"/>
      <c r="AJ60" s="30"/>
      <c r="AK60" s="30"/>
      <c r="AL60" s="30"/>
      <c r="AM60" s="40" t="s">
        <v>45</v>
      </c>
      <c r="AN60" s="30"/>
      <c r="AO60" s="30"/>
      <c r="AP60" s="27"/>
      <c r="AQ60" s="27"/>
      <c r="AR60" s="28"/>
      <c r="BE60" s="27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3">
      <c r="A64" s="27"/>
      <c r="B64" s="28"/>
      <c r="C64" s="27"/>
      <c r="D64" s="38" t="s">
        <v>46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47</v>
      </c>
      <c r="AI64" s="41"/>
      <c r="AJ64" s="41"/>
      <c r="AK64" s="41"/>
      <c r="AL64" s="41"/>
      <c r="AM64" s="41"/>
      <c r="AN64" s="41"/>
      <c r="AO64" s="41"/>
      <c r="AP64" s="27"/>
      <c r="AQ64" s="27"/>
      <c r="AR64" s="28"/>
      <c r="BE64" s="27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3">
      <c r="A75" s="27"/>
      <c r="B75" s="28"/>
      <c r="C75" s="27"/>
      <c r="D75" s="40" t="s">
        <v>44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45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44</v>
      </c>
      <c r="AI75" s="30"/>
      <c r="AJ75" s="30"/>
      <c r="AK75" s="30"/>
      <c r="AL75" s="30"/>
      <c r="AM75" s="40" t="s">
        <v>45</v>
      </c>
      <c r="AN75" s="30"/>
      <c r="AO75" s="30"/>
      <c r="AP75" s="27"/>
      <c r="AQ75" s="27"/>
      <c r="AR75" s="28"/>
      <c r="BE75" s="27"/>
    </row>
    <row r="76" spans="1:57" s="2" customFormat="1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7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8"/>
      <c r="BE77" s="27"/>
    </row>
    <row r="81" spans="1:91" s="2" customFormat="1" ht="7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8"/>
      <c r="BE81" s="27"/>
    </row>
    <row r="82" spans="1:91" s="2" customFormat="1" ht="25" customHeight="1">
      <c r="A82" s="27"/>
      <c r="B82" s="28"/>
      <c r="C82" s="19" t="s">
        <v>48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1" s="2" customFormat="1" ht="7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1" s="4" customFormat="1" ht="12" customHeight="1">
      <c r="B84" s="46"/>
      <c r="C84" s="24" t="s">
        <v>11</v>
      </c>
      <c r="L84" s="4" t="str">
        <f>K5</f>
        <v>04008</v>
      </c>
      <c r="AR84" s="46"/>
    </row>
    <row r="85" spans="1:91" s="5" customFormat="1" ht="37" customHeight="1">
      <c r="B85" s="47"/>
      <c r="C85" s="48" t="s">
        <v>13</v>
      </c>
      <c r="L85" s="208" t="str">
        <f>K6</f>
        <v xml:space="preserve">Materská škola Ďurčiná- prestavba s dostavbou objektu																														</v>
      </c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209"/>
      <c r="AF85" s="209"/>
      <c r="AG85" s="209"/>
      <c r="AH85" s="209"/>
      <c r="AI85" s="209"/>
      <c r="AJ85" s="209"/>
      <c r="AK85" s="209"/>
      <c r="AL85" s="209"/>
      <c r="AM85" s="209"/>
      <c r="AN85" s="209"/>
      <c r="AO85" s="209"/>
      <c r="AR85" s="47"/>
    </row>
    <row r="86" spans="1:91" s="2" customFormat="1" ht="7" customHeight="1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1" s="2" customFormat="1" ht="12" customHeight="1">
      <c r="A87" s="27"/>
      <c r="B87" s="28"/>
      <c r="C87" s="24" t="s">
        <v>16</v>
      </c>
      <c r="D87" s="27"/>
      <c r="E87" s="27"/>
      <c r="F87" s="27"/>
      <c r="G87" s="27"/>
      <c r="H87" s="27"/>
      <c r="I87" s="27"/>
      <c r="J87" s="27"/>
      <c r="K87" s="27"/>
      <c r="L87" s="49" t="str">
        <f>IF(K8="","",K8)</f>
        <v>Ďurčiná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4" t="s">
        <v>18</v>
      </c>
      <c r="AJ87" s="27"/>
      <c r="AK87" s="27"/>
      <c r="AL87" s="27"/>
      <c r="AM87" s="210" t="str">
        <f>IF(AN8= "","",AN8)</f>
        <v/>
      </c>
      <c r="AN87" s="210"/>
      <c r="AO87" s="27"/>
      <c r="AP87" s="27"/>
      <c r="AQ87" s="27"/>
      <c r="AR87" s="28"/>
      <c r="BE87" s="27"/>
    </row>
    <row r="88" spans="1:91" s="2" customFormat="1" ht="7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1" s="2" customFormat="1" ht="15.25" customHeight="1">
      <c r="A89" s="27"/>
      <c r="B89" s="28"/>
      <c r="C89" s="24" t="s">
        <v>19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 xml:space="preserve"> 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4" t="s">
        <v>24</v>
      </c>
      <c r="AJ89" s="27"/>
      <c r="AK89" s="27"/>
      <c r="AL89" s="27"/>
      <c r="AM89" s="211" t="str">
        <f>IF(E17="","",E17)</f>
        <v xml:space="preserve"> </v>
      </c>
      <c r="AN89" s="212"/>
      <c r="AO89" s="212"/>
      <c r="AP89" s="212"/>
      <c r="AQ89" s="27"/>
      <c r="AR89" s="28"/>
      <c r="AS89" s="213" t="s">
        <v>49</v>
      </c>
      <c r="AT89" s="214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7"/>
    </row>
    <row r="90" spans="1:91" s="2" customFormat="1" ht="15.25" customHeight="1">
      <c r="A90" s="27"/>
      <c r="B90" s="28"/>
      <c r="C90" s="24" t="s">
        <v>23</v>
      </c>
      <c r="D90" s="27"/>
      <c r="E90" s="27"/>
      <c r="F90" s="27"/>
      <c r="G90" s="27"/>
      <c r="H90" s="27"/>
      <c r="I90" s="27"/>
      <c r="J90" s="27"/>
      <c r="K90" s="27"/>
      <c r="L90" s="4" t="str">
        <f>IF(E14="","",E14)</f>
        <v xml:space="preserve"> </v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4" t="s">
        <v>26</v>
      </c>
      <c r="AJ90" s="27"/>
      <c r="AK90" s="27"/>
      <c r="AL90" s="27"/>
      <c r="AM90" s="211" t="str">
        <f>IF(E20="","",E20)</f>
        <v>Ing.arch. Maroš Miko</v>
      </c>
      <c r="AN90" s="212"/>
      <c r="AO90" s="212"/>
      <c r="AP90" s="212"/>
      <c r="AQ90" s="27"/>
      <c r="AR90" s="28"/>
      <c r="AS90" s="215"/>
      <c r="AT90" s="216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7"/>
    </row>
    <row r="91" spans="1:91" s="2" customFormat="1" ht="10.75" customHeight="1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215"/>
      <c r="AT91" s="216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7"/>
    </row>
    <row r="92" spans="1:91" s="2" customFormat="1" ht="29.25" customHeight="1">
      <c r="A92" s="27"/>
      <c r="B92" s="28"/>
      <c r="C92" s="201" t="s">
        <v>50</v>
      </c>
      <c r="D92" s="202"/>
      <c r="E92" s="202"/>
      <c r="F92" s="202"/>
      <c r="G92" s="202"/>
      <c r="H92" s="55"/>
      <c r="I92" s="203" t="s">
        <v>51</v>
      </c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05" t="s">
        <v>52</v>
      </c>
      <c r="AH92" s="202"/>
      <c r="AI92" s="202"/>
      <c r="AJ92" s="202"/>
      <c r="AK92" s="202"/>
      <c r="AL92" s="202"/>
      <c r="AM92" s="202"/>
      <c r="AN92" s="203" t="s">
        <v>53</v>
      </c>
      <c r="AO92" s="202"/>
      <c r="AP92" s="204"/>
      <c r="AQ92" s="56" t="s">
        <v>54</v>
      </c>
      <c r="AR92" s="28"/>
      <c r="AS92" s="57" t="s">
        <v>55</v>
      </c>
      <c r="AT92" s="58" t="s">
        <v>56</v>
      </c>
      <c r="AU92" s="58" t="s">
        <v>57</v>
      </c>
      <c r="AV92" s="58" t="s">
        <v>58</v>
      </c>
      <c r="AW92" s="58" t="s">
        <v>59</v>
      </c>
      <c r="AX92" s="58" t="s">
        <v>60</v>
      </c>
      <c r="AY92" s="58" t="s">
        <v>61</v>
      </c>
      <c r="AZ92" s="58" t="s">
        <v>62</v>
      </c>
      <c r="BA92" s="58" t="s">
        <v>63</v>
      </c>
      <c r="BB92" s="58" t="s">
        <v>64</v>
      </c>
      <c r="BC92" s="58" t="s">
        <v>65</v>
      </c>
      <c r="BD92" s="59" t="s">
        <v>66</v>
      </c>
      <c r="BE92" s="27"/>
    </row>
    <row r="93" spans="1:91" s="2" customFormat="1" ht="10.7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7"/>
    </row>
    <row r="94" spans="1:91" s="6" customFormat="1" ht="32.5" customHeight="1">
      <c r="B94" s="63"/>
      <c r="C94" s="64" t="s">
        <v>67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6">
        <f>ROUND(SUM(AG95:AG98),2)</f>
        <v>0</v>
      </c>
      <c r="AH94" s="206"/>
      <c r="AI94" s="206"/>
      <c r="AJ94" s="206"/>
      <c r="AK94" s="206"/>
      <c r="AL94" s="206"/>
      <c r="AM94" s="206"/>
      <c r="AN94" s="207">
        <f t="shared" ref="AN94:AN98" si="0">SUM(AG94,AT94)</f>
        <v>0</v>
      </c>
      <c r="AO94" s="207"/>
      <c r="AP94" s="207"/>
      <c r="AQ94" s="67" t="s">
        <v>1</v>
      </c>
      <c r="AR94" s="63"/>
      <c r="AS94" s="68">
        <f>ROUND(SUM(AS95:AS98),2)</f>
        <v>0</v>
      </c>
      <c r="AT94" s="69">
        <f t="shared" ref="AT94:AT98" si="1">ROUND(SUM(AV94:AW94),2)</f>
        <v>0</v>
      </c>
      <c r="AU94" s="70">
        <f>ROUND(SUM(AU95:AU98),5)</f>
        <v>4991.9320900000002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ROUND(SUM(AZ95:AZ98),2)</f>
        <v>0</v>
      </c>
      <c r="BA94" s="69">
        <f>ROUND(SUM(BA95:BA98),2)</f>
        <v>0</v>
      </c>
      <c r="BB94" s="69">
        <f>ROUND(SUM(BB95:BB98),2)</f>
        <v>0</v>
      </c>
      <c r="BC94" s="69">
        <f>ROUND(SUM(BC95:BC98),2)</f>
        <v>0</v>
      </c>
      <c r="BD94" s="71">
        <f>ROUND(SUM(BD95:BD98),2)</f>
        <v>0</v>
      </c>
      <c r="BS94" s="72" t="s">
        <v>68</v>
      </c>
      <c r="BT94" s="72" t="s">
        <v>69</v>
      </c>
      <c r="BU94" s="73" t="s">
        <v>70</v>
      </c>
      <c r="BV94" s="72" t="s">
        <v>71</v>
      </c>
      <c r="BW94" s="72" t="s">
        <v>4</v>
      </c>
      <c r="BX94" s="72" t="s">
        <v>72</v>
      </c>
      <c r="CL94" s="72" t="s">
        <v>1</v>
      </c>
    </row>
    <row r="95" spans="1:91" s="7" customFormat="1" ht="24.75" customHeight="1">
      <c r="A95" s="74" t="s">
        <v>73</v>
      </c>
      <c r="B95" s="75"/>
      <c r="C95" s="76"/>
      <c r="D95" s="200" t="s">
        <v>74</v>
      </c>
      <c r="E95" s="200"/>
      <c r="F95" s="200"/>
      <c r="G95" s="200"/>
      <c r="H95" s="200"/>
      <c r="I95" s="77"/>
      <c r="J95" s="200" t="s">
        <v>75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198">
        <f>'SO01 - Dostavba Materskej...'!J30</f>
        <v>0</v>
      </c>
      <c r="AH95" s="199"/>
      <c r="AI95" s="199"/>
      <c r="AJ95" s="199"/>
      <c r="AK95" s="199"/>
      <c r="AL95" s="199"/>
      <c r="AM95" s="199"/>
      <c r="AN95" s="198">
        <f t="shared" si="0"/>
        <v>0</v>
      </c>
      <c r="AO95" s="199"/>
      <c r="AP95" s="199"/>
      <c r="AQ95" s="78" t="s">
        <v>76</v>
      </c>
      <c r="AR95" s="75"/>
      <c r="AS95" s="79">
        <v>0</v>
      </c>
      <c r="AT95" s="80">
        <f t="shared" si="1"/>
        <v>0</v>
      </c>
      <c r="AU95" s="81">
        <f>'SO01 - Dostavba Materskej...'!P137</f>
        <v>4925.3738111900002</v>
      </c>
      <c r="AV95" s="80">
        <f>'SO01 - Dostavba Materskej...'!J33</f>
        <v>0</v>
      </c>
      <c r="AW95" s="80">
        <f>'SO01 - Dostavba Materskej...'!J34</f>
        <v>0</v>
      </c>
      <c r="AX95" s="80">
        <f>'SO01 - Dostavba Materskej...'!J35</f>
        <v>0</v>
      </c>
      <c r="AY95" s="80">
        <f>'SO01 - Dostavba Materskej...'!J36</f>
        <v>0</v>
      </c>
      <c r="AZ95" s="80">
        <f>'SO01 - Dostavba Materskej...'!F33</f>
        <v>0</v>
      </c>
      <c r="BA95" s="80">
        <f>'SO01 - Dostavba Materskej...'!F34</f>
        <v>0</v>
      </c>
      <c r="BB95" s="80">
        <f>'SO01 - Dostavba Materskej...'!F35</f>
        <v>0</v>
      </c>
      <c r="BC95" s="80">
        <f>'SO01 - Dostavba Materskej...'!F36</f>
        <v>0</v>
      </c>
      <c r="BD95" s="82">
        <f>'SO01 - Dostavba Materskej...'!F37</f>
        <v>0</v>
      </c>
      <c r="BT95" s="83" t="s">
        <v>77</v>
      </c>
      <c r="BV95" s="83" t="s">
        <v>71</v>
      </c>
      <c r="BW95" s="83" t="s">
        <v>78</v>
      </c>
      <c r="BX95" s="83" t="s">
        <v>4</v>
      </c>
      <c r="CL95" s="83" t="s">
        <v>1</v>
      </c>
      <c r="CM95" s="83" t="s">
        <v>69</v>
      </c>
    </row>
    <row r="96" spans="1:91" s="7" customFormat="1" ht="16.5" customHeight="1">
      <c r="A96" s="74" t="s">
        <v>73</v>
      </c>
      <c r="B96" s="75"/>
      <c r="C96" s="76"/>
      <c r="D96" s="200" t="s">
        <v>79</v>
      </c>
      <c r="E96" s="200"/>
      <c r="F96" s="200"/>
      <c r="G96" s="200"/>
      <c r="H96" s="200"/>
      <c r="I96" s="77"/>
      <c r="J96" s="200" t="s">
        <v>80</v>
      </c>
      <c r="K96" s="200"/>
      <c r="L96" s="200"/>
      <c r="M96" s="200"/>
      <c r="N96" s="200"/>
      <c r="O96" s="200"/>
      <c r="P96" s="200"/>
      <c r="Q96" s="200"/>
      <c r="R96" s="200"/>
      <c r="S96" s="200"/>
      <c r="T96" s="200"/>
      <c r="U96" s="200"/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198">
        <f>'SO05 - Vykurovanie'!J30</f>
        <v>0</v>
      </c>
      <c r="AH96" s="199"/>
      <c r="AI96" s="199"/>
      <c r="AJ96" s="199"/>
      <c r="AK96" s="199"/>
      <c r="AL96" s="199"/>
      <c r="AM96" s="199"/>
      <c r="AN96" s="198">
        <f t="shared" si="0"/>
        <v>0</v>
      </c>
      <c r="AO96" s="199"/>
      <c r="AP96" s="199"/>
      <c r="AQ96" s="78" t="s">
        <v>76</v>
      </c>
      <c r="AR96" s="75"/>
      <c r="AS96" s="79">
        <v>0</v>
      </c>
      <c r="AT96" s="80">
        <f t="shared" si="1"/>
        <v>0</v>
      </c>
      <c r="AU96" s="81">
        <f>'SO05 - Vykurovanie'!P118</f>
        <v>5.9480000000000004</v>
      </c>
      <c r="AV96" s="80">
        <f>'SO05 - Vykurovanie'!J33</f>
        <v>0</v>
      </c>
      <c r="AW96" s="80">
        <f>'SO05 - Vykurovanie'!J34</f>
        <v>0</v>
      </c>
      <c r="AX96" s="80">
        <f>'SO05 - Vykurovanie'!J35</f>
        <v>0</v>
      </c>
      <c r="AY96" s="80">
        <f>'SO05 - Vykurovanie'!J36</f>
        <v>0</v>
      </c>
      <c r="AZ96" s="80">
        <f>'SO05 - Vykurovanie'!F33</f>
        <v>0</v>
      </c>
      <c r="BA96" s="80">
        <f>'SO05 - Vykurovanie'!F34</f>
        <v>0</v>
      </c>
      <c r="BB96" s="80">
        <f>'SO05 - Vykurovanie'!F35</f>
        <v>0</v>
      </c>
      <c r="BC96" s="80">
        <f>'SO05 - Vykurovanie'!F36</f>
        <v>0</v>
      </c>
      <c r="BD96" s="82">
        <f>'SO05 - Vykurovanie'!F37</f>
        <v>0</v>
      </c>
      <c r="BT96" s="83" t="s">
        <v>77</v>
      </c>
      <c r="BV96" s="83" t="s">
        <v>71</v>
      </c>
      <c r="BW96" s="83" t="s">
        <v>81</v>
      </c>
      <c r="BX96" s="83" t="s">
        <v>4</v>
      </c>
      <c r="CL96" s="83" t="s">
        <v>1</v>
      </c>
      <c r="CM96" s="83" t="s">
        <v>69</v>
      </c>
    </row>
    <row r="97" spans="1:91" s="7" customFormat="1" ht="16.5" customHeight="1">
      <c r="A97" s="74" t="s">
        <v>73</v>
      </c>
      <c r="B97" s="75"/>
      <c r="C97" s="76"/>
      <c r="D97" s="200" t="s">
        <v>82</v>
      </c>
      <c r="E97" s="200"/>
      <c r="F97" s="200"/>
      <c r="G97" s="200"/>
      <c r="H97" s="200"/>
      <c r="I97" s="77"/>
      <c r="J97" s="200" t="s">
        <v>83</v>
      </c>
      <c r="K97" s="200"/>
      <c r="L97" s="200"/>
      <c r="M97" s="200"/>
      <c r="N97" s="200"/>
      <c r="O97" s="200"/>
      <c r="P97" s="200"/>
      <c r="Q97" s="200"/>
      <c r="R97" s="200"/>
      <c r="S97" s="200"/>
      <c r="T97" s="200"/>
      <c r="U97" s="200"/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198">
        <f>'SO06 - Zdravotechnika'!J30</f>
        <v>0</v>
      </c>
      <c r="AH97" s="199"/>
      <c r="AI97" s="199"/>
      <c r="AJ97" s="199"/>
      <c r="AK97" s="199"/>
      <c r="AL97" s="199"/>
      <c r="AM97" s="199"/>
      <c r="AN97" s="198">
        <f t="shared" si="0"/>
        <v>0</v>
      </c>
      <c r="AO97" s="199"/>
      <c r="AP97" s="199"/>
      <c r="AQ97" s="78" t="s">
        <v>76</v>
      </c>
      <c r="AR97" s="75"/>
      <c r="AS97" s="79">
        <v>0</v>
      </c>
      <c r="AT97" s="80">
        <f t="shared" si="1"/>
        <v>0</v>
      </c>
      <c r="AU97" s="81">
        <f>'SO06 - Zdravotechnika'!P120</f>
        <v>60.610279999999996</v>
      </c>
      <c r="AV97" s="80">
        <f>'SO06 - Zdravotechnika'!J33</f>
        <v>0</v>
      </c>
      <c r="AW97" s="80">
        <f>'SO06 - Zdravotechnika'!J34</f>
        <v>0</v>
      </c>
      <c r="AX97" s="80">
        <f>'SO06 - Zdravotechnika'!J35</f>
        <v>0</v>
      </c>
      <c r="AY97" s="80">
        <f>'SO06 - Zdravotechnika'!J36</f>
        <v>0</v>
      </c>
      <c r="AZ97" s="80">
        <f>'SO06 - Zdravotechnika'!F33</f>
        <v>0</v>
      </c>
      <c r="BA97" s="80">
        <f>'SO06 - Zdravotechnika'!F34</f>
        <v>0</v>
      </c>
      <c r="BB97" s="80">
        <f>'SO06 - Zdravotechnika'!F35</f>
        <v>0</v>
      </c>
      <c r="BC97" s="80">
        <f>'SO06 - Zdravotechnika'!F36</f>
        <v>0</v>
      </c>
      <c r="BD97" s="82">
        <f>'SO06 - Zdravotechnika'!F37</f>
        <v>0</v>
      </c>
      <c r="BT97" s="83" t="s">
        <v>77</v>
      </c>
      <c r="BV97" s="83" t="s">
        <v>71</v>
      </c>
      <c r="BW97" s="83" t="s">
        <v>84</v>
      </c>
      <c r="BX97" s="83" t="s">
        <v>4</v>
      </c>
      <c r="CL97" s="83" t="s">
        <v>1</v>
      </c>
      <c r="CM97" s="83" t="s">
        <v>69</v>
      </c>
    </row>
    <row r="98" spans="1:91" s="7" customFormat="1" ht="16.5" customHeight="1">
      <c r="A98" s="74" t="s">
        <v>73</v>
      </c>
      <c r="B98" s="75"/>
      <c r="C98" s="76"/>
      <c r="D98" s="200" t="s">
        <v>85</v>
      </c>
      <c r="E98" s="200"/>
      <c r="F98" s="200"/>
      <c r="G98" s="200"/>
      <c r="H98" s="200"/>
      <c r="I98" s="77"/>
      <c r="J98" s="200" t="s">
        <v>86</v>
      </c>
      <c r="K98" s="200"/>
      <c r="L98" s="200"/>
      <c r="M98" s="200"/>
      <c r="N98" s="200"/>
      <c r="O98" s="200"/>
      <c r="P98" s="200"/>
      <c r="Q98" s="200"/>
      <c r="R98" s="200"/>
      <c r="S98" s="200"/>
      <c r="T98" s="200"/>
      <c r="U98" s="200"/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198">
        <f>'SO07 - Elektro'!J30</f>
        <v>0</v>
      </c>
      <c r="AH98" s="199"/>
      <c r="AI98" s="199"/>
      <c r="AJ98" s="199"/>
      <c r="AK98" s="199"/>
      <c r="AL98" s="199"/>
      <c r="AM98" s="199"/>
      <c r="AN98" s="198">
        <f t="shared" si="0"/>
        <v>0</v>
      </c>
      <c r="AO98" s="199"/>
      <c r="AP98" s="199"/>
      <c r="AQ98" s="78" t="s">
        <v>76</v>
      </c>
      <c r="AR98" s="75"/>
      <c r="AS98" s="84">
        <v>0</v>
      </c>
      <c r="AT98" s="85">
        <f t="shared" si="1"/>
        <v>0</v>
      </c>
      <c r="AU98" s="86">
        <f>'SO07 - Elektro'!P118</f>
        <v>0</v>
      </c>
      <c r="AV98" s="85">
        <f>'SO07 - Elektro'!J33</f>
        <v>0</v>
      </c>
      <c r="AW98" s="85">
        <f>'SO07 - Elektro'!J34</f>
        <v>0</v>
      </c>
      <c r="AX98" s="85">
        <f>'SO07 - Elektro'!J35</f>
        <v>0</v>
      </c>
      <c r="AY98" s="85">
        <f>'SO07 - Elektro'!J36</f>
        <v>0</v>
      </c>
      <c r="AZ98" s="85">
        <f>'SO07 - Elektro'!F33</f>
        <v>0</v>
      </c>
      <c r="BA98" s="85">
        <f>'SO07 - Elektro'!F34</f>
        <v>0</v>
      </c>
      <c r="BB98" s="85">
        <f>'SO07 - Elektro'!F35</f>
        <v>0</v>
      </c>
      <c r="BC98" s="85">
        <f>'SO07 - Elektro'!F36</f>
        <v>0</v>
      </c>
      <c r="BD98" s="87">
        <f>'SO07 - Elektro'!F37</f>
        <v>0</v>
      </c>
      <c r="BT98" s="83" t="s">
        <v>77</v>
      </c>
      <c r="BV98" s="83" t="s">
        <v>71</v>
      </c>
      <c r="BW98" s="83" t="s">
        <v>87</v>
      </c>
      <c r="BX98" s="83" t="s">
        <v>4</v>
      </c>
      <c r="CL98" s="83" t="s">
        <v>1</v>
      </c>
      <c r="CM98" s="83" t="s">
        <v>69</v>
      </c>
    </row>
    <row r="99" spans="1:91" s="2" customFormat="1" ht="30" customHeight="1">
      <c r="A99" s="27"/>
      <c r="B99" s="28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8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</row>
    <row r="100" spans="1:91" s="2" customFormat="1" ht="7" customHeight="1">
      <c r="A100" s="27"/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28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</row>
  </sheetData>
  <mergeCells count="52">
    <mergeCell ref="L85:AO85"/>
    <mergeCell ref="AM87:AN87"/>
    <mergeCell ref="AM89:AP89"/>
    <mergeCell ref="AS89:AT91"/>
    <mergeCell ref="AM90:AP90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AN98:AP98"/>
    <mergeCell ref="AG98:AM98"/>
    <mergeCell ref="D98:H98"/>
    <mergeCell ref="J98:AF98"/>
    <mergeCell ref="L30:P30"/>
    <mergeCell ref="W30:AE30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AN92:AP92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SO01 - Dostavba Materskej...'!C2" display="/" xr:uid="{00000000-0004-0000-0000-000000000000}"/>
    <hyperlink ref="A96" location="'SO05 - Vykurovanie'!C2" display="/" xr:uid="{00000000-0004-0000-0000-000004000000}"/>
    <hyperlink ref="A97" location="'SO06 - Zdravotechnika'!C2" display="/" xr:uid="{00000000-0004-0000-0000-000005000000}"/>
    <hyperlink ref="A98" location="'SO07 - Elektro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06"/>
  <sheetViews>
    <sheetView showGridLines="0" topLeftCell="C1" zoomScale="150" workbookViewId="0">
      <selection activeCell="J12" sqref="J12"/>
    </sheetView>
  </sheetViews>
  <sheetFormatPr baseColWidth="10" defaultRowHeight="11"/>
  <cols>
    <col min="1" max="1" width="8.25" style="1" customWidth="1"/>
    <col min="2" max="2" width="1.75" style="1" customWidth="1"/>
    <col min="3" max="4" width="4.25" style="1" customWidth="1"/>
    <col min="5" max="5" width="17.25" style="1" customWidth="1"/>
    <col min="6" max="6" width="100.75" style="1" customWidth="1"/>
    <col min="7" max="7" width="7" style="1" customWidth="1"/>
    <col min="8" max="8" width="11.5" style="1" customWidth="1"/>
    <col min="9" max="10" width="20.25" style="1" customWidth="1"/>
    <col min="11" max="11" width="20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88"/>
    </row>
    <row r="2" spans="1:46" s="1" customFormat="1" ht="37" customHeight="1">
      <c r="L2" s="183" t="s">
        <v>5</v>
      </c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5" t="s">
        <v>78</v>
      </c>
    </row>
    <row r="3" spans="1:46" s="1" customFormat="1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69</v>
      </c>
    </row>
    <row r="4" spans="1:46" s="1" customFormat="1" ht="25" customHeight="1">
      <c r="B4" s="18"/>
      <c r="D4" s="19" t="s">
        <v>88</v>
      </c>
      <c r="L4" s="18"/>
      <c r="M4" s="89" t="s">
        <v>9</v>
      </c>
      <c r="AT4" s="15" t="s">
        <v>3</v>
      </c>
    </row>
    <row r="5" spans="1:46" s="1" customFormat="1" ht="7" customHeight="1">
      <c r="B5" s="18"/>
      <c r="L5" s="18"/>
    </row>
    <row r="6" spans="1:46" s="1" customFormat="1" ht="12" customHeight="1">
      <c r="B6" s="18"/>
      <c r="D6" s="24" t="s">
        <v>13</v>
      </c>
      <c r="L6" s="18"/>
    </row>
    <row r="7" spans="1:46" s="1" customFormat="1" ht="16.5" customHeight="1">
      <c r="B7" s="18"/>
      <c r="E7" s="218" t="str">
        <f>'Rekapitulácia stavby'!K6</f>
        <v xml:space="preserve">Materská škola Ďurčiná- prestavba s dostavbou objektu																														</v>
      </c>
      <c r="F7" s="219"/>
      <c r="G7" s="219"/>
      <c r="H7" s="219"/>
      <c r="L7" s="18"/>
    </row>
    <row r="8" spans="1:46" s="2" customFormat="1" ht="12" customHeight="1">
      <c r="A8" s="27"/>
      <c r="B8" s="28"/>
      <c r="C8" s="27"/>
      <c r="D8" s="24" t="s">
        <v>89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>
      <c r="A9" s="27"/>
      <c r="B9" s="28"/>
      <c r="C9" s="27"/>
      <c r="D9" s="27"/>
      <c r="E9" s="208" t="s">
        <v>754</v>
      </c>
      <c r="F9" s="217"/>
      <c r="G9" s="217"/>
      <c r="H9" s="217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27"/>
      <c r="B11" s="28"/>
      <c r="C11" s="27"/>
      <c r="D11" s="24" t="s">
        <v>14</v>
      </c>
      <c r="E11" s="27"/>
      <c r="F11" s="22" t="s">
        <v>1</v>
      </c>
      <c r="G11" s="27"/>
      <c r="H11" s="27"/>
      <c r="I11" s="24" t="s">
        <v>15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4" t="s">
        <v>16</v>
      </c>
      <c r="E12" s="27"/>
      <c r="F12" s="22" t="s">
        <v>17</v>
      </c>
      <c r="G12" s="27"/>
      <c r="H12" s="27"/>
      <c r="I12" s="24" t="s">
        <v>18</v>
      </c>
      <c r="J12" s="50"/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75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4" t="s">
        <v>19</v>
      </c>
      <c r="E14" s="27"/>
      <c r="F14" s="27"/>
      <c r="G14" s="27"/>
      <c r="H14" s="27"/>
      <c r="I14" s="24" t="s">
        <v>20</v>
      </c>
      <c r="J14" s="22">
        <f>IF('Rekapitulácia stavby'!AN10="","",'Rekapitulácia stavby'!AN10)</f>
        <v>632732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27"/>
      <c r="B15" s="28"/>
      <c r="C15" s="27"/>
      <c r="D15" s="27"/>
      <c r="E15" s="22" t="str">
        <f>IF('Rekapitulácia stavby'!E11="","",'Rekapitulácia stavby'!E11)</f>
        <v xml:space="preserve"> </v>
      </c>
      <c r="F15" s="27"/>
      <c r="G15" s="27"/>
      <c r="H15" s="27"/>
      <c r="I15" s="24" t="s">
        <v>22</v>
      </c>
      <c r="J15" s="22" t="str">
        <f>IF('Rekapitulácia stavby'!AN11="","",'Rekapitulácia stavby'!AN11)</f>
        <v/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7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27"/>
      <c r="B17" s="28"/>
      <c r="C17" s="27"/>
      <c r="D17" s="24" t="s">
        <v>23</v>
      </c>
      <c r="E17" s="27"/>
      <c r="F17" s="27"/>
      <c r="G17" s="27"/>
      <c r="H17" s="27"/>
      <c r="I17" s="24" t="s">
        <v>20</v>
      </c>
      <c r="J17" s="22" t="str">
        <f>'Rekapitulácia stavby'!AN13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27"/>
      <c r="B18" s="28"/>
      <c r="C18" s="27"/>
      <c r="D18" s="27"/>
      <c r="E18" s="192" t="str">
        <f>'Rekapitulácia stavby'!E14</f>
        <v xml:space="preserve"> </v>
      </c>
      <c r="F18" s="192"/>
      <c r="G18" s="192"/>
      <c r="H18" s="192"/>
      <c r="I18" s="24" t="s">
        <v>22</v>
      </c>
      <c r="J18" s="22" t="str">
        <f>'Rekapitulácia stavby'!AN14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7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27"/>
      <c r="B20" s="28"/>
      <c r="C20" s="27"/>
      <c r="D20" s="24" t="s">
        <v>24</v>
      </c>
      <c r="E20" s="27"/>
      <c r="F20" s="27"/>
      <c r="G20" s="27"/>
      <c r="H20" s="27"/>
      <c r="I20" s="24" t="s">
        <v>20</v>
      </c>
      <c r="J20" s="22" t="str">
        <f>IF('Rekapitulácia stavby'!AN16="","",'Rekapitulácia stavby'!AN16)</f>
        <v/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27"/>
      <c r="B21" s="28"/>
      <c r="C21" s="27"/>
      <c r="D21" s="27"/>
      <c r="E21" s="22" t="str">
        <f>IF('Rekapitulácia stavby'!E17="","",'Rekapitulácia stavby'!E17)</f>
        <v xml:space="preserve"> </v>
      </c>
      <c r="F21" s="27"/>
      <c r="G21" s="27"/>
      <c r="H21" s="27"/>
      <c r="I21" s="24" t="s">
        <v>22</v>
      </c>
      <c r="J21" s="22" t="str">
        <f>IF('Rekapitulácia stavby'!AN17="","",'Rekapitulácia stavby'!AN17)</f>
        <v/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7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27"/>
      <c r="B23" s="28"/>
      <c r="C23" s="27"/>
      <c r="D23" s="24" t="s">
        <v>26</v>
      </c>
      <c r="E23" s="27"/>
      <c r="F23" s="27"/>
      <c r="G23" s="27"/>
      <c r="H23" s="27"/>
      <c r="I23" s="24" t="s">
        <v>20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27"/>
      <c r="B24" s="28"/>
      <c r="C24" s="27"/>
      <c r="D24" s="27"/>
      <c r="E24" s="22" t="s">
        <v>27</v>
      </c>
      <c r="F24" s="27"/>
      <c r="G24" s="27"/>
      <c r="H24" s="27"/>
      <c r="I24" s="24" t="s">
        <v>22</v>
      </c>
      <c r="J24" s="22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7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27"/>
      <c r="B26" s="28"/>
      <c r="C26" s="27"/>
      <c r="D26" s="24" t="s">
        <v>28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90"/>
      <c r="B27" s="91"/>
      <c r="C27" s="90"/>
      <c r="D27" s="90"/>
      <c r="E27" s="194" t="s">
        <v>1</v>
      </c>
      <c r="F27" s="194"/>
      <c r="G27" s="194"/>
      <c r="H27" s="194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7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7" customHeight="1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5" customHeight="1">
      <c r="A30" s="27"/>
      <c r="B30" s="28"/>
      <c r="C30" s="27"/>
      <c r="D30" s="93" t="s">
        <v>29</v>
      </c>
      <c r="E30" s="27"/>
      <c r="F30" s="27"/>
      <c r="G30" s="27"/>
      <c r="H30" s="27"/>
      <c r="I30" s="27"/>
      <c r="J30" s="66">
        <f>ROUND(J137, 2)</f>
        <v>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7" customHeight="1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5" customHeight="1">
      <c r="A32" s="27"/>
      <c r="B32" s="28"/>
      <c r="C32" s="27"/>
      <c r="D32" s="27"/>
      <c r="E32" s="27"/>
      <c r="F32" s="31" t="s">
        <v>31</v>
      </c>
      <c r="G32" s="27"/>
      <c r="H32" s="27"/>
      <c r="I32" s="31" t="s">
        <v>30</v>
      </c>
      <c r="J32" s="31" t="s">
        <v>32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5" customHeight="1">
      <c r="A33" s="27"/>
      <c r="B33" s="28"/>
      <c r="C33" s="27"/>
      <c r="D33" s="94" t="s">
        <v>33</v>
      </c>
      <c r="E33" s="24" t="s">
        <v>34</v>
      </c>
      <c r="F33" s="95">
        <f>ROUND((SUM(BE137:BE305)),  2)</f>
        <v>0</v>
      </c>
      <c r="G33" s="27"/>
      <c r="H33" s="27"/>
      <c r="I33" s="96">
        <v>0.2</v>
      </c>
      <c r="J33" s="95">
        <f>ROUND(((SUM(BE137:BE305))*I33),  2)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5" customHeight="1">
      <c r="A34" s="27"/>
      <c r="B34" s="28"/>
      <c r="C34" s="27"/>
      <c r="D34" s="27"/>
      <c r="E34" s="24" t="s">
        <v>35</v>
      </c>
      <c r="F34" s="95">
        <f>ROUND((SUM(BF137:BF305)),  2)</f>
        <v>0</v>
      </c>
      <c r="G34" s="27"/>
      <c r="H34" s="27"/>
      <c r="I34" s="96">
        <v>0.2</v>
      </c>
      <c r="J34" s="95">
        <f>ROUND(((SUM(BF137:BF305))*I34),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5" hidden="1" customHeight="1">
      <c r="A35" s="27"/>
      <c r="B35" s="28"/>
      <c r="C35" s="27"/>
      <c r="D35" s="27"/>
      <c r="E35" s="24" t="s">
        <v>36</v>
      </c>
      <c r="F35" s="95">
        <f>ROUND((SUM(BG137:BG305)),  2)</f>
        <v>0</v>
      </c>
      <c r="G35" s="27"/>
      <c r="H35" s="27"/>
      <c r="I35" s="96">
        <v>0.2</v>
      </c>
      <c r="J35" s="95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5" hidden="1" customHeight="1">
      <c r="A36" s="27"/>
      <c r="B36" s="28"/>
      <c r="C36" s="27"/>
      <c r="D36" s="27"/>
      <c r="E36" s="24" t="s">
        <v>37</v>
      </c>
      <c r="F36" s="95">
        <f>ROUND((SUM(BH137:BH305)),  2)</f>
        <v>0</v>
      </c>
      <c r="G36" s="27"/>
      <c r="H36" s="27"/>
      <c r="I36" s="96">
        <v>0.2</v>
      </c>
      <c r="J36" s="95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5" hidden="1" customHeight="1">
      <c r="A37" s="27"/>
      <c r="B37" s="28"/>
      <c r="C37" s="27"/>
      <c r="D37" s="27"/>
      <c r="E37" s="24" t="s">
        <v>38</v>
      </c>
      <c r="F37" s="95">
        <f>ROUND((SUM(BI137:BI305)),  2)</f>
        <v>0</v>
      </c>
      <c r="G37" s="27"/>
      <c r="H37" s="27"/>
      <c r="I37" s="96">
        <v>0</v>
      </c>
      <c r="J37" s="95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7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5" customHeight="1">
      <c r="A39" s="27"/>
      <c r="B39" s="28"/>
      <c r="C39" s="97"/>
      <c r="D39" s="98" t="s">
        <v>39</v>
      </c>
      <c r="E39" s="55"/>
      <c r="F39" s="55"/>
      <c r="G39" s="99" t="s">
        <v>40</v>
      </c>
      <c r="H39" s="100" t="s">
        <v>41</v>
      </c>
      <c r="I39" s="55"/>
      <c r="J39" s="101">
        <f>SUM(J30:J37)</f>
        <v>0</v>
      </c>
      <c r="K39" s="102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5" customHeight="1">
      <c r="B41" s="18"/>
      <c r="L41" s="18"/>
    </row>
    <row r="42" spans="1:31" s="1" customFormat="1" ht="14.5" customHeight="1">
      <c r="B42" s="18"/>
      <c r="L42" s="18"/>
    </row>
    <row r="43" spans="1:31" s="1" customFormat="1" ht="14.5" customHeight="1">
      <c r="B43" s="18"/>
      <c r="L43" s="18"/>
    </row>
    <row r="44" spans="1:31" s="1" customFormat="1" ht="14.5" customHeight="1">
      <c r="B44" s="18"/>
      <c r="L44" s="18"/>
    </row>
    <row r="45" spans="1:31" s="1" customFormat="1" ht="14.5" customHeight="1">
      <c r="B45" s="18"/>
      <c r="L45" s="18"/>
    </row>
    <row r="46" spans="1:31" s="1" customFormat="1" ht="14.5" customHeight="1">
      <c r="B46" s="18"/>
      <c r="L46" s="18"/>
    </row>
    <row r="47" spans="1:31" s="1" customFormat="1" ht="14.5" customHeight="1">
      <c r="B47" s="18"/>
      <c r="L47" s="18"/>
    </row>
    <row r="48" spans="1:31" s="1" customFormat="1" ht="14.5" customHeight="1">
      <c r="B48" s="18"/>
      <c r="L48" s="18"/>
    </row>
    <row r="49" spans="1:31" s="1" customFormat="1" ht="14.5" customHeight="1">
      <c r="B49" s="18"/>
      <c r="L49" s="18"/>
    </row>
    <row r="50" spans="1:31" s="2" customFormat="1" ht="14.5" customHeight="1">
      <c r="B50" s="37"/>
      <c r="D50" s="38" t="s">
        <v>42</v>
      </c>
      <c r="E50" s="39"/>
      <c r="F50" s="39"/>
      <c r="G50" s="38" t="s">
        <v>43</v>
      </c>
      <c r="H50" s="39"/>
      <c r="I50" s="39"/>
      <c r="J50" s="39"/>
      <c r="K50" s="39"/>
      <c r="L50" s="37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3">
      <c r="A61" s="27"/>
      <c r="B61" s="28"/>
      <c r="C61" s="27"/>
      <c r="D61" s="40" t="s">
        <v>44</v>
      </c>
      <c r="E61" s="30"/>
      <c r="F61" s="103" t="s">
        <v>45</v>
      </c>
      <c r="G61" s="40" t="s">
        <v>44</v>
      </c>
      <c r="H61" s="30"/>
      <c r="I61" s="30"/>
      <c r="J61" s="104" t="s">
        <v>45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3">
      <c r="A65" s="27"/>
      <c r="B65" s="28"/>
      <c r="C65" s="27"/>
      <c r="D65" s="38" t="s">
        <v>46</v>
      </c>
      <c r="E65" s="41"/>
      <c r="F65" s="41"/>
      <c r="G65" s="38" t="s">
        <v>47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3">
      <c r="A76" s="27"/>
      <c r="B76" s="28"/>
      <c r="C76" s="27"/>
      <c r="D76" s="40" t="s">
        <v>44</v>
      </c>
      <c r="E76" s="30"/>
      <c r="F76" s="103" t="s">
        <v>45</v>
      </c>
      <c r="G76" s="40" t="s">
        <v>44</v>
      </c>
      <c r="H76" s="30"/>
      <c r="I76" s="30"/>
      <c r="J76" s="104" t="s">
        <v>45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7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5" customHeight="1">
      <c r="A82" s="27"/>
      <c r="B82" s="28"/>
      <c r="C82" s="19" t="s">
        <v>90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7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4" t="s">
        <v>13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218" t="str">
        <f>E7</f>
        <v xml:space="preserve">Materská škola Ďurčiná- prestavba s dostavbou objektu																														</v>
      </c>
      <c r="F85" s="219"/>
      <c r="G85" s="219"/>
      <c r="H85" s="219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27"/>
      <c r="B86" s="28"/>
      <c r="C86" s="24" t="s">
        <v>89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>
      <c r="A87" s="27"/>
      <c r="B87" s="28"/>
      <c r="C87" s="27"/>
      <c r="D87" s="27"/>
      <c r="E87" s="208" t="str">
        <f>E9</f>
        <v xml:space="preserve">SO01 - Materská škola Ďurčiná- prestavba s dostavbou objektu																														</v>
      </c>
      <c r="F87" s="217"/>
      <c r="G87" s="217"/>
      <c r="H87" s="217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7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27"/>
      <c r="B89" s="28"/>
      <c r="C89" s="24" t="s">
        <v>16</v>
      </c>
      <c r="D89" s="27"/>
      <c r="E89" s="27"/>
      <c r="F89" s="22" t="str">
        <f>F12</f>
        <v>Ďurčiná</v>
      </c>
      <c r="G89" s="27"/>
      <c r="H89" s="27"/>
      <c r="I89" s="24" t="s">
        <v>18</v>
      </c>
      <c r="J89" s="50" t="str">
        <f>IF(J12="","",J12)</f>
        <v/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7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5.25" customHeight="1">
      <c r="A91" s="27"/>
      <c r="B91" s="28"/>
      <c r="C91" s="24" t="s">
        <v>19</v>
      </c>
      <c r="D91" s="27"/>
      <c r="E91" s="27"/>
      <c r="F91" s="22" t="str">
        <f>E15</f>
        <v xml:space="preserve"> </v>
      </c>
      <c r="G91" s="27"/>
      <c r="H91" s="27"/>
      <c r="I91" s="24" t="s">
        <v>24</v>
      </c>
      <c r="J91" s="25" t="str">
        <f>E21</f>
        <v xml:space="preserve"> 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25.75" customHeight="1">
      <c r="A92" s="27"/>
      <c r="B92" s="28"/>
      <c r="C92" s="24" t="s">
        <v>23</v>
      </c>
      <c r="D92" s="27"/>
      <c r="E92" s="27"/>
      <c r="F92" s="22" t="str">
        <f>IF(E18="","",E18)</f>
        <v xml:space="preserve"> </v>
      </c>
      <c r="G92" s="27"/>
      <c r="H92" s="27"/>
      <c r="I92" s="24" t="s">
        <v>26</v>
      </c>
      <c r="J92" s="25" t="str">
        <f>E24</f>
        <v>Ing.arch. Maroš Miko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2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27"/>
      <c r="B94" s="28"/>
      <c r="C94" s="105" t="s">
        <v>91</v>
      </c>
      <c r="D94" s="97"/>
      <c r="E94" s="97"/>
      <c r="F94" s="97"/>
      <c r="G94" s="97"/>
      <c r="H94" s="97"/>
      <c r="I94" s="97"/>
      <c r="J94" s="106" t="s">
        <v>92</v>
      </c>
      <c r="K94" s="97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2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75" customHeight="1">
      <c r="A96" s="27"/>
      <c r="B96" s="28"/>
      <c r="C96" s="107" t="s">
        <v>93</v>
      </c>
      <c r="D96" s="27"/>
      <c r="E96" s="27"/>
      <c r="F96" s="27"/>
      <c r="G96" s="27"/>
      <c r="H96" s="27"/>
      <c r="I96" s="27"/>
      <c r="J96" s="66">
        <f>J137</f>
        <v>0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5" t="s">
        <v>94</v>
      </c>
    </row>
    <row r="97" spans="2:12" s="9" customFormat="1" ht="25" customHeight="1">
      <c r="B97" s="108"/>
      <c r="D97" s="109" t="s">
        <v>95</v>
      </c>
      <c r="E97" s="110"/>
      <c r="F97" s="110"/>
      <c r="G97" s="110"/>
      <c r="H97" s="110"/>
      <c r="I97" s="110"/>
      <c r="J97" s="111">
        <f>J138</f>
        <v>0</v>
      </c>
      <c r="L97" s="108"/>
    </row>
    <row r="98" spans="2:12" s="10" customFormat="1" ht="20" customHeight="1">
      <c r="B98" s="112"/>
      <c r="D98" s="113" t="s">
        <v>96</v>
      </c>
      <c r="E98" s="114"/>
      <c r="F98" s="114"/>
      <c r="G98" s="114"/>
      <c r="H98" s="114"/>
      <c r="I98" s="114"/>
      <c r="J98" s="115">
        <f>J139</f>
        <v>0</v>
      </c>
      <c r="L98" s="112"/>
    </row>
    <row r="99" spans="2:12" s="10" customFormat="1" ht="20" customHeight="1">
      <c r="B99" s="112"/>
      <c r="D99" s="113" t="s">
        <v>97</v>
      </c>
      <c r="E99" s="114"/>
      <c r="F99" s="114"/>
      <c r="G99" s="114"/>
      <c r="H99" s="114"/>
      <c r="I99" s="114"/>
      <c r="J99" s="115">
        <f>J146</f>
        <v>0</v>
      </c>
      <c r="L99" s="112"/>
    </row>
    <row r="100" spans="2:12" s="10" customFormat="1" ht="20" customHeight="1">
      <c r="B100" s="112"/>
      <c r="D100" s="113" t="s">
        <v>98</v>
      </c>
      <c r="E100" s="114"/>
      <c r="F100" s="114"/>
      <c r="G100" s="114"/>
      <c r="H100" s="114"/>
      <c r="I100" s="114"/>
      <c r="J100" s="115">
        <f>J159</f>
        <v>0</v>
      </c>
      <c r="L100" s="112"/>
    </row>
    <row r="101" spans="2:12" s="10" customFormat="1" ht="20" customHeight="1">
      <c r="B101" s="112"/>
      <c r="D101" s="113" t="s">
        <v>99</v>
      </c>
      <c r="E101" s="114"/>
      <c r="F101" s="114"/>
      <c r="G101" s="114"/>
      <c r="H101" s="114"/>
      <c r="I101" s="114"/>
      <c r="J101" s="115">
        <f>J168</f>
        <v>0</v>
      </c>
      <c r="L101" s="112"/>
    </row>
    <row r="102" spans="2:12" s="10" customFormat="1" ht="20" customHeight="1">
      <c r="B102" s="112"/>
      <c r="D102" s="113" t="s">
        <v>100</v>
      </c>
      <c r="E102" s="114"/>
      <c r="F102" s="114"/>
      <c r="G102" s="114"/>
      <c r="H102" s="114"/>
      <c r="I102" s="114"/>
      <c r="J102" s="115">
        <f>J177</f>
        <v>0</v>
      </c>
      <c r="L102" s="112"/>
    </row>
    <row r="103" spans="2:12" s="10" customFormat="1" ht="20" customHeight="1">
      <c r="B103" s="112"/>
      <c r="D103" s="113" t="s">
        <v>101</v>
      </c>
      <c r="E103" s="114"/>
      <c r="F103" s="114"/>
      <c r="G103" s="114"/>
      <c r="H103" s="114"/>
      <c r="I103" s="114"/>
      <c r="J103" s="115">
        <f>J192</f>
        <v>0</v>
      </c>
      <c r="L103" s="112"/>
    </row>
    <row r="104" spans="2:12" s="10" customFormat="1" ht="20" customHeight="1">
      <c r="B104" s="112"/>
      <c r="D104" s="113" t="s">
        <v>102</v>
      </c>
      <c r="E104" s="114"/>
      <c r="F104" s="114"/>
      <c r="G104" s="114"/>
      <c r="H104" s="114"/>
      <c r="I104" s="114"/>
      <c r="J104" s="115">
        <f>J204</f>
        <v>0</v>
      </c>
      <c r="L104" s="112"/>
    </row>
    <row r="105" spans="2:12" s="9" customFormat="1" ht="25" customHeight="1">
      <c r="B105" s="108"/>
      <c r="D105" s="109" t="s">
        <v>103</v>
      </c>
      <c r="E105" s="110"/>
      <c r="F105" s="110"/>
      <c r="G105" s="110"/>
      <c r="H105" s="110"/>
      <c r="I105" s="110"/>
      <c r="J105" s="111">
        <f>J206</f>
        <v>0</v>
      </c>
      <c r="L105" s="108"/>
    </row>
    <row r="106" spans="2:12" s="10" customFormat="1" ht="20" customHeight="1">
      <c r="B106" s="112"/>
      <c r="D106" s="113" t="s">
        <v>104</v>
      </c>
      <c r="E106" s="114"/>
      <c r="F106" s="114"/>
      <c r="G106" s="114"/>
      <c r="H106" s="114"/>
      <c r="I106" s="114"/>
      <c r="J106" s="115">
        <f>J207</f>
        <v>0</v>
      </c>
      <c r="L106" s="112"/>
    </row>
    <row r="107" spans="2:12" s="10" customFormat="1" ht="20" customHeight="1">
      <c r="B107" s="112"/>
      <c r="D107" s="113" t="s">
        <v>105</v>
      </c>
      <c r="E107" s="114"/>
      <c r="F107" s="114"/>
      <c r="G107" s="114"/>
      <c r="H107" s="114"/>
      <c r="I107" s="114"/>
      <c r="J107" s="115">
        <f>J220</f>
        <v>0</v>
      </c>
      <c r="L107" s="112"/>
    </row>
    <row r="108" spans="2:12" s="10" customFormat="1" ht="20" customHeight="1">
      <c r="B108" s="112"/>
      <c r="D108" s="113" t="s">
        <v>106</v>
      </c>
      <c r="E108" s="114"/>
      <c r="F108" s="114"/>
      <c r="G108" s="114"/>
      <c r="H108" s="114"/>
      <c r="I108" s="114"/>
      <c r="J108" s="115">
        <f>J235</f>
        <v>0</v>
      </c>
      <c r="L108" s="112"/>
    </row>
    <row r="109" spans="2:12" s="10" customFormat="1" ht="20" customHeight="1">
      <c r="B109" s="112"/>
      <c r="D109" s="113" t="s">
        <v>107</v>
      </c>
      <c r="E109" s="114"/>
      <c r="F109" s="114"/>
      <c r="G109" s="114"/>
      <c r="H109" s="114"/>
      <c r="I109" s="114"/>
      <c r="J109" s="115">
        <f>J257</f>
        <v>0</v>
      </c>
      <c r="L109" s="112"/>
    </row>
    <row r="110" spans="2:12" s="10" customFormat="1" ht="20" customHeight="1">
      <c r="B110" s="112"/>
      <c r="D110" s="113" t="s">
        <v>108</v>
      </c>
      <c r="E110" s="114"/>
      <c r="F110" s="114"/>
      <c r="G110" s="114"/>
      <c r="H110" s="114"/>
      <c r="I110" s="114"/>
      <c r="J110" s="115">
        <f>J267</f>
        <v>0</v>
      </c>
      <c r="L110" s="112"/>
    </row>
    <row r="111" spans="2:12" s="10" customFormat="1" ht="20" customHeight="1">
      <c r="B111" s="112"/>
      <c r="D111" s="113" t="s">
        <v>109</v>
      </c>
      <c r="E111" s="114"/>
      <c r="F111" s="114"/>
      <c r="G111" s="114"/>
      <c r="H111" s="114"/>
      <c r="I111" s="114"/>
      <c r="J111" s="115">
        <f>J274</f>
        <v>0</v>
      </c>
      <c r="L111" s="112"/>
    </row>
    <row r="112" spans="2:12" s="10" customFormat="1" ht="20" customHeight="1">
      <c r="B112" s="112"/>
      <c r="D112" s="113" t="s">
        <v>110</v>
      </c>
      <c r="E112" s="114"/>
      <c r="F112" s="114"/>
      <c r="G112" s="114"/>
      <c r="H112" s="114"/>
      <c r="I112" s="114"/>
      <c r="J112" s="115">
        <f>J278</f>
        <v>0</v>
      </c>
      <c r="L112" s="112"/>
    </row>
    <row r="113" spans="1:31" s="10" customFormat="1" ht="20" customHeight="1">
      <c r="B113" s="112"/>
      <c r="D113" s="113" t="s">
        <v>111</v>
      </c>
      <c r="E113" s="114"/>
      <c r="F113" s="114"/>
      <c r="G113" s="114"/>
      <c r="H113" s="114"/>
      <c r="I113" s="114"/>
      <c r="J113" s="115">
        <f>J280</f>
        <v>0</v>
      </c>
      <c r="L113" s="112"/>
    </row>
    <row r="114" spans="1:31" s="10" customFormat="1" ht="20" customHeight="1">
      <c r="B114" s="112"/>
      <c r="D114" s="113" t="s">
        <v>112</v>
      </c>
      <c r="E114" s="114"/>
      <c r="F114" s="114"/>
      <c r="G114" s="114"/>
      <c r="H114" s="114"/>
      <c r="I114" s="114"/>
      <c r="J114" s="115">
        <f>J290</f>
        <v>0</v>
      </c>
      <c r="L114" s="112"/>
    </row>
    <row r="115" spans="1:31" s="10" customFormat="1" ht="20" customHeight="1">
      <c r="B115" s="112"/>
      <c r="D115" s="113" t="s">
        <v>113</v>
      </c>
      <c r="E115" s="114"/>
      <c r="F115" s="114"/>
      <c r="G115" s="114"/>
      <c r="H115" s="114"/>
      <c r="I115" s="114"/>
      <c r="J115" s="115">
        <f>J293</f>
        <v>0</v>
      </c>
      <c r="L115" s="112"/>
    </row>
    <row r="116" spans="1:31" s="10" customFormat="1" ht="20" customHeight="1">
      <c r="B116" s="112"/>
      <c r="D116" s="113" t="s">
        <v>114</v>
      </c>
      <c r="E116" s="114"/>
      <c r="F116" s="114"/>
      <c r="G116" s="114"/>
      <c r="H116" s="114"/>
      <c r="I116" s="114"/>
      <c r="J116" s="115">
        <f>J299</f>
        <v>0</v>
      </c>
      <c r="L116" s="112"/>
    </row>
    <row r="117" spans="1:31" s="10" customFormat="1" ht="20" customHeight="1">
      <c r="B117" s="112"/>
      <c r="D117" s="113" t="s">
        <v>115</v>
      </c>
      <c r="E117" s="114"/>
      <c r="F117" s="114"/>
      <c r="G117" s="114"/>
      <c r="H117" s="114"/>
      <c r="I117" s="114"/>
      <c r="J117" s="115">
        <f>J304</f>
        <v>0</v>
      </c>
      <c r="L117" s="112"/>
    </row>
    <row r="118" spans="1:31" s="2" customFormat="1" ht="21.75" customHeight="1">
      <c r="A118" s="27"/>
      <c r="B118" s="28"/>
      <c r="C118" s="27"/>
      <c r="D118" s="27"/>
      <c r="E118" s="27"/>
      <c r="F118" s="27"/>
      <c r="G118" s="27"/>
      <c r="H118" s="27"/>
      <c r="I118" s="27"/>
      <c r="J118" s="27"/>
      <c r="K118" s="27"/>
      <c r="L118" s="3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  <row r="119" spans="1:31" s="2" customFormat="1" ht="7" customHeight="1">
      <c r="A119" s="27"/>
      <c r="B119" s="42"/>
      <c r="C119" s="43"/>
      <c r="D119" s="43"/>
      <c r="E119" s="43"/>
      <c r="F119" s="43"/>
      <c r="G119" s="43"/>
      <c r="H119" s="43"/>
      <c r="I119" s="43"/>
      <c r="J119" s="43"/>
      <c r="K119" s="43"/>
      <c r="L119" s="3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3" spans="1:31" s="2" customFormat="1" ht="7" customHeight="1">
      <c r="A123" s="27"/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3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</row>
    <row r="124" spans="1:31" s="2" customFormat="1" ht="25" customHeight="1">
      <c r="A124" s="27"/>
      <c r="B124" s="28"/>
      <c r="C124" s="19" t="s">
        <v>116</v>
      </c>
      <c r="D124" s="27"/>
      <c r="E124" s="27"/>
      <c r="F124" s="27"/>
      <c r="G124" s="27"/>
      <c r="H124" s="27"/>
      <c r="I124" s="27"/>
      <c r="J124" s="27"/>
      <c r="K124" s="27"/>
      <c r="L124" s="3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</row>
    <row r="125" spans="1:31" s="2" customFormat="1" ht="7" customHeight="1">
      <c r="A125" s="27"/>
      <c r="B125" s="28"/>
      <c r="C125" s="27"/>
      <c r="D125" s="27"/>
      <c r="E125" s="27"/>
      <c r="F125" s="27"/>
      <c r="G125" s="27"/>
      <c r="H125" s="27"/>
      <c r="I125" s="27"/>
      <c r="J125" s="27"/>
      <c r="K125" s="27"/>
      <c r="L125" s="3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</row>
    <row r="126" spans="1:31" s="2" customFormat="1" ht="12" customHeight="1">
      <c r="A126" s="27"/>
      <c r="B126" s="28"/>
      <c r="C126" s="24" t="s">
        <v>13</v>
      </c>
      <c r="D126" s="27"/>
      <c r="E126" s="27"/>
      <c r="F126" s="27"/>
      <c r="G126" s="27"/>
      <c r="H126" s="27"/>
      <c r="I126" s="27"/>
      <c r="J126" s="27"/>
      <c r="K126" s="27"/>
      <c r="L126" s="3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</row>
    <row r="127" spans="1:31" s="2" customFormat="1" ht="16.5" customHeight="1">
      <c r="A127" s="27"/>
      <c r="B127" s="28"/>
      <c r="C127" s="27"/>
      <c r="D127" s="27"/>
      <c r="E127" s="218" t="str">
        <f>E7</f>
        <v xml:space="preserve">Materská škola Ďurčiná- prestavba s dostavbou objektu																														</v>
      </c>
      <c r="F127" s="219"/>
      <c r="G127" s="219"/>
      <c r="H127" s="219"/>
      <c r="I127" s="27"/>
      <c r="J127" s="27"/>
      <c r="K127" s="27"/>
      <c r="L127" s="3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</row>
    <row r="128" spans="1:31" s="2" customFormat="1" ht="12" customHeight="1">
      <c r="A128" s="27"/>
      <c r="B128" s="28"/>
      <c r="C128" s="24" t="s">
        <v>89</v>
      </c>
      <c r="D128" s="27"/>
      <c r="E128" s="27"/>
      <c r="F128" s="27"/>
      <c r="G128" s="27"/>
      <c r="H128" s="27"/>
      <c r="I128" s="27"/>
      <c r="J128" s="27"/>
      <c r="K128" s="27"/>
      <c r="L128" s="3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</row>
    <row r="129" spans="1:65" s="2" customFormat="1" ht="16.5" customHeight="1">
      <c r="A129" s="27"/>
      <c r="B129" s="28"/>
      <c r="C129" s="27"/>
      <c r="D129" s="27"/>
      <c r="E129" s="208" t="str">
        <f>E9</f>
        <v xml:space="preserve">SO01 - Materská škola Ďurčiná- prestavba s dostavbou objektu																														</v>
      </c>
      <c r="F129" s="217"/>
      <c r="G129" s="217"/>
      <c r="H129" s="217"/>
      <c r="I129" s="27"/>
      <c r="J129" s="27"/>
      <c r="K129" s="27"/>
      <c r="L129" s="3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</row>
    <row r="130" spans="1:65" s="2" customFormat="1" ht="7" customHeight="1">
      <c r="A130" s="27"/>
      <c r="B130" s="28"/>
      <c r="C130" s="27"/>
      <c r="D130" s="27"/>
      <c r="E130" s="27"/>
      <c r="F130" s="27"/>
      <c r="G130" s="27"/>
      <c r="H130" s="27"/>
      <c r="I130" s="27"/>
      <c r="J130" s="27"/>
      <c r="K130" s="27"/>
      <c r="L130" s="3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</row>
    <row r="131" spans="1:65" s="2" customFormat="1" ht="12" customHeight="1">
      <c r="A131" s="27"/>
      <c r="B131" s="28"/>
      <c r="C131" s="24" t="s">
        <v>16</v>
      </c>
      <c r="D131" s="27"/>
      <c r="E131" s="27"/>
      <c r="F131" s="22" t="str">
        <f>F12</f>
        <v>Ďurčiná</v>
      </c>
      <c r="G131" s="27"/>
      <c r="H131" s="27"/>
      <c r="I131" s="24" t="s">
        <v>18</v>
      </c>
      <c r="J131" s="50" t="str">
        <f>IF(J12="","",J12)</f>
        <v/>
      </c>
      <c r="K131" s="27"/>
      <c r="L131" s="3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</row>
    <row r="132" spans="1:65" s="2" customFormat="1" ht="7" customHeight="1">
      <c r="A132" s="27"/>
      <c r="B132" s="28"/>
      <c r="C132" s="27"/>
      <c r="D132" s="27"/>
      <c r="E132" s="27"/>
      <c r="F132" s="27"/>
      <c r="G132" s="27"/>
      <c r="H132" s="27"/>
      <c r="I132" s="27"/>
      <c r="J132" s="27"/>
      <c r="K132" s="27"/>
      <c r="L132" s="3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</row>
    <row r="133" spans="1:65" s="2" customFormat="1" ht="15.25" customHeight="1">
      <c r="A133" s="27"/>
      <c r="B133" s="28"/>
      <c r="C133" s="24" t="s">
        <v>19</v>
      </c>
      <c r="D133" s="27"/>
      <c r="E133" s="27"/>
      <c r="F133" s="22" t="str">
        <f>E15</f>
        <v xml:space="preserve"> </v>
      </c>
      <c r="G133" s="27"/>
      <c r="H133" s="27"/>
      <c r="I133" s="24" t="s">
        <v>24</v>
      </c>
      <c r="J133" s="25" t="str">
        <f>E21</f>
        <v xml:space="preserve"> </v>
      </c>
      <c r="K133" s="27"/>
      <c r="L133" s="3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</row>
    <row r="134" spans="1:65" s="2" customFormat="1" ht="25.75" customHeight="1">
      <c r="A134" s="27"/>
      <c r="B134" s="28"/>
      <c r="C134" s="24" t="s">
        <v>23</v>
      </c>
      <c r="D134" s="27"/>
      <c r="E134" s="27"/>
      <c r="F134" s="22" t="str">
        <f>IF(E18="","",E18)</f>
        <v xml:space="preserve"> </v>
      </c>
      <c r="G134" s="27"/>
      <c r="H134" s="27"/>
      <c r="I134" s="24" t="s">
        <v>26</v>
      </c>
      <c r="J134" s="25" t="str">
        <f>E24</f>
        <v>Ing.arch. Maroš Miko</v>
      </c>
      <c r="K134" s="27"/>
      <c r="L134" s="3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</row>
    <row r="135" spans="1:65" s="2" customFormat="1" ht="10.25" customHeight="1">
      <c r="A135" s="27"/>
      <c r="B135" s="28"/>
      <c r="C135" s="27"/>
      <c r="D135" s="27"/>
      <c r="E135" s="27"/>
      <c r="F135" s="27"/>
      <c r="G135" s="27"/>
      <c r="H135" s="27"/>
      <c r="I135" s="27"/>
      <c r="J135" s="27"/>
      <c r="K135" s="27"/>
      <c r="L135" s="3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</row>
    <row r="136" spans="1:65" s="11" customFormat="1" ht="29.25" customHeight="1">
      <c r="A136" s="116"/>
      <c r="B136" s="117"/>
      <c r="C136" s="118" t="s">
        <v>117</v>
      </c>
      <c r="D136" s="119" t="s">
        <v>54</v>
      </c>
      <c r="E136" s="119" t="s">
        <v>50</v>
      </c>
      <c r="F136" s="119" t="s">
        <v>51</v>
      </c>
      <c r="G136" s="119" t="s">
        <v>118</v>
      </c>
      <c r="H136" s="119" t="s">
        <v>119</v>
      </c>
      <c r="I136" s="119" t="s">
        <v>120</v>
      </c>
      <c r="J136" s="120" t="s">
        <v>92</v>
      </c>
      <c r="K136" s="121" t="s">
        <v>121</v>
      </c>
      <c r="L136" s="122"/>
      <c r="M136" s="57" t="s">
        <v>1</v>
      </c>
      <c r="N136" s="58" t="s">
        <v>33</v>
      </c>
      <c r="O136" s="58" t="s">
        <v>122</v>
      </c>
      <c r="P136" s="58" t="s">
        <v>123</v>
      </c>
      <c r="Q136" s="58" t="s">
        <v>124</v>
      </c>
      <c r="R136" s="58" t="s">
        <v>125</v>
      </c>
      <c r="S136" s="58" t="s">
        <v>126</v>
      </c>
      <c r="T136" s="59" t="s">
        <v>127</v>
      </c>
      <c r="U136" s="116"/>
      <c r="V136" s="116"/>
      <c r="W136" s="116"/>
      <c r="X136" s="116"/>
      <c r="Y136" s="116"/>
      <c r="Z136" s="116"/>
      <c r="AA136" s="116"/>
      <c r="AB136" s="116"/>
      <c r="AC136" s="116"/>
      <c r="AD136" s="116"/>
      <c r="AE136" s="116"/>
    </row>
    <row r="137" spans="1:65" s="2" customFormat="1" ht="22.75" customHeight="1">
      <c r="A137" s="27"/>
      <c r="B137" s="28"/>
      <c r="C137" s="64" t="s">
        <v>93</v>
      </c>
      <c r="D137" s="27"/>
      <c r="E137" s="27"/>
      <c r="F137" s="27"/>
      <c r="G137" s="27"/>
      <c r="H137" s="27"/>
      <c r="I137" s="27"/>
      <c r="J137" s="123">
        <f>BK137</f>
        <v>0</v>
      </c>
      <c r="K137" s="27"/>
      <c r="L137" s="28"/>
      <c r="M137" s="60"/>
      <c r="N137" s="51"/>
      <c r="O137" s="61"/>
      <c r="P137" s="124">
        <f>P138+P206</f>
        <v>4925.3738111900002</v>
      </c>
      <c r="Q137" s="61"/>
      <c r="R137" s="124">
        <f>R138+R206</f>
        <v>781.32701338999982</v>
      </c>
      <c r="S137" s="61"/>
      <c r="T137" s="125">
        <f>T138+T206</f>
        <v>63.781480000000002</v>
      </c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T137" s="15" t="s">
        <v>68</v>
      </c>
      <c r="AU137" s="15" t="s">
        <v>94</v>
      </c>
      <c r="BK137" s="126">
        <f>BK138+BK206</f>
        <v>0</v>
      </c>
    </row>
    <row r="138" spans="1:65" s="12" customFormat="1" ht="26" customHeight="1">
      <c r="B138" s="127"/>
      <c r="D138" s="128" t="s">
        <v>68</v>
      </c>
      <c r="E138" s="129" t="s">
        <v>128</v>
      </c>
      <c r="F138" s="129" t="s">
        <v>129</v>
      </c>
      <c r="J138" s="130">
        <f>BK138</f>
        <v>0</v>
      </c>
      <c r="L138" s="127"/>
      <c r="M138" s="131"/>
      <c r="N138" s="132"/>
      <c r="O138" s="132"/>
      <c r="P138" s="133">
        <f>P139+P146+P159+P168+P177+P192+P204</f>
        <v>2681.8585829899998</v>
      </c>
      <c r="Q138" s="132"/>
      <c r="R138" s="133">
        <f>R139+R146+R159+R168+R177+R192+R204</f>
        <v>720.03075510999986</v>
      </c>
      <c r="S138" s="132"/>
      <c r="T138" s="134">
        <f>T139+T146+T159+T168+T177+T192+T204</f>
        <v>61.161480000000005</v>
      </c>
      <c r="AR138" s="128" t="s">
        <v>77</v>
      </c>
      <c r="AT138" s="135" t="s">
        <v>68</v>
      </c>
      <c r="AU138" s="135" t="s">
        <v>69</v>
      </c>
      <c r="AY138" s="128" t="s">
        <v>130</v>
      </c>
      <c r="BK138" s="136">
        <f>BK139+BK146+BK159+BK168+BK177+BK192+BK204</f>
        <v>0</v>
      </c>
    </row>
    <row r="139" spans="1:65" s="12" customFormat="1" ht="22.75" customHeight="1">
      <c r="B139" s="127"/>
      <c r="D139" s="128" t="s">
        <v>68</v>
      </c>
      <c r="E139" s="137" t="s">
        <v>77</v>
      </c>
      <c r="F139" s="137" t="s">
        <v>131</v>
      </c>
      <c r="J139" s="138">
        <f>BK139</f>
        <v>0</v>
      </c>
      <c r="L139" s="127"/>
      <c r="M139" s="131"/>
      <c r="N139" s="132"/>
      <c r="O139" s="132"/>
      <c r="P139" s="133">
        <f>SUM(P140:P145)</f>
        <v>218.32737599999999</v>
      </c>
      <c r="Q139" s="132"/>
      <c r="R139" s="133">
        <f>SUM(R140:R145)</f>
        <v>0</v>
      </c>
      <c r="S139" s="132"/>
      <c r="T139" s="134">
        <f>SUM(T140:T145)</f>
        <v>0</v>
      </c>
      <c r="AR139" s="128" t="s">
        <v>77</v>
      </c>
      <c r="AT139" s="135" t="s">
        <v>68</v>
      </c>
      <c r="AU139" s="135" t="s">
        <v>77</v>
      </c>
      <c r="AY139" s="128" t="s">
        <v>130</v>
      </c>
      <c r="BK139" s="136">
        <f>SUM(BK140:BK145)</f>
        <v>0</v>
      </c>
    </row>
    <row r="140" spans="1:65" s="2" customFormat="1" ht="16.5" customHeight="1">
      <c r="A140" s="27"/>
      <c r="B140" s="139"/>
      <c r="C140" s="140" t="s">
        <v>77</v>
      </c>
      <c r="D140" s="140" t="s">
        <v>132</v>
      </c>
      <c r="E140" s="141" t="s">
        <v>133</v>
      </c>
      <c r="F140" s="142" t="s">
        <v>134</v>
      </c>
      <c r="G140" s="143" t="s">
        <v>135</v>
      </c>
      <c r="H140" s="144">
        <v>88.5</v>
      </c>
      <c r="I140" s="145"/>
      <c r="J140" s="145">
        <f t="shared" ref="J140:J145" si="0">ROUND(I140*H140,2)</f>
        <v>0</v>
      </c>
      <c r="K140" s="146"/>
      <c r="L140" s="28"/>
      <c r="M140" s="147" t="s">
        <v>1</v>
      </c>
      <c r="N140" s="148" t="s">
        <v>35</v>
      </c>
      <c r="O140" s="149">
        <v>1.2999999999999999E-2</v>
      </c>
      <c r="P140" s="149">
        <f t="shared" ref="P140:P145" si="1">O140*H140</f>
        <v>1.1504999999999999</v>
      </c>
      <c r="Q140" s="149">
        <v>0</v>
      </c>
      <c r="R140" s="149">
        <f t="shared" ref="R140:R145" si="2">Q140*H140</f>
        <v>0</v>
      </c>
      <c r="S140" s="149">
        <v>0</v>
      </c>
      <c r="T140" s="150">
        <f t="shared" ref="T140:T145" si="3">S140*H140</f>
        <v>0</v>
      </c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R140" s="151" t="s">
        <v>136</v>
      </c>
      <c r="AT140" s="151" t="s">
        <v>132</v>
      </c>
      <c r="AU140" s="151" t="s">
        <v>137</v>
      </c>
      <c r="AY140" s="15" t="s">
        <v>130</v>
      </c>
      <c r="BE140" s="152">
        <f t="shared" ref="BE140:BE145" si="4">IF(N140="základná",J140,0)</f>
        <v>0</v>
      </c>
      <c r="BF140" s="152">
        <f t="shared" ref="BF140:BF145" si="5">IF(N140="znížená",J140,0)</f>
        <v>0</v>
      </c>
      <c r="BG140" s="152">
        <f t="shared" ref="BG140:BG145" si="6">IF(N140="zákl. prenesená",J140,0)</f>
        <v>0</v>
      </c>
      <c r="BH140" s="152">
        <f t="shared" ref="BH140:BH145" si="7">IF(N140="zníž. prenesená",J140,0)</f>
        <v>0</v>
      </c>
      <c r="BI140" s="152">
        <f t="shared" ref="BI140:BI145" si="8">IF(N140="nulová",J140,0)</f>
        <v>0</v>
      </c>
      <c r="BJ140" s="15" t="s">
        <v>137</v>
      </c>
      <c r="BK140" s="152">
        <f t="shared" ref="BK140:BK145" si="9">ROUND(I140*H140,2)</f>
        <v>0</v>
      </c>
      <c r="BL140" s="15" t="s">
        <v>136</v>
      </c>
      <c r="BM140" s="151" t="s">
        <v>138</v>
      </c>
    </row>
    <row r="141" spans="1:65" s="2" customFormat="1" ht="16.5" customHeight="1">
      <c r="A141" s="27"/>
      <c r="B141" s="139"/>
      <c r="C141" s="140" t="s">
        <v>137</v>
      </c>
      <c r="D141" s="140" t="s">
        <v>132</v>
      </c>
      <c r="E141" s="141" t="s">
        <v>139</v>
      </c>
      <c r="F141" s="142" t="s">
        <v>140</v>
      </c>
      <c r="G141" s="143" t="s">
        <v>135</v>
      </c>
      <c r="H141" s="144">
        <v>51.26</v>
      </c>
      <c r="I141" s="145"/>
      <c r="J141" s="145">
        <f t="shared" si="0"/>
        <v>0</v>
      </c>
      <c r="K141" s="146"/>
      <c r="L141" s="28"/>
      <c r="M141" s="147" t="s">
        <v>1</v>
      </c>
      <c r="N141" s="148" t="s">
        <v>35</v>
      </c>
      <c r="O141" s="149">
        <v>1.2841</v>
      </c>
      <c r="P141" s="149">
        <f t="shared" si="1"/>
        <v>65.822965999999994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R141" s="151" t="s">
        <v>136</v>
      </c>
      <c r="AT141" s="151" t="s">
        <v>132</v>
      </c>
      <c r="AU141" s="151" t="s">
        <v>137</v>
      </c>
      <c r="AY141" s="15" t="s">
        <v>130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5" t="s">
        <v>137</v>
      </c>
      <c r="BK141" s="152">
        <f t="shared" si="9"/>
        <v>0</v>
      </c>
      <c r="BL141" s="15" t="s">
        <v>136</v>
      </c>
      <c r="BM141" s="151" t="s">
        <v>141</v>
      </c>
    </row>
    <row r="142" spans="1:65" s="2" customFormat="1" ht="16.5" customHeight="1">
      <c r="A142" s="27"/>
      <c r="B142" s="139"/>
      <c r="C142" s="140" t="s">
        <v>142</v>
      </c>
      <c r="D142" s="140" t="s">
        <v>132</v>
      </c>
      <c r="E142" s="141" t="s">
        <v>143</v>
      </c>
      <c r="F142" s="142" t="s">
        <v>144</v>
      </c>
      <c r="G142" s="143" t="s">
        <v>135</v>
      </c>
      <c r="H142" s="144">
        <v>88.5</v>
      </c>
      <c r="I142" s="145"/>
      <c r="J142" s="145">
        <f t="shared" si="0"/>
        <v>0</v>
      </c>
      <c r="K142" s="146"/>
      <c r="L142" s="28"/>
      <c r="M142" s="147" t="s">
        <v>1</v>
      </c>
      <c r="N142" s="148" t="s">
        <v>35</v>
      </c>
      <c r="O142" s="149">
        <v>2.69E-2</v>
      </c>
      <c r="P142" s="149">
        <f t="shared" si="1"/>
        <v>2.3806500000000002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R142" s="151" t="s">
        <v>136</v>
      </c>
      <c r="AT142" s="151" t="s">
        <v>132</v>
      </c>
      <c r="AU142" s="151" t="s">
        <v>137</v>
      </c>
      <c r="AY142" s="15" t="s">
        <v>130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5" t="s">
        <v>137</v>
      </c>
      <c r="BK142" s="152">
        <f t="shared" si="9"/>
        <v>0</v>
      </c>
      <c r="BL142" s="15" t="s">
        <v>136</v>
      </c>
      <c r="BM142" s="151" t="s">
        <v>145</v>
      </c>
    </row>
    <row r="143" spans="1:65" s="2" customFormat="1" ht="16.5" customHeight="1">
      <c r="A143" s="27"/>
      <c r="B143" s="139"/>
      <c r="C143" s="140" t="s">
        <v>136</v>
      </c>
      <c r="D143" s="140" t="s">
        <v>132</v>
      </c>
      <c r="E143" s="141" t="s">
        <v>146</v>
      </c>
      <c r="F143" s="142" t="s">
        <v>147</v>
      </c>
      <c r="G143" s="143" t="s">
        <v>135</v>
      </c>
      <c r="H143" s="144">
        <v>139.76</v>
      </c>
      <c r="I143" s="145"/>
      <c r="J143" s="145">
        <f t="shared" si="0"/>
        <v>0</v>
      </c>
      <c r="K143" s="146"/>
      <c r="L143" s="28"/>
      <c r="M143" s="147" t="s">
        <v>1</v>
      </c>
      <c r="N143" s="148" t="s">
        <v>35</v>
      </c>
      <c r="O143" s="149">
        <v>0.61699999999999999</v>
      </c>
      <c r="P143" s="149">
        <f t="shared" si="1"/>
        <v>86.231919999999988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R143" s="151" t="s">
        <v>136</v>
      </c>
      <c r="AT143" s="151" t="s">
        <v>132</v>
      </c>
      <c r="AU143" s="151" t="s">
        <v>137</v>
      </c>
      <c r="AY143" s="15" t="s">
        <v>130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5" t="s">
        <v>137</v>
      </c>
      <c r="BK143" s="152">
        <f t="shared" si="9"/>
        <v>0</v>
      </c>
      <c r="BL143" s="15" t="s">
        <v>136</v>
      </c>
      <c r="BM143" s="151" t="s">
        <v>148</v>
      </c>
    </row>
    <row r="144" spans="1:65" s="2" customFormat="1" ht="16.5" customHeight="1">
      <c r="A144" s="27"/>
      <c r="B144" s="139"/>
      <c r="C144" s="140" t="s">
        <v>149</v>
      </c>
      <c r="D144" s="140" t="s">
        <v>132</v>
      </c>
      <c r="E144" s="141" t="s">
        <v>150</v>
      </c>
      <c r="F144" s="142" t="s">
        <v>151</v>
      </c>
      <c r="G144" s="143" t="s">
        <v>135</v>
      </c>
      <c r="H144" s="144">
        <v>51.26</v>
      </c>
      <c r="I144" s="145"/>
      <c r="J144" s="145">
        <f t="shared" si="0"/>
        <v>0</v>
      </c>
      <c r="K144" s="146"/>
      <c r="L144" s="28"/>
      <c r="M144" s="147" t="s">
        <v>1</v>
      </c>
      <c r="N144" s="148" t="s">
        <v>35</v>
      </c>
      <c r="O144" s="149">
        <v>8.9999999999999993E-3</v>
      </c>
      <c r="P144" s="149">
        <f t="shared" si="1"/>
        <v>0.46133999999999997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R144" s="151" t="s">
        <v>136</v>
      </c>
      <c r="AT144" s="151" t="s">
        <v>132</v>
      </c>
      <c r="AU144" s="151" t="s">
        <v>137</v>
      </c>
      <c r="AY144" s="15" t="s">
        <v>130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5" t="s">
        <v>137</v>
      </c>
      <c r="BK144" s="152">
        <f t="shared" si="9"/>
        <v>0</v>
      </c>
      <c r="BL144" s="15" t="s">
        <v>136</v>
      </c>
      <c r="BM144" s="151" t="s">
        <v>152</v>
      </c>
    </row>
    <row r="145" spans="1:65" s="2" customFormat="1" ht="16.5" customHeight="1">
      <c r="A145" s="27"/>
      <c r="B145" s="139"/>
      <c r="C145" s="140" t="s">
        <v>153</v>
      </c>
      <c r="D145" s="140" t="s">
        <v>132</v>
      </c>
      <c r="E145" s="141" t="s">
        <v>154</v>
      </c>
      <c r="F145" s="142" t="s">
        <v>155</v>
      </c>
      <c r="G145" s="143" t="s">
        <v>135</v>
      </c>
      <c r="H145" s="144">
        <v>30</v>
      </c>
      <c r="I145" s="145"/>
      <c r="J145" s="145">
        <f t="shared" si="0"/>
        <v>0</v>
      </c>
      <c r="K145" s="146"/>
      <c r="L145" s="28"/>
      <c r="M145" s="147" t="s">
        <v>1</v>
      </c>
      <c r="N145" s="148" t="s">
        <v>35</v>
      </c>
      <c r="O145" s="149">
        <v>2.0760000000000001</v>
      </c>
      <c r="P145" s="149">
        <f t="shared" si="1"/>
        <v>62.28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R145" s="151" t="s">
        <v>136</v>
      </c>
      <c r="AT145" s="151" t="s">
        <v>132</v>
      </c>
      <c r="AU145" s="151" t="s">
        <v>137</v>
      </c>
      <c r="AY145" s="15" t="s">
        <v>130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5" t="s">
        <v>137</v>
      </c>
      <c r="BK145" s="152">
        <f t="shared" si="9"/>
        <v>0</v>
      </c>
      <c r="BL145" s="15" t="s">
        <v>136</v>
      </c>
      <c r="BM145" s="151" t="s">
        <v>156</v>
      </c>
    </row>
    <row r="146" spans="1:65" s="12" customFormat="1" ht="22.75" customHeight="1">
      <c r="B146" s="127"/>
      <c r="D146" s="128" t="s">
        <v>68</v>
      </c>
      <c r="E146" s="137" t="s">
        <v>137</v>
      </c>
      <c r="F146" s="137" t="s">
        <v>157</v>
      </c>
      <c r="J146" s="138">
        <f>BK146</f>
        <v>0</v>
      </c>
      <c r="L146" s="127"/>
      <c r="M146" s="131"/>
      <c r="N146" s="132"/>
      <c r="O146" s="132"/>
      <c r="P146" s="133">
        <f>SUM(P147:P158)</f>
        <v>473.88597049999998</v>
      </c>
      <c r="Q146" s="132"/>
      <c r="R146" s="133">
        <f>SUM(R147:R158)</f>
        <v>587.11775864999993</v>
      </c>
      <c r="S146" s="132"/>
      <c r="T146" s="134">
        <f>SUM(T147:T158)</f>
        <v>0</v>
      </c>
      <c r="AR146" s="128" t="s">
        <v>77</v>
      </c>
      <c r="AT146" s="135" t="s">
        <v>68</v>
      </c>
      <c r="AU146" s="135" t="s">
        <v>77</v>
      </c>
      <c r="AY146" s="128" t="s">
        <v>130</v>
      </c>
      <c r="BK146" s="136">
        <f>SUM(BK147:BK158)</f>
        <v>0</v>
      </c>
    </row>
    <row r="147" spans="1:65" s="2" customFormat="1" ht="16.5" customHeight="1">
      <c r="A147" s="27"/>
      <c r="B147" s="139"/>
      <c r="C147" s="140" t="s">
        <v>158</v>
      </c>
      <c r="D147" s="140" t="s">
        <v>132</v>
      </c>
      <c r="E147" s="141" t="s">
        <v>159</v>
      </c>
      <c r="F147" s="142" t="s">
        <v>160</v>
      </c>
      <c r="G147" s="143" t="s">
        <v>161</v>
      </c>
      <c r="H147" s="144">
        <v>85</v>
      </c>
      <c r="I147" s="145"/>
      <c r="J147" s="145">
        <f>ROUND(I147*H147,2)</f>
        <v>0</v>
      </c>
      <c r="K147" s="146"/>
      <c r="L147" s="28"/>
      <c r="M147" s="147" t="s">
        <v>1</v>
      </c>
      <c r="N147" s="148" t="s">
        <v>35</v>
      </c>
      <c r="O147" s="149">
        <v>8.5000000000000006E-2</v>
      </c>
      <c r="P147" s="149">
        <f>O147*H147</f>
        <v>7.2250000000000005</v>
      </c>
      <c r="Q147" s="149">
        <v>3.5E-4</v>
      </c>
      <c r="R147" s="149">
        <f>Q147*H147</f>
        <v>2.9749999999999999E-2</v>
      </c>
      <c r="S147" s="149">
        <v>0</v>
      </c>
      <c r="T147" s="150">
        <f>S147*H147</f>
        <v>0</v>
      </c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R147" s="151" t="s">
        <v>136</v>
      </c>
      <c r="AT147" s="151" t="s">
        <v>132</v>
      </c>
      <c r="AU147" s="151" t="s">
        <v>137</v>
      </c>
      <c r="AY147" s="15" t="s">
        <v>130</v>
      </c>
      <c r="BE147" s="152">
        <f>IF(N147="základná",J147,0)</f>
        <v>0</v>
      </c>
      <c r="BF147" s="152">
        <f>IF(N147="znížená",J147,0)</f>
        <v>0</v>
      </c>
      <c r="BG147" s="152">
        <f>IF(N147="zákl. prenesená",J147,0)</f>
        <v>0</v>
      </c>
      <c r="BH147" s="152">
        <f>IF(N147="zníž. prenesená",J147,0)</f>
        <v>0</v>
      </c>
      <c r="BI147" s="152">
        <f>IF(N147="nulová",J147,0)</f>
        <v>0</v>
      </c>
      <c r="BJ147" s="15" t="s">
        <v>137</v>
      </c>
      <c r="BK147" s="152">
        <f>ROUND(I147*H147,2)</f>
        <v>0</v>
      </c>
      <c r="BL147" s="15" t="s">
        <v>136</v>
      </c>
      <c r="BM147" s="151" t="s">
        <v>162</v>
      </c>
    </row>
    <row r="148" spans="1:65" s="2" customFormat="1" ht="33" customHeight="1">
      <c r="A148" s="27"/>
      <c r="B148" s="139"/>
      <c r="C148" s="153" t="s">
        <v>163</v>
      </c>
      <c r="D148" s="153" t="s">
        <v>164</v>
      </c>
      <c r="E148" s="154" t="s">
        <v>165</v>
      </c>
      <c r="F148" s="155" t="s">
        <v>756</v>
      </c>
      <c r="G148" s="156" t="s">
        <v>161</v>
      </c>
      <c r="H148" s="157">
        <v>300</v>
      </c>
      <c r="I148" s="158"/>
      <c r="J148" s="158">
        <f>ROUND(I148*H148,2)</f>
        <v>0</v>
      </c>
      <c r="K148" s="159"/>
      <c r="L148" s="160"/>
      <c r="M148" s="161" t="s">
        <v>1</v>
      </c>
      <c r="N148" s="162" t="s">
        <v>35</v>
      </c>
      <c r="O148" s="149">
        <v>0</v>
      </c>
      <c r="P148" s="149">
        <f>O148*H148</f>
        <v>0</v>
      </c>
      <c r="Q148" s="149">
        <v>2.9999999999999997E-4</v>
      </c>
      <c r="R148" s="149">
        <f>Q148*H148</f>
        <v>0.09</v>
      </c>
      <c r="S148" s="149">
        <v>0</v>
      </c>
      <c r="T148" s="150">
        <f>S148*H148</f>
        <v>0</v>
      </c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R148" s="151" t="s">
        <v>163</v>
      </c>
      <c r="AT148" s="151" t="s">
        <v>164</v>
      </c>
      <c r="AU148" s="151" t="s">
        <v>137</v>
      </c>
      <c r="AY148" s="15" t="s">
        <v>130</v>
      </c>
      <c r="BE148" s="152">
        <f>IF(N148="základná",J148,0)</f>
        <v>0</v>
      </c>
      <c r="BF148" s="152">
        <f>IF(N148="znížená",J148,0)</f>
        <v>0</v>
      </c>
      <c r="BG148" s="152">
        <f>IF(N148="zákl. prenesená",J148,0)</f>
        <v>0</v>
      </c>
      <c r="BH148" s="152">
        <f>IF(N148="zníž. prenesená",J148,0)</f>
        <v>0</v>
      </c>
      <c r="BI148" s="152">
        <f>IF(N148="nulová",J148,0)</f>
        <v>0</v>
      </c>
      <c r="BJ148" s="15" t="s">
        <v>137</v>
      </c>
      <c r="BK148" s="152">
        <f>ROUND(I148*H148,2)</f>
        <v>0</v>
      </c>
      <c r="BL148" s="15" t="s">
        <v>136</v>
      </c>
      <c r="BM148" s="151" t="s">
        <v>166</v>
      </c>
    </row>
    <row r="149" spans="1:65" s="13" customFormat="1" ht="12">
      <c r="B149" s="163"/>
      <c r="D149" s="164" t="s">
        <v>167</v>
      </c>
      <c r="F149" s="165" t="s">
        <v>168</v>
      </c>
      <c r="H149" s="166">
        <v>300</v>
      </c>
      <c r="L149" s="163"/>
      <c r="M149" s="167"/>
      <c r="N149" s="168"/>
      <c r="O149" s="168"/>
      <c r="P149" s="168"/>
      <c r="Q149" s="168"/>
      <c r="R149" s="168"/>
      <c r="S149" s="168"/>
      <c r="T149" s="169"/>
      <c r="AT149" s="170" t="s">
        <v>167</v>
      </c>
      <c r="AU149" s="170" t="s">
        <v>137</v>
      </c>
      <c r="AV149" s="13" t="s">
        <v>137</v>
      </c>
      <c r="AW149" s="13" t="s">
        <v>3</v>
      </c>
      <c r="AX149" s="13" t="s">
        <v>77</v>
      </c>
      <c r="AY149" s="170" t="s">
        <v>130</v>
      </c>
    </row>
    <row r="150" spans="1:65" s="2" customFormat="1" ht="16.5" customHeight="1">
      <c r="A150" s="27"/>
      <c r="B150" s="139"/>
      <c r="C150" s="140" t="s">
        <v>169</v>
      </c>
      <c r="D150" s="140" t="s">
        <v>132</v>
      </c>
      <c r="E150" s="141" t="s">
        <v>170</v>
      </c>
      <c r="F150" s="142" t="s">
        <v>171</v>
      </c>
      <c r="G150" s="143" t="s">
        <v>135</v>
      </c>
      <c r="H150" s="144">
        <v>30</v>
      </c>
      <c r="I150" s="145"/>
      <c r="J150" s="145">
        <f t="shared" ref="J150:J155" si="10">ROUND(I150*H150,2)</f>
        <v>0</v>
      </c>
      <c r="K150" s="146"/>
      <c r="L150" s="28"/>
      <c r="M150" s="147" t="s">
        <v>1</v>
      </c>
      <c r="N150" s="148" t="s">
        <v>35</v>
      </c>
      <c r="O150" s="149">
        <v>1.498</v>
      </c>
      <c r="P150" s="149">
        <f t="shared" ref="P150:P155" si="11">O150*H150</f>
        <v>44.94</v>
      </c>
      <c r="Q150" s="149">
        <v>1.63</v>
      </c>
      <c r="R150" s="149">
        <f t="shared" ref="R150:R155" si="12">Q150*H150</f>
        <v>48.9</v>
      </c>
      <c r="S150" s="149">
        <v>0</v>
      </c>
      <c r="T150" s="150">
        <f t="shared" ref="T150:T155" si="13">S150*H150</f>
        <v>0</v>
      </c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R150" s="151" t="s">
        <v>136</v>
      </c>
      <c r="AT150" s="151" t="s">
        <v>132</v>
      </c>
      <c r="AU150" s="151" t="s">
        <v>137</v>
      </c>
      <c r="AY150" s="15" t="s">
        <v>130</v>
      </c>
      <c r="BE150" s="152">
        <f t="shared" ref="BE150:BE155" si="14">IF(N150="základná",J150,0)</f>
        <v>0</v>
      </c>
      <c r="BF150" s="152">
        <f t="shared" ref="BF150:BF155" si="15">IF(N150="znížená",J150,0)</f>
        <v>0</v>
      </c>
      <c r="BG150" s="152">
        <f t="shared" ref="BG150:BG155" si="16">IF(N150="zákl. prenesená",J150,0)</f>
        <v>0</v>
      </c>
      <c r="BH150" s="152">
        <f t="shared" ref="BH150:BH155" si="17">IF(N150="zníž. prenesená",J150,0)</f>
        <v>0</v>
      </c>
      <c r="BI150" s="152">
        <f t="shared" ref="BI150:BI155" si="18">IF(N150="nulová",J150,0)</f>
        <v>0</v>
      </c>
      <c r="BJ150" s="15" t="s">
        <v>137</v>
      </c>
      <c r="BK150" s="152">
        <f t="shared" ref="BK150:BK155" si="19">ROUND(I150*H150,2)</f>
        <v>0</v>
      </c>
      <c r="BL150" s="15" t="s">
        <v>136</v>
      </c>
      <c r="BM150" s="151" t="s">
        <v>172</v>
      </c>
    </row>
    <row r="151" spans="1:65" s="2" customFormat="1" ht="25" customHeight="1">
      <c r="A151" s="27"/>
      <c r="B151" s="139"/>
      <c r="C151" s="140" t="s">
        <v>173</v>
      </c>
      <c r="D151" s="140" t="s">
        <v>132</v>
      </c>
      <c r="E151" s="141" t="s">
        <v>174</v>
      </c>
      <c r="F151" s="142" t="s">
        <v>175</v>
      </c>
      <c r="G151" s="143" t="s">
        <v>176</v>
      </c>
      <c r="H151" s="144">
        <v>150</v>
      </c>
      <c r="I151" s="145"/>
      <c r="J151" s="145">
        <f t="shared" si="10"/>
        <v>0</v>
      </c>
      <c r="K151" s="146"/>
      <c r="L151" s="28"/>
      <c r="M151" s="147" t="s">
        <v>1</v>
      </c>
      <c r="N151" s="148" t="s">
        <v>35</v>
      </c>
      <c r="O151" s="149">
        <v>0.19</v>
      </c>
      <c r="P151" s="149">
        <f t="shared" si="11"/>
        <v>28.5</v>
      </c>
      <c r="Q151" s="149">
        <v>0.24639</v>
      </c>
      <c r="R151" s="149">
        <f t="shared" si="12"/>
        <v>36.958500000000001</v>
      </c>
      <c r="S151" s="149">
        <v>0</v>
      </c>
      <c r="T151" s="150">
        <f t="shared" si="13"/>
        <v>0</v>
      </c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R151" s="151" t="s">
        <v>136</v>
      </c>
      <c r="AT151" s="151" t="s">
        <v>132</v>
      </c>
      <c r="AU151" s="151" t="s">
        <v>137</v>
      </c>
      <c r="AY151" s="15" t="s">
        <v>130</v>
      </c>
      <c r="BE151" s="152">
        <f t="shared" si="14"/>
        <v>0</v>
      </c>
      <c r="BF151" s="152">
        <f t="shared" si="15"/>
        <v>0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5" t="s">
        <v>137</v>
      </c>
      <c r="BK151" s="152">
        <f t="shared" si="19"/>
        <v>0</v>
      </c>
      <c r="BL151" s="15" t="s">
        <v>136</v>
      </c>
      <c r="BM151" s="151" t="s">
        <v>177</v>
      </c>
    </row>
    <row r="152" spans="1:65" s="2" customFormat="1" ht="16.5" customHeight="1">
      <c r="A152" s="27"/>
      <c r="B152" s="139"/>
      <c r="C152" s="140" t="s">
        <v>178</v>
      </c>
      <c r="D152" s="140" t="s">
        <v>132</v>
      </c>
      <c r="E152" s="141" t="s">
        <v>179</v>
      </c>
      <c r="F152" s="142" t="s">
        <v>180</v>
      </c>
      <c r="G152" s="143" t="s">
        <v>135</v>
      </c>
      <c r="H152" s="144">
        <v>87</v>
      </c>
      <c r="I152" s="145"/>
      <c r="J152" s="145">
        <f t="shared" si="10"/>
        <v>0</v>
      </c>
      <c r="K152" s="146"/>
      <c r="L152" s="28"/>
      <c r="M152" s="147" t="s">
        <v>1</v>
      </c>
      <c r="N152" s="148" t="s">
        <v>35</v>
      </c>
      <c r="O152" s="149">
        <v>1.1317999999999999</v>
      </c>
      <c r="P152" s="149">
        <f t="shared" si="11"/>
        <v>98.4666</v>
      </c>
      <c r="Q152" s="149">
        <v>2.0699999999999998</v>
      </c>
      <c r="R152" s="149">
        <f t="shared" si="12"/>
        <v>180.08999999999997</v>
      </c>
      <c r="S152" s="149">
        <v>0</v>
      </c>
      <c r="T152" s="150">
        <f t="shared" si="13"/>
        <v>0</v>
      </c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R152" s="151" t="s">
        <v>136</v>
      </c>
      <c r="AT152" s="151" t="s">
        <v>132</v>
      </c>
      <c r="AU152" s="151" t="s">
        <v>137</v>
      </c>
      <c r="AY152" s="15" t="s">
        <v>130</v>
      </c>
      <c r="BE152" s="152">
        <f t="shared" si="14"/>
        <v>0</v>
      </c>
      <c r="BF152" s="152">
        <f t="shared" si="15"/>
        <v>0</v>
      </c>
      <c r="BG152" s="152">
        <f t="shared" si="16"/>
        <v>0</v>
      </c>
      <c r="BH152" s="152">
        <f t="shared" si="17"/>
        <v>0</v>
      </c>
      <c r="BI152" s="152">
        <f t="shared" si="18"/>
        <v>0</v>
      </c>
      <c r="BJ152" s="15" t="s">
        <v>137</v>
      </c>
      <c r="BK152" s="152">
        <f t="shared" si="19"/>
        <v>0</v>
      </c>
      <c r="BL152" s="15" t="s">
        <v>136</v>
      </c>
      <c r="BM152" s="151" t="s">
        <v>181</v>
      </c>
    </row>
    <row r="153" spans="1:65" s="2" customFormat="1" ht="16.5" customHeight="1">
      <c r="A153" s="27"/>
      <c r="B153" s="139"/>
      <c r="C153" s="140" t="s">
        <v>182</v>
      </c>
      <c r="D153" s="140" t="s">
        <v>132</v>
      </c>
      <c r="E153" s="141" t="s">
        <v>183</v>
      </c>
      <c r="F153" s="142" t="s">
        <v>184</v>
      </c>
      <c r="G153" s="143" t="s">
        <v>135</v>
      </c>
      <c r="H153" s="144">
        <v>42</v>
      </c>
      <c r="I153" s="145"/>
      <c r="J153" s="145">
        <f t="shared" si="10"/>
        <v>0</v>
      </c>
      <c r="K153" s="146"/>
      <c r="L153" s="28"/>
      <c r="M153" s="147" t="s">
        <v>1</v>
      </c>
      <c r="N153" s="148" t="s">
        <v>35</v>
      </c>
      <c r="O153" s="149">
        <v>0.61770999999999998</v>
      </c>
      <c r="P153" s="149">
        <f t="shared" si="11"/>
        <v>25.943819999999999</v>
      </c>
      <c r="Q153" s="149">
        <v>2.19407</v>
      </c>
      <c r="R153" s="149">
        <f t="shared" si="12"/>
        <v>92.150939999999991</v>
      </c>
      <c r="S153" s="149">
        <v>0</v>
      </c>
      <c r="T153" s="150">
        <f t="shared" si="13"/>
        <v>0</v>
      </c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R153" s="151" t="s">
        <v>136</v>
      </c>
      <c r="AT153" s="151" t="s">
        <v>132</v>
      </c>
      <c r="AU153" s="151" t="s">
        <v>137</v>
      </c>
      <c r="AY153" s="15" t="s">
        <v>130</v>
      </c>
      <c r="BE153" s="152">
        <f t="shared" si="14"/>
        <v>0</v>
      </c>
      <c r="BF153" s="152">
        <f t="shared" si="15"/>
        <v>0</v>
      </c>
      <c r="BG153" s="152">
        <f t="shared" si="16"/>
        <v>0</v>
      </c>
      <c r="BH153" s="152">
        <f t="shared" si="17"/>
        <v>0</v>
      </c>
      <c r="BI153" s="152">
        <f t="shared" si="18"/>
        <v>0</v>
      </c>
      <c r="BJ153" s="15" t="s">
        <v>137</v>
      </c>
      <c r="BK153" s="152">
        <f t="shared" si="19"/>
        <v>0</v>
      </c>
      <c r="BL153" s="15" t="s">
        <v>136</v>
      </c>
      <c r="BM153" s="151" t="s">
        <v>185</v>
      </c>
    </row>
    <row r="154" spans="1:65" s="2" customFormat="1" ht="16.5" customHeight="1">
      <c r="A154" s="27"/>
      <c r="B154" s="139"/>
      <c r="C154" s="140" t="s">
        <v>186</v>
      </c>
      <c r="D154" s="140" t="s">
        <v>132</v>
      </c>
      <c r="E154" s="141" t="s">
        <v>187</v>
      </c>
      <c r="F154" s="142" t="s">
        <v>188</v>
      </c>
      <c r="G154" s="143" t="s">
        <v>189</v>
      </c>
      <c r="H154" s="144">
        <v>1.68</v>
      </c>
      <c r="I154" s="145"/>
      <c r="J154" s="145">
        <f t="shared" si="10"/>
        <v>0</v>
      </c>
      <c r="K154" s="146"/>
      <c r="L154" s="28"/>
      <c r="M154" s="147" t="s">
        <v>1</v>
      </c>
      <c r="N154" s="148" t="s">
        <v>35</v>
      </c>
      <c r="O154" s="149">
        <v>15.11</v>
      </c>
      <c r="P154" s="149">
        <f t="shared" si="11"/>
        <v>25.384799999999998</v>
      </c>
      <c r="Q154" s="149">
        <v>1.20296</v>
      </c>
      <c r="R154" s="149">
        <f t="shared" si="12"/>
        <v>2.0209728</v>
      </c>
      <c r="S154" s="149">
        <v>0</v>
      </c>
      <c r="T154" s="150">
        <f t="shared" si="13"/>
        <v>0</v>
      </c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R154" s="151" t="s">
        <v>136</v>
      </c>
      <c r="AT154" s="151" t="s">
        <v>132</v>
      </c>
      <c r="AU154" s="151" t="s">
        <v>137</v>
      </c>
      <c r="AY154" s="15" t="s">
        <v>130</v>
      </c>
      <c r="BE154" s="152">
        <f t="shared" si="14"/>
        <v>0</v>
      </c>
      <c r="BF154" s="152">
        <f t="shared" si="15"/>
        <v>0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5" t="s">
        <v>137</v>
      </c>
      <c r="BK154" s="152">
        <f t="shared" si="19"/>
        <v>0</v>
      </c>
      <c r="BL154" s="15" t="s">
        <v>136</v>
      </c>
      <c r="BM154" s="151" t="s">
        <v>190</v>
      </c>
    </row>
    <row r="155" spans="1:65" s="2" customFormat="1" ht="16.5" customHeight="1">
      <c r="A155" s="27"/>
      <c r="B155" s="139"/>
      <c r="C155" s="140" t="s">
        <v>191</v>
      </c>
      <c r="D155" s="140" t="s">
        <v>132</v>
      </c>
      <c r="E155" s="141" t="s">
        <v>192</v>
      </c>
      <c r="F155" s="142" t="s">
        <v>193</v>
      </c>
      <c r="G155" s="143" t="s">
        <v>135</v>
      </c>
      <c r="H155" s="144">
        <v>49.2</v>
      </c>
      <c r="I155" s="145"/>
      <c r="J155" s="145">
        <f t="shared" si="10"/>
        <v>0</v>
      </c>
      <c r="K155" s="146"/>
      <c r="L155" s="28"/>
      <c r="M155" s="147" t="s">
        <v>1</v>
      </c>
      <c r="N155" s="148" t="s">
        <v>35</v>
      </c>
      <c r="O155" s="149">
        <v>3.0666199999999999</v>
      </c>
      <c r="P155" s="149">
        <f t="shared" si="11"/>
        <v>150.87770399999999</v>
      </c>
      <c r="Q155" s="149">
        <v>2.1170900000000001</v>
      </c>
      <c r="R155" s="149">
        <f t="shared" si="12"/>
        <v>104.16082800000001</v>
      </c>
      <c r="S155" s="149">
        <v>0</v>
      </c>
      <c r="T155" s="150">
        <f t="shared" si="13"/>
        <v>0</v>
      </c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R155" s="151" t="s">
        <v>136</v>
      </c>
      <c r="AT155" s="151" t="s">
        <v>132</v>
      </c>
      <c r="AU155" s="151" t="s">
        <v>137</v>
      </c>
      <c r="AY155" s="15" t="s">
        <v>130</v>
      </c>
      <c r="BE155" s="152">
        <f t="shared" si="14"/>
        <v>0</v>
      </c>
      <c r="BF155" s="152">
        <f t="shared" si="15"/>
        <v>0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5" t="s">
        <v>137</v>
      </c>
      <c r="BK155" s="152">
        <f t="shared" si="19"/>
        <v>0</v>
      </c>
      <c r="BL155" s="15" t="s">
        <v>136</v>
      </c>
      <c r="BM155" s="151" t="s">
        <v>194</v>
      </c>
    </row>
    <row r="156" spans="1:65" s="13" customFormat="1" ht="12">
      <c r="B156" s="163"/>
      <c r="D156" s="164" t="s">
        <v>167</v>
      </c>
      <c r="E156" s="170" t="s">
        <v>1</v>
      </c>
      <c r="F156" s="165" t="s">
        <v>195</v>
      </c>
      <c r="H156" s="166">
        <v>49.2</v>
      </c>
      <c r="L156" s="163"/>
      <c r="M156" s="167"/>
      <c r="N156" s="168"/>
      <c r="O156" s="168"/>
      <c r="P156" s="168"/>
      <c r="Q156" s="168"/>
      <c r="R156" s="168"/>
      <c r="S156" s="168"/>
      <c r="T156" s="169"/>
      <c r="AT156" s="170" t="s">
        <v>167</v>
      </c>
      <c r="AU156" s="170" t="s">
        <v>137</v>
      </c>
      <c r="AV156" s="13" t="s">
        <v>137</v>
      </c>
      <c r="AW156" s="13" t="s">
        <v>25</v>
      </c>
      <c r="AX156" s="13" t="s">
        <v>77</v>
      </c>
      <c r="AY156" s="170" t="s">
        <v>130</v>
      </c>
    </row>
    <row r="157" spans="1:65" s="2" customFormat="1" ht="16.5" customHeight="1">
      <c r="A157" s="27"/>
      <c r="B157" s="139"/>
      <c r="C157" s="140" t="s">
        <v>196</v>
      </c>
      <c r="D157" s="140" t="s">
        <v>132</v>
      </c>
      <c r="E157" s="141" t="s">
        <v>197</v>
      </c>
      <c r="F157" s="142" t="s">
        <v>198</v>
      </c>
      <c r="G157" s="143" t="s">
        <v>135</v>
      </c>
      <c r="H157" s="144">
        <v>55.13</v>
      </c>
      <c r="I157" s="145"/>
      <c r="J157" s="145">
        <f>ROUND(I157*H157,2)</f>
        <v>0</v>
      </c>
      <c r="K157" s="146"/>
      <c r="L157" s="28"/>
      <c r="M157" s="147" t="s">
        <v>1</v>
      </c>
      <c r="N157" s="148" t="s">
        <v>35</v>
      </c>
      <c r="O157" s="149">
        <v>0.58055000000000001</v>
      </c>
      <c r="P157" s="149">
        <f>O157*H157</f>
        <v>32.0057215</v>
      </c>
      <c r="Q157" s="149">
        <v>2.19407</v>
      </c>
      <c r="R157" s="149">
        <f>Q157*H157</f>
        <v>120.9590791</v>
      </c>
      <c r="S157" s="149">
        <v>0</v>
      </c>
      <c r="T157" s="150">
        <f>S157*H157</f>
        <v>0</v>
      </c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R157" s="151" t="s">
        <v>136</v>
      </c>
      <c r="AT157" s="151" t="s">
        <v>132</v>
      </c>
      <c r="AU157" s="151" t="s">
        <v>137</v>
      </c>
      <c r="AY157" s="15" t="s">
        <v>130</v>
      </c>
      <c r="BE157" s="152">
        <f>IF(N157="základná",J157,0)</f>
        <v>0</v>
      </c>
      <c r="BF157" s="152">
        <f>IF(N157="znížená",J157,0)</f>
        <v>0</v>
      </c>
      <c r="BG157" s="152">
        <f>IF(N157="zákl. prenesená",J157,0)</f>
        <v>0</v>
      </c>
      <c r="BH157" s="152">
        <f>IF(N157="zníž. prenesená",J157,0)</f>
        <v>0</v>
      </c>
      <c r="BI157" s="152">
        <f>IF(N157="nulová",J157,0)</f>
        <v>0</v>
      </c>
      <c r="BJ157" s="15" t="s">
        <v>137</v>
      </c>
      <c r="BK157" s="152">
        <f>ROUND(I157*H157,2)</f>
        <v>0</v>
      </c>
      <c r="BL157" s="15" t="s">
        <v>136</v>
      </c>
      <c r="BM157" s="151" t="s">
        <v>199</v>
      </c>
    </row>
    <row r="158" spans="1:65" s="2" customFormat="1" ht="16.5" customHeight="1">
      <c r="A158" s="27"/>
      <c r="B158" s="139"/>
      <c r="C158" s="140" t="s">
        <v>200</v>
      </c>
      <c r="D158" s="140" t="s">
        <v>132</v>
      </c>
      <c r="E158" s="141" t="s">
        <v>201</v>
      </c>
      <c r="F158" s="142" t="s">
        <v>202</v>
      </c>
      <c r="G158" s="143" t="s">
        <v>189</v>
      </c>
      <c r="H158" s="144">
        <v>1.7250000000000001</v>
      </c>
      <c r="I158" s="145"/>
      <c r="J158" s="145">
        <f>ROUND(I158*H158,2)</f>
        <v>0</v>
      </c>
      <c r="K158" s="146"/>
      <c r="L158" s="28"/>
      <c r="M158" s="147" t="s">
        <v>1</v>
      </c>
      <c r="N158" s="148" t="s">
        <v>35</v>
      </c>
      <c r="O158" s="149">
        <v>35.097000000000001</v>
      </c>
      <c r="P158" s="149">
        <f>O158*H158</f>
        <v>60.542325000000005</v>
      </c>
      <c r="Q158" s="149">
        <v>1.01895</v>
      </c>
      <c r="R158" s="149">
        <f>Q158*H158</f>
        <v>1.75768875</v>
      </c>
      <c r="S158" s="149">
        <v>0</v>
      </c>
      <c r="T158" s="150">
        <f>S158*H158</f>
        <v>0</v>
      </c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R158" s="151" t="s">
        <v>136</v>
      </c>
      <c r="AT158" s="151" t="s">
        <v>132</v>
      </c>
      <c r="AU158" s="151" t="s">
        <v>137</v>
      </c>
      <c r="AY158" s="15" t="s">
        <v>130</v>
      </c>
      <c r="BE158" s="152">
        <f>IF(N158="základná",J158,0)</f>
        <v>0</v>
      </c>
      <c r="BF158" s="152">
        <f>IF(N158="znížená",J158,0)</f>
        <v>0</v>
      </c>
      <c r="BG158" s="152">
        <f>IF(N158="zákl. prenesená",J158,0)</f>
        <v>0</v>
      </c>
      <c r="BH158" s="152">
        <f>IF(N158="zníž. prenesená",J158,0)</f>
        <v>0</v>
      </c>
      <c r="BI158" s="152">
        <f>IF(N158="nulová",J158,0)</f>
        <v>0</v>
      </c>
      <c r="BJ158" s="15" t="s">
        <v>137</v>
      </c>
      <c r="BK158" s="152">
        <f>ROUND(I158*H158,2)</f>
        <v>0</v>
      </c>
      <c r="BL158" s="15" t="s">
        <v>136</v>
      </c>
      <c r="BM158" s="151" t="s">
        <v>203</v>
      </c>
    </row>
    <row r="159" spans="1:65" s="12" customFormat="1" ht="22.75" customHeight="1">
      <c r="B159" s="127"/>
      <c r="D159" s="128" t="s">
        <v>68</v>
      </c>
      <c r="E159" s="137" t="s">
        <v>142</v>
      </c>
      <c r="F159" s="137" t="s">
        <v>204</v>
      </c>
      <c r="J159" s="138">
        <f>BK159</f>
        <v>0</v>
      </c>
      <c r="L159" s="127"/>
      <c r="M159" s="131"/>
      <c r="N159" s="132"/>
      <c r="O159" s="132"/>
      <c r="P159" s="133">
        <f>SUM(P160:P167)</f>
        <v>137.18216348999999</v>
      </c>
      <c r="Q159" s="132"/>
      <c r="R159" s="133">
        <f>SUM(R160:R167)</f>
        <v>49.241182210000005</v>
      </c>
      <c r="S159" s="132"/>
      <c r="T159" s="134">
        <f>SUM(T160:T167)</f>
        <v>0</v>
      </c>
      <c r="AR159" s="128" t="s">
        <v>77</v>
      </c>
      <c r="AT159" s="135" t="s">
        <v>68</v>
      </c>
      <c r="AU159" s="135" t="s">
        <v>77</v>
      </c>
      <c r="AY159" s="128" t="s">
        <v>130</v>
      </c>
      <c r="BK159" s="136">
        <f>SUM(BK160:BK167)</f>
        <v>0</v>
      </c>
    </row>
    <row r="160" spans="1:65" s="2" customFormat="1" ht="21.75" customHeight="1">
      <c r="A160" s="27"/>
      <c r="B160" s="139"/>
      <c r="C160" s="140" t="s">
        <v>205</v>
      </c>
      <c r="D160" s="140" t="s">
        <v>132</v>
      </c>
      <c r="E160" s="141" t="s">
        <v>206</v>
      </c>
      <c r="F160" s="142" t="s">
        <v>207</v>
      </c>
      <c r="G160" s="143" t="s">
        <v>135</v>
      </c>
      <c r="H160" s="144">
        <v>6.5</v>
      </c>
      <c r="I160" s="145"/>
      <c r="J160" s="145">
        <f>ROUND(I160*H160,2)</f>
        <v>0</v>
      </c>
      <c r="K160" s="146"/>
      <c r="L160" s="28"/>
      <c r="M160" s="147" t="s">
        <v>1</v>
      </c>
      <c r="N160" s="148" t="s">
        <v>35</v>
      </c>
      <c r="O160" s="149">
        <v>2.64236</v>
      </c>
      <c r="P160" s="149">
        <f>O160*H160</f>
        <v>17.175339999999998</v>
      </c>
      <c r="Q160" s="149">
        <v>0.84748999999999997</v>
      </c>
      <c r="R160" s="149">
        <f>Q160*H160</f>
        <v>5.5086849999999998</v>
      </c>
      <c r="S160" s="149">
        <v>0</v>
      </c>
      <c r="T160" s="150">
        <f>S160*H160</f>
        <v>0</v>
      </c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R160" s="151" t="s">
        <v>136</v>
      </c>
      <c r="AT160" s="151" t="s">
        <v>132</v>
      </c>
      <c r="AU160" s="151" t="s">
        <v>137</v>
      </c>
      <c r="AY160" s="15" t="s">
        <v>130</v>
      </c>
      <c r="BE160" s="152">
        <f>IF(N160="základná",J160,0)</f>
        <v>0</v>
      </c>
      <c r="BF160" s="152">
        <f>IF(N160="znížená",J160,0)</f>
        <v>0</v>
      </c>
      <c r="BG160" s="152">
        <f>IF(N160="zákl. prenesená",J160,0)</f>
        <v>0</v>
      </c>
      <c r="BH160" s="152">
        <f>IF(N160="zníž. prenesená",J160,0)</f>
        <v>0</v>
      </c>
      <c r="BI160" s="152">
        <f>IF(N160="nulová",J160,0)</f>
        <v>0</v>
      </c>
      <c r="BJ160" s="15" t="s">
        <v>137</v>
      </c>
      <c r="BK160" s="152">
        <f>ROUND(I160*H160,2)</f>
        <v>0</v>
      </c>
      <c r="BL160" s="15" t="s">
        <v>136</v>
      </c>
      <c r="BM160" s="151" t="s">
        <v>208</v>
      </c>
    </row>
    <row r="161" spans="1:65" s="2" customFormat="1" ht="16.5" customHeight="1">
      <c r="A161" s="27"/>
      <c r="B161" s="139"/>
      <c r="C161" s="140" t="s">
        <v>209</v>
      </c>
      <c r="D161" s="140" t="s">
        <v>132</v>
      </c>
      <c r="E161" s="141" t="s">
        <v>210</v>
      </c>
      <c r="F161" s="142" t="s">
        <v>211</v>
      </c>
      <c r="G161" s="143" t="s">
        <v>135</v>
      </c>
      <c r="H161" s="144">
        <v>25</v>
      </c>
      <c r="I161" s="145"/>
      <c r="J161" s="145">
        <f>ROUND(I161*H161,2)</f>
        <v>0</v>
      </c>
      <c r="K161" s="146"/>
      <c r="L161" s="28"/>
      <c r="M161" s="147" t="s">
        <v>1</v>
      </c>
      <c r="N161" s="148" t="s">
        <v>35</v>
      </c>
      <c r="O161" s="149">
        <v>2.22309</v>
      </c>
      <c r="P161" s="149">
        <f>O161*H161</f>
        <v>55.577249999999999</v>
      </c>
      <c r="Q161" s="149">
        <v>0.78510999999999997</v>
      </c>
      <c r="R161" s="149">
        <f>Q161*H161</f>
        <v>19.627749999999999</v>
      </c>
      <c r="S161" s="149">
        <v>0</v>
      </c>
      <c r="T161" s="150">
        <f>S161*H161</f>
        <v>0</v>
      </c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R161" s="151" t="s">
        <v>136</v>
      </c>
      <c r="AT161" s="151" t="s">
        <v>132</v>
      </c>
      <c r="AU161" s="151" t="s">
        <v>137</v>
      </c>
      <c r="AY161" s="15" t="s">
        <v>130</v>
      </c>
      <c r="BE161" s="152">
        <f>IF(N161="základná",J161,0)</f>
        <v>0</v>
      </c>
      <c r="BF161" s="152">
        <f>IF(N161="znížená",J161,0)</f>
        <v>0</v>
      </c>
      <c r="BG161" s="152">
        <f>IF(N161="zákl. prenesená",J161,0)</f>
        <v>0</v>
      </c>
      <c r="BH161" s="152">
        <f>IF(N161="zníž. prenesená",J161,0)</f>
        <v>0</v>
      </c>
      <c r="BI161" s="152">
        <f>IF(N161="nulová",J161,0)</f>
        <v>0</v>
      </c>
      <c r="BJ161" s="15" t="s">
        <v>137</v>
      </c>
      <c r="BK161" s="152">
        <f>ROUND(I161*H161,2)</f>
        <v>0</v>
      </c>
      <c r="BL161" s="15" t="s">
        <v>136</v>
      </c>
      <c r="BM161" s="151" t="s">
        <v>212</v>
      </c>
    </row>
    <row r="162" spans="1:65" s="2" customFormat="1" ht="16.5" customHeight="1">
      <c r="A162" s="27"/>
      <c r="B162" s="139"/>
      <c r="C162" s="140" t="s">
        <v>213</v>
      </c>
      <c r="D162" s="140" t="s">
        <v>132</v>
      </c>
      <c r="E162" s="141" t="s">
        <v>214</v>
      </c>
      <c r="F162" s="142" t="s">
        <v>215</v>
      </c>
      <c r="G162" s="143" t="s">
        <v>216</v>
      </c>
      <c r="H162" s="144">
        <v>17</v>
      </c>
      <c r="I162" s="145"/>
      <c r="J162" s="145">
        <f>ROUND(I162*H162,2)</f>
        <v>0</v>
      </c>
      <c r="K162" s="146"/>
      <c r="L162" s="28"/>
      <c r="M162" s="147" t="s">
        <v>1</v>
      </c>
      <c r="N162" s="148" t="s">
        <v>35</v>
      </c>
      <c r="O162" s="149">
        <v>0.439</v>
      </c>
      <c r="P162" s="149">
        <f>O162*H162</f>
        <v>7.4630000000000001</v>
      </c>
      <c r="Q162" s="149">
        <v>9.9699999999999997E-3</v>
      </c>
      <c r="R162" s="149">
        <f>Q162*H162</f>
        <v>0.16949</v>
      </c>
      <c r="S162" s="149">
        <v>0</v>
      </c>
      <c r="T162" s="150">
        <f>S162*H162</f>
        <v>0</v>
      </c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R162" s="151" t="s">
        <v>136</v>
      </c>
      <c r="AT162" s="151" t="s">
        <v>132</v>
      </c>
      <c r="AU162" s="151" t="s">
        <v>137</v>
      </c>
      <c r="AY162" s="15" t="s">
        <v>130</v>
      </c>
      <c r="BE162" s="152">
        <f>IF(N162="základná",J162,0)</f>
        <v>0</v>
      </c>
      <c r="BF162" s="152">
        <f>IF(N162="znížená",J162,0)</f>
        <v>0</v>
      </c>
      <c r="BG162" s="152">
        <f>IF(N162="zákl. prenesená",J162,0)</f>
        <v>0</v>
      </c>
      <c r="BH162" s="152">
        <f>IF(N162="zníž. prenesená",J162,0)</f>
        <v>0</v>
      </c>
      <c r="BI162" s="152">
        <f>IF(N162="nulová",J162,0)</f>
        <v>0</v>
      </c>
      <c r="BJ162" s="15" t="s">
        <v>137</v>
      </c>
      <c r="BK162" s="152">
        <f>ROUND(I162*H162,2)</f>
        <v>0</v>
      </c>
      <c r="BL162" s="15" t="s">
        <v>136</v>
      </c>
      <c r="BM162" s="151" t="s">
        <v>217</v>
      </c>
    </row>
    <row r="163" spans="1:65" s="2" customFormat="1" ht="16.5" customHeight="1">
      <c r="A163" s="27"/>
      <c r="B163" s="139"/>
      <c r="C163" s="153" t="s">
        <v>7</v>
      </c>
      <c r="D163" s="153" t="s">
        <v>164</v>
      </c>
      <c r="E163" s="154" t="s">
        <v>218</v>
      </c>
      <c r="F163" s="155" t="s">
        <v>761</v>
      </c>
      <c r="G163" s="156" t="s">
        <v>216</v>
      </c>
      <c r="H163" s="157">
        <v>17</v>
      </c>
      <c r="I163" s="158"/>
      <c r="J163" s="158">
        <f>ROUND(I163*H163,2)</f>
        <v>0</v>
      </c>
      <c r="K163" s="159"/>
      <c r="L163" s="160"/>
      <c r="M163" s="161" t="s">
        <v>1</v>
      </c>
      <c r="N163" s="162" t="s">
        <v>35</v>
      </c>
      <c r="O163" s="149">
        <v>0</v>
      </c>
      <c r="P163" s="149">
        <f>O163*H163</f>
        <v>0</v>
      </c>
      <c r="Q163" s="149">
        <v>7.5999999999999998E-2</v>
      </c>
      <c r="R163" s="149">
        <f>Q163*H163</f>
        <v>1.292</v>
      </c>
      <c r="S163" s="149">
        <v>0</v>
      </c>
      <c r="T163" s="150">
        <f>S163*H163</f>
        <v>0</v>
      </c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R163" s="151" t="s">
        <v>163</v>
      </c>
      <c r="AT163" s="151" t="s">
        <v>164</v>
      </c>
      <c r="AU163" s="151" t="s">
        <v>137</v>
      </c>
      <c r="AY163" s="15" t="s">
        <v>130</v>
      </c>
      <c r="BE163" s="152">
        <f>IF(N163="základná",J163,0)</f>
        <v>0</v>
      </c>
      <c r="BF163" s="152">
        <f>IF(N163="znížená",J163,0)</f>
        <v>0</v>
      </c>
      <c r="BG163" s="152">
        <f>IF(N163="zákl. prenesená",J163,0)</f>
        <v>0</v>
      </c>
      <c r="BH163" s="152">
        <f>IF(N163="zníž. prenesená",J163,0)</f>
        <v>0</v>
      </c>
      <c r="BI163" s="152">
        <f>IF(N163="nulová",J163,0)</f>
        <v>0</v>
      </c>
      <c r="BJ163" s="15" t="s">
        <v>137</v>
      </c>
      <c r="BK163" s="152">
        <f>ROUND(I163*H163,2)</f>
        <v>0</v>
      </c>
      <c r="BL163" s="15" t="s">
        <v>136</v>
      </c>
      <c r="BM163" s="151" t="s">
        <v>219</v>
      </c>
    </row>
    <row r="164" spans="1:65" s="13" customFormat="1" ht="12">
      <c r="B164" s="163"/>
      <c r="D164" s="164" t="s">
        <v>167</v>
      </c>
      <c r="F164" s="165" t="s">
        <v>220</v>
      </c>
      <c r="H164" s="166">
        <v>17</v>
      </c>
      <c r="L164" s="163"/>
      <c r="M164" s="167"/>
      <c r="N164" s="168"/>
      <c r="O164" s="168"/>
      <c r="P164" s="168"/>
      <c r="Q164" s="168"/>
      <c r="R164" s="168"/>
      <c r="S164" s="168"/>
      <c r="T164" s="169"/>
      <c r="AT164" s="170" t="s">
        <v>167</v>
      </c>
      <c r="AU164" s="170" t="s">
        <v>137</v>
      </c>
      <c r="AV164" s="13" t="s">
        <v>137</v>
      </c>
      <c r="AW164" s="13" t="s">
        <v>3</v>
      </c>
      <c r="AX164" s="13" t="s">
        <v>77</v>
      </c>
      <c r="AY164" s="170" t="s">
        <v>130</v>
      </c>
    </row>
    <row r="165" spans="1:65" s="2" customFormat="1" ht="16.5" customHeight="1">
      <c r="A165" s="27"/>
      <c r="B165" s="139"/>
      <c r="C165" s="140" t="s">
        <v>221</v>
      </c>
      <c r="D165" s="140" t="s">
        <v>132</v>
      </c>
      <c r="E165" s="141" t="s">
        <v>222</v>
      </c>
      <c r="F165" s="142" t="s">
        <v>223</v>
      </c>
      <c r="G165" s="143" t="s">
        <v>216</v>
      </c>
      <c r="H165" s="144">
        <v>49</v>
      </c>
      <c r="I165" s="145"/>
      <c r="J165" s="145">
        <f>ROUND(I165*H165,2)</f>
        <v>0</v>
      </c>
      <c r="K165" s="146"/>
      <c r="L165" s="28"/>
      <c r="M165" s="147" t="s">
        <v>1</v>
      </c>
      <c r="N165" s="148" t="s">
        <v>35</v>
      </c>
      <c r="O165" s="149">
        <v>0.14765</v>
      </c>
      <c r="P165" s="149">
        <f>O165*H165</f>
        <v>7.2348499999999998</v>
      </c>
      <c r="Q165" s="149">
        <v>1.9990000000000001E-2</v>
      </c>
      <c r="R165" s="149">
        <f>Q165*H165</f>
        <v>0.97950999999999999</v>
      </c>
      <c r="S165" s="149">
        <v>0</v>
      </c>
      <c r="T165" s="150">
        <f>S165*H165</f>
        <v>0</v>
      </c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R165" s="151" t="s">
        <v>136</v>
      </c>
      <c r="AT165" s="151" t="s">
        <v>132</v>
      </c>
      <c r="AU165" s="151" t="s">
        <v>137</v>
      </c>
      <c r="AY165" s="15" t="s">
        <v>130</v>
      </c>
      <c r="BE165" s="152">
        <f>IF(N165="základná",J165,0)</f>
        <v>0</v>
      </c>
      <c r="BF165" s="152">
        <f>IF(N165="znížená",J165,0)</f>
        <v>0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5" t="s">
        <v>137</v>
      </c>
      <c r="BK165" s="152">
        <f>ROUND(I165*H165,2)</f>
        <v>0</v>
      </c>
      <c r="BL165" s="15" t="s">
        <v>136</v>
      </c>
      <c r="BM165" s="151" t="s">
        <v>224</v>
      </c>
    </row>
    <row r="166" spans="1:65" s="2" customFormat="1" ht="16.5" customHeight="1">
      <c r="A166" s="27"/>
      <c r="B166" s="139"/>
      <c r="C166" s="140" t="s">
        <v>225</v>
      </c>
      <c r="D166" s="140" t="s">
        <v>132</v>
      </c>
      <c r="E166" s="141" t="s">
        <v>226</v>
      </c>
      <c r="F166" s="142" t="s">
        <v>227</v>
      </c>
      <c r="G166" s="143" t="s">
        <v>135</v>
      </c>
      <c r="H166" s="144">
        <v>7.0309999999999997</v>
      </c>
      <c r="I166" s="145"/>
      <c r="J166" s="145">
        <f>ROUND(I166*H166,2)</f>
        <v>0</v>
      </c>
      <c r="K166" s="146"/>
      <c r="L166" s="28"/>
      <c r="M166" s="147" t="s">
        <v>1</v>
      </c>
      <c r="N166" s="148" t="s">
        <v>35</v>
      </c>
      <c r="O166" s="149">
        <v>1.5367900000000001</v>
      </c>
      <c r="P166" s="149">
        <f>O166*H166</f>
        <v>10.80517049</v>
      </c>
      <c r="Q166" s="149">
        <v>2.21191</v>
      </c>
      <c r="R166" s="149">
        <f>Q166*H166</f>
        <v>15.55193921</v>
      </c>
      <c r="S166" s="149">
        <v>0</v>
      </c>
      <c r="T166" s="150">
        <f>S166*H166</f>
        <v>0</v>
      </c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R166" s="151" t="s">
        <v>136</v>
      </c>
      <c r="AT166" s="151" t="s">
        <v>132</v>
      </c>
      <c r="AU166" s="151" t="s">
        <v>137</v>
      </c>
      <c r="AY166" s="15" t="s">
        <v>130</v>
      </c>
      <c r="BE166" s="152">
        <f>IF(N166="základná",J166,0)</f>
        <v>0</v>
      </c>
      <c r="BF166" s="152">
        <f>IF(N166="znížená",J166,0)</f>
        <v>0</v>
      </c>
      <c r="BG166" s="152">
        <f>IF(N166="zákl. prenesená",J166,0)</f>
        <v>0</v>
      </c>
      <c r="BH166" s="152">
        <f>IF(N166="zníž. prenesená",J166,0)</f>
        <v>0</v>
      </c>
      <c r="BI166" s="152">
        <f>IF(N166="nulová",J166,0)</f>
        <v>0</v>
      </c>
      <c r="BJ166" s="15" t="s">
        <v>137</v>
      </c>
      <c r="BK166" s="152">
        <f>ROUND(I166*H166,2)</f>
        <v>0</v>
      </c>
      <c r="BL166" s="15" t="s">
        <v>136</v>
      </c>
      <c r="BM166" s="151" t="s">
        <v>228</v>
      </c>
    </row>
    <row r="167" spans="1:65" s="2" customFormat="1" ht="16.5" customHeight="1">
      <c r="A167" s="27"/>
      <c r="B167" s="139"/>
      <c r="C167" s="140" t="s">
        <v>229</v>
      </c>
      <c r="D167" s="140" t="s">
        <v>132</v>
      </c>
      <c r="E167" s="141" t="s">
        <v>230</v>
      </c>
      <c r="F167" s="142" t="s">
        <v>231</v>
      </c>
      <c r="G167" s="143" t="s">
        <v>161</v>
      </c>
      <c r="H167" s="144">
        <v>82.325000000000003</v>
      </c>
      <c r="I167" s="145"/>
      <c r="J167" s="145">
        <f>ROUND(I167*H167,2)</f>
        <v>0</v>
      </c>
      <c r="K167" s="146"/>
      <c r="L167" s="28"/>
      <c r="M167" s="147" t="s">
        <v>1</v>
      </c>
      <c r="N167" s="148" t="s">
        <v>35</v>
      </c>
      <c r="O167" s="149">
        <v>0.47283999999999998</v>
      </c>
      <c r="P167" s="149">
        <f>O167*H167</f>
        <v>38.926552999999998</v>
      </c>
      <c r="Q167" s="149">
        <v>7.424E-2</v>
      </c>
      <c r="R167" s="149">
        <f>Q167*H167</f>
        <v>6.1118079999999999</v>
      </c>
      <c r="S167" s="149">
        <v>0</v>
      </c>
      <c r="T167" s="150">
        <f>S167*H167</f>
        <v>0</v>
      </c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R167" s="151" t="s">
        <v>136</v>
      </c>
      <c r="AT167" s="151" t="s">
        <v>132</v>
      </c>
      <c r="AU167" s="151" t="s">
        <v>137</v>
      </c>
      <c r="AY167" s="15" t="s">
        <v>130</v>
      </c>
      <c r="BE167" s="152">
        <f>IF(N167="základná",J167,0)</f>
        <v>0</v>
      </c>
      <c r="BF167" s="152">
        <f>IF(N167="znížená",J167,0)</f>
        <v>0</v>
      </c>
      <c r="BG167" s="152">
        <f>IF(N167="zákl. prenesená",J167,0)</f>
        <v>0</v>
      </c>
      <c r="BH167" s="152">
        <f>IF(N167="zníž. prenesená",J167,0)</f>
        <v>0</v>
      </c>
      <c r="BI167" s="152">
        <f>IF(N167="nulová",J167,0)</f>
        <v>0</v>
      </c>
      <c r="BJ167" s="15" t="s">
        <v>137</v>
      </c>
      <c r="BK167" s="152">
        <f>ROUND(I167*H167,2)</f>
        <v>0</v>
      </c>
      <c r="BL167" s="15" t="s">
        <v>136</v>
      </c>
      <c r="BM167" s="151" t="s">
        <v>232</v>
      </c>
    </row>
    <row r="168" spans="1:65" s="12" customFormat="1" ht="22.75" customHeight="1">
      <c r="B168" s="127"/>
      <c r="D168" s="128" t="s">
        <v>68</v>
      </c>
      <c r="E168" s="137" t="s">
        <v>136</v>
      </c>
      <c r="F168" s="137" t="s">
        <v>233</v>
      </c>
      <c r="J168" s="138">
        <f>BK168</f>
        <v>0</v>
      </c>
      <c r="L168" s="127"/>
      <c r="M168" s="131"/>
      <c r="N168" s="132"/>
      <c r="O168" s="132"/>
      <c r="P168" s="133">
        <f>SUM(P169:P176)</f>
        <v>131.02502399999997</v>
      </c>
      <c r="Q168" s="132"/>
      <c r="R168" s="133">
        <f>SUM(R169:R176)</f>
        <v>36.15603424999999</v>
      </c>
      <c r="S168" s="132"/>
      <c r="T168" s="134">
        <f>SUM(T169:T176)</f>
        <v>0</v>
      </c>
      <c r="AR168" s="128" t="s">
        <v>77</v>
      </c>
      <c r="AT168" s="135" t="s">
        <v>68</v>
      </c>
      <c r="AU168" s="135" t="s">
        <v>77</v>
      </c>
      <c r="AY168" s="128" t="s">
        <v>130</v>
      </c>
      <c r="BK168" s="136">
        <f>SUM(BK169:BK176)</f>
        <v>0</v>
      </c>
    </row>
    <row r="169" spans="1:65" s="2" customFormat="1" ht="16.5" customHeight="1">
      <c r="A169" s="27"/>
      <c r="B169" s="139"/>
      <c r="C169" s="140" t="s">
        <v>234</v>
      </c>
      <c r="D169" s="140" t="s">
        <v>132</v>
      </c>
      <c r="E169" s="141" t="s">
        <v>235</v>
      </c>
      <c r="F169" s="142" t="s">
        <v>236</v>
      </c>
      <c r="G169" s="143" t="s">
        <v>135</v>
      </c>
      <c r="H169" s="144">
        <v>10.199999999999999</v>
      </c>
      <c r="I169" s="145"/>
      <c r="J169" s="145">
        <f t="shared" ref="J169:J176" si="20">ROUND(I169*H169,2)</f>
        <v>0</v>
      </c>
      <c r="K169" s="146"/>
      <c r="L169" s="28"/>
      <c r="M169" s="147" t="s">
        <v>1</v>
      </c>
      <c r="N169" s="148" t="s">
        <v>35</v>
      </c>
      <c r="O169" s="149">
        <v>1.5711999999999999</v>
      </c>
      <c r="P169" s="149">
        <f t="shared" ref="P169:P176" si="21">O169*H169</f>
        <v>16.026239999999998</v>
      </c>
      <c r="Q169" s="149">
        <v>2.29698</v>
      </c>
      <c r="R169" s="149">
        <f t="shared" ref="R169:R176" si="22">Q169*H169</f>
        <v>23.429195999999997</v>
      </c>
      <c r="S169" s="149">
        <v>0</v>
      </c>
      <c r="T169" s="150">
        <f t="shared" ref="T169:T176" si="23">S169*H169</f>
        <v>0</v>
      </c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R169" s="151" t="s">
        <v>136</v>
      </c>
      <c r="AT169" s="151" t="s">
        <v>132</v>
      </c>
      <c r="AU169" s="151" t="s">
        <v>137</v>
      </c>
      <c r="AY169" s="15" t="s">
        <v>130</v>
      </c>
      <c r="BE169" s="152">
        <f t="shared" ref="BE169:BE176" si="24">IF(N169="základná",J169,0)</f>
        <v>0</v>
      </c>
      <c r="BF169" s="152">
        <f t="shared" ref="BF169:BF176" si="25">IF(N169="znížená",J169,0)</f>
        <v>0</v>
      </c>
      <c r="BG169" s="152">
        <f t="shared" ref="BG169:BG176" si="26">IF(N169="zákl. prenesená",J169,0)</f>
        <v>0</v>
      </c>
      <c r="BH169" s="152">
        <f t="shared" ref="BH169:BH176" si="27">IF(N169="zníž. prenesená",J169,0)</f>
        <v>0</v>
      </c>
      <c r="BI169" s="152">
        <f t="shared" ref="BI169:BI176" si="28">IF(N169="nulová",J169,0)</f>
        <v>0</v>
      </c>
      <c r="BJ169" s="15" t="s">
        <v>137</v>
      </c>
      <c r="BK169" s="152">
        <f t="shared" ref="BK169:BK176" si="29">ROUND(I169*H169,2)</f>
        <v>0</v>
      </c>
      <c r="BL169" s="15" t="s">
        <v>136</v>
      </c>
      <c r="BM169" s="151" t="s">
        <v>237</v>
      </c>
    </row>
    <row r="170" spans="1:65" s="2" customFormat="1" ht="16.5" customHeight="1">
      <c r="A170" s="27"/>
      <c r="B170" s="139"/>
      <c r="C170" s="140" t="s">
        <v>238</v>
      </c>
      <c r="D170" s="140" t="s">
        <v>132</v>
      </c>
      <c r="E170" s="141" t="s">
        <v>239</v>
      </c>
      <c r="F170" s="142" t="s">
        <v>240</v>
      </c>
      <c r="G170" s="143" t="s">
        <v>161</v>
      </c>
      <c r="H170" s="144">
        <v>63.25</v>
      </c>
      <c r="I170" s="145"/>
      <c r="J170" s="145">
        <f t="shared" si="20"/>
        <v>0</v>
      </c>
      <c r="K170" s="146"/>
      <c r="L170" s="28"/>
      <c r="M170" s="147" t="s">
        <v>1</v>
      </c>
      <c r="N170" s="148" t="s">
        <v>35</v>
      </c>
      <c r="O170" s="149">
        <v>0.48230000000000001</v>
      </c>
      <c r="P170" s="149">
        <f t="shared" si="21"/>
        <v>30.505475000000001</v>
      </c>
      <c r="Q170" s="149">
        <v>3.4099999999999998E-3</v>
      </c>
      <c r="R170" s="149">
        <f t="shared" si="22"/>
        <v>0.2156825</v>
      </c>
      <c r="S170" s="149">
        <v>0</v>
      </c>
      <c r="T170" s="150">
        <f t="shared" si="23"/>
        <v>0</v>
      </c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R170" s="151" t="s">
        <v>136</v>
      </c>
      <c r="AT170" s="151" t="s">
        <v>132</v>
      </c>
      <c r="AU170" s="151" t="s">
        <v>137</v>
      </c>
      <c r="AY170" s="15" t="s">
        <v>130</v>
      </c>
      <c r="BE170" s="152">
        <f t="shared" si="24"/>
        <v>0</v>
      </c>
      <c r="BF170" s="152">
        <f t="shared" si="25"/>
        <v>0</v>
      </c>
      <c r="BG170" s="152">
        <f t="shared" si="26"/>
        <v>0</v>
      </c>
      <c r="BH170" s="152">
        <f t="shared" si="27"/>
        <v>0</v>
      </c>
      <c r="BI170" s="152">
        <f t="shared" si="28"/>
        <v>0</v>
      </c>
      <c r="BJ170" s="15" t="s">
        <v>137</v>
      </c>
      <c r="BK170" s="152">
        <f t="shared" si="29"/>
        <v>0</v>
      </c>
      <c r="BL170" s="15" t="s">
        <v>136</v>
      </c>
      <c r="BM170" s="151" t="s">
        <v>241</v>
      </c>
    </row>
    <row r="171" spans="1:65" s="2" customFormat="1" ht="16.5" customHeight="1">
      <c r="A171" s="27"/>
      <c r="B171" s="139"/>
      <c r="C171" s="140" t="s">
        <v>242</v>
      </c>
      <c r="D171" s="140" t="s">
        <v>132</v>
      </c>
      <c r="E171" s="141" t="s">
        <v>243</v>
      </c>
      <c r="F171" s="142" t="s">
        <v>244</v>
      </c>
      <c r="G171" s="143" t="s">
        <v>161</v>
      </c>
      <c r="H171" s="144">
        <v>63.25</v>
      </c>
      <c r="I171" s="145"/>
      <c r="J171" s="145">
        <f t="shared" si="20"/>
        <v>0</v>
      </c>
      <c r="K171" s="146"/>
      <c r="L171" s="28"/>
      <c r="M171" s="147" t="s">
        <v>1</v>
      </c>
      <c r="N171" s="148" t="s">
        <v>35</v>
      </c>
      <c r="O171" s="149">
        <v>0.23899999999999999</v>
      </c>
      <c r="P171" s="149">
        <f t="shared" si="21"/>
        <v>15.11675</v>
      </c>
      <c r="Q171" s="149">
        <v>0</v>
      </c>
      <c r="R171" s="149">
        <f t="shared" si="22"/>
        <v>0</v>
      </c>
      <c r="S171" s="149">
        <v>0</v>
      </c>
      <c r="T171" s="150">
        <f t="shared" si="23"/>
        <v>0</v>
      </c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R171" s="151" t="s">
        <v>136</v>
      </c>
      <c r="AT171" s="151" t="s">
        <v>132</v>
      </c>
      <c r="AU171" s="151" t="s">
        <v>137</v>
      </c>
      <c r="AY171" s="15" t="s">
        <v>130</v>
      </c>
      <c r="BE171" s="152">
        <f t="shared" si="24"/>
        <v>0</v>
      </c>
      <c r="BF171" s="152">
        <f t="shared" si="25"/>
        <v>0</v>
      </c>
      <c r="BG171" s="152">
        <f t="shared" si="26"/>
        <v>0</v>
      </c>
      <c r="BH171" s="152">
        <f t="shared" si="27"/>
        <v>0</v>
      </c>
      <c r="BI171" s="152">
        <f t="shared" si="28"/>
        <v>0</v>
      </c>
      <c r="BJ171" s="15" t="s">
        <v>137</v>
      </c>
      <c r="BK171" s="152">
        <f t="shared" si="29"/>
        <v>0</v>
      </c>
      <c r="BL171" s="15" t="s">
        <v>136</v>
      </c>
      <c r="BM171" s="151" t="s">
        <v>245</v>
      </c>
    </row>
    <row r="172" spans="1:65" s="2" customFormat="1" ht="16.5" customHeight="1">
      <c r="A172" s="27"/>
      <c r="B172" s="139"/>
      <c r="C172" s="140" t="s">
        <v>246</v>
      </c>
      <c r="D172" s="140" t="s">
        <v>132</v>
      </c>
      <c r="E172" s="141" t="s">
        <v>247</v>
      </c>
      <c r="F172" s="142" t="s">
        <v>248</v>
      </c>
      <c r="G172" s="143" t="s">
        <v>189</v>
      </c>
      <c r="H172" s="144">
        <v>1.1000000000000001</v>
      </c>
      <c r="I172" s="145"/>
      <c r="J172" s="145">
        <f t="shared" si="20"/>
        <v>0</v>
      </c>
      <c r="K172" s="146"/>
      <c r="L172" s="28"/>
      <c r="M172" s="147" t="s">
        <v>1</v>
      </c>
      <c r="N172" s="148" t="s">
        <v>35</v>
      </c>
      <c r="O172" s="149">
        <v>35.618609999999997</v>
      </c>
      <c r="P172" s="149">
        <f t="shared" si="21"/>
        <v>39.180470999999997</v>
      </c>
      <c r="Q172" s="149">
        <v>1.0165999999999999</v>
      </c>
      <c r="R172" s="149">
        <f t="shared" si="22"/>
        <v>1.11826</v>
      </c>
      <c r="S172" s="149">
        <v>0</v>
      </c>
      <c r="T172" s="150">
        <f t="shared" si="23"/>
        <v>0</v>
      </c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R172" s="151" t="s">
        <v>136</v>
      </c>
      <c r="AT172" s="151" t="s">
        <v>132</v>
      </c>
      <c r="AU172" s="151" t="s">
        <v>137</v>
      </c>
      <c r="AY172" s="15" t="s">
        <v>130</v>
      </c>
      <c r="BE172" s="152">
        <f t="shared" si="24"/>
        <v>0</v>
      </c>
      <c r="BF172" s="152">
        <f t="shared" si="25"/>
        <v>0</v>
      </c>
      <c r="BG172" s="152">
        <f t="shared" si="26"/>
        <v>0</v>
      </c>
      <c r="BH172" s="152">
        <f t="shared" si="27"/>
        <v>0</v>
      </c>
      <c r="BI172" s="152">
        <f t="shared" si="28"/>
        <v>0</v>
      </c>
      <c r="BJ172" s="15" t="s">
        <v>137</v>
      </c>
      <c r="BK172" s="152">
        <f t="shared" si="29"/>
        <v>0</v>
      </c>
      <c r="BL172" s="15" t="s">
        <v>136</v>
      </c>
      <c r="BM172" s="151" t="s">
        <v>249</v>
      </c>
    </row>
    <row r="173" spans="1:65" s="2" customFormat="1" ht="16.5" customHeight="1">
      <c r="A173" s="27"/>
      <c r="B173" s="139"/>
      <c r="C173" s="140" t="s">
        <v>250</v>
      </c>
      <c r="D173" s="140" t="s">
        <v>132</v>
      </c>
      <c r="E173" s="141" t="s">
        <v>251</v>
      </c>
      <c r="F173" s="142" t="s">
        <v>252</v>
      </c>
      <c r="G173" s="143" t="s">
        <v>135</v>
      </c>
      <c r="H173" s="144">
        <v>5</v>
      </c>
      <c r="I173" s="145"/>
      <c r="J173" s="145">
        <f t="shared" si="20"/>
        <v>0</v>
      </c>
      <c r="K173" s="146"/>
      <c r="L173" s="28"/>
      <c r="M173" s="147" t="s">
        <v>1</v>
      </c>
      <c r="N173" s="148" t="s">
        <v>35</v>
      </c>
      <c r="O173" s="149">
        <v>2.6282899999999998</v>
      </c>
      <c r="P173" s="149">
        <f t="shared" si="21"/>
        <v>13.141449999999999</v>
      </c>
      <c r="Q173" s="149">
        <v>2.2405599999999999</v>
      </c>
      <c r="R173" s="149">
        <f t="shared" si="22"/>
        <v>11.2028</v>
      </c>
      <c r="S173" s="149">
        <v>0</v>
      </c>
      <c r="T173" s="150">
        <f t="shared" si="23"/>
        <v>0</v>
      </c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R173" s="151" t="s">
        <v>136</v>
      </c>
      <c r="AT173" s="151" t="s">
        <v>132</v>
      </c>
      <c r="AU173" s="151" t="s">
        <v>137</v>
      </c>
      <c r="AY173" s="15" t="s">
        <v>130</v>
      </c>
      <c r="BE173" s="152">
        <f t="shared" si="24"/>
        <v>0</v>
      </c>
      <c r="BF173" s="152">
        <f t="shared" si="25"/>
        <v>0</v>
      </c>
      <c r="BG173" s="152">
        <f t="shared" si="26"/>
        <v>0</v>
      </c>
      <c r="BH173" s="152">
        <f t="shared" si="27"/>
        <v>0</v>
      </c>
      <c r="BI173" s="152">
        <f t="shared" si="28"/>
        <v>0</v>
      </c>
      <c r="BJ173" s="15" t="s">
        <v>137</v>
      </c>
      <c r="BK173" s="152">
        <f t="shared" si="29"/>
        <v>0</v>
      </c>
      <c r="BL173" s="15" t="s">
        <v>136</v>
      </c>
      <c r="BM173" s="151" t="s">
        <v>253</v>
      </c>
    </row>
    <row r="174" spans="1:65" s="2" customFormat="1" ht="16.5" customHeight="1">
      <c r="A174" s="27"/>
      <c r="B174" s="139"/>
      <c r="C174" s="140" t="s">
        <v>254</v>
      </c>
      <c r="D174" s="140" t="s">
        <v>132</v>
      </c>
      <c r="E174" s="141" t="s">
        <v>255</v>
      </c>
      <c r="F174" s="142" t="s">
        <v>256</v>
      </c>
      <c r="G174" s="143" t="s">
        <v>189</v>
      </c>
      <c r="H174" s="144">
        <v>0.125</v>
      </c>
      <c r="I174" s="145"/>
      <c r="J174" s="145">
        <f t="shared" si="20"/>
        <v>0</v>
      </c>
      <c r="K174" s="146"/>
      <c r="L174" s="28"/>
      <c r="M174" s="147" t="s">
        <v>1</v>
      </c>
      <c r="N174" s="148" t="s">
        <v>35</v>
      </c>
      <c r="O174" s="149">
        <v>40.198599999999999</v>
      </c>
      <c r="P174" s="149">
        <f t="shared" si="21"/>
        <v>5.0248249999999999</v>
      </c>
      <c r="Q174" s="149">
        <v>1.0165500000000001</v>
      </c>
      <c r="R174" s="149">
        <f t="shared" si="22"/>
        <v>0.12706875000000001</v>
      </c>
      <c r="S174" s="149">
        <v>0</v>
      </c>
      <c r="T174" s="150">
        <f t="shared" si="23"/>
        <v>0</v>
      </c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R174" s="151" t="s">
        <v>136</v>
      </c>
      <c r="AT174" s="151" t="s">
        <v>132</v>
      </c>
      <c r="AU174" s="151" t="s">
        <v>137</v>
      </c>
      <c r="AY174" s="15" t="s">
        <v>130</v>
      </c>
      <c r="BE174" s="152">
        <f t="shared" si="24"/>
        <v>0</v>
      </c>
      <c r="BF174" s="152">
        <f t="shared" si="25"/>
        <v>0</v>
      </c>
      <c r="BG174" s="152">
        <f t="shared" si="26"/>
        <v>0</v>
      </c>
      <c r="BH174" s="152">
        <f t="shared" si="27"/>
        <v>0</v>
      </c>
      <c r="BI174" s="152">
        <f t="shared" si="28"/>
        <v>0</v>
      </c>
      <c r="BJ174" s="15" t="s">
        <v>137</v>
      </c>
      <c r="BK174" s="152">
        <f t="shared" si="29"/>
        <v>0</v>
      </c>
      <c r="BL174" s="15" t="s">
        <v>136</v>
      </c>
      <c r="BM174" s="151" t="s">
        <v>257</v>
      </c>
    </row>
    <row r="175" spans="1:65" s="2" customFormat="1" ht="16.5" customHeight="1">
      <c r="A175" s="27"/>
      <c r="B175" s="139"/>
      <c r="C175" s="140" t="s">
        <v>258</v>
      </c>
      <c r="D175" s="140" t="s">
        <v>132</v>
      </c>
      <c r="E175" s="141" t="s">
        <v>259</v>
      </c>
      <c r="F175" s="142" t="s">
        <v>260</v>
      </c>
      <c r="G175" s="143" t="s">
        <v>161</v>
      </c>
      <c r="H175" s="144">
        <v>7.45</v>
      </c>
      <c r="I175" s="145"/>
      <c r="J175" s="145">
        <f t="shared" si="20"/>
        <v>0</v>
      </c>
      <c r="K175" s="146"/>
      <c r="L175" s="28"/>
      <c r="M175" s="147" t="s">
        <v>1</v>
      </c>
      <c r="N175" s="148" t="s">
        <v>35</v>
      </c>
      <c r="O175" s="149">
        <v>1.27874</v>
      </c>
      <c r="P175" s="149">
        <f t="shared" si="21"/>
        <v>9.5266129999999993</v>
      </c>
      <c r="Q175" s="149">
        <v>8.4600000000000005E-3</v>
      </c>
      <c r="R175" s="149">
        <f t="shared" si="22"/>
        <v>6.3027E-2</v>
      </c>
      <c r="S175" s="149">
        <v>0</v>
      </c>
      <c r="T175" s="150">
        <f t="shared" si="23"/>
        <v>0</v>
      </c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R175" s="151" t="s">
        <v>136</v>
      </c>
      <c r="AT175" s="151" t="s">
        <v>132</v>
      </c>
      <c r="AU175" s="151" t="s">
        <v>137</v>
      </c>
      <c r="AY175" s="15" t="s">
        <v>130</v>
      </c>
      <c r="BE175" s="152">
        <f t="shared" si="24"/>
        <v>0</v>
      </c>
      <c r="BF175" s="152">
        <f t="shared" si="25"/>
        <v>0</v>
      </c>
      <c r="BG175" s="152">
        <f t="shared" si="26"/>
        <v>0</v>
      </c>
      <c r="BH175" s="152">
        <f t="shared" si="27"/>
        <v>0</v>
      </c>
      <c r="BI175" s="152">
        <f t="shared" si="28"/>
        <v>0</v>
      </c>
      <c r="BJ175" s="15" t="s">
        <v>137</v>
      </c>
      <c r="BK175" s="152">
        <f t="shared" si="29"/>
        <v>0</v>
      </c>
      <c r="BL175" s="15" t="s">
        <v>136</v>
      </c>
      <c r="BM175" s="151" t="s">
        <v>261</v>
      </c>
    </row>
    <row r="176" spans="1:65" s="2" customFormat="1" ht="16.5" customHeight="1">
      <c r="A176" s="27"/>
      <c r="B176" s="139"/>
      <c r="C176" s="140" t="s">
        <v>262</v>
      </c>
      <c r="D176" s="140" t="s">
        <v>132</v>
      </c>
      <c r="E176" s="141" t="s">
        <v>263</v>
      </c>
      <c r="F176" s="142" t="s">
        <v>264</v>
      </c>
      <c r="G176" s="143" t="s">
        <v>161</v>
      </c>
      <c r="H176" s="144">
        <v>7.45</v>
      </c>
      <c r="I176" s="145"/>
      <c r="J176" s="145">
        <f t="shared" si="20"/>
        <v>0</v>
      </c>
      <c r="K176" s="146"/>
      <c r="L176" s="28"/>
      <c r="M176" s="147" t="s">
        <v>1</v>
      </c>
      <c r="N176" s="148" t="s">
        <v>35</v>
      </c>
      <c r="O176" s="149">
        <v>0.33600000000000002</v>
      </c>
      <c r="P176" s="149">
        <f t="shared" si="21"/>
        <v>2.5032000000000001</v>
      </c>
      <c r="Q176" s="149">
        <v>0</v>
      </c>
      <c r="R176" s="149">
        <f t="shared" si="22"/>
        <v>0</v>
      </c>
      <c r="S176" s="149">
        <v>0</v>
      </c>
      <c r="T176" s="150">
        <f t="shared" si="23"/>
        <v>0</v>
      </c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R176" s="151" t="s">
        <v>136</v>
      </c>
      <c r="AT176" s="151" t="s">
        <v>132</v>
      </c>
      <c r="AU176" s="151" t="s">
        <v>137</v>
      </c>
      <c r="AY176" s="15" t="s">
        <v>130</v>
      </c>
      <c r="BE176" s="152">
        <f t="shared" si="24"/>
        <v>0</v>
      </c>
      <c r="BF176" s="152">
        <f t="shared" si="25"/>
        <v>0</v>
      </c>
      <c r="BG176" s="152">
        <f t="shared" si="26"/>
        <v>0</v>
      </c>
      <c r="BH176" s="152">
        <f t="shared" si="27"/>
        <v>0</v>
      </c>
      <c r="BI176" s="152">
        <f t="shared" si="28"/>
        <v>0</v>
      </c>
      <c r="BJ176" s="15" t="s">
        <v>137</v>
      </c>
      <c r="BK176" s="152">
        <f t="shared" si="29"/>
        <v>0</v>
      </c>
      <c r="BL176" s="15" t="s">
        <v>136</v>
      </c>
      <c r="BM176" s="151" t="s">
        <v>265</v>
      </c>
    </row>
    <row r="177" spans="1:65" s="12" customFormat="1" ht="22.75" customHeight="1">
      <c r="B177" s="127"/>
      <c r="D177" s="128" t="s">
        <v>68</v>
      </c>
      <c r="E177" s="137" t="s">
        <v>153</v>
      </c>
      <c r="F177" s="137" t="s">
        <v>266</v>
      </c>
      <c r="J177" s="138">
        <f>BK177</f>
        <v>0</v>
      </c>
      <c r="L177" s="127"/>
      <c r="M177" s="131"/>
      <c r="N177" s="132"/>
      <c r="O177" s="132"/>
      <c r="P177" s="133">
        <f>SUM(P178:P191)</f>
        <v>815.69080499999995</v>
      </c>
      <c r="Q177" s="132"/>
      <c r="R177" s="133">
        <f>SUM(R178:R191)</f>
        <v>47.468580000000003</v>
      </c>
      <c r="S177" s="132"/>
      <c r="T177" s="134">
        <f>SUM(T178:T191)</f>
        <v>0</v>
      </c>
      <c r="AR177" s="128" t="s">
        <v>77</v>
      </c>
      <c r="AT177" s="135" t="s">
        <v>68</v>
      </c>
      <c r="AU177" s="135" t="s">
        <v>77</v>
      </c>
      <c r="AY177" s="128" t="s">
        <v>130</v>
      </c>
      <c r="BK177" s="136">
        <f>SUM(BK178:BK191)</f>
        <v>0</v>
      </c>
    </row>
    <row r="178" spans="1:65" s="2" customFormat="1" ht="16.5" customHeight="1">
      <c r="A178" s="27"/>
      <c r="B178" s="139"/>
      <c r="C178" s="140" t="s">
        <v>267</v>
      </c>
      <c r="D178" s="140" t="s">
        <v>132</v>
      </c>
      <c r="E178" s="141" t="s">
        <v>268</v>
      </c>
      <c r="F178" s="142" t="s">
        <v>269</v>
      </c>
      <c r="G178" s="143" t="s">
        <v>161</v>
      </c>
      <c r="H178" s="144">
        <v>70</v>
      </c>
      <c r="I178" s="145"/>
      <c r="J178" s="145">
        <f>ROUND(I178*H178,2)</f>
        <v>0</v>
      </c>
      <c r="K178" s="146"/>
      <c r="L178" s="28"/>
      <c r="M178" s="147" t="s">
        <v>1</v>
      </c>
      <c r="N178" s="148" t="s">
        <v>35</v>
      </c>
      <c r="O178" s="149">
        <v>0.36741000000000001</v>
      </c>
      <c r="P178" s="149">
        <f>O178*H178</f>
        <v>25.718700000000002</v>
      </c>
      <c r="Q178" s="149">
        <v>6.8799999999999998E-3</v>
      </c>
      <c r="R178" s="149">
        <f>Q178*H178</f>
        <v>0.48159999999999997</v>
      </c>
      <c r="S178" s="149">
        <v>0</v>
      </c>
      <c r="T178" s="150">
        <f>S178*H178</f>
        <v>0</v>
      </c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R178" s="151" t="s">
        <v>136</v>
      </c>
      <c r="AT178" s="151" t="s">
        <v>132</v>
      </c>
      <c r="AU178" s="151" t="s">
        <v>137</v>
      </c>
      <c r="AY178" s="15" t="s">
        <v>130</v>
      </c>
      <c r="BE178" s="152">
        <f>IF(N178="základná",J178,0)</f>
        <v>0</v>
      </c>
      <c r="BF178" s="152">
        <f>IF(N178="znížená",J178,0)</f>
        <v>0</v>
      </c>
      <c r="BG178" s="152">
        <f>IF(N178="zákl. prenesená",J178,0)</f>
        <v>0</v>
      </c>
      <c r="BH178" s="152">
        <f>IF(N178="zníž. prenesená",J178,0)</f>
        <v>0</v>
      </c>
      <c r="BI178" s="152">
        <f>IF(N178="nulová",J178,0)</f>
        <v>0</v>
      </c>
      <c r="BJ178" s="15" t="s">
        <v>137</v>
      </c>
      <c r="BK178" s="152">
        <f>ROUND(I178*H178,2)</f>
        <v>0</v>
      </c>
      <c r="BL178" s="15" t="s">
        <v>136</v>
      </c>
      <c r="BM178" s="151" t="s">
        <v>270</v>
      </c>
    </row>
    <row r="179" spans="1:65" s="2" customFormat="1" ht="16.5" customHeight="1">
      <c r="A179" s="27"/>
      <c r="B179" s="139"/>
      <c r="C179" s="140" t="s">
        <v>271</v>
      </c>
      <c r="D179" s="140" t="s">
        <v>132</v>
      </c>
      <c r="E179" s="141" t="s">
        <v>272</v>
      </c>
      <c r="F179" s="142" t="s">
        <v>273</v>
      </c>
      <c r="G179" s="143" t="s">
        <v>161</v>
      </c>
      <c r="H179" s="144">
        <v>70</v>
      </c>
      <c r="I179" s="145"/>
      <c r="J179" s="145">
        <f>ROUND(I179*H179,2)</f>
        <v>0</v>
      </c>
      <c r="K179" s="146"/>
      <c r="L179" s="28"/>
      <c r="M179" s="147" t="s">
        <v>1</v>
      </c>
      <c r="N179" s="148" t="s">
        <v>35</v>
      </c>
      <c r="O179" s="149">
        <v>0.12085</v>
      </c>
      <c r="P179" s="149">
        <f>O179*H179</f>
        <v>8.4595000000000002</v>
      </c>
      <c r="Q179" s="149">
        <v>4.15E-3</v>
      </c>
      <c r="R179" s="149">
        <f>Q179*H179</f>
        <v>0.29049999999999998</v>
      </c>
      <c r="S179" s="149">
        <v>0</v>
      </c>
      <c r="T179" s="150">
        <f>S179*H179</f>
        <v>0</v>
      </c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R179" s="151" t="s">
        <v>136</v>
      </c>
      <c r="AT179" s="151" t="s">
        <v>132</v>
      </c>
      <c r="AU179" s="151" t="s">
        <v>137</v>
      </c>
      <c r="AY179" s="15" t="s">
        <v>130</v>
      </c>
      <c r="BE179" s="152">
        <f>IF(N179="základná",J179,0)</f>
        <v>0</v>
      </c>
      <c r="BF179" s="152">
        <f>IF(N179="znížená",J179,0)</f>
        <v>0</v>
      </c>
      <c r="BG179" s="152">
        <f>IF(N179="zákl. prenesená",J179,0)</f>
        <v>0</v>
      </c>
      <c r="BH179" s="152">
        <f>IF(N179="zníž. prenesená",J179,0)</f>
        <v>0</v>
      </c>
      <c r="BI179" s="152">
        <f>IF(N179="nulová",J179,0)</f>
        <v>0</v>
      </c>
      <c r="BJ179" s="15" t="s">
        <v>137</v>
      </c>
      <c r="BK179" s="152">
        <f>ROUND(I179*H179,2)</f>
        <v>0</v>
      </c>
      <c r="BL179" s="15" t="s">
        <v>136</v>
      </c>
      <c r="BM179" s="151" t="s">
        <v>274</v>
      </c>
    </row>
    <row r="180" spans="1:65" s="2" customFormat="1" ht="16.5" customHeight="1">
      <c r="A180" s="27"/>
      <c r="B180" s="139"/>
      <c r="C180" s="140" t="s">
        <v>275</v>
      </c>
      <c r="D180" s="140" t="s">
        <v>132</v>
      </c>
      <c r="E180" s="141" t="s">
        <v>276</v>
      </c>
      <c r="F180" s="142" t="s">
        <v>277</v>
      </c>
      <c r="G180" s="143" t="s">
        <v>161</v>
      </c>
      <c r="H180" s="144">
        <v>250</v>
      </c>
      <c r="I180" s="145"/>
      <c r="J180" s="145">
        <f>ROUND(I180*H180,2)</f>
        <v>0</v>
      </c>
      <c r="K180" s="146"/>
      <c r="L180" s="28"/>
      <c r="M180" s="147" t="s">
        <v>1</v>
      </c>
      <c r="N180" s="148" t="s">
        <v>35</v>
      </c>
      <c r="O180" s="149">
        <v>5.2049999999999999E-2</v>
      </c>
      <c r="P180" s="149">
        <f>O180*H180</f>
        <v>13.012499999999999</v>
      </c>
      <c r="Q180" s="149">
        <v>2.3000000000000001E-4</v>
      </c>
      <c r="R180" s="149">
        <f>Q180*H180</f>
        <v>5.7500000000000002E-2</v>
      </c>
      <c r="S180" s="149">
        <v>0</v>
      </c>
      <c r="T180" s="150">
        <f>S180*H180</f>
        <v>0</v>
      </c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R180" s="151" t="s">
        <v>136</v>
      </c>
      <c r="AT180" s="151" t="s">
        <v>132</v>
      </c>
      <c r="AU180" s="151" t="s">
        <v>137</v>
      </c>
      <c r="AY180" s="15" t="s">
        <v>130</v>
      </c>
      <c r="BE180" s="152">
        <f>IF(N180="základná",J180,0)</f>
        <v>0</v>
      </c>
      <c r="BF180" s="152">
        <f>IF(N180="znížená",J180,0)</f>
        <v>0</v>
      </c>
      <c r="BG180" s="152">
        <f>IF(N180="zákl. prenesená",J180,0)</f>
        <v>0</v>
      </c>
      <c r="BH180" s="152">
        <f>IF(N180="zníž. prenesená",J180,0)</f>
        <v>0</v>
      </c>
      <c r="BI180" s="152">
        <f>IF(N180="nulová",J180,0)</f>
        <v>0</v>
      </c>
      <c r="BJ180" s="15" t="s">
        <v>137</v>
      </c>
      <c r="BK180" s="152">
        <f>ROUND(I180*H180,2)</f>
        <v>0</v>
      </c>
      <c r="BL180" s="15" t="s">
        <v>136</v>
      </c>
      <c r="BM180" s="151" t="s">
        <v>278</v>
      </c>
    </row>
    <row r="181" spans="1:65" s="2" customFormat="1" ht="16.5" customHeight="1">
      <c r="A181" s="27"/>
      <c r="B181" s="139"/>
      <c r="C181" s="140" t="s">
        <v>279</v>
      </c>
      <c r="D181" s="140" t="s">
        <v>132</v>
      </c>
      <c r="E181" s="141" t="s">
        <v>280</v>
      </c>
      <c r="F181" s="142" t="s">
        <v>281</v>
      </c>
      <c r="G181" s="143" t="s">
        <v>161</v>
      </c>
      <c r="H181" s="144">
        <v>250</v>
      </c>
      <c r="I181" s="145"/>
      <c r="J181" s="145">
        <f>ROUND(I181*H181,2)</f>
        <v>0</v>
      </c>
      <c r="K181" s="146"/>
      <c r="L181" s="28"/>
      <c r="M181" s="147" t="s">
        <v>1</v>
      </c>
      <c r="N181" s="148" t="s">
        <v>35</v>
      </c>
      <c r="O181" s="149">
        <v>0.27734999999999999</v>
      </c>
      <c r="P181" s="149">
        <f>O181*H181</f>
        <v>69.337499999999991</v>
      </c>
      <c r="Q181" s="149">
        <v>6.5599999999999999E-3</v>
      </c>
      <c r="R181" s="149">
        <f>Q181*H181</f>
        <v>1.64</v>
      </c>
      <c r="S181" s="149">
        <v>0</v>
      </c>
      <c r="T181" s="150">
        <f>S181*H181</f>
        <v>0</v>
      </c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R181" s="151" t="s">
        <v>136</v>
      </c>
      <c r="AT181" s="151" t="s">
        <v>132</v>
      </c>
      <c r="AU181" s="151" t="s">
        <v>137</v>
      </c>
      <c r="AY181" s="15" t="s">
        <v>130</v>
      </c>
      <c r="BE181" s="152">
        <f>IF(N181="základná",J181,0)</f>
        <v>0</v>
      </c>
      <c r="BF181" s="152">
        <f>IF(N181="znížená",J181,0)</f>
        <v>0</v>
      </c>
      <c r="BG181" s="152">
        <f>IF(N181="zákl. prenesená",J181,0)</f>
        <v>0</v>
      </c>
      <c r="BH181" s="152">
        <f>IF(N181="zníž. prenesená",J181,0)</f>
        <v>0</v>
      </c>
      <c r="BI181" s="152">
        <f>IF(N181="nulová",J181,0)</f>
        <v>0</v>
      </c>
      <c r="BJ181" s="15" t="s">
        <v>137</v>
      </c>
      <c r="BK181" s="152">
        <f>ROUND(I181*H181,2)</f>
        <v>0</v>
      </c>
      <c r="BL181" s="15" t="s">
        <v>136</v>
      </c>
      <c r="BM181" s="151" t="s">
        <v>282</v>
      </c>
    </row>
    <row r="182" spans="1:65" s="2" customFormat="1" ht="16.5" customHeight="1">
      <c r="A182" s="27"/>
      <c r="B182" s="139"/>
      <c r="C182" s="140" t="s">
        <v>283</v>
      </c>
      <c r="D182" s="140" t="s">
        <v>132</v>
      </c>
      <c r="E182" s="141" t="s">
        <v>284</v>
      </c>
      <c r="F182" s="142" t="s">
        <v>285</v>
      </c>
      <c r="G182" s="143" t="s">
        <v>176</v>
      </c>
      <c r="H182" s="144">
        <v>350</v>
      </c>
      <c r="I182" s="145"/>
      <c r="J182" s="145">
        <f>ROUND(I182*H182,2)</f>
        <v>0</v>
      </c>
      <c r="K182" s="146"/>
      <c r="L182" s="28"/>
      <c r="M182" s="147" t="s">
        <v>1</v>
      </c>
      <c r="N182" s="148" t="s">
        <v>35</v>
      </c>
      <c r="O182" s="149">
        <v>4.5999999999999999E-2</v>
      </c>
      <c r="P182" s="149">
        <f>O182*H182</f>
        <v>16.100000000000001</v>
      </c>
      <c r="Q182" s="149">
        <v>1.7700000000000001E-3</v>
      </c>
      <c r="R182" s="149">
        <f>Q182*H182</f>
        <v>0.61950000000000005</v>
      </c>
      <c r="S182" s="149">
        <v>0</v>
      </c>
      <c r="T182" s="150">
        <f>S182*H182</f>
        <v>0</v>
      </c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R182" s="151" t="s">
        <v>136</v>
      </c>
      <c r="AT182" s="151" t="s">
        <v>132</v>
      </c>
      <c r="AU182" s="151" t="s">
        <v>137</v>
      </c>
      <c r="AY182" s="15" t="s">
        <v>130</v>
      </c>
      <c r="BE182" s="152">
        <f>IF(N182="základná",J182,0)</f>
        <v>0</v>
      </c>
      <c r="BF182" s="152">
        <f>IF(N182="znížená",J182,0)</f>
        <v>0</v>
      </c>
      <c r="BG182" s="152">
        <f>IF(N182="zákl. prenesená",J182,0)</f>
        <v>0</v>
      </c>
      <c r="BH182" s="152">
        <f>IF(N182="zníž. prenesená",J182,0)</f>
        <v>0</v>
      </c>
      <c r="BI182" s="152">
        <f>IF(N182="nulová",J182,0)</f>
        <v>0</v>
      </c>
      <c r="BJ182" s="15" t="s">
        <v>137</v>
      </c>
      <c r="BK182" s="152">
        <f>ROUND(I182*H182,2)</f>
        <v>0</v>
      </c>
      <c r="BL182" s="15" t="s">
        <v>136</v>
      </c>
      <c r="BM182" s="151" t="s">
        <v>286</v>
      </c>
    </row>
    <row r="183" spans="1:65" s="13" customFormat="1" ht="12">
      <c r="B183" s="163"/>
      <c r="D183" s="164" t="s">
        <v>167</v>
      </c>
      <c r="E183" s="170" t="s">
        <v>1</v>
      </c>
      <c r="F183" s="165" t="s">
        <v>287</v>
      </c>
      <c r="H183" s="166">
        <v>350</v>
      </c>
      <c r="L183" s="163"/>
      <c r="M183" s="167"/>
      <c r="N183" s="168"/>
      <c r="O183" s="168"/>
      <c r="P183" s="168"/>
      <c r="Q183" s="168"/>
      <c r="R183" s="168"/>
      <c r="S183" s="168"/>
      <c r="T183" s="169"/>
      <c r="AT183" s="170" t="s">
        <v>167</v>
      </c>
      <c r="AU183" s="170" t="s">
        <v>137</v>
      </c>
      <c r="AV183" s="13" t="s">
        <v>137</v>
      </c>
      <c r="AW183" s="13" t="s">
        <v>25</v>
      </c>
      <c r="AX183" s="13" t="s">
        <v>77</v>
      </c>
      <c r="AY183" s="170" t="s">
        <v>130</v>
      </c>
    </row>
    <row r="184" spans="1:65" s="2" customFormat="1" ht="16.5" customHeight="1">
      <c r="A184" s="27"/>
      <c r="B184" s="139"/>
      <c r="C184" s="153" t="s">
        <v>288</v>
      </c>
      <c r="D184" s="153" t="s">
        <v>164</v>
      </c>
      <c r="E184" s="154" t="s">
        <v>289</v>
      </c>
      <c r="F184" s="155" t="s">
        <v>762</v>
      </c>
      <c r="G184" s="156" t="s">
        <v>176</v>
      </c>
      <c r="H184" s="157">
        <v>91.5</v>
      </c>
      <c r="I184" s="158"/>
      <c r="J184" s="158">
        <f t="shared" ref="J184:J191" si="30">ROUND(I184*H184,2)</f>
        <v>0</v>
      </c>
      <c r="K184" s="159"/>
      <c r="L184" s="160"/>
      <c r="M184" s="161" t="s">
        <v>1</v>
      </c>
      <c r="N184" s="162" t="s">
        <v>35</v>
      </c>
      <c r="O184" s="149">
        <v>0</v>
      </c>
      <c r="P184" s="149">
        <f t="shared" ref="P184:P191" si="31">O184*H184</f>
        <v>0</v>
      </c>
      <c r="Q184" s="149">
        <v>2.0000000000000001E-4</v>
      </c>
      <c r="R184" s="149">
        <f t="shared" ref="R184:R191" si="32">Q184*H184</f>
        <v>1.83E-2</v>
      </c>
      <c r="S184" s="149">
        <v>0</v>
      </c>
      <c r="T184" s="150">
        <f t="shared" ref="T184:T191" si="33">S184*H184</f>
        <v>0</v>
      </c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R184" s="151" t="s">
        <v>163</v>
      </c>
      <c r="AT184" s="151" t="s">
        <v>164</v>
      </c>
      <c r="AU184" s="151" t="s">
        <v>137</v>
      </c>
      <c r="AY184" s="15" t="s">
        <v>130</v>
      </c>
      <c r="BE184" s="152">
        <f t="shared" ref="BE184:BE191" si="34">IF(N184="základná",J184,0)</f>
        <v>0</v>
      </c>
      <c r="BF184" s="152">
        <f t="shared" ref="BF184:BF191" si="35">IF(N184="znížená",J184,0)</f>
        <v>0</v>
      </c>
      <c r="BG184" s="152">
        <f t="shared" ref="BG184:BG191" si="36">IF(N184="zákl. prenesená",J184,0)</f>
        <v>0</v>
      </c>
      <c r="BH184" s="152">
        <f t="shared" ref="BH184:BH191" si="37">IF(N184="zníž. prenesená",J184,0)</f>
        <v>0</v>
      </c>
      <c r="BI184" s="152">
        <f t="shared" ref="BI184:BI191" si="38">IF(N184="nulová",J184,0)</f>
        <v>0</v>
      </c>
      <c r="BJ184" s="15" t="s">
        <v>137</v>
      </c>
      <c r="BK184" s="152">
        <f t="shared" ref="BK184:BK191" si="39">ROUND(I184*H184,2)</f>
        <v>0</v>
      </c>
      <c r="BL184" s="15" t="s">
        <v>136</v>
      </c>
      <c r="BM184" s="151" t="s">
        <v>290</v>
      </c>
    </row>
    <row r="185" spans="1:65" s="2" customFormat="1" ht="16.5" customHeight="1">
      <c r="A185" s="27"/>
      <c r="B185" s="139"/>
      <c r="C185" s="140" t="s">
        <v>291</v>
      </c>
      <c r="D185" s="140" t="s">
        <v>132</v>
      </c>
      <c r="E185" s="141" t="s">
        <v>292</v>
      </c>
      <c r="F185" s="142" t="s">
        <v>293</v>
      </c>
      <c r="G185" s="143" t="s">
        <v>161</v>
      </c>
      <c r="H185" s="144">
        <v>250</v>
      </c>
      <c r="I185" s="145"/>
      <c r="J185" s="145">
        <f t="shared" si="30"/>
        <v>0</v>
      </c>
      <c r="K185" s="146"/>
      <c r="L185" s="28"/>
      <c r="M185" s="147" t="s">
        <v>1</v>
      </c>
      <c r="N185" s="148" t="s">
        <v>35</v>
      </c>
      <c r="O185" s="149">
        <v>0.11085</v>
      </c>
      <c r="P185" s="149">
        <f t="shared" si="31"/>
        <v>27.712500000000002</v>
      </c>
      <c r="Q185" s="149">
        <v>4.15E-3</v>
      </c>
      <c r="R185" s="149">
        <f t="shared" si="32"/>
        <v>1.0375000000000001</v>
      </c>
      <c r="S185" s="149">
        <v>0</v>
      </c>
      <c r="T185" s="150">
        <f t="shared" si="33"/>
        <v>0</v>
      </c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R185" s="151" t="s">
        <v>136</v>
      </c>
      <c r="AT185" s="151" t="s">
        <v>132</v>
      </c>
      <c r="AU185" s="151" t="s">
        <v>137</v>
      </c>
      <c r="AY185" s="15" t="s">
        <v>130</v>
      </c>
      <c r="BE185" s="152">
        <f t="shared" si="34"/>
        <v>0</v>
      </c>
      <c r="BF185" s="152">
        <f t="shared" si="35"/>
        <v>0</v>
      </c>
      <c r="BG185" s="152">
        <f t="shared" si="36"/>
        <v>0</v>
      </c>
      <c r="BH185" s="152">
        <f t="shared" si="37"/>
        <v>0</v>
      </c>
      <c r="BI185" s="152">
        <f t="shared" si="38"/>
        <v>0</v>
      </c>
      <c r="BJ185" s="15" t="s">
        <v>137</v>
      </c>
      <c r="BK185" s="152">
        <f t="shared" si="39"/>
        <v>0</v>
      </c>
      <c r="BL185" s="15" t="s">
        <v>136</v>
      </c>
      <c r="BM185" s="151" t="s">
        <v>294</v>
      </c>
    </row>
    <row r="186" spans="1:65" s="2" customFormat="1" ht="16.5" customHeight="1">
      <c r="A186" s="27"/>
      <c r="B186" s="139"/>
      <c r="C186" s="140" t="s">
        <v>295</v>
      </c>
      <c r="D186" s="140" t="s">
        <v>132</v>
      </c>
      <c r="E186" s="141" t="s">
        <v>296</v>
      </c>
      <c r="F186" s="142" t="s">
        <v>297</v>
      </c>
      <c r="G186" s="143" t="s">
        <v>161</v>
      </c>
      <c r="H186" s="144">
        <v>320</v>
      </c>
      <c r="I186" s="145"/>
      <c r="J186" s="145">
        <f t="shared" si="30"/>
        <v>0</v>
      </c>
      <c r="K186" s="146"/>
      <c r="L186" s="28"/>
      <c r="M186" s="147" t="s">
        <v>1</v>
      </c>
      <c r="N186" s="148" t="s">
        <v>35</v>
      </c>
      <c r="O186" s="149">
        <v>9.2050000000000007E-2</v>
      </c>
      <c r="P186" s="149">
        <f t="shared" si="31"/>
        <v>29.456000000000003</v>
      </c>
      <c r="Q186" s="149">
        <v>2.3000000000000001E-4</v>
      </c>
      <c r="R186" s="149">
        <f t="shared" si="32"/>
        <v>7.3599999999999999E-2</v>
      </c>
      <c r="S186" s="149">
        <v>0</v>
      </c>
      <c r="T186" s="150">
        <f t="shared" si="33"/>
        <v>0</v>
      </c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R186" s="151" t="s">
        <v>136</v>
      </c>
      <c r="AT186" s="151" t="s">
        <v>132</v>
      </c>
      <c r="AU186" s="151" t="s">
        <v>137</v>
      </c>
      <c r="AY186" s="15" t="s">
        <v>130</v>
      </c>
      <c r="BE186" s="152">
        <f t="shared" si="34"/>
        <v>0</v>
      </c>
      <c r="BF186" s="152">
        <f t="shared" si="35"/>
        <v>0</v>
      </c>
      <c r="BG186" s="152">
        <f t="shared" si="36"/>
        <v>0</v>
      </c>
      <c r="BH186" s="152">
        <f t="shared" si="37"/>
        <v>0</v>
      </c>
      <c r="BI186" s="152">
        <f t="shared" si="38"/>
        <v>0</v>
      </c>
      <c r="BJ186" s="15" t="s">
        <v>137</v>
      </c>
      <c r="BK186" s="152">
        <f t="shared" si="39"/>
        <v>0</v>
      </c>
      <c r="BL186" s="15" t="s">
        <v>136</v>
      </c>
      <c r="BM186" s="151" t="s">
        <v>298</v>
      </c>
    </row>
    <row r="187" spans="1:65" s="2" customFormat="1" ht="16.5" customHeight="1">
      <c r="A187" s="27"/>
      <c r="B187" s="139"/>
      <c r="C187" s="140" t="s">
        <v>299</v>
      </c>
      <c r="D187" s="140" t="s">
        <v>132</v>
      </c>
      <c r="E187" s="141" t="s">
        <v>300</v>
      </c>
      <c r="F187" s="142" t="s">
        <v>301</v>
      </c>
      <c r="G187" s="143" t="s">
        <v>161</v>
      </c>
      <c r="H187" s="144">
        <v>510</v>
      </c>
      <c r="I187" s="145"/>
      <c r="J187" s="145">
        <f t="shared" si="30"/>
        <v>0</v>
      </c>
      <c r="K187" s="146"/>
      <c r="L187" s="28"/>
      <c r="M187" s="147" t="s">
        <v>1</v>
      </c>
      <c r="N187" s="148" t="s">
        <v>35</v>
      </c>
      <c r="O187" s="149">
        <v>0.34734999999999999</v>
      </c>
      <c r="P187" s="149">
        <f t="shared" si="31"/>
        <v>177.14849999999998</v>
      </c>
      <c r="Q187" s="149">
        <v>6.5599999999999999E-3</v>
      </c>
      <c r="R187" s="149">
        <f t="shared" si="32"/>
        <v>3.3456000000000001</v>
      </c>
      <c r="S187" s="149">
        <v>0</v>
      </c>
      <c r="T187" s="150">
        <f t="shared" si="33"/>
        <v>0</v>
      </c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R187" s="151" t="s">
        <v>136</v>
      </c>
      <c r="AT187" s="151" t="s">
        <v>132</v>
      </c>
      <c r="AU187" s="151" t="s">
        <v>137</v>
      </c>
      <c r="AY187" s="15" t="s">
        <v>130</v>
      </c>
      <c r="BE187" s="152">
        <f t="shared" si="34"/>
        <v>0</v>
      </c>
      <c r="BF187" s="152">
        <f t="shared" si="35"/>
        <v>0</v>
      </c>
      <c r="BG187" s="152">
        <f t="shared" si="36"/>
        <v>0</v>
      </c>
      <c r="BH187" s="152">
        <f t="shared" si="37"/>
        <v>0</v>
      </c>
      <c r="BI187" s="152">
        <f t="shared" si="38"/>
        <v>0</v>
      </c>
      <c r="BJ187" s="15" t="s">
        <v>137</v>
      </c>
      <c r="BK187" s="152">
        <f t="shared" si="39"/>
        <v>0</v>
      </c>
      <c r="BL187" s="15" t="s">
        <v>136</v>
      </c>
      <c r="BM187" s="151" t="s">
        <v>302</v>
      </c>
    </row>
    <row r="188" spans="1:65" s="2" customFormat="1" ht="16.5" customHeight="1">
      <c r="A188" s="27"/>
      <c r="B188" s="139"/>
      <c r="C188" s="140" t="s">
        <v>303</v>
      </c>
      <c r="D188" s="140" t="s">
        <v>132</v>
      </c>
      <c r="E188" s="141" t="s">
        <v>304</v>
      </c>
      <c r="F188" s="142" t="s">
        <v>305</v>
      </c>
      <c r="G188" s="143" t="s">
        <v>161</v>
      </c>
      <c r="H188" s="144">
        <v>320</v>
      </c>
      <c r="I188" s="145"/>
      <c r="J188" s="145">
        <f t="shared" si="30"/>
        <v>0</v>
      </c>
      <c r="K188" s="146"/>
      <c r="L188" s="28"/>
      <c r="M188" s="147" t="s">
        <v>1</v>
      </c>
      <c r="N188" s="148" t="s">
        <v>35</v>
      </c>
      <c r="O188" s="149">
        <v>0.11085</v>
      </c>
      <c r="P188" s="149">
        <f t="shared" si="31"/>
        <v>35.472000000000001</v>
      </c>
      <c r="Q188" s="149">
        <v>4.15E-3</v>
      </c>
      <c r="R188" s="149">
        <f t="shared" si="32"/>
        <v>1.3280000000000001</v>
      </c>
      <c r="S188" s="149">
        <v>0</v>
      </c>
      <c r="T188" s="150">
        <f t="shared" si="33"/>
        <v>0</v>
      </c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R188" s="151" t="s">
        <v>136</v>
      </c>
      <c r="AT188" s="151" t="s">
        <v>132</v>
      </c>
      <c r="AU188" s="151" t="s">
        <v>137</v>
      </c>
      <c r="AY188" s="15" t="s">
        <v>130</v>
      </c>
      <c r="BE188" s="152">
        <f t="shared" si="34"/>
        <v>0</v>
      </c>
      <c r="BF188" s="152">
        <f t="shared" si="35"/>
        <v>0</v>
      </c>
      <c r="BG188" s="152">
        <f t="shared" si="36"/>
        <v>0</v>
      </c>
      <c r="BH188" s="152">
        <f t="shared" si="37"/>
        <v>0</v>
      </c>
      <c r="BI188" s="152">
        <f t="shared" si="38"/>
        <v>0</v>
      </c>
      <c r="BJ188" s="15" t="s">
        <v>137</v>
      </c>
      <c r="BK188" s="152">
        <f t="shared" si="39"/>
        <v>0</v>
      </c>
      <c r="BL188" s="15" t="s">
        <v>136</v>
      </c>
      <c r="BM188" s="151" t="s">
        <v>306</v>
      </c>
    </row>
    <row r="189" spans="1:65" s="2" customFormat="1" ht="16.5" customHeight="1">
      <c r="A189" s="27"/>
      <c r="B189" s="139"/>
      <c r="C189" s="140" t="s">
        <v>307</v>
      </c>
      <c r="D189" s="140" t="s">
        <v>132</v>
      </c>
      <c r="E189" s="141" t="s">
        <v>308</v>
      </c>
      <c r="F189" s="142" t="s">
        <v>309</v>
      </c>
      <c r="G189" s="143" t="s">
        <v>161</v>
      </c>
      <c r="H189" s="144">
        <v>320</v>
      </c>
      <c r="I189" s="145"/>
      <c r="J189" s="145">
        <f t="shared" si="30"/>
        <v>0</v>
      </c>
      <c r="K189" s="146"/>
      <c r="L189" s="28"/>
      <c r="M189" s="147" t="s">
        <v>1</v>
      </c>
      <c r="N189" s="148" t="s">
        <v>35</v>
      </c>
      <c r="O189" s="149">
        <v>0.92183999999999999</v>
      </c>
      <c r="P189" s="149">
        <f t="shared" si="31"/>
        <v>294.98879999999997</v>
      </c>
      <c r="Q189" s="149">
        <v>3.4889999999999997E-2</v>
      </c>
      <c r="R189" s="149">
        <f t="shared" si="32"/>
        <v>11.1648</v>
      </c>
      <c r="S189" s="149">
        <v>0</v>
      </c>
      <c r="T189" s="150">
        <f t="shared" si="33"/>
        <v>0</v>
      </c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R189" s="151" t="s">
        <v>136</v>
      </c>
      <c r="AT189" s="151" t="s">
        <v>132</v>
      </c>
      <c r="AU189" s="151" t="s">
        <v>137</v>
      </c>
      <c r="AY189" s="15" t="s">
        <v>130</v>
      </c>
      <c r="BE189" s="152">
        <f t="shared" si="34"/>
        <v>0</v>
      </c>
      <c r="BF189" s="152">
        <f t="shared" si="35"/>
        <v>0</v>
      </c>
      <c r="BG189" s="152">
        <f t="shared" si="36"/>
        <v>0</v>
      </c>
      <c r="BH189" s="152">
        <f t="shared" si="37"/>
        <v>0</v>
      </c>
      <c r="BI189" s="152">
        <f t="shared" si="38"/>
        <v>0</v>
      </c>
      <c r="BJ189" s="15" t="s">
        <v>137</v>
      </c>
      <c r="BK189" s="152">
        <f t="shared" si="39"/>
        <v>0</v>
      </c>
      <c r="BL189" s="15" t="s">
        <v>136</v>
      </c>
      <c r="BM189" s="151" t="s">
        <v>310</v>
      </c>
    </row>
    <row r="190" spans="1:65" s="2" customFormat="1" ht="16.5" customHeight="1">
      <c r="A190" s="27"/>
      <c r="B190" s="139"/>
      <c r="C190" s="140" t="s">
        <v>311</v>
      </c>
      <c r="D190" s="140" t="s">
        <v>132</v>
      </c>
      <c r="E190" s="141" t="s">
        <v>312</v>
      </c>
      <c r="F190" s="142" t="s">
        <v>313</v>
      </c>
      <c r="G190" s="143" t="s">
        <v>135</v>
      </c>
      <c r="H190" s="144">
        <v>3.5</v>
      </c>
      <c r="I190" s="145"/>
      <c r="J190" s="145">
        <f t="shared" si="30"/>
        <v>0</v>
      </c>
      <c r="K190" s="146"/>
      <c r="L190" s="28"/>
      <c r="M190" s="147" t="s">
        <v>1</v>
      </c>
      <c r="N190" s="148" t="s">
        <v>35</v>
      </c>
      <c r="O190" s="149">
        <v>3.1698300000000001</v>
      </c>
      <c r="P190" s="149">
        <f t="shared" si="31"/>
        <v>11.094405</v>
      </c>
      <c r="Q190" s="149">
        <v>2.2404799999999998</v>
      </c>
      <c r="R190" s="149">
        <f t="shared" si="32"/>
        <v>7.8416799999999993</v>
      </c>
      <c r="S190" s="149">
        <v>0</v>
      </c>
      <c r="T190" s="150">
        <f t="shared" si="33"/>
        <v>0</v>
      </c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R190" s="151" t="s">
        <v>136</v>
      </c>
      <c r="AT190" s="151" t="s">
        <v>132</v>
      </c>
      <c r="AU190" s="151" t="s">
        <v>137</v>
      </c>
      <c r="AY190" s="15" t="s">
        <v>130</v>
      </c>
      <c r="BE190" s="152">
        <f t="shared" si="34"/>
        <v>0</v>
      </c>
      <c r="BF190" s="152">
        <f t="shared" si="35"/>
        <v>0</v>
      </c>
      <c r="BG190" s="152">
        <f t="shared" si="36"/>
        <v>0</v>
      </c>
      <c r="BH190" s="152">
        <f t="shared" si="37"/>
        <v>0</v>
      </c>
      <c r="BI190" s="152">
        <f t="shared" si="38"/>
        <v>0</v>
      </c>
      <c r="BJ190" s="15" t="s">
        <v>137</v>
      </c>
      <c r="BK190" s="152">
        <f t="shared" si="39"/>
        <v>0</v>
      </c>
      <c r="BL190" s="15" t="s">
        <v>136</v>
      </c>
      <c r="BM190" s="151" t="s">
        <v>314</v>
      </c>
    </row>
    <row r="191" spans="1:65" s="2" customFormat="1" ht="16.5" customHeight="1">
      <c r="A191" s="27"/>
      <c r="B191" s="139"/>
      <c r="C191" s="140" t="s">
        <v>315</v>
      </c>
      <c r="D191" s="140" t="s">
        <v>132</v>
      </c>
      <c r="E191" s="141" t="s">
        <v>316</v>
      </c>
      <c r="F191" s="142" t="s">
        <v>317</v>
      </c>
      <c r="G191" s="143" t="s">
        <v>161</v>
      </c>
      <c r="H191" s="144">
        <v>190</v>
      </c>
      <c r="I191" s="145"/>
      <c r="J191" s="145">
        <f t="shared" si="30"/>
        <v>0</v>
      </c>
      <c r="K191" s="146"/>
      <c r="L191" s="28"/>
      <c r="M191" s="147" t="s">
        <v>1</v>
      </c>
      <c r="N191" s="148" t="s">
        <v>35</v>
      </c>
      <c r="O191" s="149">
        <v>0.56415999999999999</v>
      </c>
      <c r="P191" s="149">
        <f t="shared" si="31"/>
        <v>107.1904</v>
      </c>
      <c r="Q191" s="149">
        <v>0.10299999999999999</v>
      </c>
      <c r="R191" s="149">
        <f t="shared" si="32"/>
        <v>19.57</v>
      </c>
      <c r="S191" s="149">
        <v>0</v>
      </c>
      <c r="T191" s="150">
        <f t="shared" si="33"/>
        <v>0</v>
      </c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R191" s="151" t="s">
        <v>136</v>
      </c>
      <c r="AT191" s="151" t="s">
        <v>132</v>
      </c>
      <c r="AU191" s="151" t="s">
        <v>137</v>
      </c>
      <c r="AY191" s="15" t="s">
        <v>130</v>
      </c>
      <c r="BE191" s="152">
        <f t="shared" si="34"/>
        <v>0</v>
      </c>
      <c r="BF191" s="152">
        <f t="shared" si="35"/>
        <v>0</v>
      </c>
      <c r="BG191" s="152">
        <f t="shared" si="36"/>
        <v>0</v>
      </c>
      <c r="BH191" s="152">
        <f t="shared" si="37"/>
        <v>0</v>
      </c>
      <c r="BI191" s="152">
        <f t="shared" si="38"/>
        <v>0</v>
      </c>
      <c r="BJ191" s="15" t="s">
        <v>137</v>
      </c>
      <c r="BK191" s="152">
        <f t="shared" si="39"/>
        <v>0</v>
      </c>
      <c r="BL191" s="15" t="s">
        <v>136</v>
      </c>
      <c r="BM191" s="151" t="s">
        <v>318</v>
      </c>
    </row>
    <row r="192" spans="1:65" s="12" customFormat="1" ht="22.75" customHeight="1">
      <c r="B192" s="127"/>
      <c r="D192" s="128" t="s">
        <v>68</v>
      </c>
      <c r="E192" s="137" t="s">
        <v>169</v>
      </c>
      <c r="F192" s="137" t="s">
        <v>319</v>
      </c>
      <c r="J192" s="138">
        <f>BK192</f>
        <v>0</v>
      </c>
      <c r="L192" s="127"/>
      <c r="M192" s="131"/>
      <c r="N192" s="132"/>
      <c r="O192" s="132"/>
      <c r="P192" s="133">
        <f>SUM(P193:P203)</f>
        <v>259.15940599999993</v>
      </c>
      <c r="Q192" s="132"/>
      <c r="R192" s="133">
        <f>SUM(R193:R203)</f>
        <v>4.7200000000000006E-2</v>
      </c>
      <c r="S192" s="132"/>
      <c r="T192" s="134">
        <f>SUM(T193:T203)</f>
        <v>61.161480000000005</v>
      </c>
      <c r="AR192" s="128" t="s">
        <v>77</v>
      </c>
      <c r="AT192" s="135" t="s">
        <v>68</v>
      </c>
      <c r="AU192" s="135" t="s">
        <v>77</v>
      </c>
      <c r="AY192" s="128" t="s">
        <v>130</v>
      </c>
      <c r="BK192" s="136">
        <f>SUM(BK193:BK203)</f>
        <v>0</v>
      </c>
    </row>
    <row r="193" spans="1:65" s="2" customFormat="1" ht="16.5" customHeight="1">
      <c r="A193" s="27"/>
      <c r="B193" s="139"/>
      <c r="C193" s="140" t="s">
        <v>320</v>
      </c>
      <c r="D193" s="140" t="s">
        <v>132</v>
      </c>
      <c r="E193" s="141" t="s">
        <v>321</v>
      </c>
      <c r="F193" s="142" t="s">
        <v>322</v>
      </c>
      <c r="G193" s="143" t="s">
        <v>161</v>
      </c>
      <c r="H193" s="144">
        <v>230</v>
      </c>
      <c r="I193" s="145"/>
      <c r="J193" s="145">
        <f t="shared" ref="J193:J202" si="40">ROUND(I193*H193,2)</f>
        <v>0</v>
      </c>
      <c r="K193" s="146"/>
      <c r="L193" s="28"/>
      <c r="M193" s="147" t="s">
        <v>1</v>
      </c>
      <c r="N193" s="148" t="s">
        <v>35</v>
      </c>
      <c r="O193" s="149">
        <v>0.32401000000000002</v>
      </c>
      <c r="P193" s="149">
        <f t="shared" ref="P193:P202" si="41">O193*H193</f>
        <v>74.522300000000001</v>
      </c>
      <c r="Q193" s="149">
        <v>5.0000000000000002E-5</v>
      </c>
      <c r="R193" s="149">
        <f t="shared" ref="R193:R202" si="42">Q193*H193</f>
        <v>1.15E-2</v>
      </c>
      <c r="S193" s="149">
        <v>0</v>
      </c>
      <c r="T193" s="150">
        <f t="shared" ref="T193:T202" si="43">S193*H193</f>
        <v>0</v>
      </c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R193" s="151" t="s">
        <v>136</v>
      </c>
      <c r="AT193" s="151" t="s">
        <v>132</v>
      </c>
      <c r="AU193" s="151" t="s">
        <v>137</v>
      </c>
      <c r="AY193" s="15" t="s">
        <v>130</v>
      </c>
      <c r="BE193" s="152">
        <f t="shared" ref="BE193:BE202" si="44">IF(N193="základná",J193,0)</f>
        <v>0</v>
      </c>
      <c r="BF193" s="152">
        <f t="shared" ref="BF193:BF202" si="45">IF(N193="znížená",J193,0)</f>
        <v>0</v>
      </c>
      <c r="BG193" s="152">
        <f t="shared" ref="BG193:BG202" si="46">IF(N193="zákl. prenesená",J193,0)</f>
        <v>0</v>
      </c>
      <c r="BH193" s="152">
        <f t="shared" ref="BH193:BH202" si="47">IF(N193="zníž. prenesená",J193,0)</f>
        <v>0</v>
      </c>
      <c r="BI193" s="152">
        <f t="shared" ref="BI193:BI202" si="48">IF(N193="nulová",J193,0)</f>
        <v>0</v>
      </c>
      <c r="BJ193" s="15" t="s">
        <v>137</v>
      </c>
      <c r="BK193" s="152">
        <f t="shared" ref="BK193:BK202" si="49">ROUND(I193*H193,2)</f>
        <v>0</v>
      </c>
      <c r="BL193" s="15" t="s">
        <v>136</v>
      </c>
      <c r="BM193" s="151" t="s">
        <v>323</v>
      </c>
    </row>
    <row r="194" spans="1:65" s="2" customFormat="1" ht="16.5" customHeight="1">
      <c r="A194" s="27"/>
      <c r="B194" s="139"/>
      <c r="C194" s="140" t="s">
        <v>324</v>
      </c>
      <c r="D194" s="140" t="s">
        <v>132</v>
      </c>
      <c r="E194" s="141" t="s">
        <v>325</v>
      </c>
      <c r="F194" s="142" t="s">
        <v>326</v>
      </c>
      <c r="G194" s="143" t="s">
        <v>176</v>
      </c>
      <c r="H194" s="144">
        <v>85</v>
      </c>
      <c r="I194" s="145"/>
      <c r="J194" s="145">
        <f t="shared" si="40"/>
        <v>0</v>
      </c>
      <c r="K194" s="146"/>
      <c r="L194" s="28"/>
      <c r="M194" s="147" t="s">
        <v>1</v>
      </c>
      <c r="N194" s="148" t="s">
        <v>35</v>
      </c>
      <c r="O194" s="149">
        <v>0.18820000000000001</v>
      </c>
      <c r="P194" s="149">
        <f t="shared" si="41"/>
        <v>15.997</v>
      </c>
      <c r="Q194" s="149">
        <v>4.2000000000000002E-4</v>
      </c>
      <c r="R194" s="149">
        <f t="shared" si="42"/>
        <v>3.5700000000000003E-2</v>
      </c>
      <c r="S194" s="149">
        <v>0</v>
      </c>
      <c r="T194" s="150">
        <f t="shared" si="43"/>
        <v>0</v>
      </c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R194" s="151" t="s">
        <v>136</v>
      </c>
      <c r="AT194" s="151" t="s">
        <v>132</v>
      </c>
      <c r="AU194" s="151" t="s">
        <v>137</v>
      </c>
      <c r="AY194" s="15" t="s">
        <v>130</v>
      </c>
      <c r="BE194" s="152">
        <f t="shared" si="44"/>
        <v>0</v>
      </c>
      <c r="BF194" s="152">
        <f t="shared" si="45"/>
        <v>0</v>
      </c>
      <c r="BG194" s="152">
        <f t="shared" si="46"/>
        <v>0</v>
      </c>
      <c r="BH194" s="152">
        <f t="shared" si="47"/>
        <v>0</v>
      </c>
      <c r="BI194" s="152">
        <f t="shared" si="48"/>
        <v>0</v>
      </c>
      <c r="BJ194" s="15" t="s">
        <v>137</v>
      </c>
      <c r="BK194" s="152">
        <f t="shared" si="49"/>
        <v>0</v>
      </c>
      <c r="BL194" s="15" t="s">
        <v>136</v>
      </c>
      <c r="BM194" s="151" t="s">
        <v>327</v>
      </c>
    </row>
    <row r="195" spans="1:65" s="2" customFormat="1" ht="21.75" customHeight="1">
      <c r="A195" s="27"/>
      <c r="B195" s="139"/>
      <c r="C195" s="140" t="s">
        <v>328</v>
      </c>
      <c r="D195" s="140" t="s">
        <v>132</v>
      </c>
      <c r="E195" s="141" t="s">
        <v>329</v>
      </c>
      <c r="F195" s="142" t="s">
        <v>330</v>
      </c>
      <c r="G195" s="143" t="s">
        <v>161</v>
      </c>
      <c r="H195" s="144">
        <v>73.8</v>
      </c>
      <c r="I195" s="145"/>
      <c r="J195" s="145">
        <f t="shared" si="40"/>
        <v>0</v>
      </c>
      <c r="K195" s="146"/>
      <c r="L195" s="28"/>
      <c r="M195" s="147" t="s">
        <v>1</v>
      </c>
      <c r="N195" s="148" t="s">
        <v>35</v>
      </c>
      <c r="O195" s="149">
        <v>0.16400000000000001</v>
      </c>
      <c r="P195" s="149">
        <f t="shared" si="41"/>
        <v>12.103199999999999</v>
      </c>
      <c r="Q195" s="149">
        <v>0</v>
      </c>
      <c r="R195" s="149">
        <f t="shared" si="42"/>
        <v>0</v>
      </c>
      <c r="S195" s="149">
        <v>0.19600000000000001</v>
      </c>
      <c r="T195" s="150">
        <f t="shared" si="43"/>
        <v>14.4648</v>
      </c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R195" s="151" t="s">
        <v>136</v>
      </c>
      <c r="AT195" s="151" t="s">
        <v>132</v>
      </c>
      <c r="AU195" s="151" t="s">
        <v>137</v>
      </c>
      <c r="AY195" s="15" t="s">
        <v>130</v>
      </c>
      <c r="BE195" s="152">
        <f t="shared" si="44"/>
        <v>0</v>
      </c>
      <c r="BF195" s="152">
        <f t="shared" si="45"/>
        <v>0</v>
      </c>
      <c r="BG195" s="152">
        <f t="shared" si="46"/>
        <v>0</v>
      </c>
      <c r="BH195" s="152">
        <f t="shared" si="47"/>
        <v>0</v>
      </c>
      <c r="BI195" s="152">
        <f t="shared" si="48"/>
        <v>0</v>
      </c>
      <c r="BJ195" s="15" t="s">
        <v>137</v>
      </c>
      <c r="BK195" s="152">
        <f t="shared" si="49"/>
        <v>0</v>
      </c>
      <c r="BL195" s="15" t="s">
        <v>136</v>
      </c>
      <c r="BM195" s="151" t="s">
        <v>331</v>
      </c>
    </row>
    <row r="196" spans="1:65" s="2" customFormat="1" ht="21.75" customHeight="1">
      <c r="A196" s="27"/>
      <c r="B196" s="139"/>
      <c r="C196" s="140" t="s">
        <v>332</v>
      </c>
      <c r="D196" s="140" t="s">
        <v>132</v>
      </c>
      <c r="E196" s="141" t="s">
        <v>333</v>
      </c>
      <c r="F196" s="142" t="s">
        <v>334</v>
      </c>
      <c r="G196" s="143" t="s">
        <v>135</v>
      </c>
      <c r="H196" s="144">
        <v>18.12</v>
      </c>
      <c r="I196" s="145"/>
      <c r="J196" s="145">
        <f t="shared" si="40"/>
        <v>0</v>
      </c>
      <c r="K196" s="146"/>
      <c r="L196" s="28"/>
      <c r="M196" s="147" t="s">
        <v>1</v>
      </c>
      <c r="N196" s="148" t="s">
        <v>35</v>
      </c>
      <c r="O196" s="149">
        <v>1.4550000000000001</v>
      </c>
      <c r="P196" s="149">
        <f t="shared" si="41"/>
        <v>26.364600000000003</v>
      </c>
      <c r="Q196" s="149">
        <v>0</v>
      </c>
      <c r="R196" s="149">
        <f t="shared" si="42"/>
        <v>0</v>
      </c>
      <c r="S196" s="149">
        <v>1.905</v>
      </c>
      <c r="T196" s="150">
        <f t="shared" si="43"/>
        <v>34.518599999999999</v>
      </c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R196" s="151" t="s">
        <v>136</v>
      </c>
      <c r="AT196" s="151" t="s">
        <v>132</v>
      </c>
      <c r="AU196" s="151" t="s">
        <v>137</v>
      </c>
      <c r="AY196" s="15" t="s">
        <v>130</v>
      </c>
      <c r="BE196" s="152">
        <f t="shared" si="44"/>
        <v>0</v>
      </c>
      <c r="BF196" s="152">
        <f t="shared" si="45"/>
        <v>0</v>
      </c>
      <c r="BG196" s="152">
        <f t="shared" si="46"/>
        <v>0</v>
      </c>
      <c r="BH196" s="152">
        <f t="shared" si="47"/>
        <v>0</v>
      </c>
      <c r="BI196" s="152">
        <f t="shared" si="48"/>
        <v>0</v>
      </c>
      <c r="BJ196" s="15" t="s">
        <v>137</v>
      </c>
      <c r="BK196" s="152">
        <f t="shared" si="49"/>
        <v>0</v>
      </c>
      <c r="BL196" s="15" t="s">
        <v>136</v>
      </c>
      <c r="BM196" s="151" t="s">
        <v>335</v>
      </c>
    </row>
    <row r="197" spans="1:65" s="2" customFormat="1" ht="16.5" customHeight="1">
      <c r="A197" s="27"/>
      <c r="B197" s="139"/>
      <c r="C197" s="140" t="s">
        <v>336</v>
      </c>
      <c r="D197" s="140" t="s">
        <v>132</v>
      </c>
      <c r="E197" s="141" t="s">
        <v>337</v>
      </c>
      <c r="F197" s="142" t="s">
        <v>338</v>
      </c>
      <c r="G197" s="143" t="s">
        <v>161</v>
      </c>
      <c r="H197" s="144">
        <v>5</v>
      </c>
      <c r="I197" s="145"/>
      <c r="J197" s="145">
        <f t="shared" si="40"/>
        <v>0</v>
      </c>
      <c r="K197" s="146"/>
      <c r="L197" s="28"/>
      <c r="M197" s="147" t="s">
        <v>1</v>
      </c>
      <c r="N197" s="148" t="s">
        <v>35</v>
      </c>
      <c r="O197" s="149">
        <v>2.9889999999999999</v>
      </c>
      <c r="P197" s="149">
        <f t="shared" si="41"/>
        <v>14.945</v>
      </c>
      <c r="Q197" s="149">
        <v>0</v>
      </c>
      <c r="R197" s="149">
        <f t="shared" si="42"/>
        <v>0</v>
      </c>
      <c r="S197" s="149">
        <v>0.39200000000000002</v>
      </c>
      <c r="T197" s="150">
        <f t="shared" si="43"/>
        <v>1.96</v>
      </c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R197" s="151" t="s">
        <v>136</v>
      </c>
      <c r="AT197" s="151" t="s">
        <v>132</v>
      </c>
      <c r="AU197" s="151" t="s">
        <v>137</v>
      </c>
      <c r="AY197" s="15" t="s">
        <v>130</v>
      </c>
      <c r="BE197" s="152">
        <f t="shared" si="44"/>
        <v>0</v>
      </c>
      <c r="BF197" s="152">
        <f t="shared" si="45"/>
        <v>0</v>
      </c>
      <c r="BG197" s="152">
        <f t="shared" si="46"/>
        <v>0</v>
      </c>
      <c r="BH197" s="152">
        <f t="shared" si="47"/>
        <v>0</v>
      </c>
      <c r="BI197" s="152">
        <f t="shared" si="48"/>
        <v>0</v>
      </c>
      <c r="BJ197" s="15" t="s">
        <v>137</v>
      </c>
      <c r="BK197" s="152">
        <f t="shared" si="49"/>
        <v>0</v>
      </c>
      <c r="BL197" s="15" t="s">
        <v>136</v>
      </c>
      <c r="BM197" s="151" t="s">
        <v>339</v>
      </c>
    </row>
    <row r="198" spans="1:65" s="2" customFormat="1" ht="16.5" customHeight="1">
      <c r="A198" s="27"/>
      <c r="B198" s="139"/>
      <c r="C198" s="140" t="s">
        <v>340</v>
      </c>
      <c r="D198" s="140" t="s">
        <v>132</v>
      </c>
      <c r="E198" s="141" t="s">
        <v>341</v>
      </c>
      <c r="F198" s="142" t="s">
        <v>342</v>
      </c>
      <c r="G198" s="143" t="s">
        <v>161</v>
      </c>
      <c r="H198" s="144">
        <v>56</v>
      </c>
      <c r="I198" s="145"/>
      <c r="J198" s="145">
        <f t="shared" si="40"/>
        <v>0</v>
      </c>
      <c r="K198" s="146"/>
      <c r="L198" s="28"/>
      <c r="M198" s="147" t="s">
        <v>1</v>
      </c>
      <c r="N198" s="148" t="s">
        <v>35</v>
      </c>
      <c r="O198" s="149">
        <v>0.32217000000000001</v>
      </c>
      <c r="P198" s="149">
        <f t="shared" si="41"/>
        <v>18.041520000000002</v>
      </c>
      <c r="Q198" s="149">
        <v>0</v>
      </c>
      <c r="R198" s="149">
        <f t="shared" si="42"/>
        <v>0</v>
      </c>
      <c r="S198" s="149">
        <v>0.05</v>
      </c>
      <c r="T198" s="150">
        <f t="shared" si="43"/>
        <v>2.8000000000000003</v>
      </c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R198" s="151" t="s">
        <v>136</v>
      </c>
      <c r="AT198" s="151" t="s">
        <v>132</v>
      </c>
      <c r="AU198" s="151" t="s">
        <v>137</v>
      </c>
      <c r="AY198" s="15" t="s">
        <v>130</v>
      </c>
      <c r="BE198" s="152">
        <f t="shared" si="44"/>
        <v>0</v>
      </c>
      <c r="BF198" s="152">
        <f t="shared" si="45"/>
        <v>0</v>
      </c>
      <c r="BG198" s="152">
        <f t="shared" si="46"/>
        <v>0</v>
      </c>
      <c r="BH198" s="152">
        <f t="shared" si="47"/>
        <v>0</v>
      </c>
      <c r="BI198" s="152">
        <f t="shared" si="48"/>
        <v>0</v>
      </c>
      <c r="BJ198" s="15" t="s">
        <v>137</v>
      </c>
      <c r="BK198" s="152">
        <f t="shared" si="49"/>
        <v>0</v>
      </c>
      <c r="BL198" s="15" t="s">
        <v>136</v>
      </c>
      <c r="BM198" s="151" t="s">
        <v>343</v>
      </c>
    </row>
    <row r="199" spans="1:65" s="2" customFormat="1" ht="16.5" customHeight="1">
      <c r="A199" s="27"/>
      <c r="B199" s="139"/>
      <c r="C199" s="140" t="s">
        <v>344</v>
      </c>
      <c r="D199" s="140" t="s">
        <v>132</v>
      </c>
      <c r="E199" s="141" t="s">
        <v>345</v>
      </c>
      <c r="F199" s="142" t="s">
        <v>346</v>
      </c>
      <c r="G199" s="143" t="s">
        <v>161</v>
      </c>
      <c r="H199" s="144">
        <v>54</v>
      </c>
      <c r="I199" s="145"/>
      <c r="J199" s="145">
        <f t="shared" si="40"/>
        <v>0</v>
      </c>
      <c r="K199" s="146"/>
      <c r="L199" s="28"/>
      <c r="M199" s="147" t="s">
        <v>1</v>
      </c>
      <c r="N199" s="148" t="s">
        <v>35</v>
      </c>
      <c r="O199" s="149">
        <v>0.25383</v>
      </c>
      <c r="P199" s="149">
        <f t="shared" si="41"/>
        <v>13.70682</v>
      </c>
      <c r="Q199" s="149">
        <v>0</v>
      </c>
      <c r="R199" s="149">
        <f t="shared" si="42"/>
        <v>0</v>
      </c>
      <c r="S199" s="149">
        <v>4.5999999999999999E-2</v>
      </c>
      <c r="T199" s="150">
        <f t="shared" si="43"/>
        <v>2.484</v>
      </c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R199" s="151" t="s">
        <v>136</v>
      </c>
      <c r="AT199" s="151" t="s">
        <v>132</v>
      </c>
      <c r="AU199" s="151" t="s">
        <v>137</v>
      </c>
      <c r="AY199" s="15" t="s">
        <v>130</v>
      </c>
      <c r="BE199" s="152">
        <f t="shared" si="44"/>
        <v>0</v>
      </c>
      <c r="BF199" s="152">
        <f t="shared" si="45"/>
        <v>0</v>
      </c>
      <c r="BG199" s="152">
        <f t="shared" si="46"/>
        <v>0</v>
      </c>
      <c r="BH199" s="152">
        <f t="shared" si="47"/>
        <v>0</v>
      </c>
      <c r="BI199" s="152">
        <f t="shared" si="48"/>
        <v>0</v>
      </c>
      <c r="BJ199" s="15" t="s">
        <v>137</v>
      </c>
      <c r="BK199" s="152">
        <f t="shared" si="49"/>
        <v>0</v>
      </c>
      <c r="BL199" s="15" t="s">
        <v>136</v>
      </c>
      <c r="BM199" s="151" t="s">
        <v>347</v>
      </c>
    </row>
    <row r="200" spans="1:65" s="2" customFormat="1" ht="21.75" customHeight="1">
      <c r="A200" s="27"/>
      <c r="B200" s="139"/>
      <c r="C200" s="140" t="s">
        <v>348</v>
      </c>
      <c r="D200" s="140" t="s">
        <v>132</v>
      </c>
      <c r="E200" s="141" t="s">
        <v>349</v>
      </c>
      <c r="F200" s="142" t="s">
        <v>350</v>
      </c>
      <c r="G200" s="143" t="s">
        <v>161</v>
      </c>
      <c r="H200" s="144">
        <v>72.56</v>
      </c>
      <c r="I200" s="145"/>
      <c r="J200" s="145">
        <f t="shared" si="40"/>
        <v>0</v>
      </c>
      <c r="K200" s="146"/>
      <c r="L200" s="28"/>
      <c r="M200" s="147" t="s">
        <v>1</v>
      </c>
      <c r="N200" s="148" t="s">
        <v>35</v>
      </c>
      <c r="O200" s="149">
        <v>0.28399999999999997</v>
      </c>
      <c r="P200" s="149">
        <f t="shared" si="41"/>
        <v>20.607039999999998</v>
      </c>
      <c r="Q200" s="149">
        <v>0</v>
      </c>
      <c r="R200" s="149">
        <f t="shared" si="42"/>
        <v>0</v>
      </c>
      <c r="S200" s="149">
        <v>6.8000000000000005E-2</v>
      </c>
      <c r="T200" s="150">
        <f t="shared" si="43"/>
        <v>4.9340800000000007</v>
      </c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R200" s="151" t="s">
        <v>136</v>
      </c>
      <c r="AT200" s="151" t="s">
        <v>132</v>
      </c>
      <c r="AU200" s="151" t="s">
        <v>137</v>
      </c>
      <c r="AY200" s="15" t="s">
        <v>130</v>
      </c>
      <c r="BE200" s="152">
        <f t="shared" si="44"/>
        <v>0</v>
      </c>
      <c r="BF200" s="152">
        <f t="shared" si="45"/>
        <v>0</v>
      </c>
      <c r="BG200" s="152">
        <f t="shared" si="46"/>
        <v>0</v>
      </c>
      <c r="BH200" s="152">
        <f t="shared" si="47"/>
        <v>0</v>
      </c>
      <c r="BI200" s="152">
        <f t="shared" si="48"/>
        <v>0</v>
      </c>
      <c r="BJ200" s="15" t="s">
        <v>137</v>
      </c>
      <c r="BK200" s="152">
        <f t="shared" si="49"/>
        <v>0</v>
      </c>
      <c r="BL200" s="15" t="s">
        <v>136</v>
      </c>
      <c r="BM200" s="151" t="s">
        <v>351</v>
      </c>
    </row>
    <row r="201" spans="1:65" s="2" customFormat="1" ht="16.5" customHeight="1">
      <c r="A201" s="27"/>
      <c r="B201" s="139"/>
      <c r="C201" s="140" t="s">
        <v>352</v>
      </c>
      <c r="D201" s="140" t="s">
        <v>132</v>
      </c>
      <c r="E201" s="141" t="s">
        <v>353</v>
      </c>
      <c r="F201" s="142" t="s">
        <v>354</v>
      </c>
      <c r="G201" s="143" t="s">
        <v>189</v>
      </c>
      <c r="H201" s="144">
        <v>105.137</v>
      </c>
      <c r="I201" s="145"/>
      <c r="J201" s="145">
        <f t="shared" si="40"/>
        <v>0</v>
      </c>
      <c r="K201" s="146"/>
      <c r="L201" s="28"/>
      <c r="M201" s="147" t="s">
        <v>1</v>
      </c>
      <c r="N201" s="148" t="s">
        <v>35</v>
      </c>
      <c r="O201" s="149">
        <v>0.59799999999999998</v>
      </c>
      <c r="P201" s="149">
        <f t="shared" si="41"/>
        <v>62.871925999999995</v>
      </c>
      <c r="Q201" s="149">
        <v>0</v>
      </c>
      <c r="R201" s="149">
        <f t="shared" si="42"/>
        <v>0</v>
      </c>
      <c r="S201" s="149">
        <v>0</v>
      </c>
      <c r="T201" s="150">
        <f t="shared" si="43"/>
        <v>0</v>
      </c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R201" s="151" t="s">
        <v>136</v>
      </c>
      <c r="AT201" s="151" t="s">
        <v>132</v>
      </c>
      <c r="AU201" s="151" t="s">
        <v>137</v>
      </c>
      <c r="AY201" s="15" t="s">
        <v>130</v>
      </c>
      <c r="BE201" s="152">
        <f t="shared" si="44"/>
        <v>0</v>
      </c>
      <c r="BF201" s="152">
        <f t="shared" si="45"/>
        <v>0</v>
      </c>
      <c r="BG201" s="152">
        <f t="shared" si="46"/>
        <v>0</v>
      </c>
      <c r="BH201" s="152">
        <f t="shared" si="47"/>
        <v>0</v>
      </c>
      <c r="BI201" s="152">
        <f t="shared" si="48"/>
        <v>0</v>
      </c>
      <c r="BJ201" s="15" t="s">
        <v>137</v>
      </c>
      <c r="BK201" s="152">
        <f t="shared" si="49"/>
        <v>0</v>
      </c>
      <c r="BL201" s="15" t="s">
        <v>136</v>
      </c>
      <c r="BM201" s="151" t="s">
        <v>355</v>
      </c>
    </row>
    <row r="202" spans="1:65" s="2" customFormat="1" ht="16.5" customHeight="1">
      <c r="A202" s="27"/>
      <c r="B202" s="139"/>
      <c r="C202" s="140" t="s">
        <v>356</v>
      </c>
      <c r="D202" s="140" t="s">
        <v>132</v>
      </c>
      <c r="E202" s="141" t="s">
        <v>357</v>
      </c>
      <c r="F202" s="142" t="s">
        <v>358</v>
      </c>
      <c r="G202" s="143" t="s">
        <v>189</v>
      </c>
      <c r="H202" s="144">
        <v>250.85</v>
      </c>
      <c r="I202" s="145"/>
      <c r="J202" s="145">
        <f t="shared" si="40"/>
        <v>0</v>
      </c>
      <c r="K202" s="146"/>
      <c r="L202" s="28"/>
      <c r="M202" s="147" t="s">
        <v>1</v>
      </c>
      <c r="N202" s="148" t="s">
        <v>35</v>
      </c>
      <c r="O202" s="149">
        <v>0</v>
      </c>
      <c r="P202" s="149">
        <f t="shared" si="41"/>
        <v>0</v>
      </c>
      <c r="Q202" s="149">
        <v>0</v>
      </c>
      <c r="R202" s="149">
        <f t="shared" si="42"/>
        <v>0</v>
      </c>
      <c r="S202" s="149">
        <v>0</v>
      </c>
      <c r="T202" s="150">
        <f t="shared" si="43"/>
        <v>0</v>
      </c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R202" s="151" t="s">
        <v>136</v>
      </c>
      <c r="AT202" s="151" t="s">
        <v>132</v>
      </c>
      <c r="AU202" s="151" t="s">
        <v>137</v>
      </c>
      <c r="AY202" s="15" t="s">
        <v>130</v>
      </c>
      <c r="BE202" s="152">
        <f t="shared" si="44"/>
        <v>0</v>
      </c>
      <c r="BF202" s="152">
        <f t="shared" si="45"/>
        <v>0</v>
      </c>
      <c r="BG202" s="152">
        <f t="shared" si="46"/>
        <v>0</v>
      </c>
      <c r="BH202" s="152">
        <f t="shared" si="47"/>
        <v>0</v>
      </c>
      <c r="BI202" s="152">
        <f t="shared" si="48"/>
        <v>0</v>
      </c>
      <c r="BJ202" s="15" t="s">
        <v>137</v>
      </c>
      <c r="BK202" s="152">
        <f t="shared" si="49"/>
        <v>0</v>
      </c>
      <c r="BL202" s="15" t="s">
        <v>136</v>
      </c>
      <c r="BM202" s="151" t="s">
        <v>359</v>
      </c>
    </row>
    <row r="203" spans="1:65" s="13" customFormat="1" ht="12">
      <c r="B203" s="163"/>
      <c r="D203" s="164" t="s">
        <v>167</v>
      </c>
      <c r="E203" s="170" t="s">
        <v>1</v>
      </c>
      <c r="F203" s="165" t="s">
        <v>360</v>
      </c>
      <c r="H203" s="166">
        <v>250.85</v>
      </c>
      <c r="L203" s="163"/>
      <c r="M203" s="167"/>
      <c r="N203" s="168"/>
      <c r="O203" s="168"/>
      <c r="P203" s="168"/>
      <c r="Q203" s="168"/>
      <c r="R203" s="168"/>
      <c r="S203" s="168"/>
      <c r="T203" s="169"/>
      <c r="AT203" s="170" t="s">
        <v>167</v>
      </c>
      <c r="AU203" s="170" t="s">
        <v>137</v>
      </c>
      <c r="AV203" s="13" t="s">
        <v>137</v>
      </c>
      <c r="AW203" s="13" t="s">
        <v>25</v>
      </c>
      <c r="AX203" s="13" t="s">
        <v>77</v>
      </c>
      <c r="AY203" s="170" t="s">
        <v>130</v>
      </c>
    </row>
    <row r="204" spans="1:65" s="12" customFormat="1" ht="22.75" customHeight="1">
      <c r="B204" s="127"/>
      <c r="D204" s="128" t="s">
        <v>68</v>
      </c>
      <c r="E204" s="137" t="s">
        <v>361</v>
      </c>
      <c r="F204" s="137" t="s">
        <v>362</v>
      </c>
      <c r="J204" s="138">
        <f>BK204</f>
        <v>0</v>
      </c>
      <c r="L204" s="127"/>
      <c r="M204" s="131"/>
      <c r="N204" s="132"/>
      <c r="O204" s="132"/>
      <c r="P204" s="133">
        <f>P205</f>
        <v>646.58783799999992</v>
      </c>
      <c r="Q204" s="132"/>
      <c r="R204" s="133">
        <f>R205</f>
        <v>0</v>
      </c>
      <c r="S204" s="132"/>
      <c r="T204" s="134">
        <f>T205</f>
        <v>0</v>
      </c>
      <c r="AR204" s="128" t="s">
        <v>77</v>
      </c>
      <c r="AT204" s="135" t="s">
        <v>68</v>
      </c>
      <c r="AU204" s="135" t="s">
        <v>77</v>
      </c>
      <c r="AY204" s="128" t="s">
        <v>130</v>
      </c>
      <c r="BK204" s="136">
        <f>BK205</f>
        <v>0</v>
      </c>
    </row>
    <row r="205" spans="1:65" s="2" customFormat="1" ht="16.5" customHeight="1">
      <c r="A205" s="27"/>
      <c r="B205" s="139"/>
      <c r="C205" s="140" t="s">
        <v>363</v>
      </c>
      <c r="D205" s="140" t="s">
        <v>132</v>
      </c>
      <c r="E205" s="141" t="s">
        <v>364</v>
      </c>
      <c r="F205" s="142" t="s">
        <v>365</v>
      </c>
      <c r="G205" s="143" t="s">
        <v>189</v>
      </c>
      <c r="H205" s="144">
        <v>720.03099999999995</v>
      </c>
      <c r="I205" s="145"/>
      <c r="J205" s="145">
        <f>ROUND(I205*H205,2)</f>
        <v>0</v>
      </c>
      <c r="K205" s="146"/>
      <c r="L205" s="28"/>
      <c r="M205" s="147" t="s">
        <v>1</v>
      </c>
      <c r="N205" s="148" t="s">
        <v>35</v>
      </c>
      <c r="O205" s="149">
        <v>0.89800000000000002</v>
      </c>
      <c r="P205" s="149">
        <f>O205*H205</f>
        <v>646.58783799999992</v>
      </c>
      <c r="Q205" s="149">
        <v>0</v>
      </c>
      <c r="R205" s="149">
        <f>Q205*H205</f>
        <v>0</v>
      </c>
      <c r="S205" s="149">
        <v>0</v>
      </c>
      <c r="T205" s="150">
        <f>S205*H205</f>
        <v>0</v>
      </c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R205" s="151" t="s">
        <v>136</v>
      </c>
      <c r="AT205" s="151" t="s">
        <v>132</v>
      </c>
      <c r="AU205" s="151" t="s">
        <v>137</v>
      </c>
      <c r="AY205" s="15" t="s">
        <v>130</v>
      </c>
      <c r="BE205" s="152">
        <f>IF(N205="základná",J205,0)</f>
        <v>0</v>
      </c>
      <c r="BF205" s="152">
        <f>IF(N205="znížená",J205,0)</f>
        <v>0</v>
      </c>
      <c r="BG205" s="152">
        <f>IF(N205="zákl. prenesená",J205,0)</f>
        <v>0</v>
      </c>
      <c r="BH205" s="152">
        <f>IF(N205="zníž. prenesená",J205,0)</f>
        <v>0</v>
      </c>
      <c r="BI205" s="152">
        <f>IF(N205="nulová",J205,0)</f>
        <v>0</v>
      </c>
      <c r="BJ205" s="15" t="s">
        <v>137</v>
      </c>
      <c r="BK205" s="152">
        <f>ROUND(I205*H205,2)</f>
        <v>0</v>
      </c>
      <c r="BL205" s="15" t="s">
        <v>136</v>
      </c>
      <c r="BM205" s="151" t="s">
        <v>366</v>
      </c>
    </row>
    <row r="206" spans="1:65" s="12" customFormat="1" ht="26" customHeight="1">
      <c r="B206" s="127"/>
      <c r="D206" s="128" t="s">
        <v>68</v>
      </c>
      <c r="E206" s="129" t="s">
        <v>367</v>
      </c>
      <c r="F206" s="129" t="s">
        <v>368</v>
      </c>
      <c r="J206" s="130">
        <f>BK206</f>
        <v>0</v>
      </c>
      <c r="L206" s="127"/>
      <c r="M206" s="131"/>
      <c r="N206" s="132"/>
      <c r="O206" s="132"/>
      <c r="P206" s="133">
        <f>P207+P220+P235+P257+P267+P274+P278+P280+P290+P293+P299+P304</f>
        <v>2243.5152282000004</v>
      </c>
      <c r="Q206" s="132"/>
      <c r="R206" s="133">
        <f>R207+R220+R235+R257+R267+R274+R278+R280+R290+R293+R299+R304</f>
        <v>61.296258280000004</v>
      </c>
      <c r="S206" s="132"/>
      <c r="T206" s="134">
        <f>T207+T220+T235+T257+T267+T274+T278+T280+T290+T293+T299+T304</f>
        <v>2.62</v>
      </c>
      <c r="AR206" s="128" t="s">
        <v>137</v>
      </c>
      <c r="AT206" s="135" t="s">
        <v>68</v>
      </c>
      <c r="AU206" s="135" t="s">
        <v>69</v>
      </c>
      <c r="AY206" s="128" t="s">
        <v>130</v>
      </c>
      <c r="BK206" s="136">
        <f>BK207+BK220+BK235+BK257+BK267+BK274+BK278+BK280+BK290+BK293+BK299+BK304</f>
        <v>0</v>
      </c>
    </row>
    <row r="207" spans="1:65" s="12" customFormat="1" ht="22.75" customHeight="1">
      <c r="B207" s="127"/>
      <c r="D207" s="128" t="s">
        <v>68</v>
      </c>
      <c r="E207" s="137" t="s">
        <v>369</v>
      </c>
      <c r="F207" s="137" t="s">
        <v>370</v>
      </c>
      <c r="J207" s="138">
        <f>BK207</f>
        <v>0</v>
      </c>
      <c r="L207" s="127"/>
      <c r="M207" s="131"/>
      <c r="N207" s="132"/>
      <c r="O207" s="132"/>
      <c r="P207" s="133">
        <f>SUM(P208:P219)</f>
        <v>156.81050000000002</v>
      </c>
      <c r="Q207" s="132"/>
      <c r="R207" s="133">
        <f>SUM(R208:R219)</f>
        <v>3.6995519999999997</v>
      </c>
      <c r="S207" s="132"/>
      <c r="T207" s="134">
        <f>SUM(T208:T219)</f>
        <v>0</v>
      </c>
      <c r="AR207" s="128" t="s">
        <v>137</v>
      </c>
      <c r="AT207" s="135" t="s">
        <v>68</v>
      </c>
      <c r="AU207" s="135" t="s">
        <v>77</v>
      </c>
      <c r="AY207" s="128" t="s">
        <v>130</v>
      </c>
      <c r="BK207" s="136">
        <f>SUM(BK208:BK219)</f>
        <v>0</v>
      </c>
    </row>
    <row r="208" spans="1:65" s="2" customFormat="1" ht="16.5" customHeight="1">
      <c r="A208" s="27"/>
      <c r="B208" s="139"/>
      <c r="C208" s="140" t="s">
        <v>371</v>
      </c>
      <c r="D208" s="140" t="s">
        <v>132</v>
      </c>
      <c r="E208" s="141" t="s">
        <v>372</v>
      </c>
      <c r="F208" s="142" t="s">
        <v>373</v>
      </c>
      <c r="G208" s="143" t="s">
        <v>161</v>
      </c>
      <c r="H208" s="144">
        <v>280</v>
      </c>
      <c r="I208" s="145"/>
      <c r="J208" s="145">
        <f>ROUND(I208*H208,2)</f>
        <v>0</v>
      </c>
      <c r="K208" s="146"/>
      <c r="L208" s="28"/>
      <c r="M208" s="147" t="s">
        <v>1</v>
      </c>
      <c r="N208" s="148" t="s">
        <v>35</v>
      </c>
      <c r="O208" s="149">
        <v>1.303E-2</v>
      </c>
      <c r="P208" s="149">
        <f>O208*H208</f>
        <v>3.6484000000000001</v>
      </c>
      <c r="Q208" s="149">
        <v>0</v>
      </c>
      <c r="R208" s="149">
        <f>Q208*H208</f>
        <v>0</v>
      </c>
      <c r="S208" s="149">
        <v>0</v>
      </c>
      <c r="T208" s="150">
        <f>S208*H208</f>
        <v>0</v>
      </c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R208" s="151" t="s">
        <v>200</v>
      </c>
      <c r="AT208" s="151" t="s">
        <v>132</v>
      </c>
      <c r="AU208" s="151" t="s">
        <v>137</v>
      </c>
      <c r="AY208" s="15" t="s">
        <v>130</v>
      </c>
      <c r="BE208" s="152">
        <f>IF(N208="základná",J208,0)</f>
        <v>0</v>
      </c>
      <c r="BF208" s="152">
        <f>IF(N208="znížená",J208,0)</f>
        <v>0</v>
      </c>
      <c r="BG208" s="152">
        <f>IF(N208="zákl. prenesená",J208,0)</f>
        <v>0</v>
      </c>
      <c r="BH208" s="152">
        <f>IF(N208="zníž. prenesená",J208,0)</f>
        <v>0</v>
      </c>
      <c r="BI208" s="152">
        <f>IF(N208="nulová",J208,0)</f>
        <v>0</v>
      </c>
      <c r="BJ208" s="15" t="s">
        <v>137</v>
      </c>
      <c r="BK208" s="152">
        <f>ROUND(I208*H208,2)</f>
        <v>0</v>
      </c>
      <c r="BL208" s="15" t="s">
        <v>200</v>
      </c>
      <c r="BM208" s="151" t="s">
        <v>374</v>
      </c>
    </row>
    <row r="209" spans="1:65" s="2" customFormat="1" ht="16.5" customHeight="1">
      <c r="A209" s="27"/>
      <c r="B209" s="139"/>
      <c r="C209" s="153" t="s">
        <v>375</v>
      </c>
      <c r="D209" s="153" t="s">
        <v>164</v>
      </c>
      <c r="E209" s="154" t="s">
        <v>376</v>
      </c>
      <c r="F209" s="155" t="s">
        <v>377</v>
      </c>
      <c r="G209" s="156" t="s">
        <v>189</v>
      </c>
      <c r="H209" s="157">
        <v>8.4000000000000005E-2</v>
      </c>
      <c r="I209" s="158"/>
      <c r="J209" s="158">
        <f>ROUND(I209*H209,2)</f>
        <v>0</v>
      </c>
      <c r="K209" s="159"/>
      <c r="L209" s="160"/>
      <c r="M209" s="161" t="s">
        <v>1</v>
      </c>
      <c r="N209" s="162" t="s">
        <v>35</v>
      </c>
      <c r="O209" s="149">
        <v>0</v>
      </c>
      <c r="P209" s="149">
        <f>O209*H209</f>
        <v>0</v>
      </c>
      <c r="Q209" s="149">
        <v>1</v>
      </c>
      <c r="R209" s="149">
        <f>Q209*H209</f>
        <v>8.4000000000000005E-2</v>
      </c>
      <c r="S209" s="149">
        <v>0</v>
      </c>
      <c r="T209" s="150">
        <f>S209*H209</f>
        <v>0</v>
      </c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R209" s="151" t="s">
        <v>267</v>
      </c>
      <c r="AT209" s="151" t="s">
        <v>164</v>
      </c>
      <c r="AU209" s="151" t="s">
        <v>137</v>
      </c>
      <c r="AY209" s="15" t="s">
        <v>130</v>
      </c>
      <c r="BE209" s="152">
        <f>IF(N209="základná",J209,0)</f>
        <v>0</v>
      </c>
      <c r="BF209" s="152">
        <f>IF(N209="znížená",J209,0)</f>
        <v>0</v>
      </c>
      <c r="BG209" s="152">
        <f>IF(N209="zákl. prenesená",J209,0)</f>
        <v>0</v>
      </c>
      <c r="BH209" s="152">
        <f>IF(N209="zníž. prenesená",J209,0)</f>
        <v>0</v>
      </c>
      <c r="BI209" s="152">
        <f>IF(N209="nulová",J209,0)</f>
        <v>0</v>
      </c>
      <c r="BJ209" s="15" t="s">
        <v>137</v>
      </c>
      <c r="BK209" s="152">
        <f>ROUND(I209*H209,2)</f>
        <v>0</v>
      </c>
      <c r="BL209" s="15" t="s">
        <v>200</v>
      </c>
      <c r="BM209" s="151" t="s">
        <v>378</v>
      </c>
    </row>
    <row r="210" spans="1:65" s="13" customFormat="1" ht="12">
      <c r="B210" s="163"/>
      <c r="D210" s="164" t="s">
        <v>167</v>
      </c>
      <c r="F210" s="165" t="s">
        <v>379</v>
      </c>
      <c r="H210" s="166">
        <v>8.4000000000000005E-2</v>
      </c>
      <c r="L210" s="163"/>
      <c r="M210" s="167"/>
      <c r="N210" s="168"/>
      <c r="O210" s="168"/>
      <c r="P210" s="168"/>
      <c r="Q210" s="168"/>
      <c r="R210" s="168"/>
      <c r="S210" s="168"/>
      <c r="T210" s="169"/>
      <c r="AT210" s="170" t="s">
        <v>167</v>
      </c>
      <c r="AU210" s="170" t="s">
        <v>137</v>
      </c>
      <c r="AV210" s="13" t="s">
        <v>137</v>
      </c>
      <c r="AW210" s="13" t="s">
        <v>3</v>
      </c>
      <c r="AX210" s="13" t="s">
        <v>77</v>
      </c>
      <c r="AY210" s="170" t="s">
        <v>130</v>
      </c>
    </row>
    <row r="211" spans="1:65" s="2" customFormat="1" ht="16.5" customHeight="1">
      <c r="A211" s="27"/>
      <c r="B211" s="139"/>
      <c r="C211" s="140" t="s">
        <v>380</v>
      </c>
      <c r="D211" s="140" t="s">
        <v>132</v>
      </c>
      <c r="E211" s="141" t="s">
        <v>381</v>
      </c>
      <c r="F211" s="142" t="s">
        <v>382</v>
      </c>
      <c r="G211" s="143" t="s">
        <v>161</v>
      </c>
      <c r="H211" s="144">
        <v>98.4</v>
      </c>
      <c r="I211" s="145"/>
      <c r="J211" s="145">
        <f>ROUND(I211*H211,2)</f>
        <v>0</v>
      </c>
      <c r="K211" s="146"/>
      <c r="L211" s="28"/>
      <c r="M211" s="147" t="s">
        <v>1</v>
      </c>
      <c r="N211" s="148" t="s">
        <v>35</v>
      </c>
      <c r="O211" s="149">
        <v>0.15029999999999999</v>
      </c>
      <c r="P211" s="149">
        <f>O211*H211</f>
        <v>14.78952</v>
      </c>
      <c r="Q211" s="149">
        <v>8.0000000000000007E-5</v>
      </c>
      <c r="R211" s="149">
        <f>Q211*H211</f>
        <v>7.8720000000000005E-3</v>
      </c>
      <c r="S211" s="149">
        <v>0</v>
      </c>
      <c r="T211" s="150">
        <f>S211*H211</f>
        <v>0</v>
      </c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R211" s="151" t="s">
        <v>200</v>
      </c>
      <c r="AT211" s="151" t="s">
        <v>132</v>
      </c>
      <c r="AU211" s="151" t="s">
        <v>137</v>
      </c>
      <c r="AY211" s="15" t="s">
        <v>130</v>
      </c>
      <c r="BE211" s="152">
        <f>IF(N211="základná",J211,0)</f>
        <v>0</v>
      </c>
      <c r="BF211" s="152">
        <f>IF(N211="znížená",J211,0)</f>
        <v>0</v>
      </c>
      <c r="BG211" s="152">
        <f>IF(N211="zákl. prenesená",J211,0)</f>
        <v>0</v>
      </c>
      <c r="BH211" s="152">
        <f>IF(N211="zníž. prenesená",J211,0)</f>
        <v>0</v>
      </c>
      <c r="BI211" s="152">
        <f>IF(N211="nulová",J211,0)</f>
        <v>0</v>
      </c>
      <c r="BJ211" s="15" t="s">
        <v>137</v>
      </c>
      <c r="BK211" s="152">
        <f>ROUND(I211*H211,2)</f>
        <v>0</v>
      </c>
      <c r="BL211" s="15" t="s">
        <v>200</v>
      </c>
      <c r="BM211" s="151" t="s">
        <v>383</v>
      </c>
    </row>
    <row r="212" spans="1:65" s="2" customFormat="1" ht="21.75" customHeight="1">
      <c r="A212" s="27"/>
      <c r="B212" s="139"/>
      <c r="C212" s="153" t="s">
        <v>384</v>
      </c>
      <c r="D212" s="153" t="s">
        <v>164</v>
      </c>
      <c r="E212" s="154" t="s">
        <v>385</v>
      </c>
      <c r="F212" s="155" t="s">
        <v>386</v>
      </c>
      <c r="G212" s="156" t="s">
        <v>161</v>
      </c>
      <c r="H212" s="157">
        <v>113.16</v>
      </c>
      <c r="I212" s="158"/>
      <c r="J212" s="158">
        <f>ROUND(I212*H212,2)</f>
        <v>0</v>
      </c>
      <c r="K212" s="159"/>
      <c r="L212" s="160"/>
      <c r="M212" s="161" t="s">
        <v>1</v>
      </c>
      <c r="N212" s="162" t="s">
        <v>35</v>
      </c>
      <c r="O212" s="149">
        <v>0</v>
      </c>
      <c r="P212" s="149">
        <f>O212*H212</f>
        <v>0</v>
      </c>
      <c r="Q212" s="149">
        <v>2E-3</v>
      </c>
      <c r="R212" s="149">
        <f>Q212*H212</f>
        <v>0.22631999999999999</v>
      </c>
      <c r="S212" s="149">
        <v>0</v>
      </c>
      <c r="T212" s="150">
        <f>S212*H212</f>
        <v>0</v>
      </c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R212" s="151" t="s">
        <v>267</v>
      </c>
      <c r="AT212" s="151" t="s">
        <v>164</v>
      </c>
      <c r="AU212" s="151" t="s">
        <v>137</v>
      </c>
      <c r="AY212" s="15" t="s">
        <v>130</v>
      </c>
      <c r="BE212" s="152">
        <f>IF(N212="základná",J212,0)</f>
        <v>0</v>
      </c>
      <c r="BF212" s="152">
        <f>IF(N212="znížená",J212,0)</f>
        <v>0</v>
      </c>
      <c r="BG212" s="152">
        <f>IF(N212="zákl. prenesená",J212,0)</f>
        <v>0</v>
      </c>
      <c r="BH212" s="152">
        <f>IF(N212="zníž. prenesená",J212,0)</f>
        <v>0</v>
      </c>
      <c r="BI212" s="152">
        <f>IF(N212="nulová",J212,0)</f>
        <v>0</v>
      </c>
      <c r="BJ212" s="15" t="s">
        <v>137</v>
      </c>
      <c r="BK212" s="152">
        <f>ROUND(I212*H212,2)</f>
        <v>0</v>
      </c>
      <c r="BL212" s="15" t="s">
        <v>200</v>
      </c>
      <c r="BM212" s="151" t="s">
        <v>387</v>
      </c>
    </row>
    <row r="213" spans="1:65" s="13" customFormat="1" ht="12">
      <c r="B213" s="163"/>
      <c r="D213" s="164" t="s">
        <v>167</v>
      </c>
      <c r="F213" s="165" t="s">
        <v>388</v>
      </c>
      <c r="H213" s="166">
        <v>113.16</v>
      </c>
      <c r="L213" s="163"/>
      <c r="M213" s="167"/>
      <c r="N213" s="168"/>
      <c r="O213" s="168"/>
      <c r="P213" s="168"/>
      <c r="Q213" s="168"/>
      <c r="R213" s="168"/>
      <c r="S213" s="168"/>
      <c r="T213" s="169"/>
      <c r="AT213" s="170" t="s">
        <v>167</v>
      </c>
      <c r="AU213" s="170" t="s">
        <v>137</v>
      </c>
      <c r="AV213" s="13" t="s">
        <v>137</v>
      </c>
      <c r="AW213" s="13" t="s">
        <v>3</v>
      </c>
      <c r="AX213" s="13" t="s">
        <v>77</v>
      </c>
      <c r="AY213" s="170" t="s">
        <v>130</v>
      </c>
    </row>
    <row r="214" spans="1:65" s="2" customFormat="1" ht="16.5" customHeight="1">
      <c r="A214" s="27"/>
      <c r="B214" s="139"/>
      <c r="C214" s="140" t="s">
        <v>389</v>
      </c>
      <c r="D214" s="140" t="s">
        <v>132</v>
      </c>
      <c r="E214" s="141" t="s">
        <v>390</v>
      </c>
      <c r="F214" s="142" t="s">
        <v>391</v>
      </c>
      <c r="G214" s="143" t="s">
        <v>161</v>
      </c>
      <c r="H214" s="144">
        <v>87</v>
      </c>
      <c r="I214" s="145"/>
      <c r="J214" s="145">
        <f>ROUND(I214*H214,2)</f>
        <v>0</v>
      </c>
      <c r="K214" s="146"/>
      <c r="L214" s="28"/>
      <c r="M214" s="147" t="s">
        <v>1</v>
      </c>
      <c r="N214" s="148" t="s">
        <v>35</v>
      </c>
      <c r="O214" s="149">
        <v>0.16524</v>
      </c>
      <c r="P214" s="149">
        <f>O214*H214</f>
        <v>14.37588</v>
      </c>
      <c r="Q214" s="149">
        <v>8.0000000000000007E-5</v>
      </c>
      <c r="R214" s="149">
        <f>Q214*H214</f>
        <v>6.9600000000000009E-3</v>
      </c>
      <c r="S214" s="149">
        <v>0</v>
      </c>
      <c r="T214" s="150">
        <f>S214*H214</f>
        <v>0</v>
      </c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R214" s="151" t="s">
        <v>200</v>
      </c>
      <c r="AT214" s="151" t="s">
        <v>132</v>
      </c>
      <c r="AU214" s="151" t="s">
        <v>137</v>
      </c>
      <c r="AY214" s="15" t="s">
        <v>130</v>
      </c>
      <c r="BE214" s="152">
        <f>IF(N214="základná",J214,0)</f>
        <v>0</v>
      </c>
      <c r="BF214" s="152">
        <f>IF(N214="znížená",J214,0)</f>
        <v>0</v>
      </c>
      <c r="BG214" s="152">
        <f>IF(N214="zákl. prenesená",J214,0)</f>
        <v>0</v>
      </c>
      <c r="BH214" s="152">
        <f>IF(N214="zníž. prenesená",J214,0)</f>
        <v>0</v>
      </c>
      <c r="BI214" s="152">
        <f>IF(N214="nulová",J214,0)</f>
        <v>0</v>
      </c>
      <c r="BJ214" s="15" t="s">
        <v>137</v>
      </c>
      <c r="BK214" s="152">
        <f>ROUND(I214*H214,2)</f>
        <v>0</v>
      </c>
      <c r="BL214" s="15" t="s">
        <v>200</v>
      </c>
      <c r="BM214" s="151" t="s">
        <v>392</v>
      </c>
    </row>
    <row r="215" spans="1:65" s="2" customFormat="1" ht="21.75" customHeight="1">
      <c r="A215" s="27"/>
      <c r="B215" s="139"/>
      <c r="C215" s="153" t="s">
        <v>393</v>
      </c>
      <c r="D215" s="153" t="s">
        <v>164</v>
      </c>
      <c r="E215" s="154" t="s">
        <v>394</v>
      </c>
      <c r="F215" s="155" t="s">
        <v>763</v>
      </c>
      <c r="G215" s="156" t="s">
        <v>161</v>
      </c>
      <c r="H215" s="157">
        <v>87</v>
      </c>
      <c r="I215" s="158"/>
      <c r="J215" s="158">
        <f>ROUND(I215*H215,2)</f>
        <v>0</v>
      </c>
      <c r="K215" s="159"/>
      <c r="L215" s="160"/>
      <c r="M215" s="161" t="s">
        <v>1</v>
      </c>
      <c r="N215" s="162" t="s">
        <v>35</v>
      </c>
      <c r="O215" s="149">
        <v>0</v>
      </c>
      <c r="P215" s="149">
        <f>O215*H215</f>
        <v>0</v>
      </c>
      <c r="Q215" s="149">
        <v>2E-3</v>
      </c>
      <c r="R215" s="149">
        <f>Q215*H215</f>
        <v>0.17400000000000002</v>
      </c>
      <c r="S215" s="149">
        <v>0</v>
      </c>
      <c r="T215" s="150">
        <f>S215*H215</f>
        <v>0</v>
      </c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R215" s="151" t="s">
        <v>267</v>
      </c>
      <c r="AT215" s="151" t="s">
        <v>164</v>
      </c>
      <c r="AU215" s="151" t="s">
        <v>137</v>
      </c>
      <c r="AY215" s="15" t="s">
        <v>130</v>
      </c>
      <c r="BE215" s="152">
        <f>IF(N215="základná",J215,0)</f>
        <v>0</v>
      </c>
      <c r="BF215" s="152">
        <f>IF(N215="znížená",J215,0)</f>
        <v>0</v>
      </c>
      <c r="BG215" s="152">
        <f>IF(N215="zákl. prenesená",J215,0)</f>
        <v>0</v>
      </c>
      <c r="BH215" s="152">
        <f>IF(N215="zníž. prenesená",J215,0)</f>
        <v>0</v>
      </c>
      <c r="BI215" s="152">
        <f>IF(N215="nulová",J215,0)</f>
        <v>0</v>
      </c>
      <c r="BJ215" s="15" t="s">
        <v>137</v>
      </c>
      <c r="BK215" s="152">
        <f>ROUND(I215*H215,2)</f>
        <v>0</v>
      </c>
      <c r="BL215" s="15" t="s">
        <v>200</v>
      </c>
      <c r="BM215" s="151" t="s">
        <v>395</v>
      </c>
    </row>
    <row r="216" spans="1:65" s="2" customFormat="1" ht="16.5" customHeight="1">
      <c r="A216" s="27"/>
      <c r="B216" s="139"/>
      <c r="C216" s="140" t="s">
        <v>396</v>
      </c>
      <c r="D216" s="140" t="s">
        <v>132</v>
      </c>
      <c r="E216" s="141" t="s">
        <v>397</v>
      </c>
      <c r="F216" s="142" t="s">
        <v>398</v>
      </c>
      <c r="G216" s="143" t="s">
        <v>161</v>
      </c>
      <c r="H216" s="144">
        <v>560</v>
      </c>
      <c r="I216" s="145"/>
      <c r="J216" s="145">
        <f>ROUND(I216*H216,2)</f>
        <v>0</v>
      </c>
      <c r="K216" s="146"/>
      <c r="L216" s="28"/>
      <c r="M216" s="147" t="s">
        <v>1</v>
      </c>
      <c r="N216" s="148" t="s">
        <v>35</v>
      </c>
      <c r="O216" s="149">
        <v>0.21099000000000001</v>
      </c>
      <c r="P216" s="149">
        <f>O216*H216</f>
        <v>118.15440000000001</v>
      </c>
      <c r="Q216" s="149">
        <v>5.4000000000000001E-4</v>
      </c>
      <c r="R216" s="149">
        <f>Q216*H216</f>
        <v>0.3024</v>
      </c>
      <c r="S216" s="149">
        <v>0</v>
      </c>
      <c r="T216" s="150">
        <f>S216*H216</f>
        <v>0</v>
      </c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R216" s="151" t="s">
        <v>200</v>
      </c>
      <c r="AT216" s="151" t="s">
        <v>132</v>
      </c>
      <c r="AU216" s="151" t="s">
        <v>137</v>
      </c>
      <c r="AY216" s="15" t="s">
        <v>130</v>
      </c>
      <c r="BE216" s="152">
        <f>IF(N216="základná",J216,0)</f>
        <v>0</v>
      </c>
      <c r="BF216" s="152">
        <f>IF(N216="znížená",J216,0)</f>
        <v>0</v>
      </c>
      <c r="BG216" s="152">
        <f>IF(N216="zákl. prenesená",J216,0)</f>
        <v>0</v>
      </c>
      <c r="BH216" s="152">
        <f>IF(N216="zníž. prenesená",J216,0)</f>
        <v>0</v>
      </c>
      <c r="BI216" s="152">
        <f>IF(N216="nulová",J216,0)</f>
        <v>0</v>
      </c>
      <c r="BJ216" s="15" t="s">
        <v>137</v>
      </c>
      <c r="BK216" s="152">
        <f>ROUND(I216*H216,2)</f>
        <v>0</v>
      </c>
      <c r="BL216" s="15" t="s">
        <v>200</v>
      </c>
      <c r="BM216" s="151" t="s">
        <v>399</v>
      </c>
    </row>
    <row r="217" spans="1:65" s="2" customFormat="1" ht="21.75" customHeight="1">
      <c r="A217" s="27"/>
      <c r="B217" s="139"/>
      <c r="C217" s="153" t="s">
        <v>400</v>
      </c>
      <c r="D217" s="153" t="s">
        <v>164</v>
      </c>
      <c r="E217" s="154" t="s">
        <v>401</v>
      </c>
      <c r="F217" s="155" t="s">
        <v>757</v>
      </c>
      <c r="G217" s="156" t="s">
        <v>161</v>
      </c>
      <c r="H217" s="157">
        <v>644</v>
      </c>
      <c r="I217" s="158"/>
      <c r="J217" s="158">
        <f>ROUND(I217*H217,2)</f>
        <v>0</v>
      </c>
      <c r="K217" s="159"/>
      <c r="L217" s="160"/>
      <c r="M217" s="161" t="s">
        <v>1</v>
      </c>
      <c r="N217" s="162" t="s">
        <v>35</v>
      </c>
      <c r="O217" s="149">
        <v>0</v>
      </c>
      <c r="P217" s="149">
        <f>O217*H217</f>
        <v>0</v>
      </c>
      <c r="Q217" s="149">
        <v>4.4999999999999997E-3</v>
      </c>
      <c r="R217" s="149">
        <f>Q217*H217</f>
        <v>2.8979999999999997</v>
      </c>
      <c r="S217" s="149">
        <v>0</v>
      </c>
      <c r="T217" s="150">
        <f>S217*H217</f>
        <v>0</v>
      </c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R217" s="151" t="s">
        <v>267</v>
      </c>
      <c r="AT217" s="151" t="s">
        <v>164</v>
      </c>
      <c r="AU217" s="151" t="s">
        <v>137</v>
      </c>
      <c r="AY217" s="15" t="s">
        <v>130</v>
      </c>
      <c r="BE217" s="152">
        <f>IF(N217="základná",J217,0)</f>
        <v>0</v>
      </c>
      <c r="BF217" s="152">
        <f>IF(N217="znížená",J217,0)</f>
        <v>0</v>
      </c>
      <c r="BG217" s="152">
        <f>IF(N217="zákl. prenesená",J217,0)</f>
        <v>0</v>
      </c>
      <c r="BH217" s="152">
        <f>IF(N217="zníž. prenesená",J217,0)</f>
        <v>0</v>
      </c>
      <c r="BI217" s="152">
        <f>IF(N217="nulová",J217,0)</f>
        <v>0</v>
      </c>
      <c r="BJ217" s="15" t="s">
        <v>137</v>
      </c>
      <c r="BK217" s="152">
        <f>ROUND(I217*H217,2)</f>
        <v>0</v>
      </c>
      <c r="BL217" s="15" t="s">
        <v>200</v>
      </c>
      <c r="BM217" s="151" t="s">
        <v>402</v>
      </c>
    </row>
    <row r="218" spans="1:65" s="13" customFormat="1" ht="12">
      <c r="B218" s="163"/>
      <c r="D218" s="164" t="s">
        <v>167</v>
      </c>
      <c r="F218" s="165" t="s">
        <v>403</v>
      </c>
      <c r="H218" s="166">
        <v>644</v>
      </c>
      <c r="L218" s="163"/>
      <c r="M218" s="167"/>
      <c r="N218" s="168"/>
      <c r="O218" s="168"/>
      <c r="P218" s="168"/>
      <c r="Q218" s="168"/>
      <c r="R218" s="168"/>
      <c r="S218" s="168"/>
      <c r="T218" s="169"/>
      <c r="AT218" s="170" t="s">
        <v>167</v>
      </c>
      <c r="AU218" s="170" t="s">
        <v>137</v>
      </c>
      <c r="AV218" s="13" t="s">
        <v>137</v>
      </c>
      <c r="AW218" s="13" t="s">
        <v>3</v>
      </c>
      <c r="AX218" s="13" t="s">
        <v>77</v>
      </c>
      <c r="AY218" s="170" t="s">
        <v>130</v>
      </c>
    </row>
    <row r="219" spans="1:65" s="2" customFormat="1" ht="16.5" customHeight="1">
      <c r="A219" s="27"/>
      <c r="B219" s="139"/>
      <c r="C219" s="140" t="s">
        <v>404</v>
      </c>
      <c r="D219" s="140" t="s">
        <v>132</v>
      </c>
      <c r="E219" s="141" t="s">
        <v>405</v>
      </c>
      <c r="F219" s="142" t="s">
        <v>406</v>
      </c>
      <c r="G219" s="143" t="s">
        <v>189</v>
      </c>
      <c r="H219" s="144">
        <v>3.7</v>
      </c>
      <c r="I219" s="145"/>
      <c r="J219" s="145">
        <f>ROUND(I219*H219,2)</f>
        <v>0</v>
      </c>
      <c r="K219" s="146"/>
      <c r="L219" s="28"/>
      <c r="M219" s="147" t="s">
        <v>1</v>
      </c>
      <c r="N219" s="148" t="s">
        <v>35</v>
      </c>
      <c r="O219" s="149">
        <v>1.579</v>
      </c>
      <c r="P219" s="149">
        <f>O219*H219</f>
        <v>5.8422999999999998</v>
      </c>
      <c r="Q219" s="149">
        <v>0</v>
      </c>
      <c r="R219" s="149">
        <f>Q219*H219</f>
        <v>0</v>
      </c>
      <c r="S219" s="149">
        <v>0</v>
      </c>
      <c r="T219" s="150">
        <f>S219*H219</f>
        <v>0</v>
      </c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R219" s="151" t="s">
        <v>200</v>
      </c>
      <c r="AT219" s="151" t="s">
        <v>132</v>
      </c>
      <c r="AU219" s="151" t="s">
        <v>137</v>
      </c>
      <c r="AY219" s="15" t="s">
        <v>130</v>
      </c>
      <c r="BE219" s="152">
        <f>IF(N219="základná",J219,0)</f>
        <v>0</v>
      </c>
      <c r="BF219" s="152">
        <f>IF(N219="znížená",J219,0)</f>
        <v>0</v>
      </c>
      <c r="BG219" s="152">
        <f>IF(N219="zákl. prenesená",J219,0)</f>
        <v>0</v>
      </c>
      <c r="BH219" s="152">
        <f>IF(N219="zníž. prenesená",J219,0)</f>
        <v>0</v>
      </c>
      <c r="BI219" s="152">
        <f>IF(N219="nulová",J219,0)</f>
        <v>0</v>
      </c>
      <c r="BJ219" s="15" t="s">
        <v>137</v>
      </c>
      <c r="BK219" s="152">
        <f>ROUND(I219*H219,2)</f>
        <v>0</v>
      </c>
      <c r="BL219" s="15" t="s">
        <v>200</v>
      </c>
      <c r="BM219" s="151" t="s">
        <v>407</v>
      </c>
    </row>
    <row r="220" spans="1:65" s="12" customFormat="1" ht="22.75" customHeight="1">
      <c r="B220" s="127"/>
      <c r="D220" s="128" t="s">
        <v>68</v>
      </c>
      <c r="E220" s="137" t="s">
        <v>408</v>
      </c>
      <c r="F220" s="137" t="s">
        <v>409</v>
      </c>
      <c r="J220" s="138">
        <f>BK220</f>
        <v>0</v>
      </c>
      <c r="L220" s="127"/>
      <c r="M220" s="131"/>
      <c r="N220" s="132"/>
      <c r="O220" s="132"/>
      <c r="P220" s="133">
        <f>SUM(P221:P234)</f>
        <v>79.132416400000011</v>
      </c>
      <c r="Q220" s="132"/>
      <c r="R220" s="133">
        <f>SUM(R221:R234)</f>
        <v>1.5223866799999999</v>
      </c>
      <c r="S220" s="132"/>
      <c r="T220" s="134">
        <f>SUM(T221:T234)</f>
        <v>0</v>
      </c>
      <c r="AR220" s="128" t="s">
        <v>137</v>
      </c>
      <c r="AT220" s="135" t="s">
        <v>68</v>
      </c>
      <c r="AU220" s="135" t="s">
        <v>77</v>
      </c>
      <c r="AY220" s="128" t="s">
        <v>130</v>
      </c>
      <c r="BK220" s="136">
        <f>SUM(BK221:BK234)</f>
        <v>0</v>
      </c>
    </row>
    <row r="221" spans="1:65" s="2" customFormat="1" ht="16.5" customHeight="1">
      <c r="A221" s="27"/>
      <c r="B221" s="139"/>
      <c r="C221" s="140" t="s">
        <v>410</v>
      </c>
      <c r="D221" s="140" t="s">
        <v>132</v>
      </c>
      <c r="E221" s="141" t="s">
        <v>411</v>
      </c>
      <c r="F221" s="142" t="s">
        <v>412</v>
      </c>
      <c r="G221" s="143" t="s">
        <v>161</v>
      </c>
      <c r="H221" s="144">
        <v>147.28</v>
      </c>
      <c r="I221" s="145"/>
      <c r="J221" s="145">
        <f>ROUND(I221*H221,2)</f>
        <v>0</v>
      </c>
      <c r="K221" s="146"/>
      <c r="L221" s="28"/>
      <c r="M221" s="147" t="s">
        <v>1</v>
      </c>
      <c r="N221" s="148" t="s">
        <v>35</v>
      </c>
      <c r="O221" s="149">
        <v>0.17508000000000001</v>
      </c>
      <c r="P221" s="149">
        <f>O221*H221</f>
        <v>25.785782400000002</v>
      </c>
      <c r="Q221" s="149">
        <v>0</v>
      </c>
      <c r="R221" s="149">
        <f>Q221*H221</f>
        <v>0</v>
      </c>
      <c r="S221" s="149">
        <v>0</v>
      </c>
      <c r="T221" s="150">
        <f>S221*H221</f>
        <v>0</v>
      </c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R221" s="151" t="s">
        <v>200</v>
      </c>
      <c r="AT221" s="151" t="s">
        <v>132</v>
      </c>
      <c r="AU221" s="151" t="s">
        <v>137</v>
      </c>
      <c r="AY221" s="15" t="s">
        <v>130</v>
      </c>
      <c r="BE221" s="152">
        <f>IF(N221="základná",J221,0)</f>
        <v>0</v>
      </c>
      <c r="BF221" s="152">
        <f>IF(N221="znížená",J221,0)</f>
        <v>0</v>
      </c>
      <c r="BG221" s="152">
        <f>IF(N221="zákl. prenesená",J221,0)</f>
        <v>0</v>
      </c>
      <c r="BH221" s="152">
        <f>IF(N221="zníž. prenesená",J221,0)</f>
        <v>0</v>
      </c>
      <c r="BI221" s="152">
        <f>IF(N221="nulová",J221,0)</f>
        <v>0</v>
      </c>
      <c r="BJ221" s="15" t="s">
        <v>137</v>
      </c>
      <c r="BK221" s="152">
        <f>ROUND(I221*H221,2)</f>
        <v>0</v>
      </c>
      <c r="BL221" s="15" t="s">
        <v>200</v>
      </c>
      <c r="BM221" s="151" t="s">
        <v>413</v>
      </c>
    </row>
    <row r="222" spans="1:65" s="2" customFormat="1" ht="16.5" customHeight="1">
      <c r="A222" s="27"/>
      <c r="B222" s="139"/>
      <c r="C222" s="153" t="s">
        <v>414</v>
      </c>
      <c r="D222" s="153" t="s">
        <v>164</v>
      </c>
      <c r="E222" s="154" t="s">
        <v>415</v>
      </c>
      <c r="F222" s="155" t="s">
        <v>416</v>
      </c>
      <c r="G222" s="156" t="s">
        <v>161</v>
      </c>
      <c r="H222" s="157">
        <v>169.37200000000001</v>
      </c>
      <c r="I222" s="158"/>
      <c r="J222" s="158">
        <f>ROUND(I222*H222,2)</f>
        <v>0</v>
      </c>
      <c r="K222" s="159"/>
      <c r="L222" s="160"/>
      <c r="M222" s="161" t="s">
        <v>1</v>
      </c>
      <c r="N222" s="162" t="s">
        <v>35</v>
      </c>
      <c r="O222" s="149">
        <v>0</v>
      </c>
      <c r="P222" s="149">
        <f>O222*H222</f>
        <v>0</v>
      </c>
      <c r="Q222" s="149">
        <v>6.8999999999999997E-4</v>
      </c>
      <c r="R222" s="149">
        <f>Q222*H222</f>
        <v>0.11686668</v>
      </c>
      <c r="S222" s="149">
        <v>0</v>
      </c>
      <c r="T222" s="150">
        <f>S222*H222</f>
        <v>0</v>
      </c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R222" s="151" t="s">
        <v>267</v>
      </c>
      <c r="AT222" s="151" t="s">
        <v>164</v>
      </c>
      <c r="AU222" s="151" t="s">
        <v>137</v>
      </c>
      <c r="AY222" s="15" t="s">
        <v>130</v>
      </c>
      <c r="BE222" s="152">
        <f>IF(N222="základná",J222,0)</f>
        <v>0</v>
      </c>
      <c r="BF222" s="152">
        <f>IF(N222="znížená",J222,0)</f>
        <v>0</v>
      </c>
      <c r="BG222" s="152">
        <f>IF(N222="zákl. prenesená",J222,0)</f>
        <v>0</v>
      </c>
      <c r="BH222" s="152">
        <f>IF(N222="zníž. prenesená",J222,0)</f>
        <v>0</v>
      </c>
      <c r="BI222" s="152">
        <f>IF(N222="nulová",J222,0)</f>
        <v>0</v>
      </c>
      <c r="BJ222" s="15" t="s">
        <v>137</v>
      </c>
      <c r="BK222" s="152">
        <f>ROUND(I222*H222,2)</f>
        <v>0</v>
      </c>
      <c r="BL222" s="15" t="s">
        <v>200</v>
      </c>
      <c r="BM222" s="151" t="s">
        <v>417</v>
      </c>
    </row>
    <row r="223" spans="1:65" s="13" customFormat="1" ht="12">
      <c r="B223" s="163"/>
      <c r="D223" s="164" t="s">
        <v>167</v>
      </c>
      <c r="F223" s="165" t="s">
        <v>418</v>
      </c>
      <c r="H223" s="166">
        <v>169.37200000000001</v>
      </c>
      <c r="L223" s="163"/>
      <c r="M223" s="167"/>
      <c r="N223" s="168"/>
      <c r="O223" s="168"/>
      <c r="P223" s="168"/>
      <c r="Q223" s="168"/>
      <c r="R223" s="168"/>
      <c r="S223" s="168"/>
      <c r="T223" s="169"/>
      <c r="AT223" s="170" t="s">
        <v>167</v>
      </c>
      <c r="AU223" s="170" t="s">
        <v>137</v>
      </c>
      <c r="AV223" s="13" t="s">
        <v>137</v>
      </c>
      <c r="AW223" s="13" t="s">
        <v>3</v>
      </c>
      <c r="AX223" s="13" t="s">
        <v>77</v>
      </c>
      <c r="AY223" s="170" t="s">
        <v>130</v>
      </c>
    </row>
    <row r="224" spans="1:65" s="2" customFormat="1" ht="16.5" customHeight="1">
      <c r="A224" s="27"/>
      <c r="B224" s="139"/>
      <c r="C224" s="140" t="s">
        <v>419</v>
      </c>
      <c r="D224" s="140" t="s">
        <v>132</v>
      </c>
      <c r="E224" s="141" t="s">
        <v>411</v>
      </c>
      <c r="F224" s="142" t="s">
        <v>412</v>
      </c>
      <c r="G224" s="143" t="s">
        <v>161</v>
      </c>
      <c r="H224" s="144">
        <v>280</v>
      </c>
      <c r="I224" s="145"/>
      <c r="J224" s="145">
        <f>ROUND(I224*H224,2)</f>
        <v>0</v>
      </c>
      <c r="K224" s="146"/>
      <c r="L224" s="28"/>
      <c r="M224" s="147" t="s">
        <v>1</v>
      </c>
      <c r="N224" s="148" t="s">
        <v>35</v>
      </c>
      <c r="O224" s="149">
        <v>0.17508000000000001</v>
      </c>
      <c r="P224" s="149">
        <f>O224*H224</f>
        <v>49.022400000000005</v>
      </c>
      <c r="Q224" s="149">
        <v>0</v>
      </c>
      <c r="R224" s="149">
        <f>Q224*H224</f>
        <v>0</v>
      </c>
      <c r="S224" s="149">
        <v>0</v>
      </c>
      <c r="T224" s="150">
        <f>S224*H224</f>
        <v>0</v>
      </c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R224" s="151" t="s">
        <v>200</v>
      </c>
      <c r="AT224" s="151" t="s">
        <v>132</v>
      </c>
      <c r="AU224" s="151" t="s">
        <v>137</v>
      </c>
      <c r="AY224" s="15" t="s">
        <v>130</v>
      </c>
      <c r="BE224" s="152">
        <f>IF(N224="základná",J224,0)</f>
        <v>0</v>
      </c>
      <c r="BF224" s="152">
        <f>IF(N224="znížená",J224,0)</f>
        <v>0</v>
      </c>
      <c r="BG224" s="152">
        <f>IF(N224="zákl. prenesená",J224,0)</f>
        <v>0</v>
      </c>
      <c r="BH224" s="152">
        <f>IF(N224="zníž. prenesená",J224,0)</f>
        <v>0</v>
      </c>
      <c r="BI224" s="152">
        <f>IF(N224="nulová",J224,0)</f>
        <v>0</v>
      </c>
      <c r="BJ224" s="15" t="s">
        <v>137</v>
      </c>
      <c r="BK224" s="152">
        <f>ROUND(I224*H224,2)</f>
        <v>0</v>
      </c>
      <c r="BL224" s="15" t="s">
        <v>200</v>
      </c>
      <c r="BM224" s="151" t="s">
        <v>420</v>
      </c>
    </row>
    <row r="225" spans="1:65" s="2" customFormat="1" ht="21.75" customHeight="1">
      <c r="A225" s="27"/>
      <c r="B225" s="139"/>
      <c r="C225" s="153" t="s">
        <v>421</v>
      </c>
      <c r="D225" s="153" t="s">
        <v>164</v>
      </c>
      <c r="E225" s="154" t="s">
        <v>422</v>
      </c>
      <c r="F225" s="155" t="s">
        <v>764</v>
      </c>
      <c r="G225" s="156" t="s">
        <v>161</v>
      </c>
      <c r="H225" s="157">
        <v>26.565000000000001</v>
      </c>
      <c r="I225" s="158"/>
      <c r="J225" s="158">
        <f>ROUND(I225*H225,2)</f>
        <v>0</v>
      </c>
      <c r="K225" s="159"/>
      <c r="L225" s="160"/>
      <c r="M225" s="161" t="s">
        <v>1</v>
      </c>
      <c r="N225" s="162" t="s">
        <v>35</v>
      </c>
      <c r="O225" s="149">
        <v>0</v>
      </c>
      <c r="P225" s="149">
        <f>O225*H225</f>
        <v>0</v>
      </c>
      <c r="Q225" s="149">
        <v>1.9E-3</v>
      </c>
      <c r="R225" s="149">
        <f>Q225*H225</f>
        <v>5.0473500000000004E-2</v>
      </c>
      <c r="S225" s="149">
        <v>0</v>
      </c>
      <c r="T225" s="150">
        <f>S225*H225</f>
        <v>0</v>
      </c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R225" s="151" t="s">
        <v>267</v>
      </c>
      <c r="AT225" s="151" t="s">
        <v>164</v>
      </c>
      <c r="AU225" s="151" t="s">
        <v>137</v>
      </c>
      <c r="AY225" s="15" t="s">
        <v>130</v>
      </c>
      <c r="BE225" s="152">
        <f>IF(N225="základná",J225,0)</f>
        <v>0</v>
      </c>
      <c r="BF225" s="152">
        <f>IF(N225="znížená",J225,0)</f>
        <v>0</v>
      </c>
      <c r="BG225" s="152">
        <f>IF(N225="zákl. prenesená",J225,0)</f>
        <v>0</v>
      </c>
      <c r="BH225" s="152">
        <f>IF(N225="zníž. prenesená",J225,0)</f>
        <v>0</v>
      </c>
      <c r="BI225" s="152">
        <f>IF(N225="nulová",J225,0)</f>
        <v>0</v>
      </c>
      <c r="BJ225" s="15" t="s">
        <v>137</v>
      </c>
      <c r="BK225" s="152">
        <f>ROUND(I225*H225,2)</f>
        <v>0</v>
      </c>
      <c r="BL225" s="15" t="s">
        <v>200</v>
      </c>
      <c r="BM225" s="151" t="s">
        <v>423</v>
      </c>
    </row>
    <row r="226" spans="1:65" s="13" customFormat="1" ht="12">
      <c r="B226" s="163"/>
      <c r="D226" s="164" t="s">
        <v>167</v>
      </c>
      <c r="F226" s="165" t="s">
        <v>424</v>
      </c>
      <c r="H226" s="166">
        <v>26.565000000000001</v>
      </c>
      <c r="L226" s="163"/>
      <c r="M226" s="167"/>
      <c r="N226" s="168"/>
      <c r="O226" s="168"/>
      <c r="P226" s="168"/>
      <c r="Q226" s="168"/>
      <c r="R226" s="168"/>
      <c r="S226" s="168"/>
      <c r="T226" s="169"/>
      <c r="AT226" s="170" t="s">
        <v>167</v>
      </c>
      <c r="AU226" s="170" t="s">
        <v>137</v>
      </c>
      <c r="AV226" s="13" t="s">
        <v>137</v>
      </c>
      <c r="AW226" s="13" t="s">
        <v>3</v>
      </c>
      <c r="AX226" s="13" t="s">
        <v>77</v>
      </c>
      <c r="AY226" s="170" t="s">
        <v>130</v>
      </c>
    </row>
    <row r="227" spans="1:65" s="2" customFormat="1" ht="28" customHeight="1">
      <c r="A227" s="27"/>
      <c r="B227" s="139"/>
      <c r="C227" s="153" t="s">
        <v>425</v>
      </c>
      <c r="D227" s="153" t="s">
        <v>164</v>
      </c>
      <c r="E227" s="154" t="s">
        <v>165</v>
      </c>
      <c r="F227" s="155" t="s">
        <v>765</v>
      </c>
      <c r="G227" s="156" t="s">
        <v>161</v>
      </c>
      <c r="H227" s="157">
        <v>370.3</v>
      </c>
      <c r="I227" s="158"/>
      <c r="J227" s="158">
        <f>ROUND(I227*H227,2)</f>
        <v>0</v>
      </c>
      <c r="K227" s="159"/>
      <c r="L227" s="160"/>
      <c r="M227" s="161" t="s">
        <v>1</v>
      </c>
      <c r="N227" s="162" t="s">
        <v>35</v>
      </c>
      <c r="O227" s="149">
        <v>0</v>
      </c>
      <c r="P227" s="149">
        <f>O227*H227</f>
        <v>0</v>
      </c>
      <c r="Q227" s="149">
        <v>2.9999999999999997E-4</v>
      </c>
      <c r="R227" s="149">
        <f>Q227*H227</f>
        <v>0.11108999999999999</v>
      </c>
      <c r="S227" s="149">
        <v>0</v>
      </c>
      <c r="T227" s="150">
        <f>S227*H227</f>
        <v>0</v>
      </c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R227" s="151" t="s">
        <v>267</v>
      </c>
      <c r="AT227" s="151" t="s">
        <v>164</v>
      </c>
      <c r="AU227" s="151" t="s">
        <v>137</v>
      </c>
      <c r="AY227" s="15" t="s">
        <v>130</v>
      </c>
      <c r="BE227" s="152">
        <f>IF(N227="základná",J227,0)</f>
        <v>0</v>
      </c>
      <c r="BF227" s="152">
        <f>IF(N227="znížená",J227,0)</f>
        <v>0</v>
      </c>
      <c r="BG227" s="152">
        <f>IF(N227="zákl. prenesená",J227,0)</f>
        <v>0</v>
      </c>
      <c r="BH227" s="152">
        <f>IF(N227="zníž. prenesená",J227,0)</f>
        <v>0</v>
      </c>
      <c r="BI227" s="152">
        <f>IF(N227="nulová",J227,0)</f>
        <v>0</v>
      </c>
      <c r="BJ227" s="15" t="s">
        <v>137</v>
      </c>
      <c r="BK227" s="152">
        <f>ROUND(I227*H227,2)</f>
        <v>0</v>
      </c>
      <c r="BL227" s="15" t="s">
        <v>200</v>
      </c>
      <c r="BM227" s="151" t="s">
        <v>426</v>
      </c>
    </row>
    <row r="228" spans="1:65" s="13" customFormat="1" ht="12">
      <c r="B228" s="163"/>
      <c r="D228" s="164" t="s">
        <v>167</v>
      </c>
      <c r="F228" s="165" t="s">
        <v>427</v>
      </c>
      <c r="H228" s="166">
        <v>370.3</v>
      </c>
      <c r="L228" s="163"/>
      <c r="M228" s="167"/>
      <c r="N228" s="168"/>
      <c r="O228" s="168"/>
      <c r="P228" s="168"/>
      <c r="Q228" s="168"/>
      <c r="R228" s="168"/>
      <c r="S228" s="168"/>
      <c r="T228" s="169"/>
      <c r="AT228" s="170" t="s">
        <v>167</v>
      </c>
      <c r="AU228" s="170" t="s">
        <v>137</v>
      </c>
      <c r="AV228" s="13" t="s">
        <v>137</v>
      </c>
      <c r="AW228" s="13" t="s">
        <v>3</v>
      </c>
      <c r="AX228" s="13" t="s">
        <v>77</v>
      </c>
      <c r="AY228" s="170" t="s">
        <v>130</v>
      </c>
    </row>
    <row r="229" spans="1:65" s="2" customFormat="1" ht="16.5" customHeight="1">
      <c r="A229" s="27"/>
      <c r="B229" s="139"/>
      <c r="C229" s="140" t="s">
        <v>428</v>
      </c>
      <c r="D229" s="140" t="s">
        <v>132</v>
      </c>
      <c r="E229" s="141" t="s">
        <v>429</v>
      </c>
      <c r="F229" s="142" t="s">
        <v>430</v>
      </c>
      <c r="G229" s="143" t="s">
        <v>161</v>
      </c>
      <c r="H229" s="144">
        <v>190</v>
      </c>
      <c r="I229" s="145"/>
      <c r="J229" s="145">
        <f>ROUND(I229*H229,2)</f>
        <v>0</v>
      </c>
      <c r="K229" s="146"/>
      <c r="L229" s="28"/>
      <c r="M229" s="147" t="s">
        <v>1</v>
      </c>
      <c r="N229" s="148" t="s">
        <v>35</v>
      </c>
      <c r="O229" s="149">
        <v>1.277E-2</v>
      </c>
      <c r="P229" s="149">
        <f>O229*H229</f>
        <v>2.4262999999999999</v>
      </c>
      <c r="Q229" s="149">
        <v>0</v>
      </c>
      <c r="R229" s="149">
        <f>Q229*H229</f>
        <v>0</v>
      </c>
      <c r="S229" s="149">
        <v>0</v>
      </c>
      <c r="T229" s="150">
        <f>S229*H229</f>
        <v>0</v>
      </c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R229" s="151" t="s">
        <v>200</v>
      </c>
      <c r="AT229" s="151" t="s">
        <v>132</v>
      </c>
      <c r="AU229" s="151" t="s">
        <v>137</v>
      </c>
      <c r="AY229" s="15" t="s">
        <v>130</v>
      </c>
      <c r="BE229" s="152">
        <f>IF(N229="základná",J229,0)</f>
        <v>0</v>
      </c>
      <c r="BF229" s="152">
        <f>IF(N229="znížená",J229,0)</f>
        <v>0</v>
      </c>
      <c r="BG229" s="152">
        <f>IF(N229="zákl. prenesená",J229,0)</f>
        <v>0</v>
      </c>
      <c r="BH229" s="152">
        <f>IF(N229="zníž. prenesená",J229,0)</f>
        <v>0</v>
      </c>
      <c r="BI229" s="152">
        <f>IF(N229="nulová",J229,0)</f>
        <v>0</v>
      </c>
      <c r="BJ229" s="15" t="s">
        <v>137</v>
      </c>
      <c r="BK229" s="152">
        <f>ROUND(I229*H229,2)</f>
        <v>0</v>
      </c>
      <c r="BL229" s="15" t="s">
        <v>200</v>
      </c>
      <c r="BM229" s="151" t="s">
        <v>431</v>
      </c>
    </row>
    <row r="230" spans="1:65" s="2" customFormat="1" ht="16.5" customHeight="1">
      <c r="A230" s="27"/>
      <c r="B230" s="139"/>
      <c r="C230" s="153" t="s">
        <v>432</v>
      </c>
      <c r="D230" s="153" t="s">
        <v>164</v>
      </c>
      <c r="E230" s="154" t="s">
        <v>433</v>
      </c>
      <c r="F230" s="155" t="s">
        <v>434</v>
      </c>
      <c r="G230" s="156" t="s">
        <v>189</v>
      </c>
      <c r="H230" s="157">
        <v>1.238</v>
      </c>
      <c r="I230" s="158"/>
      <c r="J230" s="158">
        <f>ROUND(I230*H230,2)</f>
        <v>0</v>
      </c>
      <c r="K230" s="159"/>
      <c r="L230" s="160"/>
      <c r="M230" s="161" t="s">
        <v>1</v>
      </c>
      <c r="N230" s="162" t="s">
        <v>35</v>
      </c>
      <c r="O230" s="149">
        <v>0</v>
      </c>
      <c r="P230" s="149">
        <f>O230*H230</f>
        <v>0</v>
      </c>
      <c r="Q230" s="149">
        <v>1</v>
      </c>
      <c r="R230" s="149">
        <f>Q230*H230</f>
        <v>1.238</v>
      </c>
      <c r="S230" s="149">
        <v>0</v>
      </c>
      <c r="T230" s="150">
        <f>S230*H230</f>
        <v>0</v>
      </c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R230" s="151" t="s">
        <v>267</v>
      </c>
      <c r="AT230" s="151" t="s">
        <v>164</v>
      </c>
      <c r="AU230" s="151" t="s">
        <v>137</v>
      </c>
      <c r="AY230" s="15" t="s">
        <v>130</v>
      </c>
      <c r="BE230" s="152">
        <f>IF(N230="základná",J230,0)</f>
        <v>0</v>
      </c>
      <c r="BF230" s="152">
        <f>IF(N230="znížená",J230,0)</f>
        <v>0</v>
      </c>
      <c r="BG230" s="152">
        <f>IF(N230="zákl. prenesená",J230,0)</f>
        <v>0</v>
      </c>
      <c r="BH230" s="152">
        <f>IF(N230="zníž. prenesená",J230,0)</f>
        <v>0</v>
      </c>
      <c r="BI230" s="152">
        <f>IF(N230="nulová",J230,0)</f>
        <v>0</v>
      </c>
      <c r="BJ230" s="15" t="s">
        <v>137</v>
      </c>
      <c r="BK230" s="152">
        <f>ROUND(I230*H230,2)</f>
        <v>0</v>
      </c>
      <c r="BL230" s="15" t="s">
        <v>200</v>
      </c>
      <c r="BM230" s="151" t="s">
        <v>435</v>
      </c>
    </row>
    <row r="231" spans="1:65" s="13" customFormat="1" ht="12">
      <c r="B231" s="163"/>
      <c r="D231" s="164" t="s">
        <v>167</v>
      </c>
      <c r="F231" s="165" t="s">
        <v>436</v>
      </c>
      <c r="H231" s="166">
        <v>1.238</v>
      </c>
      <c r="L231" s="163"/>
      <c r="M231" s="167"/>
      <c r="N231" s="168"/>
      <c r="O231" s="168"/>
      <c r="P231" s="168"/>
      <c r="Q231" s="168"/>
      <c r="R231" s="168"/>
      <c r="S231" s="168"/>
      <c r="T231" s="169"/>
      <c r="AT231" s="170" t="s">
        <v>167</v>
      </c>
      <c r="AU231" s="170" t="s">
        <v>137</v>
      </c>
      <c r="AV231" s="13" t="s">
        <v>137</v>
      </c>
      <c r="AW231" s="13" t="s">
        <v>3</v>
      </c>
      <c r="AX231" s="13" t="s">
        <v>77</v>
      </c>
      <c r="AY231" s="170" t="s">
        <v>130</v>
      </c>
    </row>
    <row r="232" spans="1:65" s="2" customFormat="1" ht="16.5" customHeight="1">
      <c r="A232" s="27"/>
      <c r="B232" s="139"/>
      <c r="C232" s="153" t="s">
        <v>437</v>
      </c>
      <c r="D232" s="153" t="s">
        <v>164</v>
      </c>
      <c r="E232" s="154" t="s">
        <v>438</v>
      </c>
      <c r="F232" s="155" t="s">
        <v>439</v>
      </c>
      <c r="G232" s="156" t="s">
        <v>161</v>
      </c>
      <c r="H232" s="157">
        <v>15.675000000000001</v>
      </c>
      <c r="I232" s="158"/>
      <c r="J232" s="158">
        <f>ROUND(I232*H232,2)</f>
        <v>0</v>
      </c>
      <c r="K232" s="159"/>
      <c r="L232" s="160"/>
      <c r="M232" s="161" t="s">
        <v>1</v>
      </c>
      <c r="N232" s="162" t="s">
        <v>35</v>
      </c>
      <c r="O232" s="149">
        <v>0</v>
      </c>
      <c r="P232" s="149">
        <f>O232*H232</f>
        <v>0</v>
      </c>
      <c r="Q232" s="149">
        <v>3.8000000000000002E-4</v>
      </c>
      <c r="R232" s="149">
        <f>Q232*H232</f>
        <v>5.9565000000000009E-3</v>
      </c>
      <c r="S232" s="149">
        <v>0</v>
      </c>
      <c r="T232" s="150">
        <f>S232*H232</f>
        <v>0</v>
      </c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R232" s="151" t="s">
        <v>267</v>
      </c>
      <c r="AT232" s="151" t="s">
        <v>164</v>
      </c>
      <c r="AU232" s="151" t="s">
        <v>137</v>
      </c>
      <c r="AY232" s="15" t="s">
        <v>130</v>
      </c>
      <c r="BE232" s="152">
        <f>IF(N232="základná",J232,0)</f>
        <v>0</v>
      </c>
      <c r="BF232" s="152">
        <f>IF(N232="znížená",J232,0)</f>
        <v>0</v>
      </c>
      <c r="BG232" s="152">
        <f>IF(N232="zákl. prenesená",J232,0)</f>
        <v>0</v>
      </c>
      <c r="BH232" s="152">
        <f>IF(N232="zníž. prenesená",J232,0)</f>
        <v>0</v>
      </c>
      <c r="BI232" s="152">
        <f>IF(N232="nulová",J232,0)</f>
        <v>0</v>
      </c>
      <c r="BJ232" s="15" t="s">
        <v>137</v>
      </c>
      <c r="BK232" s="152">
        <f>ROUND(I232*H232,2)</f>
        <v>0</v>
      </c>
      <c r="BL232" s="15" t="s">
        <v>200</v>
      </c>
      <c r="BM232" s="151" t="s">
        <v>440</v>
      </c>
    </row>
    <row r="233" spans="1:65" s="13" customFormat="1" ht="12">
      <c r="B233" s="163"/>
      <c r="D233" s="164" t="s">
        <v>167</v>
      </c>
      <c r="F233" s="165" t="s">
        <v>441</v>
      </c>
      <c r="H233" s="166">
        <v>15.675000000000001</v>
      </c>
      <c r="L233" s="163"/>
      <c r="M233" s="167"/>
      <c r="N233" s="168"/>
      <c r="O233" s="168"/>
      <c r="P233" s="168"/>
      <c r="Q233" s="168"/>
      <c r="R233" s="168"/>
      <c r="S233" s="168"/>
      <c r="T233" s="169"/>
      <c r="AT233" s="170" t="s">
        <v>167</v>
      </c>
      <c r="AU233" s="170" t="s">
        <v>137</v>
      </c>
      <c r="AV233" s="13" t="s">
        <v>137</v>
      </c>
      <c r="AW233" s="13" t="s">
        <v>3</v>
      </c>
      <c r="AX233" s="13" t="s">
        <v>77</v>
      </c>
      <c r="AY233" s="170" t="s">
        <v>130</v>
      </c>
    </row>
    <row r="234" spans="1:65" s="2" customFormat="1" ht="16.5" customHeight="1">
      <c r="A234" s="27"/>
      <c r="B234" s="139"/>
      <c r="C234" s="140" t="s">
        <v>442</v>
      </c>
      <c r="D234" s="140" t="s">
        <v>132</v>
      </c>
      <c r="E234" s="141" t="s">
        <v>443</v>
      </c>
      <c r="F234" s="142" t="s">
        <v>444</v>
      </c>
      <c r="G234" s="143" t="s">
        <v>189</v>
      </c>
      <c r="H234" s="144">
        <v>1.522</v>
      </c>
      <c r="I234" s="145"/>
      <c r="J234" s="145">
        <f>ROUND(I234*H234,2)</f>
        <v>0</v>
      </c>
      <c r="K234" s="146"/>
      <c r="L234" s="28"/>
      <c r="M234" s="147" t="s">
        <v>1</v>
      </c>
      <c r="N234" s="148" t="s">
        <v>35</v>
      </c>
      <c r="O234" s="149">
        <v>1.2470000000000001</v>
      </c>
      <c r="P234" s="149">
        <f>O234*H234</f>
        <v>1.8979340000000002</v>
      </c>
      <c r="Q234" s="149">
        <v>0</v>
      </c>
      <c r="R234" s="149">
        <f>Q234*H234</f>
        <v>0</v>
      </c>
      <c r="S234" s="149">
        <v>0</v>
      </c>
      <c r="T234" s="150">
        <f>S234*H234</f>
        <v>0</v>
      </c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27"/>
      <c r="AR234" s="151" t="s">
        <v>200</v>
      </c>
      <c r="AT234" s="151" t="s">
        <v>132</v>
      </c>
      <c r="AU234" s="151" t="s">
        <v>137</v>
      </c>
      <c r="AY234" s="15" t="s">
        <v>130</v>
      </c>
      <c r="BE234" s="152">
        <f>IF(N234="základná",J234,0)</f>
        <v>0</v>
      </c>
      <c r="BF234" s="152">
        <f>IF(N234="znížená",J234,0)</f>
        <v>0</v>
      </c>
      <c r="BG234" s="152">
        <f>IF(N234="zákl. prenesená",J234,0)</f>
        <v>0</v>
      </c>
      <c r="BH234" s="152">
        <f>IF(N234="zníž. prenesená",J234,0)</f>
        <v>0</v>
      </c>
      <c r="BI234" s="152">
        <f>IF(N234="nulová",J234,0)</f>
        <v>0</v>
      </c>
      <c r="BJ234" s="15" t="s">
        <v>137</v>
      </c>
      <c r="BK234" s="152">
        <f>ROUND(I234*H234,2)</f>
        <v>0</v>
      </c>
      <c r="BL234" s="15" t="s">
        <v>200</v>
      </c>
      <c r="BM234" s="151" t="s">
        <v>445</v>
      </c>
    </row>
    <row r="235" spans="1:65" s="12" customFormat="1" ht="22.75" customHeight="1">
      <c r="B235" s="127"/>
      <c r="D235" s="128" t="s">
        <v>68</v>
      </c>
      <c r="E235" s="137" t="s">
        <v>446</v>
      </c>
      <c r="F235" s="137" t="s">
        <v>447</v>
      </c>
      <c r="J235" s="138">
        <f>BK235</f>
        <v>0</v>
      </c>
      <c r="L235" s="127"/>
      <c r="M235" s="131"/>
      <c r="N235" s="132"/>
      <c r="O235" s="132"/>
      <c r="P235" s="133">
        <f>SUM(P236:P256)</f>
        <v>147.24471200000002</v>
      </c>
      <c r="Q235" s="132"/>
      <c r="R235" s="133">
        <f>SUM(R236:R256)</f>
        <v>6.3405100000000019</v>
      </c>
      <c r="S235" s="132"/>
      <c r="T235" s="134">
        <f>SUM(T236:T256)</f>
        <v>0</v>
      </c>
      <c r="AR235" s="128" t="s">
        <v>137</v>
      </c>
      <c r="AT235" s="135" t="s">
        <v>68</v>
      </c>
      <c r="AU235" s="135" t="s">
        <v>77</v>
      </c>
      <c r="AY235" s="128" t="s">
        <v>130</v>
      </c>
      <c r="BK235" s="136">
        <f>SUM(BK236:BK256)</f>
        <v>0</v>
      </c>
    </row>
    <row r="236" spans="1:65" s="2" customFormat="1" ht="16.5" customHeight="1">
      <c r="A236" s="27"/>
      <c r="B236" s="139"/>
      <c r="C236" s="140" t="s">
        <v>448</v>
      </c>
      <c r="D236" s="140" t="s">
        <v>132</v>
      </c>
      <c r="E236" s="141" t="s">
        <v>449</v>
      </c>
      <c r="F236" s="142" t="s">
        <v>450</v>
      </c>
      <c r="G236" s="143" t="s">
        <v>161</v>
      </c>
      <c r="H236" s="144">
        <v>253</v>
      </c>
      <c r="I236" s="145"/>
      <c r="J236" s="145">
        <f>ROUND(I236*H236,2)</f>
        <v>0</v>
      </c>
      <c r="K236" s="146"/>
      <c r="L236" s="28"/>
      <c r="M236" s="147" t="s">
        <v>1</v>
      </c>
      <c r="N236" s="148" t="s">
        <v>35</v>
      </c>
      <c r="O236" s="149">
        <v>6.5000000000000002E-2</v>
      </c>
      <c r="P236" s="149">
        <f>O236*H236</f>
        <v>16.445</v>
      </c>
      <c r="Q236" s="149">
        <v>0</v>
      </c>
      <c r="R236" s="149">
        <f>Q236*H236</f>
        <v>0</v>
      </c>
      <c r="S236" s="149">
        <v>0</v>
      </c>
      <c r="T236" s="150">
        <f>S236*H236</f>
        <v>0</v>
      </c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R236" s="151" t="s">
        <v>200</v>
      </c>
      <c r="AT236" s="151" t="s">
        <v>132</v>
      </c>
      <c r="AU236" s="151" t="s">
        <v>137</v>
      </c>
      <c r="AY236" s="15" t="s">
        <v>130</v>
      </c>
      <c r="BE236" s="152">
        <f>IF(N236="základná",J236,0)</f>
        <v>0</v>
      </c>
      <c r="BF236" s="152">
        <f>IF(N236="znížená",J236,0)</f>
        <v>0</v>
      </c>
      <c r="BG236" s="152">
        <f>IF(N236="zákl. prenesená",J236,0)</f>
        <v>0</v>
      </c>
      <c r="BH236" s="152">
        <f>IF(N236="zníž. prenesená",J236,0)</f>
        <v>0</v>
      </c>
      <c r="BI236" s="152">
        <f>IF(N236="nulová",J236,0)</f>
        <v>0</v>
      </c>
      <c r="BJ236" s="15" t="s">
        <v>137</v>
      </c>
      <c r="BK236" s="152">
        <f>ROUND(I236*H236,2)</f>
        <v>0</v>
      </c>
      <c r="BL236" s="15" t="s">
        <v>200</v>
      </c>
      <c r="BM236" s="151" t="s">
        <v>451</v>
      </c>
    </row>
    <row r="237" spans="1:65" s="13" customFormat="1" ht="12">
      <c r="B237" s="163"/>
      <c r="D237" s="164" t="s">
        <v>167</v>
      </c>
      <c r="E237" s="170" t="s">
        <v>1</v>
      </c>
      <c r="F237" s="165" t="s">
        <v>452</v>
      </c>
      <c r="H237" s="166">
        <v>253</v>
      </c>
      <c r="L237" s="163"/>
      <c r="M237" s="167"/>
      <c r="N237" s="168"/>
      <c r="O237" s="168"/>
      <c r="P237" s="168"/>
      <c r="Q237" s="168"/>
      <c r="R237" s="168"/>
      <c r="S237" s="168"/>
      <c r="T237" s="169"/>
      <c r="AT237" s="170" t="s">
        <v>167</v>
      </c>
      <c r="AU237" s="170" t="s">
        <v>137</v>
      </c>
      <c r="AV237" s="13" t="s">
        <v>137</v>
      </c>
      <c r="AW237" s="13" t="s">
        <v>25</v>
      </c>
      <c r="AX237" s="13" t="s">
        <v>77</v>
      </c>
      <c r="AY237" s="170" t="s">
        <v>130</v>
      </c>
    </row>
    <row r="238" spans="1:65" s="2" customFormat="1" ht="16.5" customHeight="1">
      <c r="A238" s="27"/>
      <c r="B238" s="139"/>
      <c r="C238" s="153" t="s">
        <v>453</v>
      </c>
      <c r="D238" s="153" t="s">
        <v>164</v>
      </c>
      <c r="E238" s="154" t="s">
        <v>454</v>
      </c>
      <c r="F238" s="155" t="s">
        <v>766</v>
      </c>
      <c r="G238" s="156" t="s">
        <v>161</v>
      </c>
      <c r="H238" s="157">
        <v>193.8</v>
      </c>
      <c r="I238" s="158"/>
      <c r="J238" s="158">
        <f>ROUND(I238*H238,2)</f>
        <v>0</v>
      </c>
      <c r="K238" s="159"/>
      <c r="L238" s="160"/>
      <c r="M238" s="161" t="s">
        <v>1</v>
      </c>
      <c r="N238" s="162" t="s">
        <v>35</v>
      </c>
      <c r="O238" s="149">
        <v>0</v>
      </c>
      <c r="P238" s="149">
        <f>O238*H238</f>
        <v>0</v>
      </c>
      <c r="Q238" s="149">
        <v>3.1199999999999999E-3</v>
      </c>
      <c r="R238" s="149">
        <f>Q238*H238</f>
        <v>0.60465599999999997</v>
      </c>
      <c r="S238" s="149">
        <v>0</v>
      </c>
      <c r="T238" s="150">
        <f>S238*H238</f>
        <v>0</v>
      </c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R238" s="151" t="s">
        <v>267</v>
      </c>
      <c r="AT238" s="151" t="s">
        <v>164</v>
      </c>
      <c r="AU238" s="151" t="s">
        <v>137</v>
      </c>
      <c r="AY238" s="15" t="s">
        <v>130</v>
      </c>
      <c r="BE238" s="152">
        <f>IF(N238="základná",J238,0)</f>
        <v>0</v>
      </c>
      <c r="BF238" s="152">
        <f>IF(N238="znížená",J238,0)</f>
        <v>0</v>
      </c>
      <c r="BG238" s="152">
        <f>IF(N238="zákl. prenesená",J238,0)</f>
        <v>0</v>
      </c>
      <c r="BH238" s="152">
        <f>IF(N238="zníž. prenesená",J238,0)</f>
        <v>0</v>
      </c>
      <c r="BI238" s="152">
        <f>IF(N238="nulová",J238,0)</f>
        <v>0</v>
      </c>
      <c r="BJ238" s="15" t="s">
        <v>137</v>
      </c>
      <c r="BK238" s="152">
        <f>ROUND(I238*H238,2)</f>
        <v>0</v>
      </c>
      <c r="BL238" s="15" t="s">
        <v>200</v>
      </c>
      <c r="BM238" s="151" t="s">
        <v>455</v>
      </c>
    </row>
    <row r="239" spans="1:65" s="2" customFormat="1" ht="24">
      <c r="A239" s="27"/>
      <c r="B239" s="28"/>
      <c r="C239" s="27"/>
      <c r="D239" s="164" t="s">
        <v>456</v>
      </c>
      <c r="E239" s="27"/>
      <c r="F239" s="171" t="s">
        <v>457</v>
      </c>
      <c r="G239" s="27"/>
      <c r="H239" s="27"/>
      <c r="I239" s="27"/>
      <c r="J239" s="27"/>
      <c r="K239" s="27"/>
      <c r="L239" s="28"/>
      <c r="M239" s="172"/>
      <c r="N239" s="173"/>
      <c r="O239" s="53"/>
      <c r="P239" s="53"/>
      <c r="Q239" s="53"/>
      <c r="R239" s="53"/>
      <c r="S239" s="53"/>
      <c r="T239" s="54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T239" s="15" t="s">
        <v>456</v>
      </c>
      <c r="AU239" s="15" t="s">
        <v>137</v>
      </c>
    </row>
    <row r="240" spans="1:65" s="13" customFormat="1" ht="12">
      <c r="B240" s="163"/>
      <c r="D240" s="164" t="s">
        <v>167</v>
      </c>
      <c r="F240" s="165" t="s">
        <v>458</v>
      </c>
      <c r="H240" s="166">
        <v>193.8</v>
      </c>
      <c r="L240" s="163"/>
      <c r="M240" s="167"/>
      <c r="N240" s="168"/>
      <c r="O240" s="168"/>
      <c r="P240" s="168"/>
      <c r="Q240" s="168"/>
      <c r="R240" s="168"/>
      <c r="S240" s="168"/>
      <c r="T240" s="169"/>
      <c r="AT240" s="170" t="s">
        <v>167</v>
      </c>
      <c r="AU240" s="170" t="s">
        <v>137</v>
      </c>
      <c r="AV240" s="13" t="s">
        <v>137</v>
      </c>
      <c r="AW240" s="13" t="s">
        <v>3</v>
      </c>
      <c r="AX240" s="13" t="s">
        <v>77</v>
      </c>
      <c r="AY240" s="170" t="s">
        <v>130</v>
      </c>
    </row>
    <row r="241" spans="1:65" s="2" customFormat="1" ht="16.5" customHeight="1">
      <c r="A241" s="27"/>
      <c r="B241" s="139"/>
      <c r="C241" s="140" t="s">
        <v>459</v>
      </c>
      <c r="D241" s="140" t="s">
        <v>132</v>
      </c>
      <c r="E241" s="141" t="s">
        <v>460</v>
      </c>
      <c r="F241" s="142" t="s">
        <v>461</v>
      </c>
      <c r="G241" s="143" t="s">
        <v>161</v>
      </c>
      <c r="H241" s="144">
        <v>257</v>
      </c>
      <c r="I241" s="145"/>
      <c r="J241" s="145">
        <f>ROUND(I241*H241,2)</f>
        <v>0</v>
      </c>
      <c r="K241" s="146"/>
      <c r="L241" s="28"/>
      <c r="M241" s="147" t="s">
        <v>1</v>
      </c>
      <c r="N241" s="148" t="s">
        <v>35</v>
      </c>
      <c r="O241" s="149">
        <v>0.10015</v>
      </c>
      <c r="P241" s="149">
        <f>O241*H241</f>
        <v>25.73855</v>
      </c>
      <c r="Q241" s="149">
        <v>0</v>
      </c>
      <c r="R241" s="149">
        <f>Q241*H241</f>
        <v>0</v>
      </c>
      <c r="S241" s="149">
        <v>0</v>
      </c>
      <c r="T241" s="150">
        <f>S241*H241</f>
        <v>0</v>
      </c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R241" s="151" t="s">
        <v>200</v>
      </c>
      <c r="AT241" s="151" t="s">
        <v>132</v>
      </c>
      <c r="AU241" s="151" t="s">
        <v>137</v>
      </c>
      <c r="AY241" s="15" t="s">
        <v>130</v>
      </c>
      <c r="BE241" s="152">
        <f>IF(N241="základná",J241,0)</f>
        <v>0</v>
      </c>
      <c r="BF241" s="152">
        <f>IF(N241="znížená",J241,0)</f>
        <v>0</v>
      </c>
      <c r="BG241" s="152">
        <f>IF(N241="zákl. prenesená",J241,0)</f>
        <v>0</v>
      </c>
      <c r="BH241" s="152">
        <f>IF(N241="zníž. prenesená",J241,0)</f>
        <v>0</v>
      </c>
      <c r="BI241" s="152">
        <f>IF(N241="nulová",J241,0)</f>
        <v>0</v>
      </c>
      <c r="BJ241" s="15" t="s">
        <v>137</v>
      </c>
      <c r="BK241" s="152">
        <f>ROUND(I241*H241,2)</f>
        <v>0</v>
      </c>
      <c r="BL241" s="15" t="s">
        <v>200</v>
      </c>
      <c r="BM241" s="151" t="s">
        <v>462</v>
      </c>
    </row>
    <row r="242" spans="1:65" s="2" customFormat="1" ht="21.75" customHeight="1">
      <c r="A242" s="27"/>
      <c r="B242" s="139"/>
      <c r="C242" s="153" t="s">
        <v>463</v>
      </c>
      <c r="D242" s="153" t="s">
        <v>164</v>
      </c>
      <c r="E242" s="154" t="s">
        <v>464</v>
      </c>
      <c r="F242" s="155" t="s">
        <v>767</v>
      </c>
      <c r="G242" s="156" t="s">
        <v>161</v>
      </c>
      <c r="H242" s="157">
        <v>262.14</v>
      </c>
      <c r="I242" s="158"/>
      <c r="J242" s="158">
        <f>ROUND(I242*H242,2)</f>
        <v>0</v>
      </c>
      <c r="K242" s="159"/>
      <c r="L242" s="160"/>
      <c r="M242" s="161" t="s">
        <v>1</v>
      </c>
      <c r="N242" s="162" t="s">
        <v>35</v>
      </c>
      <c r="O242" s="149">
        <v>0</v>
      </c>
      <c r="P242" s="149">
        <f>O242*H242</f>
        <v>0</v>
      </c>
      <c r="Q242" s="149">
        <v>5.5999999999999999E-3</v>
      </c>
      <c r="R242" s="149">
        <f>Q242*H242</f>
        <v>1.467984</v>
      </c>
      <c r="S242" s="149">
        <v>0</v>
      </c>
      <c r="T242" s="150">
        <f>S242*H242</f>
        <v>0</v>
      </c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R242" s="151" t="s">
        <v>267</v>
      </c>
      <c r="AT242" s="151" t="s">
        <v>164</v>
      </c>
      <c r="AU242" s="151" t="s">
        <v>137</v>
      </c>
      <c r="AY242" s="15" t="s">
        <v>130</v>
      </c>
      <c r="BE242" s="152">
        <f>IF(N242="základná",J242,0)</f>
        <v>0</v>
      </c>
      <c r="BF242" s="152">
        <f>IF(N242="znížená",J242,0)</f>
        <v>0</v>
      </c>
      <c r="BG242" s="152">
        <f>IF(N242="zákl. prenesená",J242,0)</f>
        <v>0</v>
      </c>
      <c r="BH242" s="152">
        <f>IF(N242="zníž. prenesená",J242,0)</f>
        <v>0</v>
      </c>
      <c r="BI242" s="152">
        <f>IF(N242="nulová",J242,0)</f>
        <v>0</v>
      </c>
      <c r="BJ242" s="15" t="s">
        <v>137</v>
      </c>
      <c r="BK242" s="152">
        <f>ROUND(I242*H242,2)</f>
        <v>0</v>
      </c>
      <c r="BL242" s="15" t="s">
        <v>200</v>
      </c>
      <c r="BM242" s="151" t="s">
        <v>465</v>
      </c>
    </row>
    <row r="243" spans="1:65" s="13" customFormat="1" ht="12">
      <c r="B243" s="163"/>
      <c r="D243" s="164" t="s">
        <v>167</v>
      </c>
      <c r="F243" s="165" t="s">
        <v>466</v>
      </c>
      <c r="H243" s="166">
        <v>262.14</v>
      </c>
      <c r="L243" s="163"/>
      <c r="M243" s="167"/>
      <c r="N243" s="168"/>
      <c r="O243" s="168"/>
      <c r="P243" s="168"/>
      <c r="Q243" s="168"/>
      <c r="R243" s="168"/>
      <c r="S243" s="168"/>
      <c r="T243" s="169"/>
      <c r="AT243" s="170" t="s">
        <v>167</v>
      </c>
      <c r="AU243" s="170" t="s">
        <v>137</v>
      </c>
      <c r="AV243" s="13" t="s">
        <v>137</v>
      </c>
      <c r="AW243" s="13" t="s">
        <v>3</v>
      </c>
      <c r="AX243" s="13" t="s">
        <v>77</v>
      </c>
      <c r="AY243" s="170" t="s">
        <v>130</v>
      </c>
    </row>
    <row r="244" spans="1:65" s="2" customFormat="1" ht="16.5" customHeight="1">
      <c r="A244" s="27"/>
      <c r="B244" s="139"/>
      <c r="C244" s="140" t="s">
        <v>467</v>
      </c>
      <c r="D244" s="174" t="s">
        <v>132</v>
      </c>
      <c r="E244" s="141" t="s">
        <v>468</v>
      </c>
      <c r="F244" s="142" t="s">
        <v>469</v>
      </c>
      <c r="G244" s="143" t="s">
        <v>161</v>
      </c>
      <c r="H244" s="144">
        <v>257</v>
      </c>
      <c r="I244" s="145"/>
      <c r="J244" s="145">
        <f>ROUND(I244*H244,2)</f>
        <v>0</v>
      </c>
      <c r="K244" s="146"/>
      <c r="L244" s="28"/>
      <c r="M244" s="147" t="s">
        <v>1</v>
      </c>
      <c r="N244" s="148" t="s">
        <v>35</v>
      </c>
      <c r="O244" s="149">
        <v>0.06</v>
      </c>
      <c r="P244" s="149">
        <f>O244*H244</f>
        <v>15.42</v>
      </c>
      <c r="Q244" s="149">
        <v>1.0000000000000001E-5</v>
      </c>
      <c r="R244" s="149">
        <f>Q244*H244</f>
        <v>2.5700000000000002E-3</v>
      </c>
      <c r="S244" s="149">
        <v>0</v>
      </c>
      <c r="T244" s="150">
        <f>S244*H244</f>
        <v>0</v>
      </c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R244" s="151" t="s">
        <v>200</v>
      </c>
      <c r="AT244" s="151" t="s">
        <v>132</v>
      </c>
      <c r="AU244" s="151" t="s">
        <v>137</v>
      </c>
      <c r="AY244" s="15" t="s">
        <v>130</v>
      </c>
      <c r="BE244" s="152">
        <f>IF(N244="základná",J244,0)</f>
        <v>0</v>
      </c>
      <c r="BF244" s="152">
        <f>IF(N244="znížená",J244,0)</f>
        <v>0</v>
      </c>
      <c r="BG244" s="152">
        <f>IF(N244="zákl. prenesená",J244,0)</f>
        <v>0</v>
      </c>
      <c r="BH244" s="152">
        <f>IF(N244="zníž. prenesená",J244,0)</f>
        <v>0</v>
      </c>
      <c r="BI244" s="152">
        <f>IF(N244="nulová",J244,0)</f>
        <v>0</v>
      </c>
      <c r="BJ244" s="15" t="s">
        <v>137</v>
      </c>
      <c r="BK244" s="152">
        <f>ROUND(I244*H244,2)</f>
        <v>0</v>
      </c>
      <c r="BL244" s="15" t="s">
        <v>200</v>
      </c>
      <c r="BM244" s="151" t="s">
        <v>470</v>
      </c>
    </row>
    <row r="245" spans="1:65" s="2" customFormat="1" ht="21.75" customHeight="1">
      <c r="A245" s="27"/>
      <c r="B245" s="139"/>
      <c r="C245" s="153" t="s">
        <v>471</v>
      </c>
      <c r="D245" s="175" t="s">
        <v>164</v>
      </c>
      <c r="E245" s="154" t="s">
        <v>472</v>
      </c>
      <c r="F245" s="155" t="s">
        <v>768</v>
      </c>
      <c r="G245" s="156" t="s">
        <v>161</v>
      </c>
      <c r="H245" s="157">
        <v>257</v>
      </c>
      <c r="I245" s="158"/>
      <c r="J245" s="158">
        <f>ROUND(I245*H245,2)</f>
        <v>0</v>
      </c>
      <c r="K245" s="159"/>
      <c r="L245" s="160"/>
      <c r="M245" s="161" t="s">
        <v>1</v>
      </c>
      <c r="N245" s="162" t="s">
        <v>35</v>
      </c>
      <c r="O245" s="149">
        <v>0</v>
      </c>
      <c r="P245" s="149">
        <f>O245*H245</f>
        <v>0</v>
      </c>
      <c r="Q245" s="149">
        <v>8.0000000000000007E-5</v>
      </c>
      <c r="R245" s="149">
        <f>Q245*H245</f>
        <v>2.0560000000000002E-2</v>
      </c>
      <c r="S245" s="149">
        <v>0</v>
      </c>
      <c r="T245" s="150">
        <f>S245*H245</f>
        <v>0</v>
      </c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R245" s="151" t="s">
        <v>267</v>
      </c>
      <c r="AT245" s="151" t="s">
        <v>164</v>
      </c>
      <c r="AU245" s="151" t="s">
        <v>137</v>
      </c>
      <c r="AY245" s="15" t="s">
        <v>130</v>
      </c>
      <c r="BE245" s="152">
        <f>IF(N245="základná",J245,0)</f>
        <v>0</v>
      </c>
      <c r="BF245" s="152">
        <f>IF(N245="znížená",J245,0)</f>
        <v>0</v>
      </c>
      <c r="BG245" s="152">
        <f>IF(N245="zákl. prenesená",J245,0)</f>
        <v>0</v>
      </c>
      <c r="BH245" s="152">
        <f>IF(N245="zníž. prenesená",J245,0)</f>
        <v>0</v>
      </c>
      <c r="BI245" s="152">
        <f>IF(N245="nulová",J245,0)</f>
        <v>0</v>
      </c>
      <c r="BJ245" s="15" t="s">
        <v>137</v>
      </c>
      <c r="BK245" s="152">
        <f>ROUND(I245*H245,2)</f>
        <v>0</v>
      </c>
      <c r="BL245" s="15" t="s">
        <v>200</v>
      </c>
      <c r="BM245" s="151" t="s">
        <v>473</v>
      </c>
    </row>
    <row r="246" spans="1:65" s="2" customFormat="1" ht="16.5" customHeight="1">
      <c r="A246" s="27"/>
      <c r="B246" s="139"/>
      <c r="C246" s="140" t="s">
        <v>474</v>
      </c>
      <c r="D246" s="140" t="s">
        <v>132</v>
      </c>
      <c r="E246" s="141" t="s">
        <v>475</v>
      </c>
      <c r="F246" s="142" t="s">
        <v>476</v>
      </c>
      <c r="G246" s="143" t="s">
        <v>161</v>
      </c>
      <c r="H246" s="144">
        <v>113</v>
      </c>
      <c r="I246" s="145"/>
      <c r="J246" s="145">
        <f>ROUND(I246*H246,2)</f>
        <v>0</v>
      </c>
      <c r="K246" s="146"/>
      <c r="L246" s="28"/>
      <c r="M246" s="147" t="s">
        <v>1</v>
      </c>
      <c r="N246" s="148" t="s">
        <v>35</v>
      </c>
      <c r="O246" s="149">
        <v>0.15509999999999999</v>
      </c>
      <c r="P246" s="149">
        <f>O246*H246</f>
        <v>17.526299999999999</v>
      </c>
      <c r="Q246" s="149">
        <v>3.5000000000000001E-3</v>
      </c>
      <c r="R246" s="149">
        <f>Q246*H246</f>
        <v>0.39550000000000002</v>
      </c>
      <c r="S246" s="149">
        <v>0</v>
      </c>
      <c r="T246" s="150">
        <f>S246*H246</f>
        <v>0</v>
      </c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  <c r="AR246" s="151" t="s">
        <v>200</v>
      </c>
      <c r="AT246" s="151" t="s">
        <v>132</v>
      </c>
      <c r="AU246" s="151" t="s">
        <v>137</v>
      </c>
      <c r="AY246" s="15" t="s">
        <v>130</v>
      </c>
      <c r="BE246" s="152">
        <f>IF(N246="základná",J246,0)</f>
        <v>0</v>
      </c>
      <c r="BF246" s="152">
        <f>IF(N246="znížená",J246,0)</f>
        <v>0</v>
      </c>
      <c r="BG246" s="152">
        <f>IF(N246="zákl. prenesená",J246,0)</f>
        <v>0</v>
      </c>
      <c r="BH246" s="152">
        <f>IF(N246="zníž. prenesená",J246,0)</f>
        <v>0</v>
      </c>
      <c r="BI246" s="152">
        <f>IF(N246="nulová",J246,0)</f>
        <v>0</v>
      </c>
      <c r="BJ246" s="15" t="s">
        <v>137</v>
      </c>
      <c r="BK246" s="152">
        <f>ROUND(I246*H246,2)</f>
        <v>0</v>
      </c>
      <c r="BL246" s="15" t="s">
        <v>200</v>
      </c>
      <c r="BM246" s="151" t="s">
        <v>477</v>
      </c>
    </row>
    <row r="247" spans="1:65" s="2" customFormat="1" ht="16.5" customHeight="1">
      <c r="A247" s="27"/>
      <c r="B247" s="139"/>
      <c r="C247" s="153" t="s">
        <v>478</v>
      </c>
      <c r="D247" s="153" t="s">
        <v>164</v>
      </c>
      <c r="E247" s="154" t="s">
        <v>479</v>
      </c>
      <c r="F247" s="155" t="s">
        <v>769</v>
      </c>
      <c r="G247" s="156" t="s">
        <v>135</v>
      </c>
      <c r="H247" s="157">
        <v>19.372</v>
      </c>
      <c r="I247" s="158"/>
      <c r="J247" s="158">
        <f>ROUND(I247*H247,2)</f>
        <v>0</v>
      </c>
      <c r="K247" s="159"/>
      <c r="L247" s="160"/>
      <c r="M247" s="161" t="s">
        <v>1</v>
      </c>
      <c r="N247" s="162" t="s">
        <v>35</v>
      </c>
      <c r="O247" s="149">
        <v>0</v>
      </c>
      <c r="P247" s="149">
        <f>O247*H247</f>
        <v>0</v>
      </c>
      <c r="Q247" s="149">
        <v>0.03</v>
      </c>
      <c r="R247" s="149">
        <f>Q247*H247</f>
        <v>0.58116000000000001</v>
      </c>
      <c r="S247" s="149">
        <v>0</v>
      </c>
      <c r="T247" s="150">
        <f>S247*H247</f>
        <v>0</v>
      </c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R247" s="151" t="s">
        <v>267</v>
      </c>
      <c r="AT247" s="151" t="s">
        <v>164</v>
      </c>
      <c r="AU247" s="151" t="s">
        <v>137</v>
      </c>
      <c r="AY247" s="15" t="s">
        <v>130</v>
      </c>
      <c r="BE247" s="152">
        <f>IF(N247="základná",J247,0)</f>
        <v>0</v>
      </c>
      <c r="BF247" s="152">
        <f>IF(N247="znížená",J247,0)</f>
        <v>0</v>
      </c>
      <c r="BG247" s="152">
        <f>IF(N247="zákl. prenesená",J247,0)</f>
        <v>0</v>
      </c>
      <c r="BH247" s="152">
        <f>IF(N247="zníž. prenesená",J247,0)</f>
        <v>0</v>
      </c>
      <c r="BI247" s="152">
        <f>IF(N247="nulová",J247,0)</f>
        <v>0</v>
      </c>
      <c r="BJ247" s="15" t="s">
        <v>137</v>
      </c>
      <c r="BK247" s="152">
        <f>ROUND(I247*H247,2)</f>
        <v>0</v>
      </c>
      <c r="BL247" s="15" t="s">
        <v>200</v>
      </c>
      <c r="BM247" s="151" t="s">
        <v>480</v>
      </c>
    </row>
    <row r="248" spans="1:65" s="13" customFormat="1" ht="12">
      <c r="B248" s="163"/>
      <c r="D248" s="164" t="s">
        <v>167</v>
      </c>
      <c r="F248" s="165" t="s">
        <v>481</v>
      </c>
      <c r="H248" s="166">
        <v>19.372</v>
      </c>
      <c r="L248" s="163"/>
      <c r="M248" s="167"/>
      <c r="N248" s="168"/>
      <c r="O248" s="168"/>
      <c r="P248" s="168"/>
      <c r="Q248" s="168"/>
      <c r="R248" s="168"/>
      <c r="S248" s="168"/>
      <c r="T248" s="169"/>
      <c r="AT248" s="170" t="s">
        <v>167</v>
      </c>
      <c r="AU248" s="170" t="s">
        <v>137</v>
      </c>
      <c r="AV248" s="13" t="s">
        <v>137</v>
      </c>
      <c r="AW248" s="13" t="s">
        <v>3</v>
      </c>
      <c r="AX248" s="13" t="s">
        <v>77</v>
      </c>
      <c r="AY248" s="170" t="s">
        <v>130</v>
      </c>
    </row>
    <row r="249" spans="1:65" s="2" customFormat="1" ht="16.5" customHeight="1">
      <c r="A249" s="27"/>
      <c r="B249" s="139"/>
      <c r="C249" s="140" t="s">
        <v>482</v>
      </c>
      <c r="D249" s="140" t="s">
        <v>132</v>
      </c>
      <c r="E249" s="141" t="s">
        <v>483</v>
      </c>
      <c r="F249" s="142" t="s">
        <v>484</v>
      </c>
      <c r="G249" s="143" t="s">
        <v>161</v>
      </c>
      <c r="H249" s="144">
        <v>280</v>
      </c>
      <c r="I249" s="145"/>
      <c r="J249" s="145">
        <f>ROUND(I249*H249,2)</f>
        <v>0</v>
      </c>
      <c r="K249" s="146"/>
      <c r="L249" s="28"/>
      <c r="M249" s="147" t="s">
        <v>1</v>
      </c>
      <c r="N249" s="148" t="s">
        <v>35</v>
      </c>
      <c r="O249" s="149">
        <v>0.12084</v>
      </c>
      <c r="P249" s="149">
        <f>O249*H249</f>
        <v>33.8352</v>
      </c>
      <c r="Q249" s="149">
        <v>0</v>
      </c>
      <c r="R249" s="149">
        <f>Q249*H249</f>
        <v>0</v>
      </c>
      <c r="S249" s="149">
        <v>0</v>
      </c>
      <c r="T249" s="150">
        <f>S249*H249</f>
        <v>0</v>
      </c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R249" s="151" t="s">
        <v>200</v>
      </c>
      <c r="AT249" s="151" t="s">
        <v>132</v>
      </c>
      <c r="AU249" s="151" t="s">
        <v>137</v>
      </c>
      <c r="AY249" s="15" t="s">
        <v>130</v>
      </c>
      <c r="BE249" s="152">
        <f>IF(N249="základná",J249,0)</f>
        <v>0</v>
      </c>
      <c r="BF249" s="152">
        <f>IF(N249="znížená",J249,0)</f>
        <v>0</v>
      </c>
      <c r="BG249" s="152">
        <f>IF(N249="zákl. prenesená",J249,0)</f>
        <v>0</v>
      </c>
      <c r="BH249" s="152">
        <f>IF(N249="zníž. prenesená",J249,0)</f>
        <v>0</v>
      </c>
      <c r="BI249" s="152">
        <f>IF(N249="nulová",J249,0)</f>
        <v>0</v>
      </c>
      <c r="BJ249" s="15" t="s">
        <v>137</v>
      </c>
      <c r="BK249" s="152">
        <f>ROUND(I249*H249,2)</f>
        <v>0</v>
      </c>
      <c r="BL249" s="15" t="s">
        <v>200</v>
      </c>
      <c r="BM249" s="151" t="s">
        <v>485</v>
      </c>
    </row>
    <row r="250" spans="1:65" s="2" customFormat="1" ht="21.75" customHeight="1">
      <c r="A250" s="27"/>
      <c r="B250" s="139"/>
      <c r="C250" s="153" t="s">
        <v>486</v>
      </c>
      <c r="D250" s="153" t="s">
        <v>164</v>
      </c>
      <c r="E250" s="154" t="s">
        <v>487</v>
      </c>
      <c r="F250" s="155" t="s">
        <v>758</v>
      </c>
      <c r="G250" s="156" t="s">
        <v>161</v>
      </c>
      <c r="H250" s="157">
        <v>285.60000000000002</v>
      </c>
      <c r="I250" s="158"/>
      <c r="J250" s="158">
        <f>ROUND(I250*H250,2)</f>
        <v>0</v>
      </c>
      <c r="K250" s="159"/>
      <c r="L250" s="160"/>
      <c r="M250" s="161" t="s">
        <v>1</v>
      </c>
      <c r="N250" s="162" t="s">
        <v>35</v>
      </c>
      <c r="O250" s="149">
        <v>0</v>
      </c>
      <c r="P250" s="149">
        <f>O250*H250</f>
        <v>0</v>
      </c>
      <c r="Q250" s="149">
        <v>5.7600000000000004E-3</v>
      </c>
      <c r="R250" s="149">
        <f>Q250*H250</f>
        <v>1.6450560000000003</v>
      </c>
      <c r="S250" s="149">
        <v>0</v>
      </c>
      <c r="T250" s="150">
        <f>S250*H250</f>
        <v>0</v>
      </c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R250" s="151" t="s">
        <v>267</v>
      </c>
      <c r="AT250" s="151" t="s">
        <v>164</v>
      </c>
      <c r="AU250" s="151" t="s">
        <v>137</v>
      </c>
      <c r="AY250" s="15" t="s">
        <v>130</v>
      </c>
      <c r="BE250" s="152">
        <f>IF(N250="základná",J250,0)</f>
        <v>0</v>
      </c>
      <c r="BF250" s="152">
        <f>IF(N250="znížená",J250,0)</f>
        <v>0</v>
      </c>
      <c r="BG250" s="152">
        <f>IF(N250="zákl. prenesená",J250,0)</f>
        <v>0</v>
      </c>
      <c r="BH250" s="152">
        <f>IF(N250="zníž. prenesená",J250,0)</f>
        <v>0</v>
      </c>
      <c r="BI250" s="152">
        <f>IF(N250="nulová",J250,0)</f>
        <v>0</v>
      </c>
      <c r="BJ250" s="15" t="s">
        <v>137</v>
      </c>
      <c r="BK250" s="152">
        <f>ROUND(I250*H250,2)</f>
        <v>0</v>
      </c>
      <c r="BL250" s="15" t="s">
        <v>200</v>
      </c>
      <c r="BM250" s="151" t="s">
        <v>488</v>
      </c>
    </row>
    <row r="251" spans="1:65" s="13" customFormat="1" ht="12">
      <c r="B251" s="163"/>
      <c r="D251" s="164" t="s">
        <v>167</v>
      </c>
      <c r="F251" s="165" t="s">
        <v>489</v>
      </c>
      <c r="H251" s="166">
        <v>285.60000000000002</v>
      </c>
      <c r="L251" s="163"/>
      <c r="M251" s="167"/>
      <c r="N251" s="168"/>
      <c r="O251" s="168"/>
      <c r="P251" s="168"/>
      <c r="Q251" s="168"/>
      <c r="R251" s="168"/>
      <c r="S251" s="168"/>
      <c r="T251" s="169"/>
      <c r="AT251" s="170" t="s">
        <v>167</v>
      </c>
      <c r="AU251" s="170" t="s">
        <v>137</v>
      </c>
      <c r="AV251" s="13" t="s">
        <v>137</v>
      </c>
      <c r="AW251" s="13" t="s">
        <v>3</v>
      </c>
      <c r="AX251" s="13" t="s">
        <v>77</v>
      </c>
      <c r="AY251" s="170" t="s">
        <v>130</v>
      </c>
    </row>
    <row r="252" spans="1:65" s="2" customFormat="1" ht="21.75" customHeight="1">
      <c r="A252" s="27"/>
      <c r="B252" s="139"/>
      <c r="C252" s="153" t="s">
        <v>490</v>
      </c>
      <c r="D252" s="153" t="s">
        <v>164</v>
      </c>
      <c r="E252" s="154" t="s">
        <v>491</v>
      </c>
      <c r="F252" s="155" t="s">
        <v>759</v>
      </c>
      <c r="G252" s="156" t="s">
        <v>161</v>
      </c>
      <c r="H252" s="157">
        <v>285.60000000000002</v>
      </c>
      <c r="I252" s="158"/>
      <c r="J252" s="158">
        <f>ROUND(I252*H252,2)</f>
        <v>0</v>
      </c>
      <c r="K252" s="159"/>
      <c r="L252" s="160"/>
      <c r="M252" s="161" t="s">
        <v>1</v>
      </c>
      <c r="N252" s="162" t="s">
        <v>35</v>
      </c>
      <c r="O252" s="149">
        <v>0</v>
      </c>
      <c r="P252" s="149">
        <f>O252*H252</f>
        <v>0</v>
      </c>
      <c r="Q252" s="149">
        <v>5.0400000000000002E-3</v>
      </c>
      <c r="R252" s="149">
        <f>Q252*H252</f>
        <v>1.4394240000000003</v>
      </c>
      <c r="S252" s="149">
        <v>0</v>
      </c>
      <c r="T252" s="150">
        <f>S252*H252</f>
        <v>0</v>
      </c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R252" s="151" t="s">
        <v>267</v>
      </c>
      <c r="AT252" s="151" t="s">
        <v>164</v>
      </c>
      <c r="AU252" s="151" t="s">
        <v>137</v>
      </c>
      <c r="AY252" s="15" t="s">
        <v>130</v>
      </c>
      <c r="BE252" s="152">
        <f>IF(N252="základná",J252,0)</f>
        <v>0</v>
      </c>
      <c r="BF252" s="152">
        <f>IF(N252="znížená",J252,0)</f>
        <v>0</v>
      </c>
      <c r="BG252" s="152">
        <f>IF(N252="zákl. prenesená",J252,0)</f>
        <v>0</v>
      </c>
      <c r="BH252" s="152">
        <f>IF(N252="zníž. prenesená",J252,0)</f>
        <v>0</v>
      </c>
      <c r="BI252" s="152">
        <f>IF(N252="nulová",J252,0)</f>
        <v>0</v>
      </c>
      <c r="BJ252" s="15" t="s">
        <v>137</v>
      </c>
      <c r="BK252" s="152">
        <f>ROUND(I252*H252,2)</f>
        <v>0</v>
      </c>
      <c r="BL252" s="15" t="s">
        <v>200</v>
      </c>
      <c r="BM252" s="151" t="s">
        <v>492</v>
      </c>
    </row>
    <row r="253" spans="1:65" s="2" customFormat="1" ht="16.5" customHeight="1">
      <c r="A253" s="27"/>
      <c r="B253" s="139"/>
      <c r="C253" s="140" t="s">
        <v>493</v>
      </c>
      <c r="D253" s="140" t="s">
        <v>132</v>
      </c>
      <c r="E253" s="141" t="s">
        <v>494</v>
      </c>
      <c r="F253" s="142" t="s">
        <v>495</v>
      </c>
      <c r="G253" s="143" t="s">
        <v>161</v>
      </c>
      <c r="H253" s="144">
        <v>380</v>
      </c>
      <c r="I253" s="145"/>
      <c r="J253" s="145">
        <f>ROUND(I253*H253,2)</f>
        <v>0</v>
      </c>
      <c r="K253" s="146"/>
      <c r="L253" s="28"/>
      <c r="M253" s="147" t="s">
        <v>1</v>
      </c>
      <c r="N253" s="148" t="s">
        <v>35</v>
      </c>
      <c r="O253" s="149">
        <v>7.0999999999999994E-2</v>
      </c>
      <c r="P253" s="149">
        <f>O253*H253</f>
        <v>26.979999999999997</v>
      </c>
      <c r="Q253" s="149">
        <v>0</v>
      </c>
      <c r="R253" s="149">
        <f>Q253*H253</f>
        <v>0</v>
      </c>
      <c r="S253" s="149">
        <v>0</v>
      </c>
      <c r="T253" s="150">
        <f>S253*H253</f>
        <v>0</v>
      </c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R253" s="151" t="s">
        <v>200</v>
      </c>
      <c r="AT253" s="151" t="s">
        <v>132</v>
      </c>
      <c r="AU253" s="151" t="s">
        <v>137</v>
      </c>
      <c r="AY253" s="15" t="s">
        <v>130</v>
      </c>
      <c r="BE253" s="152">
        <f>IF(N253="základná",J253,0)</f>
        <v>0</v>
      </c>
      <c r="BF253" s="152">
        <f>IF(N253="znížená",J253,0)</f>
        <v>0</v>
      </c>
      <c r="BG253" s="152">
        <f>IF(N253="zákl. prenesená",J253,0)</f>
        <v>0</v>
      </c>
      <c r="BH253" s="152">
        <f>IF(N253="zníž. prenesená",J253,0)</f>
        <v>0</v>
      </c>
      <c r="BI253" s="152">
        <f>IF(N253="nulová",J253,0)</f>
        <v>0</v>
      </c>
      <c r="BJ253" s="15" t="s">
        <v>137</v>
      </c>
      <c r="BK253" s="152">
        <f>ROUND(I253*H253,2)</f>
        <v>0</v>
      </c>
      <c r="BL253" s="15" t="s">
        <v>200</v>
      </c>
      <c r="BM253" s="151" t="s">
        <v>496</v>
      </c>
    </row>
    <row r="254" spans="1:65" s="2" customFormat="1" ht="16.5" customHeight="1">
      <c r="A254" s="27"/>
      <c r="B254" s="139"/>
      <c r="C254" s="153" t="s">
        <v>497</v>
      </c>
      <c r="D254" s="153" t="s">
        <v>164</v>
      </c>
      <c r="E254" s="154" t="s">
        <v>479</v>
      </c>
      <c r="F254" s="155" t="s">
        <v>770</v>
      </c>
      <c r="G254" s="156" t="s">
        <v>135</v>
      </c>
      <c r="H254" s="157">
        <v>6.12</v>
      </c>
      <c r="I254" s="158"/>
      <c r="J254" s="158">
        <f>ROUND(I254*H254,2)</f>
        <v>0</v>
      </c>
      <c r="K254" s="159"/>
      <c r="L254" s="160"/>
      <c r="M254" s="161" t="s">
        <v>1</v>
      </c>
      <c r="N254" s="162" t="s">
        <v>35</v>
      </c>
      <c r="O254" s="149">
        <v>0</v>
      </c>
      <c r="P254" s="149">
        <f>O254*H254</f>
        <v>0</v>
      </c>
      <c r="Q254" s="149">
        <v>0.03</v>
      </c>
      <c r="R254" s="149">
        <f>Q254*H254</f>
        <v>0.18359999999999999</v>
      </c>
      <c r="S254" s="149">
        <v>0</v>
      </c>
      <c r="T254" s="150">
        <f>S254*H254</f>
        <v>0</v>
      </c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R254" s="151" t="s">
        <v>267</v>
      </c>
      <c r="AT254" s="151" t="s">
        <v>164</v>
      </c>
      <c r="AU254" s="151" t="s">
        <v>137</v>
      </c>
      <c r="AY254" s="15" t="s">
        <v>130</v>
      </c>
      <c r="BE254" s="152">
        <f>IF(N254="základná",J254,0)</f>
        <v>0</v>
      </c>
      <c r="BF254" s="152">
        <f>IF(N254="znížená",J254,0)</f>
        <v>0</v>
      </c>
      <c r="BG254" s="152">
        <f>IF(N254="zákl. prenesená",J254,0)</f>
        <v>0</v>
      </c>
      <c r="BH254" s="152">
        <f>IF(N254="zníž. prenesená",J254,0)</f>
        <v>0</v>
      </c>
      <c r="BI254" s="152">
        <f>IF(N254="nulová",J254,0)</f>
        <v>0</v>
      </c>
      <c r="BJ254" s="15" t="s">
        <v>137</v>
      </c>
      <c r="BK254" s="152">
        <f>ROUND(I254*H254,2)</f>
        <v>0</v>
      </c>
      <c r="BL254" s="15" t="s">
        <v>200</v>
      </c>
      <c r="BM254" s="151" t="s">
        <v>498</v>
      </c>
    </row>
    <row r="255" spans="1:65" s="13" customFormat="1" ht="12">
      <c r="B255" s="163"/>
      <c r="D255" s="164" t="s">
        <v>167</v>
      </c>
      <c r="F255" s="165" t="s">
        <v>499</v>
      </c>
      <c r="H255" s="166">
        <v>6.12</v>
      </c>
      <c r="L255" s="163"/>
      <c r="M255" s="167"/>
      <c r="N255" s="168"/>
      <c r="O255" s="168"/>
      <c r="P255" s="168"/>
      <c r="Q255" s="168"/>
      <c r="R255" s="168"/>
      <c r="S255" s="168"/>
      <c r="T255" s="169"/>
      <c r="AT255" s="170" t="s">
        <v>167</v>
      </c>
      <c r="AU255" s="170" t="s">
        <v>137</v>
      </c>
      <c r="AV255" s="13" t="s">
        <v>137</v>
      </c>
      <c r="AW255" s="13" t="s">
        <v>3</v>
      </c>
      <c r="AX255" s="13" t="s">
        <v>77</v>
      </c>
      <c r="AY255" s="170" t="s">
        <v>130</v>
      </c>
    </row>
    <row r="256" spans="1:65" s="2" customFormat="1" ht="16.5" customHeight="1">
      <c r="A256" s="27"/>
      <c r="B256" s="139"/>
      <c r="C256" s="140" t="s">
        <v>500</v>
      </c>
      <c r="D256" s="140" t="s">
        <v>132</v>
      </c>
      <c r="E256" s="141" t="s">
        <v>501</v>
      </c>
      <c r="F256" s="142" t="s">
        <v>502</v>
      </c>
      <c r="G256" s="143" t="s">
        <v>189</v>
      </c>
      <c r="H256" s="144">
        <v>6.3410000000000002</v>
      </c>
      <c r="I256" s="145"/>
      <c r="J256" s="145">
        <f>ROUND(I256*H256,2)</f>
        <v>0</v>
      </c>
      <c r="K256" s="146"/>
      <c r="L256" s="28"/>
      <c r="M256" s="147" t="s">
        <v>1</v>
      </c>
      <c r="N256" s="148" t="s">
        <v>35</v>
      </c>
      <c r="O256" s="149">
        <v>1.782</v>
      </c>
      <c r="P256" s="149">
        <f>O256*H256</f>
        <v>11.299662</v>
      </c>
      <c r="Q256" s="149">
        <v>0</v>
      </c>
      <c r="R256" s="149">
        <f>Q256*H256</f>
        <v>0</v>
      </c>
      <c r="S256" s="149">
        <v>0</v>
      </c>
      <c r="T256" s="150">
        <f>S256*H256</f>
        <v>0</v>
      </c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R256" s="151" t="s">
        <v>200</v>
      </c>
      <c r="AT256" s="151" t="s">
        <v>132</v>
      </c>
      <c r="AU256" s="151" t="s">
        <v>137</v>
      </c>
      <c r="AY256" s="15" t="s">
        <v>130</v>
      </c>
      <c r="BE256" s="152">
        <f>IF(N256="základná",J256,0)</f>
        <v>0</v>
      </c>
      <c r="BF256" s="152">
        <f>IF(N256="znížená",J256,0)</f>
        <v>0</v>
      </c>
      <c r="BG256" s="152">
        <f>IF(N256="zákl. prenesená",J256,0)</f>
        <v>0</v>
      </c>
      <c r="BH256" s="152">
        <f>IF(N256="zníž. prenesená",J256,0)</f>
        <v>0</v>
      </c>
      <c r="BI256" s="152">
        <f>IF(N256="nulová",J256,0)</f>
        <v>0</v>
      </c>
      <c r="BJ256" s="15" t="s">
        <v>137</v>
      </c>
      <c r="BK256" s="152">
        <f>ROUND(I256*H256,2)</f>
        <v>0</v>
      </c>
      <c r="BL256" s="15" t="s">
        <v>200</v>
      </c>
      <c r="BM256" s="151" t="s">
        <v>503</v>
      </c>
    </row>
    <row r="257" spans="1:65" s="12" customFormat="1" ht="22.75" customHeight="1">
      <c r="B257" s="127"/>
      <c r="D257" s="128" t="s">
        <v>68</v>
      </c>
      <c r="E257" s="137" t="s">
        <v>504</v>
      </c>
      <c r="F257" s="137" t="s">
        <v>505</v>
      </c>
      <c r="J257" s="138">
        <f>BK257</f>
        <v>0</v>
      </c>
      <c r="L257" s="127"/>
      <c r="M257" s="131"/>
      <c r="N257" s="132"/>
      <c r="O257" s="132"/>
      <c r="P257" s="133">
        <f>SUM(P258:P266)</f>
        <v>337.03919800000006</v>
      </c>
      <c r="Q257" s="132"/>
      <c r="R257" s="133">
        <f>SUM(R258:R266)</f>
        <v>18.196100000000001</v>
      </c>
      <c r="S257" s="132"/>
      <c r="T257" s="134">
        <f>SUM(T258:T266)</f>
        <v>0</v>
      </c>
      <c r="AR257" s="128" t="s">
        <v>137</v>
      </c>
      <c r="AT257" s="135" t="s">
        <v>68</v>
      </c>
      <c r="AU257" s="135" t="s">
        <v>77</v>
      </c>
      <c r="AY257" s="128" t="s">
        <v>130</v>
      </c>
      <c r="BK257" s="136">
        <f>SUM(BK258:BK266)</f>
        <v>0</v>
      </c>
    </row>
    <row r="258" spans="1:65" s="2" customFormat="1" ht="16.5" customHeight="1">
      <c r="A258" s="27"/>
      <c r="B258" s="139"/>
      <c r="C258" s="140" t="s">
        <v>506</v>
      </c>
      <c r="D258" s="140" t="s">
        <v>132</v>
      </c>
      <c r="E258" s="141" t="s">
        <v>507</v>
      </c>
      <c r="F258" s="142" t="s">
        <v>508</v>
      </c>
      <c r="G258" s="143" t="s">
        <v>176</v>
      </c>
      <c r="H258" s="144">
        <v>570</v>
      </c>
      <c r="I258" s="145"/>
      <c r="J258" s="145">
        <f>ROUND(I258*H258,2)</f>
        <v>0</v>
      </c>
      <c r="K258" s="146"/>
      <c r="L258" s="28"/>
      <c r="M258" s="147" t="s">
        <v>1</v>
      </c>
      <c r="N258" s="148" t="s">
        <v>35</v>
      </c>
      <c r="O258" s="149">
        <v>0.30696000000000001</v>
      </c>
      <c r="P258" s="149">
        <f>O258*H258</f>
        <v>174.96720000000002</v>
      </c>
      <c r="Q258" s="149">
        <v>2.5999999999999998E-4</v>
      </c>
      <c r="R258" s="149">
        <f>Q258*H258</f>
        <v>0.1482</v>
      </c>
      <c r="S258" s="149">
        <v>0</v>
      </c>
      <c r="T258" s="150">
        <f>S258*H258</f>
        <v>0</v>
      </c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R258" s="151" t="s">
        <v>200</v>
      </c>
      <c r="AT258" s="151" t="s">
        <v>132</v>
      </c>
      <c r="AU258" s="151" t="s">
        <v>137</v>
      </c>
      <c r="AY258" s="15" t="s">
        <v>130</v>
      </c>
      <c r="BE258" s="152">
        <f>IF(N258="základná",J258,0)</f>
        <v>0</v>
      </c>
      <c r="BF258" s="152">
        <f>IF(N258="znížená",J258,0)</f>
        <v>0</v>
      </c>
      <c r="BG258" s="152">
        <f>IF(N258="zákl. prenesená",J258,0)</f>
        <v>0</v>
      </c>
      <c r="BH258" s="152">
        <f>IF(N258="zníž. prenesená",J258,0)</f>
        <v>0</v>
      </c>
      <c r="BI258" s="152">
        <f>IF(N258="nulová",J258,0)</f>
        <v>0</v>
      </c>
      <c r="BJ258" s="15" t="s">
        <v>137</v>
      </c>
      <c r="BK258" s="152">
        <f>ROUND(I258*H258,2)</f>
        <v>0</v>
      </c>
      <c r="BL258" s="15" t="s">
        <v>200</v>
      </c>
      <c r="BM258" s="151" t="s">
        <v>509</v>
      </c>
    </row>
    <row r="259" spans="1:65" s="2" customFormat="1" ht="16.5" customHeight="1">
      <c r="A259" s="27"/>
      <c r="B259" s="139"/>
      <c r="C259" s="153" t="s">
        <v>510</v>
      </c>
      <c r="D259" s="153" t="s">
        <v>164</v>
      </c>
      <c r="E259" s="154" t="s">
        <v>511</v>
      </c>
      <c r="F259" s="155" t="s">
        <v>512</v>
      </c>
      <c r="G259" s="156" t="s">
        <v>135</v>
      </c>
      <c r="H259" s="157">
        <v>22.55</v>
      </c>
      <c r="I259" s="158"/>
      <c r="J259" s="158">
        <f>ROUND(I259*H259,2)</f>
        <v>0</v>
      </c>
      <c r="K259" s="159"/>
      <c r="L259" s="160"/>
      <c r="M259" s="161" t="s">
        <v>1</v>
      </c>
      <c r="N259" s="162" t="s">
        <v>35</v>
      </c>
      <c r="O259" s="149">
        <v>0</v>
      </c>
      <c r="P259" s="149">
        <f>O259*H259</f>
        <v>0</v>
      </c>
      <c r="Q259" s="149">
        <v>0.55000000000000004</v>
      </c>
      <c r="R259" s="149">
        <f>Q259*H259</f>
        <v>12.402500000000002</v>
      </c>
      <c r="S259" s="149">
        <v>0</v>
      </c>
      <c r="T259" s="150">
        <f>S259*H259</f>
        <v>0</v>
      </c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R259" s="151" t="s">
        <v>267</v>
      </c>
      <c r="AT259" s="151" t="s">
        <v>164</v>
      </c>
      <c r="AU259" s="151" t="s">
        <v>137</v>
      </c>
      <c r="AY259" s="15" t="s">
        <v>130</v>
      </c>
      <c r="BE259" s="152">
        <f>IF(N259="základná",J259,0)</f>
        <v>0</v>
      </c>
      <c r="BF259" s="152">
        <f>IF(N259="znížená",J259,0)</f>
        <v>0</v>
      </c>
      <c r="BG259" s="152">
        <f>IF(N259="zákl. prenesená",J259,0)</f>
        <v>0</v>
      </c>
      <c r="BH259" s="152">
        <f>IF(N259="zníž. prenesená",J259,0)</f>
        <v>0</v>
      </c>
      <c r="BI259" s="152">
        <f>IF(N259="nulová",J259,0)</f>
        <v>0</v>
      </c>
      <c r="BJ259" s="15" t="s">
        <v>137</v>
      </c>
      <c r="BK259" s="152">
        <f>ROUND(I259*H259,2)</f>
        <v>0</v>
      </c>
      <c r="BL259" s="15" t="s">
        <v>200</v>
      </c>
      <c r="BM259" s="151" t="s">
        <v>513</v>
      </c>
    </row>
    <row r="260" spans="1:65" s="13" customFormat="1" ht="12">
      <c r="B260" s="163"/>
      <c r="D260" s="164" t="s">
        <v>167</v>
      </c>
      <c r="E260" s="170" t="s">
        <v>1</v>
      </c>
      <c r="F260" s="165" t="s">
        <v>514</v>
      </c>
      <c r="H260" s="166">
        <v>20.5</v>
      </c>
      <c r="L260" s="163"/>
      <c r="M260" s="167"/>
      <c r="N260" s="168"/>
      <c r="O260" s="168"/>
      <c r="P260" s="168"/>
      <c r="Q260" s="168"/>
      <c r="R260" s="168"/>
      <c r="S260" s="168"/>
      <c r="T260" s="169"/>
      <c r="AT260" s="170" t="s">
        <v>167</v>
      </c>
      <c r="AU260" s="170" t="s">
        <v>137</v>
      </c>
      <c r="AV260" s="13" t="s">
        <v>137</v>
      </c>
      <c r="AW260" s="13" t="s">
        <v>25</v>
      </c>
      <c r="AX260" s="13" t="s">
        <v>77</v>
      </c>
      <c r="AY260" s="170" t="s">
        <v>130</v>
      </c>
    </row>
    <row r="261" spans="1:65" s="13" customFormat="1" ht="12">
      <c r="B261" s="163"/>
      <c r="D261" s="164" t="s">
        <v>167</v>
      </c>
      <c r="F261" s="165" t="s">
        <v>515</v>
      </c>
      <c r="H261" s="166">
        <v>22.55</v>
      </c>
      <c r="L261" s="163"/>
      <c r="M261" s="167"/>
      <c r="N261" s="168"/>
      <c r="O261" s="168"/>
      <c r="P261" s="168"/>
      <c r="Q261" s="168"/>
      <c r="R261" s="168"/>
      <c r="S261" s="168"/>
      <c r="T261" s="169"/>
      <c r="AT261" s="170" t="s">
        <v>167</v>
      </c>
      <c r="AU261" s="170" t="s">
        <v>137</v>
      </c>
      <c r="AV261" s="13" t="s">
        <v>137</v>
      </c>
      <c r="AW261" s="13" t="s">
        <v>3</v>
      </c>
      <c r="AX261" s="13" t="s">
        <v>77</v>
      </c>
      <c r="AY261" s="170" t="s">
        <v>130</v>
      </c>
    </row>
    <row r="262" spans="1:65" s="2" customFormat="1" ht="21.75" customHeight="1">
      <c r="A262" s="27"/>
      <c r="B262" s="139"/>
      <c r="C262" s="140" t="s">
        <v>516</v>
      </c>
      <c r="D262" s="140" t="s">
        <v>132</v>
      </c>
      <c r="E262" s="141" t="s">
        <v>517</v>
      </c>
      <c r="F262" s="142" t="s">
        <v>518</v>
      </c>
      <c r="G262" s="143" t="s">
        <v>135</v>
      </c>
      <c r="H262" s="144">
        <v>15</v>
      </c>
      <c r="I262" s="145"/>
      <c r="J262" s="145">
        <f>ROUND(I262*H262,2)</f>
        <v>0</v>
      </c>
      <c r="K262" s="146"/>
      <c r="L262" s="28"/>
      <c r="M262" s="147" t="s">
        <v>1</v>
      </c>
      <c r="N262" s="148" t="s">
        <v>35</v>
      </c>
      <c r="O262" s="149">
        <v>1.025E-2</v>
      </c>
      <c r="P262" s="149">
        <f>O262*H262</f>
        <v>0.15375</v>
      </c>
      <c r="Q262" s="149">
        <v>2.3099999999999999E-2</v>
      </c>
      <c r="R262" s="149">
        <f>Q262*H262</f>
        <v>0.34649999999999997</v>
      </c>
      <c r="S262" s="149">
        <v>0</v>
      </c>
      <c r="T262" s="150">
        <f>S262*H262</f>
        <v>0</v>
      </c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R262" s="151" t="s">
        <v>200</v>
      </c>
      <c r="AT262" s="151" t="s">
        <v>132</v>
      </c>
      <c r="AU262" s="151" t="s">
        <v>137</v>
      </c>
      <c r="AY262" s="15" t="s">
        <v>130</v>
      </c>
      <c r="BE262" s="152">
        <f>IF(N262="základná",J262,0)</f>
        <v>0</v>
      </c>
      <c r="BF262" s="152">
        <f>IF(N262="znížená",J262,0)</f>
        <v>0</v>
      </c>
      <c r="BG262" s="152">
        <f>IF(N262="zákl. prenesená",J262,0)</f>
        <v>0</v>
      </c>
      <c r="BH262" s="152">
        <f>IF(N262="zníž. prenesená",J262,0)</f>
        <v>0</v>
      </c>
      <c r="BI262" s="152">
        <f>IF(N262="nulová",J262,0)</f>
        <v>0</v>
      </c>
      <c r="BJ262" s="15" t="s">
        <v>137</v>
      </c>
      <c r="BK262" s="152">
        <f>ROUND(I262*H262,2)</f>
        <v>0</v>
      </c>
      <c r="BL262" s="15" t="s">
        <v>200</v>
      </c>
      <c r="BM262" s="151" t="s">
        <v>519</v>
      </c>
    </row>
    <row r="263" spans="1:65" s="2" customFormat="1" ht="16.5" customHeight="1">
      <c r="A263" s="27"/>
      <c r="B263" s="139"/>
      <c r="C263" s="140" t="s">
        <v>520</v>
      </c>
      <c r="D263" s="140" t="s">
        <v>132</v>
      </c>
      <c r="E263" s="141" t="s">
        <v>521</v>
      </c>
      <c r="F263" s="142" t="s">
        <v>522</v>
      </c>
      <c r="G263" s="143" t="s">
        <v>161</v>
      </c>
      <c r="H263" s="144">
        <v>300</v>
      </c>
      <c r="I263" s="145"/>
      <c r="J263" s="145">
        <f>ROUND(I263*H263,2)</f>
        <v>0</v>
      </c>
      <c r="K263" s="146"/>
      <c r="L263" s="28"/>
      <c r="M263" s="147" t="s">
        <v>1</v>
      </c>
      <c r="N263" s="148" t="s">
        <v>35</v>
      </c>
      <c r="O263" s="149">
        <v>0.21879999999999999</v>
      </c>
      <c r="P263" s="149">
        <f>O263*H263</f>
        <v>65.64</v>
      </c>
      <c r="Q263" s="149">
        <v>1.0829999999999999E-2</v>
      </c>
      <c r="R263" s="149">
        <f>Q263*H263</f>
        <v>3.2489999999999997</v>
      </c>
      <c r="S263" s="149">
        <v>0</v>
      </c>
      <c r="T263" s="150">
        <f>S263*H263</f>
        <v>0</v>
      </c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R263" s="151" t="s">
        <v>200</v>
      </c>
      <c r="AT263" s="151" t="s">
        <v>132</v>
      </c>
      <c r="AU263" s="151" t="s">
        <v>137</v>
      </c>
      <c r="AY263" s="15" t="s">
        <v>130</v>
      </c>
      <c r="BE263" s="152">
        <f>IF(N263="základná",J263,0)</f>
        <v>0</v>
      </c>
      <c r="BF263" s="152">
        <f>IF(N263="znížená",J263,0)</f>
        <v>0</v>
      </c>
      <c r="BG263" s="152">
        <f>IF(N263="zákl. prenesená",J263,0)</f>
        <v>0</v>
      </c>
      <c r="BH263" s="152">
        <f>IF(N263="zníž. prenesená",J263,0)</f>
        <v>0</v>
      </c>
      <c r="BI263" s="152">
        <f>IF(N263="nulová",J263,0)</f>
        <v>0</v>
      </c>
      <c r="BJ263" s="15" t="s">
        <v>137</v>
      </c>
      <c r="BK263" s="152">
        <f>ROUND(I263*H263,2)</f>
        <v>0</v>
      </c>
      <c r="BL263" s="15" t="s">
        <v>200</v>
      </c>
      <c r="BM263" s="151" t="s">
        <v>523</v>
      </c>
    </row>
    <row r="264" spans="1:65" s="2" customFormat="1" ht="16.5" customHeight="1">
      <c r="A264" s="27"/>
      <c r="B264" s="139"/>
      <c r="C264" s="140" t="s">
        <v>524</v>
      </c>
      <c r="D264" s="140" t="s">
        <v>132</v>
      </c>
      <c r="E264" s="141" t="s">
        <v>525</v>
      </c>
      <c r="F264" s="142" t="s">
        <v>526</v>
      </c>
      <c r="G264" s="143" t="s">
        <v>135</v>
      </c>
      <c r="H264" s="144">
        <v>85</v>
      </c>
      <c r="I264" s="145"/>
      <c r="J264" s="145">
        <f>ROUND(I264*H264,2)</f>
        <v>0</v>
      </c>
      <c r="K264" s="146"/>
      <c r="L264" s="28"/>
      <c r="M264" s="147" t="s">
        <v>1</v>
      </c>
      <c r="N264" s="148" t="s">
        <v>35</v>
      </c>
      <c r="O264" s="149">
        <v>1.2999999999999999E-3</v>
      </c>
      <c r="P264" s="149">
        <f>O264*H264</f>
        <v>0.1105</v>
      </c>
      <c r="Q264" s="149">
        <v>2.9399999999999999E-3</v>
      </c>
      <c r="R264" s="149">
        <f>Q264*H264</f>
        <v>0.24989999999999998</v>
      </c>
      <c r="S264" s="149">
        <v>0</v>
      </c>
      <c r="T264" s="150">
        <f>S264*H264</f>
        <v>0</v>
      </c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  <c r="AR264" s="151" t="s">
        <v>200</v>
      </c>
      <c r="AT264" s="151" t="s">
        <v>132</v>
      </c>
      <c r="AU264" s="151" t="s">
        <v>137</v>
      </c>
      <c r="AY264" s="15" t="s">
        <v>130</v>
      </c>
      <c r="BE264" s="152">
        <f>IF(N264="základná",J264,0)</f>
        <v>0</v>
      </c>
      <c r="BF264" s="152">
        <f>IF(N264="znížená",J264,0)</f>
        <v>0</v>
      </c>
      <c r="BG264" s="152">
        <f>IF(N264="zákl. prenesená",J264,0)</f>
        <v>0</v>
      </c>
      <c r="BH264" s="152">
        <f>IF(N264="zníž. prenesená",J264,0)</f>
        <v>0</v>
      </c>
      <c r="BI264" s="152">
        <f>IF(N264="nulová",J264,0)</f>
        <v>0</v>
      </c>
      <c r="BJ264" s="15" t="s">
        <v>137</v>
      </c>
      <c r="BK264" s="152">
        <f>ROUND(I264*H264,2)</f>
        <v>0</v>
      </c>
      <c r="BL264" s="15" t="s">
        <v>200</v>
      </c>
      <c r="BM264" s="151" t="s">
        <v>527</v>
      </c>
    </row>
    <row r="265" spans="1:65" s="2" customFormat="1" ht="16.5" customHeight="1">
      <c r="A265" s="27"/>
      <c r="B265" s="139"/>
      <c r="C265" s="140" t="s">
        <v>528</v>
      </c>
      <c r="D265" s="140" t="s">
        <v>132</v>
      </c>
      <c r="E265" s="141" t="s">
        <v>529</v>
      </c>
      <c r="F265" s="142" t="s">
        <v>530</v>
      </c>
      <c r="G265" s="143" t="s">
        <v>161</v>
      </c>
      <c r="H265" s="144">
        <v>300</v>
      </c>
      <c r="I265" s="145"/>
      <c r="J265" s="145">
        <f>ROUND(I265*H265,2)</f>
        <v>0</v>
      </c>
      <c r="K265" s="146"/>
      <c r="L265" s="28"/>
      <c r="M265" s="147" t="s">
        <v>1</v>
      </c>
      <c r="N265" s="148" t="s">
        <v>35</v>
      </c>
      <c r="O265" s="149">
        <v>0.21665999999999999</v>
      </c>
      <c r="P265" s="149">
        <f>O265*H265</f>
        <v>64.99799999999999</v>
      </c>
      <c r="Q265" s="149">
        <v>6.0000000000000001E-3</v>
      </c>
      <c r="R265" s="149">
        <f>Q265*H265</f>
        <v>1.8</v>
      </c>
      <c r="S265" s="149">
        <v>0</v>
      </c>
      <c r="T265" s="150">
        <f>S265*H265</f>
        <v>0</v>
      </c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R265" s="151" t="s">
        <v>200</v>
      </c>
      <c r="AT265" s="151" t="s">
        <v>132</v>
      </c>
      <c r="AU265" s="151" t="s">
        <v>137</v>
      </c>
      <c r="AY265" s="15" t="s">
        <v>130</v>
      </c>
      <c r="BE265" s="152">
        <f>IF(N265="základná",J265,0)</f>
        <v>0</v>
      </c>
      <c r="BF265" s="152">
        <f>IF(N265="znížená",J265,0)</f>
        <v>0</v>
      </c>
      <c r="BG265" s="152">
        <f>IF(N265="zákl. prenesená",J265,0)</f>
        <v>0</v>
      </c>
      <c r="BH265" s="152">
        <f>IF(N265="zníž. prenesená",J265,0)</f>
        <v>0</v>
      </c>
      <c r="BI265" s="152">
        <f>IF(N265="nulová",J265,0)</f>
        <v>0</v>
      </c>
      <c r="BJ265" s="15" t="s">
        <v>137</v>
      </c>
      <c r="BK265" s="152">
        <f>ROUND(I265*H265,2)</f>
        <v>0</v>
      </c>
      <c r="BL265" s="15" t="s">
        <v>200</v>
      </c>
      <c r="BM265" s="151" t="s">
        <v>531</v>
      </c>
    </row>
    <row r="266" spans="1:65" s="2" customFormat="1" ht="16.5" customHeight="1">
      <c r="A266" s="27"/>
      <c r="B266" s="139"/>
      <c r="C266" s="140" t="s">
        <v>532</v>
      </c>
      <c r="D266" s="140" t="s">
        <v>132</v>
      </c>
      <c r="E266" s="141" t="s">
        <v>533</v>
      </c>
      <c r="F266" s="142" t="s">
        <v>534</v>
      </c>
      <c r="G266" s="143" t="s">
        <v>189</v>
      </c>
      <c r="H266" s="144">
        <v>18.196000000000002</v>
      </c>
      <c r="I266" s="145"/>
      <c r="J266" s="145">
        <f>ROUND(I266*H266,2)</f>
        <v>0</v>
      </c>
      <c r="K266" s="146"/>
      <c r="L266" s="28"/>
      <c r="M266" s="147" t="s">
        <v>1</v>
      </c>
      <c r="N266" s="148" t="s">
        <v>35</v>
      </c>
      <c r="O266" s="149">
        <v>1.7130000000000001</v>
      </c>
      <c r="P266" s="149">
        <f>O266*H266</f>
        <v>31.169748000000006</v>
      </c>
      <c r="Q266" s="149">
        <v>0</v>
      </c>
      <c r="R266" s="149">
        <f>Q266*H266</f>
        <v>0</v>
      </c>
      <c r="S266" s="149">
        <v>0</v>
      </c>
      <c r="T266" s="150">
        <f>S266*H266</f>
        <v>0</v>
      </c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R266" s="151" t="s">
        <v>200</v>
      </c>
      <c r="AT266" s="151" t="s">
        <v>132</v>
      </c>
      <c r="AU266" s="151" t="s">
        <v>137</v>
      </c>
      <c r="AY266" s="15" t="s">
        <v>130</v>
      </c>
      <c r="BE266" s="152">
        <f>IF(N266="základná",J266,0)</f>
        <v>0</v>
      </c>
      <c r="BF266" s="152">
        <f>IF(N266="znížená",J266,0)</f>
        <v>0</v>
      </c>
      <c r="BG266" s="152">
        <f>IF(N266="zákl. prenesená",J266,0)</f>
        <v>0</v>
      </c>
      <c r="BH266" s="152">
        <f>IF(N266="zníž. prenesená",J266,0)</f>
        <v>0</v>
      </c>
      <c r="BI266" s="152">
        <f>IF(N266="nulová",J266,0)</f>
        <v>0</v>
      </c>
      <c r="BJ266" s="15" t="s">
        <v>137</v>
      </c>
      <c r="BK266" s="152">
        <f>ROUND(I266*H266,2)</f>
        <v>0</v>
      </c>
      <c r="BL266" s="15" t="s">
        <v>200</v>
      </c>
      <c r="BM266" s="151" t="s">
        <v>535</v>
      </c>
    </row>
    <row r="267" spans="1:65" s="12" customFormat="1" ht="22.75" customHeight="1">
      <c r="B267" s="127"/>
      <c r="D267" s="128" t="s">
        <v>68</v>
      </c>
      <c r="E267" s="137" t="s">
        <v>536</v>
      </c>
      <c r="F267" s="137" t="s">
        <v>537</v>
      </c>
      <c r="J267" s="138">
        <f>BK267</f>
        <v>0</v>
      </c>
      <c r="L267" s="127"/>
      <c r="M267" s="131"/>
      <c r="N267" s="132"/>
      <c r="O267" s="132"/>
      <c r="P267" s="133">
        <f>SUM(P268:P273)</f>
        <v>464.02029200000004</v>
      </c>
      <c r="Q267" s="132"/>
      <c r="R267" s="133">
        <f>SUM(R268:R273)</f>
        <v>5.6560000000000006</v>
      </c>
      <c r="S267" s="132"/>
      <c r="T267" s="134">
        <f>SUM(T268:T273)</f>
        <v>0</v>
      </c>
      <c r="AR267" s="128" t="s">
        <v>137</v>
      </c>
      <c r="AT267" s="135" t="s">
        <v>68</v>
      </c>
      <c r="AU267" s="135" t="s">
        <v>77</v>
      </c>
      <c r="AY267" s="128" t="s">
        <v>130</v>
      </c>
      <c r="BK267" s="136">
        <f>SUM(BK268:BK273)</f>
        <v>0</v>
      </c>
    </row>
    <row r="268" spans="1:65" s="2" customFormat="1" ht="25" customHeight="1">
      <c r="A268" s="27"/>
      <c r="B268" s="139"/>
      <c r="C268" s="140" t="s">
        <v>538</v>
      </c>
      <c r="D268" s="140" t="s">
        <v>132</v>
      </c>
      <c r="E268" s="141" t="s">
        <v>539</v>
      </c>
      <c r="F268" s="142" t="s">
        <v>771</v>
      </c>
      <c r="G268" s="143" t="s">
        <v>161</v>
      </c>
      <c r="H268" s="144">
        <v>190</v>
      </c>
      <c r="I268" s="145"/>
      <c r="J268" s="145">
        <f t="shared" ref="J268:J273" si="50">ROUND(I268*H268,2)</f>
        <v>0</v>
      </c>
      <c r="K268" s="146"/>
      <c r="L268" s="28"/>
      <c r="M268" s="147" t="s">
        <v>1</v>
      </c>
      <c r="N268" s="148" t="s">
        <v>35</v>
      </c>
      <c r="O268" s="149">
        <v>0.83972000000000002</v>
      </c>
      <c r="P268" s="149">
        <f t="shared" ref="P268:P273" si="51">O268*H268</f>
        <v>159.54679999999999</v>
      </c>
      <c r="Q268" s="149">
        <v>1.259E-2</v>
      </c>
      <c r="R268" s="149">
        <f t="shared" ref="R268:R273" si="52">Q268*H268</f>
        <v>2.3921000000000001</v>
      </c>
      <c r="S268" s="149">
        <v>0</v>
      </c>
      <c r="T268" s="150">
        <f t="shared" ref="T268:T273" si="53">S268*H268</f>
        <v>0</v>
      </c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R268" s="151" t="s">
        <v>200</v>
      </c>
      <c r="AT268" s="151" t="s">
        <v>132</v>
      </c>
      <c r="AU268" s="151" t="s">
        <v>137</v>
      </c>
      <c r="AY268" s="15" t="s">
        <v>130</v>
      </c>
      <c r="BE268" s="152">
        <f t="shared" ref="BE268:BE273" si="54">IF(N268="základná",J268,0)</f>
        <v>0</v>
      </c>
      <c r="BF268" s="152">
        <f t="shared" ref="BF268:BF273" si="55">IF(N268="znížená",J268,0)</f>
        <v>0</v>
      </c>
      <c r="BG268" s="152">
        <f t="shared" ref="BG268:BG273" si="56">IF(N268="zákl. prenesená",J268,0)</f>
        <v>0</v>
      </c>
      <c r="BH268" s="152">
        <f t="shared" ref="BH268:BH273" si="57">IF(N268="zníž. prenesená",J268,0)</f>
        <v>0</v>
      </c>
      <c r="BI268" s="152">
        <f t="shared" ref="BI268:BI273" si="58">IF(N268="nulová",J268,0)</f>
        <v>0</v>
      </c>
      <c r="BJ268" s="15" t="s">
        <v>137</v>
      </c>
      <c r="BK268" s="152">
        <f t="shared" ref="BK268:BK273" si="59">ROUND(I268*H268,2)</f>
        <v>0</v>
      </c>
      <c r="BL268" s="15" t="s">
        <v>200</v>
      </c>
      <c r="BM268" s="151" t="s">
        <v>540</v>
      </c>
    </row>
    <row r="269" spans="1:65" s="2" customFormat="1" ht="16.5" customHeight="1">
      <c r="A269" s="27"/>
      <c r="B269" s="139"/>
      <c r="C269" s="140" t="s">
        <v>541</v>
      </c>
      <c r="D269" s="174" t="s">
        <v>132</v>
      </c>
      <c r="E269" s="141" t="s">
        <v>542</v>
      </c>
      <c r="F269" s="142" t="s">
        <v>543</v>
      </c>
      <c r="G269" s="143" t="s">
        <v>161</v>
      </c>
      <c r="H269" s="144">
        <v>257</v>
      </c>
      <c r="I269" s="145"/>
      <c r="J269" s="145">
        <f t="shared" si="50"/>
        <v>0</v>
      </c>
      <c r="K269" s="146"/>
      <c r="L269" s="28"/>
      <c r="M269" s="147" t="s">
        <v>1</v>
      </c>
      <c r="N269" s="148" t="s">
        <v>35</v>
      </c>
      <c r="O269" s="149">
        <v>0.318</v>
      </c>
      <c r="P269" s="149">
        <f t="shared" si="51"/>
        <v>81.725999999999999</v>
      </c>
      <c r="Q269" s="149">
        <v>8.0000000000000007E-5</v>
      </c>
      <c r="R269" s="149">
        <f t="shared" si="52"/>
        <v>2.0560000000000002E-2</v>
      </c>
      <c r="S269" s="149">
        <v>0</v>
      </c>
      <c r="T269" s="150">
        <f t="shared" si="53"/>
        <v>0</v>
      </c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27"/>
      <c r="AR269" s="151" t="s">
        <v>200</v>
      </c>
      <c r="AT269" s="151" t="s">
        <v>132</v>
      </c>
      <c r="AU269" s="151" t="s">
        <v>137</v>
      </c>
      <c r="AY269" s="15" t="s">
        <v>130</v>
      </c>
      <c r="BE269" s="152">
        <f t="shared" si="54"/>
        <v>0</v>
      </c>
      <c r="BF269" s="152">
        <f t="shared" si="55"/>
        <v>0</v>
      </c>
      <c r="BG269" s="152">
        <f t="shared" si="56"/>
        <v>0</v>
      </c>
      <c r="BH269" s="152">
        <f t="shared" si="57"/>
        <v>0</v>
      </c>
      <c r="BI269" s="152">
        <f t="shared" si="58"/>
        <v>0</v>
      </c>
      <c r="BJ269" s="15" t="s">
        <v>137</v>
      </c>
      <c r="BK269" s="152">
        <f t="shared" si="59"/>
        <v>0</v>
      </c>
      <c r="BL269" s="15" t="s">
        <v>200</v>
      </c>
      <c r="BM269" s="151" t="s">
        <v>544</v>
      </c>
    </row>
    <row r="270" spans="1:65" s="2" customFormat="1" ht="16.5" customHeight="1">
      <c r="A270" s="27"/>
      <c r="B270" s="139"/>
      <c r="C270" s="153" t="s">
        <v>361</v>
      </c>
      <c r="D270" s="175" t="s">
        <v>164</v>
      </c>
      <c r="E270" s="154" t="s">
        <v>545</v>
      </c>
      <c r="F270" s="155" t="s">
        <v>546</v>
      </c>
      <c r="G270" s="156" t="s">
        <v>135</v>
      </c>
      <c r="H270" s="157">
        <v>0.25700000000000001</v>
      </c>
      <c r="I270" s="158"/>
      <c r="J270" s="158">
        <f t="shared" si="50"/>
        <v>0</v>
      </c>
      <c r="K270" s="159"/>
      <c r="L270" s="160"/>
      <c r="M270" s="161" t="s">
        <v>1</v>
      </c>
      <c r="N270" s="162" t="s">
        <v>35</v>
      </c>
      <c r="O270" s="149">
        <v>0</v>
      </c>
      <c r="P270" s="149">
        <f t="shared" si="51"/>
        <v>0</v>
      </c>
      <c r="Q270" s="149">
        <v>0.44</v>
      </c>
      <c r="R270" s="149">
        <f t="shared" si="52"/>
        <v>0.11308</v>
      </c>
      <c r="S270" s="149">
        <v>0</v>
      </c>
      <c r="T270" s="150">
        <f t="shared" si="53"/>
        <v>0</v>
      </c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27"/>
      <c r="AR270" s="151" t="s">
        <v>267</v>
      </c>
      <c r="AT270" s="151" t="s">
        <v>164</v>
      </c>
      <c r="AU270" s="151" t="s">
        <v>137</v>
      </c>
      <c r="AY270" s="15" t="s">
        <v>130</v>
      </c>
      <c r="BE270" s="152">
        <f t="shared" si="54"/>
        <v>0</v>
      </c>
      <c r="BF270" s="152">
        <f t="shared" si="55"/>
        <v>0</v>
      </c>
      <c r="BG270" s="152">
        <f t="shared" si="56"/>
        <v>0</v>
      </c>
      <c r="BH270" s="152">
        <f t="shared" si="57"/>
        <v>0</v>
      </c>
      <c r="BI270" s="152">
        <f t="shared" si="58"/>
        <v>0</v>
      </c>
      <c r="BJ270" s="15" t="s">
        <v>137</v>
      </c>
      <c r="BK270" s="152">
        <f t="shared" si="59"/>
        <v>0</v>
      </c>
      <c r="BL270" s="15" t="s">
        <v>200</v>
      </c>
      <c r="BM270" s="151" t="s">
        <v>547</v>
      </c>
    </row>
    <row r="271" spans="1:65" s="2" customFormat="1" ht="16.5" customHeight="1">
      <c r="A271" s="27"/>
      <c r="B271" s="139"/>
      <c r="C271" s="140" t="s">
        <v>548</v>
      </c>
      <c r="D271" s="174" t="s">
        <v>132</v>
      </c>
      <c r="E271" s="141" t="s">
        <v>549</v>
      </c>
      <c r="F271" s="142" t="s">
        <v>550</v>
      </c>
      <c r="G271" s="143" t="s">
        <v>161</v>
      </c>
      <c r="H271" s="144">
        <v>257</v>
      </c>
      <c r="I271" s="145"/>
      <c r="J271" s="145">
        <f t="shared" si="50"/>
        <v>0</v>
      </c>
      <c r="K271" s="146"/>
      <c r="L271" s="28"/>
      <c r="M271" s="147" t="s">
        <v>1</v>
      </c>
      <c r="N271" s="148" t="s">
        <v>35</v>
      </c>
      <c r="O271" s="149">
        <v>0.70338000000000001</v>
      </c>
      <c r="P271" s="149">
        <f t="shared" si="51"/>
        <v>180.76866000000001</v>
      </c>
      <c r="Q271" s="149">
        <v>2.0000000000000002E-5</v>
      </c>
      <c r="R271" s="149">
        <f t="shared" si="52"/>
        <v>5.1400000000000005E-3</v>
      </c>
      <c r="S271" s="149">
        <v>0</v>
      </c>
      <c r="T271" s="150">
        <f t="shared" si="53"/>
        <v>0</v>
      </c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  <c r="AR271" s="151" t="s">
        <v>200</v>
      </c>
      <c r="AT271" s="151" t="s">
        <v>132</v>
      </c>
      <c r="AU271" s="151" t="s">
        <v>137</v>
      </c>
      <c r="AY271" s="15" t="s">
        <v>130</v>
      </c>
      <c r="BE271" s="152">
        <f t="shared" si="54"/>
        <v>0</v>
      </c>
      <c r="BF271" s="152">
        <f t="shared" si="55"/>
        <v>0</v>
      </c>
      <c r="BG271" s="152">
        <f t="shared" si="56"/>
        <v>0</v>
      </c>
      <c r="BH271" s="152">
        <f t="shared" si="57"/>
        <v>0</v>
      </c>
      <c r="BI271" s="152">
        <f t="shared" si="58"/>
        <v>0</v>
      </c>
      <c r="BJ271" s="15" t="s">
        <v>137</v>
      </c>
      <c r="BK271" s="152">
        <f t="shared" si="59"/>
        <v>0</v>
      </c>
      <c r="BL271" s="15" t="s">
        <v>200</v>
      </c>
      <c r="BM271" s="151" t="s">
        <v>551</v>
      </c>
    </row>
    <row r="272" spans="1:65" s="2" customFormat="1" ht="16.5" customHeight="1">
      <c r="A272" s="27"/>
      <c r="B272" s="139"/>
      <c r="C272" s="153" t="s">
        <v>552</v>
      </c>
      <c r="D272" s="175" t="s">
        <v>164</v>
      </c>
      <c r="E272" s="154" t="s">
        <v>553</v>
      </c>
      <c r="F272" s="155" t="s">
        <v>554</v>
      </c>
      <c r="G272" s="156" t="s">
        <v>161</v>
      </c>
      <c r="H272" s="157">
        <v>257</v>
      </c>
      <c r="I272" s="158"/>
      <c r="J272" s="158">
        <f t="shared" si="50"/>
        <v>0</v>
      </c>
      <c r="K272" s="159"/>
      <c r="L272" s="160"/>
      <c r="M272" s="161" t="s">
        <v>1</v>
      </c>
      <c r="N272" s="162" t="s">
        <v>35</v>
      </c>
      <c r="O272" s="149">
        <v>0</v>
      </c>
      <c r="P272" s="149">
        <f t="shared" si="51"/>
        <v>0</v>
      </c>
      <c r="Q272" s="149">
        <v>1.2160000000000001E-2</v>
      </c>
      <c r="R272" s="149">
        <f t="shared" si="52"/>
        <v>3.1251200000000003</v>
      </c>
      <c r="S272" s="149">
        <v>0</v>
      </c>
      <c r="T272" s="150">
        <f t="shared" si="53"/>
        <v>0</v>
      </c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R272" s="151" t="s">
        <v>267</v>
      </c>
      <c r="AT272" s="151" t="s">
        <v>164</v>
      </c>
      <c r="AU272" s="151" t="s">
        <v>137</v>
      </c>
      <c r="AY272" s="15" t="s">
        <v>130</v>
      </c>
      <c r="BE272" s="152">
        <f t="shared" si="54"/>
        <v>0</v>
      </c>
      <c r="BF272" s="152">
        <f t="shared" si="55"/>
        <v>0</v>
      </c>
      <c r="BG272" s="152">
        <f t="shared" si="56"/>
        <v>0</v>
      </c>
      <c r="BH272" s="152">
        <f t="shared" si="57"/>
        <v>0</v>
      </c>
      <c r="BI272" s="152">
        <f t="shared" si="58"/>
        <v>0</v>
      </c>
      <c r="BJ272" s="15" t="s">
        <v>137</v>
      </c>
      <c r="BK272" s="152">
        <f t="shared" si="59"/>
        <v>0</v>
      </c>
      <c r="BL272" s="15" t="s">
        <v>200</v>
      </c>
      <c r="BM272" s="151" t="s">
        <v>555</v>
      </c>
    </row>
    <row r="273" spans="1:65" s="2" customFormat="1" ht="16.5" customHeight="1">
      <c r="A273" s="27"/>
      <c r="B273" s="139"/>
      <c r="C273" s="140" t="s">
        <v>556</v>
      </c>
      <c r="D273" s="140" t="s">
        <v>132</v>
      </c>
      <c r="E273" s="141" t="s">
        <v>557</v>
      </c>
      <c r="F273" s="142" t="s">
        <v>558</v>
      </c>
      <c r="G273" s="143" t="s">
        <v>189</v>
      </c>
      <c r="H273" s="144">
        <v>5.6559999999999997</v>
      </c>
      <c r="I273" s="145"/>
      <c r="J273" s="145">
        <f t="shared" si="50"/>
        <v>0</v>
      </c>
      <c r="K273" s="146"/>
      <c r="L273" s="28"/>
      <c r="M273" s="147" t="s">
        <v>1</v>
      </c>
      <c r="N273" s="148" t="s">
        <v>35</v>
      </c>
      <c r="O273" s="149">
        <v>7.4219999999999997</v>
      </c>
      <c r="P273" s="149">
        <f t="shared" si="51"/>
        <v>41.978831999999997</v>
      </c>
      <c r="Q273" s="149">
        <v>0</v>
      </c>
      <c r="R273" s="149">
        <f t="shared" si="52"/>
        <v>0</v>
      </c>
      <c r="S273" s="149">
        <v>0</v>
      </c>
      <c r="T273" s="150">
        <f t="shared" si="53"/>
        <v>0</v>
      </c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27"/>
      <c r="AR273" s="151" t="s">
        <v>200</v>
      </c>
      <c r="AT273" s="151" t="s">
        <v>132</v>
      </c>
      <c r="AU273" s="151" t="s">
        <v>137</v>
      </c>
      <c r="AY273" s="15" t="s">
        <v>130</v>
      </c>
      <c r="BE273" s="152">
        <f t="shared" si="54"/>
        <v>0</v>
      </c>
      <c r="BF273" s="152">
        <f t="shared" si="55"/>
        <v>0</v>
      </c>
      <c r="BG273" s="152">
        <f t="shared" si="56"/>
        <v>0</v>
      </c>
      <c r="BH273" s="152">
        <f t="shared" si="57"/>
        <v>0</v>
      </c>
      <c r="BI273" s="152">
        <f t="shared" si="58"/>
        <v>0</v>
      </c>
      <c r="BJ273" s="15" t="s">
        <v>137</v>
      </c>
      <c r="BK273" s="152">
        <f t="shared" si="59"/>
        <v>0</v>
      </c>
      <c r="BL273" s="15" t="s">
        <v>200</v>
      </c>
      <c r="BM273" s="151" t="s">
        <v>559</v>
      </c>
    </row>
    <row r="274" spans="1:65" s="12" customFormat="1" ht="22.75" customHeight="1">
      <c r="B274" s="127"/>
      <c r="D274" s="128" t="s">
        <v>68</v>
      </c>
      <c r="E274" s="137" t="s">
        <v>560</v>
      </c>
      <c r="F274" s="137" t="s">
        <v>561</v>
      </c>
      <c r="J274" s="138">
        <f>BK274</f>
        <v>0</v>
      </c>
      <c r="L274" s="127"/>
      <c r="M274" s="131"/>
      <c r="N274" s="132"/>
      <c r="O274" s="132"/>
      <c r="P274" s="133">
        <f>SUM(P275:P277)</f>
        <v>128.34016</v>
      </c>
      <c r="Q274" s="132"/>
      <c r="R274" s="133">
        <f>SUM(R275:R277)</f>
        <v>3.0839999999999999E-2</v>
      </c>
      <c r="S274" s="132"/>
      <c r="T274" s="134">
        <f>SUM(T275:T277)</f>
        <v>0</v>
      </c>
      <c r="AR274" s="128" t="s">
        <v>137</v>
      </c>
      <c r="AT274" s="135" t="s">
        <v>68</v>
      </c>
      <c r="AU274" s="135" t="s">
        <v>77</v>
      </c>
      <c r="AY274" s="128" t="s">
        <v>130</v>
      </c>
      <c r="BK274" s="136">
        <f>SUM(BK275:BK277)</f>
        <v>0</v>
      </c>
    </row>
    <row r="275" spans="1:65" s="2" customFormat="1" ht="23" customHeight="1">
      <c r="A275" s="27"/>
      <c r="B275" s="139"/>
      <c r="C275" s="140" t="s">
        <v>562</v>
      </c>
      <c r="D275" s="140" t="s">
        <v>132</v>
      </c>
      <c r="E275" s="141" t="s">
        <v>563</v>
      </c>
      <c r="F275" s="142" t="s">
        <v>564</v>
      </c>
      <c r="G275" s="143" t="s">
        <v>176</v>
      </c>
      <c r="H275" s="144">
        <v>92</v>
      </c>
      <c r="I275" s="145"/>
      <c r="J275" s="145">
        <f>ROUND(I275*H275,2)</f>
        <v>0</v>
      </c>
      <c r="K275" s="146"/>
      <c r="L275" s="28"/>
      <c r="M275" s="147" t="s">
        <v>1</v>
      </c>
      <c r="N275" s="148" t="s">
        <v>35</v>
      </c>
      <c r="O275" s="149">
        <v>0.9</v>
      </c>
      <c r="P275" s="149">
        <f>O275*H275</f>
        <v>82.8</v>
      </c>
      <c r="Q275" s="149">
        <v>9.0000000000000006E-5</v>
      </c>
      <c r="R275" s="149">
        <f>Q275*H275</f>
        <v>8.2800000000000009E-3</v>
      </c>
      <c r="S275" s="149">
        <v>0</v>
      </c>
      <c r="T275" s="150">
        <f>S275*H275</f>
        <v>0</v>
      </c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27"/>
      <c r="AR275" s="151" t="s">
        <v>200</v>
      </c>
      <c r="AT275" s="151" t="s">
        <v>132</v>
      </c>
      <c r="AU275" s="151" t="s">
        <v>137</v>
      </c>
      <c r="AY275" s="15" t="s">
        <v>130</v>
      </c>
      <c r="BE275" s="152">
        <f>IF(N275="základná",J275,0)</f>
        <v>0</v>
      </c>
      <c r="BF275" s="152">
        <f>IF(N275="znížená",J275,0)</f>
        <v>0</v>
      </c>
      <c r="BG275" s="152">
        <f>IF(N275="zákl. prenesená",J275,0)</f>
        <v>0</v>
      </c>
      <c r="BH275" s="152">
        <f>IF(N275="zníž. prenesená",J275,0)</f>
        <v>0</v>
      </c>
      <c r="BI275" s="152">
        <f>IF(N275="nulová",J275,0)</f>
        <v>0</v>
      </c>
      <c r="BJ275" s="15" t="s">
        <v>137</v>
      </c>
      <c r="BK275" s="152">
        <f>ROUND(I275*H275,2)</f>
        <v>0</v>
      </c>
      <c r="BL275" s="15" t="s">
        <v>200</v>
      </c>
      <c r="BM275" s="151" t="s">
        <v>565</v>
      </c>
    </row>
    <row r="276" spans="1:65" s="2" customFormat="1" ht="16.5" customHeight="1">
      <c r="A276" s="27"/>
      <c r="B276" s="139"/>
      <c r="C276" s="140" t="s">
        <v>566</v>
      </c>
      <c r="D276" s="140" t="s">
        <v>132</v>
      </c>
      <c r="E276" s="141" t="s">
        <v>567</v>
      </c>
      <c r="F276" s="142" t="s">
        <v>568</v>
      </c>
      <c r="G276" s="143" t="s">
        <v>176</v>
      </c>
      <c r="H276" s="144">
        <v>48</v>
      </c>
      <c r="I276" s="145"/>
      <c r="J276" s="145">
        <f>ROUND(I276*H276,2)</f>
        <v>0</v>
      </c>
      <c r="K276" s="146"/>
      <c r="L276" s="28"/>
      <c r="M276" s="147" t="s">
        <v>1</v>
      </c>
      <c r="N276" s="148" t="s">
        <v>35</v>
      </c>
      <c r="O276" s="149">
        <v>0.94586000000000003</v>
      </c>
      <c r="P276" s="149">
        <f>O276*H276</f>
        <v>45.40128</v>
      </c>
      <c r="Q276" s="149">
        <v>4.6999999999999999E-4</v>
      </c>
      <c r="R276" s="149">
        <f>Q276*H276</f>
        <v>2.256E-2</v>
      </c>
      <c r="S276" s="149">
        <v>0</v>
      </c>
      <c r="T276" s="150">
        <f>S276*H276</f>
        <v>0</v>
      </c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R276" s="151" t="s">
        <v>200</v>
      </c>
      <c r="AT276" s="151" t="s">
        <v>132</v>
      </c>
      <c r="AU276" s="151" t="s">
        <v>137</v>
      </c>
      <c r="AY276" s="15" t="s">
        <v>130</v>
      </c>
      <c r="BE276" s="152">
        <f>IF(N276="základná",J276,0)</f>
        <v>0</v>
      </c>
      <c r="BF276" s="152">
        <f>IF(N276="znížená",J276,0)</f>
        <v>0</v>
      </c>
      <c r="BG276" s="152">
        <f>IF(N276="zákl. prenesená",J276,0)</f>
        <v>0</v>
      </c>
      <c r="BH276" s="152">
        <f>IF(N276="zníž. prenesená",J276,0)</f>
        <v>0</v>
      </c>
      <c r="BI276" s="152">
        <f>IF(N276="nulová",J276,0)</f>
        <v>0</v>
      </c>
      <c r="BJ276" s="15" t="s">
        <v>137</v>
      </c>
      <c r="BK276" s="152">
        <f>ROUND(I276*H276,2)</f>
        <v>0</v>
      </c>
      <c r="BL276" s="15" t="s">
        <v>200</v>
      </c>
      <c r="BM276" s="151" t="s">
        <v>569</v>
      </c>
    </row>
    <row r="277" spans="1:65" s="2" customFormat="1" ht="16.5" customHeight="1">
      <c r="A277" s="27"/>
      <c r="B277" s="139"/>
      <c r="C277" s="140" t="s">
        <v>570</v>
      </c>
      <c r="D277" s="140" t="s">
        <v>132</v>
      </c>
      <c r="E277" s="141" t="s">
        <v>571</v>
      </c>
      <c r="F277" s="142" t="s">
        <v>572</v>
      </c>
      <c r="G277" s="143" t="s">
        <v>189</v>
      </c>
      <c r="H277" s="144">
        <v>3.1E-2</v>
      </c>
      <c r="I277" s="145"/>
      <c r="J277" s="145">
        <f>ROUND(I277*H277,2)</f>
        <v>0</v>
      </c>
      <c r="K277" s="146"/>
      <c r="L277" s="28"/>
      <c r="M277" s="147" t="s">
        <v>1</v>
      </c>
      <c r="N277" s="148" t="s">
        <v>35</v>
      </c>
      <c r="O277" s="149">
        <v>4.4800000000000004</v>
      </c>
      <c r="P277" s="149">
        <f>O277*H277</f>
        <v>0.13888</v>
      </c>
      <c r="Q277" s="149">
        <v>0</v>
      </c>
      <c r="R277" s="149">
        <f>Q277*H277</f>
        <v>0</v>
      </c>
      <c r="S277" s="149">
        <v>0</v>
      </c>
      <c r="T277" s="150">
        <f>S277*H277</f>
        <v>0</v>
      </c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R277" s="151" t="s">
        <v>200</v>
      </c>
      <c r="AT277" s="151" t="s">
        <v>132</v>
      </c>
      <c r="AU277" s="151" t="s">
        <v>137</v>
      </c>
      <c r="AY277" s="15" t="s">
        <v>130</v>
      </c>
      <c r="BE277" s="152">
        <f>IF(N277="základná",J277,0)</f>
        <v>0</v>
      </c>
      <c r="BF277" s="152">
        <f>IF(N277="znížená",J277,0)</f>
        <v>0</v>
      </c>
      <c r="BG277" s="152">
        <f>IF(N277="zákl. prenesená",J277,0)</f>
        <v>0</v>
      </c>
      <c r="BH277" s="152">
        <f>IF(N277="zníž. prenesená",J277,0)</f>
        <v>0</v>
      </c>
      <c r="BI277" s="152">
        <f>IF(N277="nulová",J277,0)</f>
        <v>0</v>
      </c>
      <c r="BJ277" s="15" t="s">
        <v>137</v>
      </c>
      <c r="BK277" s="152">
        <f>ROUND(I277*H277,2)</f>
        <v>0</v>
      </c>
      <c r="BL277" s="15" t="s">
        <v>200</v>
      </c>
      <c r="BM277" s="151" t="s">
        <v>573</v>
      </c>
    </row>
    <row r="278" spans="1:65" s="12" customFormat="1" ht="22.75" customHeight="1">
      <c r="B278" s="127"/>
      <c r="D278" s="128" t="s">
        <v>68</v>
      </c>
      <c r="E278" s="137" t="s">
        <v>574</v>
      </c>
      <c r="F278" s="137" t="s">
        <v>575</v>
      </c>
      <c r="J278" s="138">
        <f>BK278</f>
        <v>0</v>
      </c>
      <c r="L278" s="127"/>
      <c r="M278" s="131"/>
      <c r="N278" s="132"/>
      <c r="O278" s="132"/>
      <c r="P278" s="133">
        <f>P279</f>
        <v>22.931999999999999</v>
      </c>
      <c r="Q278" s="132"/>
      <c r="R278" s="133">
        <f>R279</f>
        <v>0.13419</v>
      </c>
      <c r="S278" s="132"/>
      <c r="T278" s="134">
        <f>T279</f>
        <v>0</v>
      </c>
      <c r="AR278" s="128" t="s">
        <v>137</v>
      </c>
      <c r="AT278" s="135" t="s">
        <v>68</v>
      </c>
      <c r="AU278" s="135" t="s">
        <v>77</v>
      </c>
      <c r="AY278" s="128" t="s">
        <v>130</v>
      </c>
      <c r="BK278" s="136">
        <f>BK279</f>
        <v>0</v>
      </c>
    </row>
    <row r="279" spans="1:65" s="2" customFormat="1" ht="16.5" customHeight="1">
      <c r="A279" s="27"/>
      <c r="B279" s="139"/>
      <c r="C279" s="140" t="s">
        <v>576</v>
      </c>
      <c r="D279" s="174" t="s">
        <v>132</v>
      </c>
      <c r="E279" s="141" t="s">
        <v>577</v>
      </c>
      <c r="F279" s="142" t="s">
        <v>578</v>
      </c>
      <c r="G279" s="143" t="s">
        <v>161</v>
      </c>
      <c r="H279" s="144">
        <v>63</v>
      </c>
      <c r="I279" s="145"/>
      <c r="J279" s="145">
        <f>ROUND(I279*H279,2)</f>
        <v>0</v>
      </c>
      <c r="K279" s="146"/>
      <c r="L279" s="28"/>
      <c r="M279" s="147" t="s">
        <v>1</v>
      </c>
      <c r="N279" s="148" t="s">
        <v>35</v>
      </c>
      <c r="O279" s="149">
        <v>0.36399999999999999</v>
      </c>
      <c r="P279" s="149">
        <f>O279*H279</f>
        <v>22.931999999999999</v>
      </c>
      <c r="Q279" s="149">
        <v>2.1299999999999999E-3</v>
      </c>
      <c r="R279" s="149">
        <f>Q279*H279</f>
        <v>0.13419</v>
      </c>
      <c r="S279" s="149">
        <v>0</v>
      </c>
      <c r="T279" s="150">
        <f>S279*H279</f>
        <v>0</v>
      </c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  <c r="AR279" s="151" t="s">
        <v>200</v>
      </c>
      <c r="AT279" s="151" t="s">
        <v>132</v>
      </c>
      <c r="AU279" s="151" t="s">
        <v>137</v>
      </c>
      <c r="AY279" s="15" t="s">
        <v>130</v>
      </c>
      <c r="BE279" s="152">
        <f>IF(N279="základná",J279,0)</f>
        <v>0</v>
      </c>
      <c r="BF279" s="152">
        <f>IF(N279="znížená",J279,0)</f>
        <v>0</v>
      </c>
      <c r="BG279" s="152">
        <f>IF(N279="zákl. prenesená",J279,0)</f>
        <v>0</v>
      </c>
      <c r="BH279" s="152">
        <f>IF(N279="zníž. prenesená",J279,0)</f>
        <v>0</v>
      </c>
      <c r="BI279" s="152">
        <f>IF(N279="nulová",J279,0)</f>
        <v>0</v>
      </c>
      <c r="BJ279" s="15" t="s">
        <v>137</v>
      </c>
      <c r="BK279" s="152">
        <f>ROUND(I279*H279,2)</f>
        <v>0</v>
      </c>
      <c r="BL279" s="15" t="s">
        <v>200</v>
      </c>
      <c r="BM279" s="151" t="s">
        <v>579</v>
      </c>
    </row>
    <row r="280" spans="1:65" s="12" customFormat="1" ht="22.75" customHeight="1">
      <c r="B280" s="127"/>
      <c r="D280" s="128" t="s">
        <v>68</v>
      </c>
      <c r="E280" s="137" t="s">
        <v>580</v>
      </c>
      <c r="F280" s="137" t="s">
        <v>581</v>
      </c>
      <c r="J280" s="138">
        <f>BK280</f>
        <v>0</v>
      </c>
      <c r="L280" s="127"/>
      <c r="M280" s="131"/>
      <c r="N280" s="132"/>
      <c r="O280" s="132"/>
      <c r="P280" s="133">
        <f>SUM(P281:P289)</f>
        <v>52.750803800000007</v>
      </c>
      <c r="Q280" s="132"/>
      <c r="R280" s="133">
        <f>SUM(R281:R289)</f>
        <v>2.5231696000000001</v>
      </c>
      <c r="S280" s="132"/>
      <c r="T280" s="134">
        <f>SUM(T281:T289)</f>
        <v>0</v>
      </c>
      <c r="AR280" s="128" t="s">
        <v>137</v>
      </c>
      <c r="AT280" s="135" t="s">
        <v>68</v>
      </c>
      <c r="AU280" s="135" t="s">
        <v>77</v>
      </c>
      <c r="AY280" s="128" t="s">
        <v>130</v>
      </c>
      <c r="BK280" s="136">
        <f>SUM(BK281:BK289)</f>
        <v>0</v>
      </c>
    </row>
    <row r="281" spans="1:65" s="2" customFormat="1" ht="16.5" customHeight="1">
      <c r="A281" s="27"/>
      <c r="B281" s="139"/>
      <c r="C281" s="140" t="s">
        <v>582</v>
      </c>
      <c r="D281" s="140" t="s">
        <v>132</v>
      </c>
      <c r="E281" s="141" t="s">
        <v>583</v>
      </c>
      <c r="F281" s="142" t="s">
        <v>584</v>
      </c>
      <c r="G281" s="143" t="s">
        <v>161</v>
      </c>
      <c r="H281" s="144">
        <v>48.72</v>
      </c>
      <c r="I281" s="145"/>
      <c r="J281" s="145">
        <f t="shared" ref="J281:J289" si="60">ROUND(I281*H281,2)</f>
        <v>0</v>
      </c>
      <c r="K281" s="146"/>
      <c r="L281" s="28"/>
      <c r="M281" s="147" t="s">
        <v>1</v>
      </c>
      <c r="N281" s="148" t="s">
        <v>35</v>
      </c>
      <c r="O281" s="149">
        <v>0.36459000000000003</v>
      </c>
      <c r="P281" s="149">
        <f t="shared" ref="P281:P289" si="61">O281*H281</f>
        <v>17.762824800000001</v>
      </c>
      <c r="Q281" s="149">
        <v>1.8000000000000001E-4</v>
      </c>
      <c r="R281" s="149">
        <f t="shared" ref="R281:R289" si="62">Q281*H281</f>
        <v>8.7696000000000007E-3</v>
      </c>
      <c r="S281" s="149">
        <v>0</v>
      </c>
      <c r="T281" s="150">
        <f t="shared" ref="T281:T289" si="63">S281*H281</f>
        <v>0</v>
      </c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27"/>
      <c r="AR281" s="151" t="s">
        <v>200</v>
      </c>
      <c r="AT281" s="151" t="s">
        <v>132</v>
      </c>
      <c r="AU281" s="151" t="s">
        <v>137</v>
      </c>
      <c r="AY281" s="15" t="s">
        <v>130</v>
      </c>
      <c r="BE281" s="152">
        <f t="shared" ref="BE281:BE289" si="64">IF(N281="základná",J281,0)</f>
        <v>0</v>
      </c>
      <c r="BF281" s="152">
        <f t="shared" ref="BF281:BF289" si="65">IF(N281="znížená",J281,0)</f>
        <v>0</v>
      </c>
      <c r="BG281" s="152">
        <f t="shared" ref="BG281:BG289" si="66">IF(N281="zákl. prenesená",J281,0)</f>
        <v>0</v>
      </c>
      <c r="BH281" s="152">
        <f t="shared" ref="BH281:BH289" si="67">IF(N281="zníž. prenesená",J281,0)</f>
        <v>0</v>
      </c>
      <c r="BI281" s="152">
        <f t="shared" ref="BI281:BI289" si="68">IF(N281="nulová",J281,0)</f>
        <v>0</v>
      </c>
      <c r="BJ281" s="15" t="s">
        <v>137</v>
      </c>
      <c r="BK281" s="152">
        <f t="shared" ref="BK281:BK289" si="69">ROUND(I281*H281,2)</f>
        <v>0</v>
      </c>
      <c r="BL281" s="15" t="s">
        <v>200</v>
      </c>
      <c r="BM281" s="151" t="s">
        <v>585</v>
      </c>
    </row>
    <row r="282" spans="1:65" s="2" customFormat="1" ht="16.5" customHeight="1">
      <c r="A282" s="27"/>
      <c r="B282" s="139"/>
      <c r="C282" s="153" t="s">
        <v>586</v>
      </c>
      <c r="D282" s="153" t="s">
        <v>164</v>
      </c>
      <c r="E282" s="154" t="s">
        <v>587</v>
      </c>
      <c r="F282" s="155" t="s">
        <v>760</v>
      </c>
      <c r="G282" s="156" t="s">
        <v>216</v>
      </c>
      <c r="H282" s="157">
        <v>29</v>
      </c>
      <c r="I282" s="158"/>
      <c r="J282" s="158">
        <f t="shared" si="60"/>
        <v>0</v>
      </c>
      <c r="K282" s="159"/>
      <c r="L282" s="160"/>
      <c r="M282" s="161" t="s">
        <v>1</v>
      </c>
      <c r="N282" s="162" t="s">
        <v>35</v>
      </c>
      <c r="O282" s="149">
        <v>0</v>
      </c>
      <c r="P282" s="149">
        <f t="shared" si="61"/>
        <v>0</v>
      </c>
      <c r="Q282" s="149">
        <v>5.8000000000000003E-2</v>
      </c>
      <c r="R282" s="149">
        <f t="shared" si="62"/>
        <v>1.6820000000000002</v>
      </c>
      <c r="S282" s="149">
        <v>0</v>
      </c>
      <c r="T282" s="150">
        <f t="shared" si="63"/>
        <v>0</v>
      </c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27"/>
      <c r="AR282" s="151" t="s">
        <v>267</v>
      </c>
      <c r="AT282" s="151" t="s">
        <v>164</v>
      </c>
      <c r="AU282" s="151" t="s">
        <v>137</v>
      </c>
      <c r="AY282" s="15" t="s">
        <v>130</v>
      </c>
      <c r="BE282" s="152">
        <f t="shared" si="64"/>
        <v>0</v>
      </c>
      <c r="BF282" s="152">
        <f t="shared" si="65"/>
        <v>0</v>
      </c>
      <c r="BG282" s="152">
        <f t="shared" si="66"/>
        <v>0</v>
      </c>
      <c r="BH282" s="152">
        <f t="shared" si="67"/>
        <v>0</v>
      </c>
      <c r="BI282" s="152">
        <f t="shared" si="68"/>
        <v>0</v>
      </c>
      <c r="BJ282" s="15" t="s">
        <v>137</v>
      </c>
      <c r="BK282" s="152">
        <f t="shared" si="69"/>
        <v>0</v>
      </c>
      <c r="BL282" s="15" t="s">
        <v>200</v>
      </c>
      <c r="BM282" s="151" t="s">
        <v>588</v>
      </c>
    </row>
    <row r="283" spans="1:65" s="2" customFormat="1" ht="16.5" customHeight="1">
      <c r="A283" s="27"/>
      <c r="B283" s="139"/>
      <c r="C283" s="153" t="s">
        <v>589</v>
      </c>
      <c r="D283" s="153" t="s">
        <v>164</v>
      </c>
      <c r="E283" s="154" t="s">
        <v>590</v>
      </c>
      <c r="F283" s="155" t="s">
        <v>591</v>
      </c>
      <c r="G283" s="156" t="s">
        <v>216</v>
      </c>
      <c r="H283" s="157">
        <v>3</v>
      </c>
      <c r="I283" s="158"/>
      <c r="J283" s="158">
        <f t="shared" si="60"/>
        <v>0</v>
      </c>
      <c r="K283" s="159"/>
      <c r="L283" s="160"/>
      <c r="M283" s="161" t="s">
        <v>1</v>
      </c>
      <c r="N283" s="162" t="s">
        <v>35</v>
      </c>
      <c r="O283" s="149">
        <v>0</v>
      </c>
      <c r="P283" s="149">
        <f t="shared" si="61"/>
        <v>0</v>
      </c>
      <c r="Q283" s="149">
        <v>6.6000000000000003E-2</v>
      </c>
      <c r="R283" s="149">
        <f t="shared" si="62"/>
        <v>0.19800000000000001</v>
      </c>
      <c r="S283" s="149">
        <v>0</v>
      </c>
      <c r="T283" s="150">
        <f t="shared" si="63"/>
        <v>0</v>
      </c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27"/>
      <c r="AR283" s="151" t="s">
        <v>267</v>
      </c>
      <c r="AT283" s="151" t="s">
        <v>164</v>
      </c>
      <c r="AU283" s="151" t="s">
        <v>137</v>
      </c>
      <c r="AY283" s="15" t="s">
        <v>130</v>
      </c>
      <c r="BE283" s="152">
        <f t="shared" si="64"/>
        <v>0</v>
      </c>
      <c r="BF283" s="152">
        <f t="shared" si="65"/>
        <v>0</v>
      </c>
      <c r="BG283" s="152">
        <f t="shared" si="66"/>
        <v>0</v>
      </c>
      <c r="BH283" s="152">
        <f t="shared" si="67"/>
        <v>0</v>
      </c>
      <c r="BI283" s="152">
        <f t="shared" si="68"/>
        <v>0</v>
      </c>
      <c r="BJ283" s="15" t="s">
        <v>137</v>
      </c>
      <c r="BK283" s="152">
        <f t="shared" si="69"/>
        <v>0</v>
      </c>
      <c r="BL283" s="15" t="s">
        <v>200</v>
      </c>
      <c r="BM283" s="151" t="s">
        <v>592</v>
      </c>
    </row>
    <row r="284" spans="1:65" s="2" customFormat="1" ht="16.5" customHeight="1">
      <c r="A284" s="27"/>
      <c r="B284" s="139"/>
      <c r="C284" s="140" t="s">
        <v>593</v>
      </c>
      <c r="D284" s="140" t="s">
        <v>132</v>
      </c>
      <c r="E284" s="141" t="s">
        <v>594</v>
      </c>
      <c r="F284" s="142" t="s">
        <v>595</v>
      </c>
      <c r="G284" s="143" t="s">
        <v>216</v>
      </c>
      <c r="H284" s="144">
        <v>2</v>
      </c>
      <c r="I284" s="145"/>
      <c r="J284" s="145">
        <f t="shared" si="60"/>
        <v>0</v>
      </c>
      <c r="K284" s="146"/>
      <c r="L284" s="28"/>
      <c r="M284" s="147" t="s">
        <v>1</v>
      </c>
      <c r="N284" s="148" t="s">
        <v>35</v>
      </c>
      <c r="O284" s="149">
        <v>1.3281000000000001</v>
      </c>
      <c r="P284" s="149">
        <f t="shared" si="61"/>
        <v>2.6562000000000001</v>
      </c>
      <c r="Q284" s="149">
        <v>1.1999999999999999E-3</v>
      </c>
      <c r="R284" s="149">
        <f t="shared" si="62"/>
        <v>2.3999999999999998E-3</v>
      </c>
      <c r="S284" s="149">
        <v>0</v>
      </c>
      <c r="T284" s="150">
        <f t="shared" si="63"/>
        <v>0</v>
      </c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27"/>
      <c r="AR284" s="151" t="s">
        <v>200</v>
      </c>
      <c r="AT284" s="151" t="s">
        <v>132</v>
      </c>
      <c r="AU284" s="151" t="s">
        <v>137</v>
      </c>
      <c r="AY284" s="15" t="s">
        <v>130</v>
      </c>
      <c r="BE284" s="152">
        <f t="shared" si="64"/>
        <v>0</v>
      </c>
      <c r="BF284" s="152">
        <f t="shared" si="65"/>
        <v>0</v>
      </c>
      <c r="BG284" s="152">
        <f t="shared" si="66"/>
        <v>0</v>
      </c>
      <c r="BH284" s="152">
        <f t="shared" si="67"/>
        <v>0</v>
      </c>
      <c r="BI284" s="152">
        <f t="shared" si="68"/>
        <v>0</v>
      </c>
      <c r="BJ284" s="15" t="s">
        <v>137</v>
      </c>
      <c r="BK284" s="152">
        <f t="shared" si="69"/>
        <v>0</v>
      </c>
      <c r="BL284" s="15" t="s">
        <v>200</v>
      </c>
      <c r="BM284" s="151" t="s">
        <v>596</v>
      </c>
    </row>
    <row r="285" spans="1:65" s="2" customFormat="1" ht="22" customHeight="1">
      <c r="A285" s="27"/>
      <c r="B285" s="139"/>
      <c r="C285" s="153" t="s">
        <v>597</v>
      </c>
      <c r="D285" s="153" t="s">
        <v>164</v>
      </c>
      <c r="E285" s="154" t="s">
        <v>598</v>
      </c>
      <c r="F285" s="155" t="s">
        <v>599</v>
      </c>
      <c r="G285" s="156" t="s">
        <v>216</v>
      </c>
      <c r="H285" s="157">
        <v>2</v>
      </c>
      <c r="I285" s="158"/>
      <c r="J285" s="158">
        <f t="shared" si="60"/>
        <v>0</v>
      </c>
      <c r="K285" s="159"/>
      <c r="L285" s="160"/>
      <c r="M285" s="161" t="s">
        <v>1</v>
      </c>
      <c r="N285" s="162" t="s">
        <v>35</v>
      </c>
      <c r="O285" s="149">
        <v>0</v>
      </c>
      <c r="P285" s="149">
        <f t="shared" si="61"/>
        <v>0</v>
      </c>
      <c r="Q285" s="149">
        <v>0.03</v>
      </c>
      <c r="R285" s="149">
        <f t="shared" si="62"/>
        <v>0.06</v>
      </c>
      <c r="S285" s="149">
        <v>0</v>
      </c>
      <c r="T285" s="150">
        <f t="shared" si="63"/>
        <v>0</v>
      </c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27"/>
      <c r="AR285" s="151" t="s">
        <v>267</v>
      </c>
      <c r="AT285" s="151" t="s">
        <v>164</v>
      </c>
      <c r="AU285" s="151" t="s">
        <v>137</v>
      </c>
      <c r="AY285" s="15" t="s">
        <v>130</v>
      </c>
      <c r="BE285" s="152">
        <f t="shared" si="64"/>
        <v>0</v>
      </c>
      <c r="BF285" s="152">
        <f t="shared" si="65"/>
        <v>0</v>
      </c>
      <c r="BG285" s="152">
        <f t="shared" si="66"/>
        <v>0</v>
      </c>
      <c r="BH285" s="152">
        <f t="shared" si="67"/>
        <v>0</v>
      </c>
      <c r="BI285" s="152">
        <f t="shared" si="68"/>
        <v>0</v>
      </c>
      <c r="BJ285" s="15" t="s">
        <v>137</v>
      </c>
      <c r="BK285" s="152">
        <f t="shared" si="69"/>
        <v>0</v>
      </c>
      <c r="BL285" s="15" t="s">
        <v>200</v>
      </c>
      <c r="BM285" s="151" t="s">
        <v>600</v>
      </c>
    </row>
    <row r="286" spans="1:65" s="2" customFormat="1" ht="29" customHeight="1">
      <c r="A286" s="27"/>
      <c r="B286" s="139"/>
      <c r="C286" s="140" t="s">
        <v>601</v>
      </c>
      <c r="D286" s="140" t="s">
        <v>132</v>
      </c>
      <c r="E286" s="141" t="s">
        <v>602</v>
      </c>
      <c r="F286" s="142" t="s">
        <v>603</v>
      </c>
      <c r="G286" s="143" t="s">
        <v>216</v>
      </c>
      <c r="H286" s="144">
        <v>22</v>
      </c>
      <c r="I286" s="145"/>
      <c r="J286" s="145">
        <f t="shared" si="60"/>
        <v>0</v>
      </c>
      <c r="K286" s="146"/>
      <c r="L286" s="28"/>
      <c r="M286" s="147" t="s">
        <v>1</v>
      </c>
      <c r="N286" s="148" t="s">
        <v>35</v>
      </c>
      <c r="O286" s="149">
        <v>1.2250099999999999</v>
      </c>
      <c r="P286" s="149">
        <f t="shared" si="61"/>
        <v>26.950219999999998</v>
      </c>
      <c r="Q286" s="149">
        <v>0</v>
      </c>
      <c r="R286" s="149">
        <f t="shared" si="62"/>
        <v>0</v>
      </c>
      <c r="S286" s="149">
        <v>0</v>
      </c>
      <c r="T286" s="150">
        <f t="shared" si="63"/>
        <v>0</v>
      </c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27"/>
      <c r="AR286" s="151" t="s">
        <v>200</v>
      </c>
      <c r="AT286" s="151" t="s">
        <v>132</v>
      </c>
      <c r="AU286" s="151" t="s">
        <v>137</v>
      </c>
      <c r="AY286" s="15" t="s">
        <v>130</v>
      </c>
      <c r="BE286" s="152">
        <f t="shared" si="64"/>
        <v>0</v>
      </c>
      <c r="BF286" s="152">
        <f t="shared" si="65"/>
        <v>0</v>
      </c>
      <c r="BG286" s="152">
        <f t="shared" si="66"/>
        <v>0</v>
      </c>
      <c r="BH286" s="152">
        <f t="shared" si="67"/>
        <v>0</v>
      </c>
      <c r="BI286" s="152">
        <f t="shared" si="68"/>
        <v>0</v>
      </c>
      <c r="BJ286" s="15" t="s">
        <v>137</v>
      </c>
      <c r="BK286" s="152">
        <f t="shared" si="69"/>
        <v>0</v>
      </c>
      <c r="BL286" s="15" t="s">
        <v>200</v>
      </c>
      <c r="BM286" s="151" t="s">
        <v>604</v>
      </c>
    </row>
    <row r="287" spans="1:65" s="2" customFormat="1" ht="16.5" customHeight="1">
      <c r="A287" s="27"/>
      <c r="B287" s="139"/>
      <c r="C287" s="153" t="s">
        <v>605</v>
      </c>
      <c r="D287" s="153" t="s">
        <v>164</v>
      </c>
      <c r="E287" s="154" t="s">
        <v>606</v>
      </c>
      <c r="F287" s="155" t="s">
        <v>607</v>
      </c>
      <c r="G287" s="156" t="s">
        <v>216</v>
      </c>
      <c r="H287" s="157">
        <v>22</v>
      </c>
      <c r="I287" s="158"/>
      <c r="J287" s="158">
        <f t="shared" si="60"/>
        <v>0</v>
      </c>
      <c r="K287" s="159"/>
      <c r="L287" s="160"/>
      <c r="M287" s="161" t="s">
        <v>1</v>
      </c>
      <c r="N287" s="162" t="s">
        <v>35</v>
      </c>
      <c r="O287" s="149">
        <v>0</v>
      </c>
      <c r="P287" s="149">
        <f t="shared" si="61"/>
        <v>0</v>
      </c>
      <c r="Q287" s="149">
        <v>1E-3</v>
      </c>
      <c r="R287" s="149">
        <f t="shared" si="62"/>
        <v>2.1999999999999999E-2</v>
      </c>
      <c r="S287" s="149">
        <v>0</v>
      </c>
      <c r="T287" s="150">
        <f t="shared" si="63"/>
        <v>0</v>
      </c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27"/>
      <c r="AR287" s="151" t="s">
        <v>267</v>
      </c>
      <c r="AT287" s="151" t="s">
        <v>164</v>
      </c>
      <c r="AU287" s="151" t="s">
        <v>137</v>
      </c>
      <c r="AY287" s="15" t="s">
        <v>130</v>
      </c>
      <c r="BE287" s="152">
        <f t="shared" si="64"/>
        <v>0</v>
      </c>
      <c r="BF287" s="152">
        <f t="shared" si="65"/>
        <v>0</v>
      </c>
      <c r="BG287" s="152">
        <f t="shared" si="66"/>
        <v>0</v>
      </c>
      <c r="BH287" s="152">
        <f t="shared" si="67"/>
        <v>0</v>
      </c>
      <c r="BI287" s="152">
        <f t="shared" si="68"/>
        <v>0</v>
      </c>
      <c r="BJ287" s="15" t="s">
        <v>137</v>
      </c>
      <c r="BK287" s="152">
        <f t="shared" si="69"/>
        <v>0</v>
      </c>
      <c r="BL287" s="15" t="s">
        <v>200</v>
      </c>
      <c r="BM287" s="151" t="s">
        <v>608</v>
      </c>
    </row>
    <row r="288" spans="1:65" s="2" customFormat="1" ht="16.5" customHeight="1">
      <c r="A288" s="27"/>
      <c r="B288" s="139"/>
      <c r="C288" s="153" t="s">
        <v>609</v>
      </c>
      <c r="D288" s="153" t="s">
        <v>164</v>
      </c>
      <c r="E288" s="154" t="s">
        <v>610</v>
      </c>
      <c r="F288" s="155" t="s">
        <v>611</v>
      </c>
      <c r="G288" s="156" t="s">
        <v>216</v>
      </c>
      <c r="H288" s="157">
        <v>22</v>
      </c>
      <c r="I288" s="158"/>
      <c r="J288" s="158">
        <f t="shared" si="60"/>
        <v>0</v>
      </c>
      <c r="K288" s="159"/>
      <c r="L288" s="160"/>
      <c r="M288" s="161" t="s">
        <v>1</v>
      </c>
      <c r="N288" s="162" t="s">
        <v>35</v>
      </c>
      <c r="O288" s="149">
        <v>0</v>
      </c>
      <c r="P288" s="149">
        <f t="shared" si="61"/>
        <v>0</v>
      </c>
      <c r="Q288" s="149">
        <v>2.5000000000000001E-2</v>
      </c>
      <c r="R288" s="149">
        <f t="shared" si="62"/>
        <v>0.55000000000000004</v>
      </c>
      <c r="S288" s="149">
        <v>0</v>
      </c>
      <c r="T288" s="150">
        <f t="shared" si="63"/>
        <v>0</v>
      </c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27"/>
      <c r="AR288" s="151" t="s">
        <v>267</v>
      </c>
      <c r="AT288" s="151" t="s">
        <v>164</v>
      </c>
      <c r="AU288" s="151" t="s">
        <v>137</v>
      </c>
      <c r="AY288" s="15" t="s">
        <v>130</v>
      </c>
      <c r="BE288" s="152">
        <f t="shared" si="64"/>
        <v>0</v>
      </c>
      <c r="BF288" s="152">
        <f t="shared" si="65"/>
        <v>0</v>
      </c>
      <c r="BG288" s="152">
        <f t="shared" si="66"/>
        <v>0</v>
      </c>
      <c r="BH288" s="152">
        <f t="shared" si="67"/>
        <v>0</v>
      </c>
      <c r="BI288" s="152">
        <f t="shared" si="68"/>
        <v>0</v>
      </c>
      <c r="BJ288" s="15" t="s">
        <v>137</v>
      </c>
      <c r="BK288" s="152">
        <f t="shared" si="69"/>
        <v>0</v>
      </c>
      <c r="BL288" s="15" t="s">
        <v>200</v>
      </c>
      <c r="BM288" s="151" t="s">
        <v>612</v>
      </c>
    </row>
    <row r="289" spans="1:65" s="2" customFormat="1" ht="16.5" customHeight="1">
      <c r="A289" s="27"/>
      <c r="B289" s="139"/>
      <c r="C289" s="140" t="s">
        <v>613</v>
      </c>
      <c r="D289" s="140" t="s">
        <v>132</v>
      </c>
      <c r="E289" s="141" t="s">
        <v>614</v>
      </c>
      <c r="F289" s="142" t="s">
        <v>615</v>
      </c>
      <c r="G289" s="143" t="s">
        <v>189</v>
      </c>
      <c r="H289" s="144">
        <v>2.5230000000000001</v>
      </c>
      <c r="I289" s="145"/>
      <c r="J289" s="145">
        <f t="shared" si="60"/>
        <v>0</v>
      </c>
      <c r="K289" s="146"/>
      <c r="L289" s="28"/>
      <c r="M289" s="147" t="s">
        <v>1</v>
      </c>
      <c r="N289" s="148" t="s">
        <v>35</v>
      </c>
      <c r="O289" s="149">
        <v>2.133</v>
      </c>
      <c r="P289" s="149">
        <f t="shared" si="61"/>
        <v>5.3815590000000002</v>
      </c>
      <c r="Q289" s="149">
        <v>0</v>
      </c>
      <c r="R289" s="149">
        <f t="shared" si="62"/>
        <v>0</v>
      </c>
      <c r="S289" s="149">
        <v>0</v>
      </c>
      <c r="T289" s="150">
        <f t="shared" si="63"/>
        <v>0</v>
      </c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27"/>
      <c r="AR289" s="151" t="s">
        <v>200</v>
      </c>
      <c r="AT289" s="151" t="s">
        <v>132</v>
      </c>
      <c r="AU289" s="151" t="s">
        <v>137</v>
      </c>
      <c r="AY289" s="15" t="s">
        <v>130</v>
      </c>
      <c r="BE289" s="152">
        <f t="shared" si="64"/>
        <v>0</v>
      </c>
      <c r="BF289" s="152">
        <f t="shared" si="65"/>
        <v>0</v>
      </c>
      <c r="BG289" s="152">
        <f t="shared" si="66"/>
        <v>0</v>
      </c>
      <c r="BH289" s="152">
        <f t="shared" si="67"/>
        <v>0</v>
      </c>
      <c r="BI289" s="152">
        <f t="shared" si="68"/>
        <v>0</v>
      </c>
      <c r="BJ289" s="15" t="s">
        <v>137</v>
      </c>
      <c r="BK289" s="152">
        <f t="shared" si="69"/>
        <v>0</v>
      </c>
      <c r="BL289" s="15" t="s">
        <v>200</v>
      </c>
      <c r="BM289" s="151" t="s">
        <v>616</v>
      </c>
    </row>
    <row r="290" spans="1:65" s="12" customFormat="1" ht="22.75" customHeight="1">
      <c r="B290" s="127"/>
      <c r="D290" s="128" t="s">
        <v>68</v>
      </c>
      <c r="E290" s="137" t="s">
        <v>617</v>
      </c>
      <c r="F290" s="137" t="s">
        <v>618</v>
      </c>
      <c r="J290" s="138">
        <f>BK290</f>
        <v>0</v>
      </c>
      <c r="L290" s="127"/>
      <c r="M290" s="131"/>
      <c r="N290" s="132"/>
      <c r="O290" s="132"/>
      <c r="P290" s="133">
        <f>SUM(P291:P292)</f>
        <v>2.2008399999999999</v>
      </c>
      <c r="Q290" s="132"/>
      <c r="R290" s="133">
        <f>SUM(R291:R292)</f>
        <v>3.6000000000000002E-4</v>
      </c>
      <c r="S290" s="132"/>
      <c r="T290" s="134">
        <f>SUM(T291:T292)</f>
        <v>0</v>
      </c>
      <c r="AR290" s="128" t="s">
        <v>137</v>
      </c>
      <c r="AT290" s="135" t="s">
        <v>68</v>
      </c>
      <c r="AU290" s="135" t="s">
        <v>77</v>
      </c>
      <c r="AY290" s="128" t="s">
        <v>130</v>
      </c>
      <c r="BK290" s="136">
        <f>SUM(BK291:BK292)</f>
        <v>0</v>
      </c>
    </row>
    <row r="291" spans="1:65" s="2" customFormat="1" ht="16.5" customHeight="1">
      <c r="A291" s="27"/>
      <c r="B291" s="139"/>
      <c r="C291" s="140" t="s">
        <v>619</v>
      </c>
      <c r="D291" s="140" t="s">
        <v>132</v>
      </c>
      <c r="E291" s="141" t="s">
        <v>620</v>
      </c>
      <c r="F291" s="142" t="s">
        <v>621</v>
      </c>
      <c r="G291" s="143" t="s">
        <v>176</v>
      </c>
      <c r="H291" s="144">
        <v>4</v>
      </c>
      <c r="I291" s="145"/>
      <c r="J291" s="145">
        <f>ROUND(I291*H291,2)</f>
        <v>0</v>
      </c>
      <c r="K291" s="146"/>
      <c r="L291" s="28"/>
      <c r="M291" s="147" t="s">
        <v>1</v>
      </c>
      <c r="N291" s="148" t="s">
        <v>35</v>
      </c>
      <c r="O291" s="149">
        <v>0.55020999999999998</v>
      </c>
      <c r="P291" s="149">
        <f>O291*H291</f>
        <v>2.2008399999999999</v>
      </c>
      <c r="Q291" s="149">
        <v>9.0000000000000006E-5</v>
      </c>
      <c r="R291" s="149">
        <f>Q291*H291</f>
        <v>3.6000000000000002E-4</v>
      </c>
      <c r="S291" s="149">
        <v>0</v>
      </c>
      <c r="T291" s="150">
        <f>S291*H291</f>
        <v>0</v>
      </c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27"/>
      <c r="AR291" s="151" t="s">
        <v>200</v>
      </c>
      <c r="AT291" s="151" t="s">
        <v>132</v>
      </c>
      <c r="AU291" s="151" t="s">
        <v>137</v>
      </c>
      <c r="AY291" s="15" t="s">
        <v>130</v>
      </c>
      <c r="BE291" s="152">
        <f>IF(N291="základná",J291,0)</f>
        <v>0</v>
      </c>
      <c r="BF291" s="152">
        <f>IF(N291="znížená",J291,0)</f>
        <v>0</v>
      </c>
      <c r="BG291" s="152">
        <f>IF(N291="zákl. prenesená",J291,0)</f>
        <v>0</v>
      </c>
      <c r="BH291" s="152">
        <f>IF(N291="zníž. prenesená",J291,0)</f>
        <v>0</v>
      </c>
      <c r="BI291" s="152">
        <f>IF(N291="nulová",J291,0)</f>
        <v>0</v>
      </c>
      <c r="BJ291" s="15" t="s">
        <v>137</v>
      </c>
      <c r="BK291" s="152">
        <f>ROUND(I291*H291,2)</f>
        <v>0</v>
      </c>
      <c r="BL291" s="15" t="s">
        <v>200</v>
      </c>
      <c r="BM291" s="151" t="s">
        <v>622</v>
      </c>
    </row>
    <row r="292" spans="1:65" s="2" customFormat="1" ht="16.5" customHeight="1">
      <c r="A292" s="27"/>
      <c r="B292" s="139"/>
      <c r="C292" s="153" t="s">
        <v>623</v>
      </c>
      <c r="D292" s="153" t="s">
        <v>164</v>
      </c>
      <c r="E292" s="154" t="s">
        <v>624</v>
      </c>
      <c r="F292" s="155" t="s">
        <v>625</v>
      </c>
      <c r="G292" s="156" t="s">
        <v>216</v>
      </c>
      <c r="H292" s="157">
        <v>1</v>
      </c>
      <c r="I292" s="158"/>
      <c r="J292" s="158">
        <f>ROUND(I292*H292,2)</f>
        <v>0</v>
      </c>
      <c r="K292" s="159"/>
      <c r="L292" s="160"/>
      <c r="M292" s="161" t="s">
        <v>1</v>
      </c>
      <c r="N292" s="162" t="s">
        <v>35</v>
      </c>
      <c r="O292" s="149">
        <v>0</v>
      </c>
      <c r="P292" s="149">
        <f>O292*H292</f>
        <v>0</v>
      </c>
      <c r="Q292" s="149">
        <v>0</v>
      </c>
      <c r="R292" s="149">
        <f>Q292*H292</f>
        <v>0</v>
      </c>
      <c r="S292" s="149">
        <v>0</v>
      </c>
      <c r="T292" s="150">
        <f>S292*H292</f>
        <v>0</v>
      </c>
      <c r="U292" s="27"/>
      <c r="V292" s="27"/>
      <c r="W292" s="27"/>
      <c r="X292" s="27"/>
      <c r="Y292" s="27"/>
      <c r="Z292" s="27"/>
      <c r="AA292" s="27"/>
      <c r="AB292" s="27"/>
      <c r="AC292" s="27"/>
      <c r="AD292" s="27"/>
      <c r="AE292" s="27"/>
      <c r="AR292" s="151" t="s">
        <v>267</v>
      </c>
      <c r="AT292" s="151" t="s">
        <v>164</v>
      </c>
      <c r="AU292" s="151" t="s">
        <v>137</v>
      </c>
      <c r="AY292" s="15" t="s">
        <v>130</v>
      </c>
      <c r="BE292" s="152">
        <f>IF(N292="základná",J292,0)</f>
        <v>0</v>
      </c>
      <c r="BF292" s="152">
        <f>IF(N292="znížená",J292,0)</f>
        <v>0</v>
      </c>
      <c r="BG292" s="152">
        <f>IF(N292="zákl. prenesená",J292,0)</f>
        <v>0</v>
      </c>
      <c r="BH292" s="152">
        <f>IF(N292="zníž. prenesená",J292,0)</f>
        <v>0</v>
      </c>
      <c r="BI292" s="152">
        <f>IF(N292="nulová",J292,0)</f>
        <v>0</v>
      </c>
      <c r="BJ292" s="15" t="s">
        <v>137</v>
      </c>
      <c r="BK292" s="152">
        <f>ROUND(I292*H292,2)</f>
        <v>0</v>
      </c>
      <c r="BL292" s="15" t="s">
        <v>200</v>
      </c>
      <c r="BM292" s="151" t="s">
        <v>626</v>
      </c>
    </row>
    <row r="293" spans="1:65" s="12" customFormat="1" ht="22.75" customHeight="1">
      <c r="B293" s="127"/>
      <c r="D293" s="128" t="s">
        <v>68</v>
      </c>
      <c r="E293" s="137" t="s">
        <v>627</v>
      </c>
      <c r="F293" s="137" t="s">
        <v>628</v>
      </c>
      <c r="J293" s="138">
        <f>BK293</f>
        <v>0</v>
      </c>
      <c r="L293" s="127"/>
      <c r="M293" s="131"/>
      <c r="N293" s="132"/>
      <c r="O293" s="132"/>
      <c r="P293" s="133">
        <f>SUM(P294:P298)</f>
        <v>280.710442</v>
      </c>
      <c r="Q293" s="132"/>
      <c r="R293" s="133">
        <f>SUM(R294:R298)</f>
        <v>14.220900000000002</v>
      </c>
      <c r="S293" s="132"/>
      <c r="T293" s="134">
        <f>SUM(T294:T298)</f>
        <v>2.62</v>
      </c>
      <c r="AR293" s="128" t="s">
        <v>137</v>
      </c>
      <c r="AT293" s="135" t="s">
        <v>68</v>
      </c>
      <c r="AU293" s="135" t="s">
        <v>77</v>
      </c>
      <c r="AY293" s="128" t="s">
        <v>130</v>
      </c>
      <c r="BK293" s="136">
        <f>SUM(BK294:BK298)</f>
        <v>0</v>
      </c>
    </row>
    <row r="294" spans="1:65" s="2" customFormat="1" ht="16.5" customHeight="1">
      <c r="A294" s="27"/>
      <c r="B294" s="139"/>
      <c r="C294" s="140" t="s">
        <v>629</v>
      </c>
      <c r="D294" s="140" t="s">
        <v>132</v>
      </c>
      <c r="E294" s="141" t="s">
        <v>630</v>
      </c>
      <c r="F294" s="142" t="s">
        <v>631</v>
      </c>
      <c r="G294" s="143" t="s">
        <v>161</v>
      </c>
      <c r="H294" s="144">
        <v>230</v>
      </c>
      <c r="I294" s="145"/>
      <c r="J294" s="145">
        <f>ROUND(I294*H294,2)</f>
        <v>0</v>
      </c>
      <c r="K294" s="146"/>
      <c r="L294" s="28"/>
      <c r="M294" s="147" t="s">
        <v>1</v>
      </c>
      <c r="N294" s="148" t="s">
        <v>35</v>
      </c>
      <c r="O294" s="149">
        <v>1.02688</v>
      </c>
      <c r="P294" s="149">
        <f>O294*H294</f>
        <v>236.1824</v>
      </c>
      <c r="Q294" s="149">
        <v>4.4490000000000002E-2</v>
      </c>
      <c r="R294" s="149">
        <f>Q294*H294</f>
        <v>10.232700000000001</v>
      </c>
      <c r="S294" s="149">
        <v>0</v>
      </c>
      <c r="T294" s="150">
        <f>S294*H294</f>
        <v>0</v>
      </c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R294" s="151" t="s">
        <v>200</v>
      </c>
      <c r="AT294" s="151" t="s">
        <v>132</v>
      </c>
      <c r="AU294" s="151" t="s">
        <v>137</v>
      </c>
      <c r="AY294" s="15" t="s">
        <v>130</v>
      </c>
      <c r="BE294" s="152">
        <f>IF(N294="základná",J294,0)</f>
        <v>0</v>
      </c>
      <c r="BF294" s="152">
        <f>IF(N294="znížená",J294,0)</f>
        <v>0</v>
      </c>
      <c r="BG294" s="152">
        <f>IF(N294="zákl. prenesená",J294,0)</f>
        <v>0</v>
      </c>
      <c r="BH294" s="152">
        <f>IF(N294="zníž. prenesená",J294,0)</f>
        <v>0</v>
      </c>
      <c r="BI294" s="152">
        <f>IF(N294="nulová",J294,0)</f>
        <v>0</v>
      </c>
      <c r="BJ294" s="15" t="s">
        <v>137</v>
      </c>
      <c r="BK294" s="152">
        <f>ROUND(I294*H294,2)</f>
        <v>0</v>
      </c>
      <c r="BL294" s="15" t="s">
        <v>200</v>
      </c>
      <c r="BM294" s="151" t="s">
        <v>632</v>
      </c>
    </row>
    <row r="295" spans="1:65" s="2" customFormat="1" ht="16.5" customHeight="1">
      <c r="A295" s="27"/>
      <c r="B295" s="139"/>
      <c r="C295" s="153" t="s">
        <v>633</v>
      </c>
      <c r="D295" s="153" t="s">
        <v>164</v>
      </c>
      <c r="E295" s="154" t="s">
        <v>634</v>
      </c>
      <c r="F295" s="155" t="s">
        <v>635</v>
      </c>
      <c r="G295" s="156" t="s">
        <v>161</v>
      </c>
      <c r="H295" s="157">
        <v>234.6</v>
      </c>
      <c r="I295" s="158"/>
      <c r="J295" s="158">
        <f>ROUND(I295*H295,2)</f>
        <v>0</v>
      </c>
      <c r="K295" s="159"/>
      <c r="L295" s="160"/>
      <c r="M295" s="161" t="s">
        <v>1</v>
      </c>
      <c r="N295" s="162" t="s">
        <v>35</v>
      </c>
      <c r="O295" s="149">
        <v>0</v>
      </c>
      <c r="P295" s="149">
        <f>O295*H295</f>
        <v>0</v>
      </c>
      <c r="Q295" s="149">
        <v>1.7000000000000001E-2</v>
      </c>
      <c r="R295" s="149">
        <f>Q295*H295</f>
        <v>3.9882000000000004</v>
      </c>
      <c r="S295" s="149">
        <v>0</v>
      </c>
      <c r="T295" s="150">
        <f>S295*H295</f>
        <v>0</v>
      </c>
      <c r="U295" s="27"/>
      <c r="V295" s="27"/>
      <c r="W295" s="27"/>
      <c r="X295" s="27"/>
      <c r="Y295" s="27"/>
      <c r="Z295" s="27"/>
      <c r="AA295" s="27"/>
      <c r="AB295" s="27"/>
      <c r="AC295" s="27"/>
      <c r="AD295" s="27"/>
      <c r="AE295" s="27"/>
      <c r="AR295" s="151" t="s">
        <v>267</v>
      </c>
      <c r="AT295" s="151" t="s">
        <v>164</v>
      </c>
      <c r="AU295" s="151" t="s">
        <v>137</v>
      </c>
      <c r="AY295" s="15" t="s">
        <v>130</v>
      </c>
      <c r="BE295" s="152">
        <f>IF(N295="základná",J295,0)</f>
        <v>0</v>
      </c>
      <c r="BF295" s="152">
        <f>IF(N295="znížená",J295,0)</f>
        <v>0</v>
      </c>
      <c r="BG295" s="152">
        <f>IF(N295="zákl. prenesená",J295,0)</f>
        <v>0</v>
      </c>
      <c r="BH295" s="152">
        <f>IF(N295="zníž. prenesená",J295,0)</f>
        <v>0</v>
      </c>
      <c r="BI295" s="152">
        <f>IF(N295="nulová",J295,0)</f>
        <v>0</v>
      </c>
      <c r="BJ295" s="15" t="s">
        <v>137</v>
      </c>
      <c r="BK295" s="152">
        <f>ROUND(I295*H295,2)</f>
        <v>0</v>
      </c>
      <c r="BL295" s="15" t="s">
        <v>200</v>
      </c>
      <c r="BM295" s="151" t="s">
        <v>636</v>
      </c>
    </row>
    <row r="296" spans="1:65" s="13" customFormat="1" ht="12">
      <c r="B296" s="163"/>
      <c r="D296" s="164" t="s">
        <v>167</v>
      </c>
      <c r="F296" s="165" t="s">
        <v>637</v>
      </c>
      <c r="H296" s="166">
        <v>234.6</v>
      </c>
      <c r="L296" s="163"/>
      <c r="M296" s="167"/>
      <c r="N296" s="168"/>
      <c r="O296" s="168"/>
      <c r="P296" s="168"/>
      <c r="Q296" s="168"/>
      <c r="R296" s="168"/>
      <c r="S296" s="168"/>
      <c r="T296" s="169"/>
      <c r="AT296" s="170" t="s">
        <v>167</v>
      </c>
      <c r="AU296" s="170" t="s">
        <v>137</v>
      </c>
      <c r="AV296" s="13" t="s">
        <v>137</v>
      </c>
      <c r="AW296" s="13" t="s">
        <v>3</v>
      </c>
      <c r="AX296" s="13" t="s">
        <v>77</v>
      </c>
      <c r="AY296" s="170" t="s">
        <v>130</v>
      </c>
    </row>
    <row r="297" spans="1:65" s="2" customFormat="1" ht="16.5" customHeight="1">
      <c r="A297" s="27"/>
      <c r="B297" s="139"/>
      <c r="C297" s="140" t="s">
        <v>638</v>
      </c>
      <c r="D297" s="140" t="s">
        <v>132</v>
      </c>
      <c r="E297" s="141" t="s">
        <v>639</v>
      </c>
      <c r="F297" s="142" t="s">
        <v>640</v>
      </c>
      <c r="G297" s="143" t="s">
        <v>161</v>
      </c>
      <c r="H297" s="144">
        <v>131</v>
      </c>
      <c r="I297" s="145"/>
      <c r="J297" s="145">
        <f>ROUND(I297*H297,2)</f>
        <v>0</v>
      </c>
      <c r="K297" s="146"/>
      <c r="L297" s="28"/>
      <c r="M297" s="147" t="s">
        <v>1</v>
      </c>
      <c r="N297" s="148" t="s">
        <v>35</v>
      </c>
      <c r="O297" s="149">
        <v>0.16600000000000001</v>
      </c>
      <c r="P297" s="149">
        <f>O297*H297</f>
        <v>21.746000000000002</v>
      </c>
      <c r="Q297" s="149">
        <v>0</v>
      </c>
      <c r="R297" s="149">
        <f>Q297*H297</f>
        <v>0</v>
      </c>
      <c r="S297" s="149">
        <v>0.02</v>
      </c>
      <c r="T297" s="150">
        <f>S297*H297</f>
        <v>2.62</v>
      </c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27"/>
      <c r="AR297" s="151" t="s">
        <v>136</v>
      </c>
      <c r="AT297" s="151" t="s">
        <v>132</v>
      </c>
      <c r="AU297" s="151" t="s">
        <v>137</v>
      </c>
      <c r="AY297" s="15" t="s">
        <v>130</v>
      </c>
      <c r="BE297" s="152">
        <f>IF(N297="základná",J297,0)</f>
        <v>0</v>
      </c>
      <c r="BF297" s="152">
        <f>IF(N297="znížená",J297,0)</f>
        <v>0</v>
      </c>
      <c r="BG297" s="152">
        <f>IF(N297="zákl. prenesená",J297,0)</f>
        <v>0</v>
      </c>
      <c r="BH297" s="152">
        <f>IF(N297="zníž. prenesená",J297,0)</f>
        <v>0</v>
      </c>
      <c r="BI297" s="152">
        <f>IF(N297="nulová",J297,0)</f>
        <v>0</v>
      </c>
      <c r="BJ297" s="15" t="s">
        <v>137</v>
      </c>
      <c r="BK297" s="152">
        <f>ROUND(I297*H297,2)</f>
        <v>0</v>
      </c>
      <c r="BL297" s="15" t="s">
        <v>136</v>
      </c>
      <c r="BM297" s="151" t="s">
        <v>641</v>
      </c>
    </row>
    <row r="298" spans="1:65" s="2" customFormat="1" ht="16.5" customHeight="1">
      <c r="A298" s="27"/>
      <c r="B298" s="139"/>
      <c r="C298" s="140" t="s">
        <v>642</v>
      </c>
      <c r="D298" s="140" t="s">
        <v>132</v>
      </c>
      <c r="E298" s="141" t="s">
        <v>643</v>
      </c>
      <c r="F298" s="142" t="s">
        <v>644</v>
      </c>
      <c r="G298" s="143" t="s">
        <v>189</v>
      </c>
      <c r="H298" s="144">
        <v>14.221</v>
      </c>
      <c r="I298" s="145"/>
      <c r="J298" s="145">
        <f>ROUND(I298*H298,2)</f>
        <v>0</v>
      </c>
      <c r="K298" s="146"/>
      <c r="L298" s="28"/>
      <c r="M298" s="147" t="s">
        <v>1</v>
      </c>
      <c r="N298" s="148" t="s">
        <v>35</v>
      </c>
      <c r="O298" s="149">
        <v>1.6020000000000001</v>
      </c>
      <c r="P298" s="149">
        <f>O298*H298</f>
        <v>22.782042000000001</v>
      </c>
      <c r="Q298" s="149">
        <v>0</v>
      </c>
      <c r="R298" s="149">
        <f>Q298*H298</f>
        <v>0</v>
      </c>
      <c r="S298" s="149">
        <v>0</v>
      </c>
      <c r="T298" s="150">
        <f>S298*H298</f>
        <v>0</v>
      </c>
      <c r="U298" s="27"/>
      <c r="V298" s="27"/>
      <c r="W298" s="27"/>
      <c r="X298" s="27"/>
      <c r="Y298" s="27"/>
      <c r="Z298" s="27"/>
      <c r="AA298" s="27"/>
      <c r="AB298" s="27"/>
      <c r="AC298" s="27"/>
      <c r="AD298" s="27"/>
      <c r="AE298" s="27"/>
      <c r="AR298" s="151" t="s">
        <v>200</v>
      </c>
      <c r="AT298" s="151" t="s">
        <v>132</v>
      </c>
      <c r="AU298" s="151" t="s">
        <v>137</v>
      </c>
      <c r="AY298" s="15" t="s">
        <v>130</v>
      </c>
      <c r="BE298" s="152">
        <f>IF(N298="základná",J298,0)</f>
        <v>0</v>
      </c>
      <c r="BF298" s="152">
        <f>IF(N298="znížená",J298,0)</f>
        <v>0</v>
      </c>
      <c r="BG298" s="152">
        <f>IF(N298="zákl. prenesená",J298,0)</f>
        <v>0</v>
      </c>
      <c r="BH298" s="152">
        <f>IF(N298="zníž. prenesená",J298,0)</f>
        <v>0</v>
      </c>
      <c r="BI298" s="152">
        <f>IF(N298="nulová",J298,0)</f>
        <v>0</v>
      </c>
      <c r="BJ298" s="15" t="s">
        <v>137</v>
      </c>
      <c r="BK298" s="152">
        <f>ROUND(I298*H298,2)</f>
        <v>0</v>
      </c>
      <c r="BL298" s="15" t="s">
        <v>200</v>
      </c>
      <c r="BM298" s="151" t="s">
        <v>645</v>
      </c>
    </row>
    <row r="299" spans="1:65" s="12" customFormat="1" ht="22.75" customHeight="1">
      <c r="B299" s="127"/>
      <c r="D299" s="128" t="s">
        <v>68</v>
      </c>
      <c r="E299" s="137" t="s">
        <v>646</v>
      </c>
      <c r="F299" s="137" t="s">
        <v>647</v>
      </c>
      <c r="J299" s="138">
        <f>BK299</f>
        <v>0</v>
      </c>
      <c r="L299" s="127"/>
      <c r="M299" s="131"/>
      <c r="N299" s="132"/>
      <c r="O299" s="132"/>
      <c r="P299" s="133">
        <f>SUM(P300:P303)</f>
        <v>568.62254400000006</v>
      </c>
      <c r="Q299" s="132"/>
      <c r="R299" s="133">
        <f>SUM(R300:R303)</f>
        <v>8.9718400000000003</v>
      </c>
      <c r="S299" s="132"/>
      <c r="T299" s="134">
        <f>SUM(T300:T303)</f>
        <v>0</v>
      </c>
      <c r="AR299" s="128" t="s">
        <v>137</v>
      </c>
      <c r="AT299" s="135" t="s">
        <v>68</v>
      </c>
      <c r="AU299" s="135" t="s">
        <v>77</v>
      </c>
      <c r="AY299" s="128" t="s">
        <v>130</v>
      </c>
      <c r="BK299" s="136">
        <f>SUM(BK300:BK303)</f>
        <v>0</v>
      </c>
    </row>
    <row r="300" spans="1:65" s="2" customFormat="1" ht="16.5" customHeight="1">
      <c r="A300" s="27"/>
      <c r="B300" s="139"/>
      <c r="C300" s="140" t="s">
        <v>648</v>
      </c>
      <c r="D300" s="140" t="s">
        <v>132</v>
      </c>
      <c r="E300" s="141" t="s">
        <v>649</v>
      </c>
      <c r="F300" s="142" t="s">
        <v>650</v>
      </c>
      <c r="G300" s="143" t="s">
        <v>161</v>
      </c>
      <c r="H300" s="144">
        <v>230</v>
      </c>
      <c r="I300" s="145"/>
      <c r="J300" s="145">
        <f>ROUND(I300*H300,2)</f>
        <v>0</v>
      </c>
      <c r="K300" s="146"/>
      <c r="L300" s="28"/>
      <c r="M300" s="147" t="s">
        <v>1</v>
      </c>
      <c r="N300" s="148" t="s">
        <v>35</v>
      </c>
      <c r="O300" s="149">
        <v>2.40978</v>
      </c>
      <c r="P300" s="149">
        <f>O300*H300</f>
        <v>554.24940000000004</v>
      </c>
      <c r="Q300" s="149">
        <v>2.9420000000000002E-2</v>
      </c>
      <c r="R300" s="149">
        <f>Q300*H300</f>
        <v>6.7666000000000004</v>
      </c>
      <c r="S300" s="149">
        <v>0</v>
      </c>
      <c r="T300" s="150">
        <f>S300*H300</f>
        <v>0</v>
      </c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27"/>
      <c r="AR300" s="151" t="s">
        <v>200</v>
      </c>
      <c r="AT300" s="151" t="s">
        <v>132</v>
      </c>
      <c r="AU300" s="151" t="s">
        <v>137</v>
      </c>
      <c r="AY300" s="15" t="s">
        <v>130</v>
      </c>
      <c r="BE300" s="152">
        <f>IF(N300="základná",J300,0)</f>
        <v>0</v>
      </c>
      <c r="BF300" s="152">
        <f>IF(N300="znížená",J300,0)</f>
        <v>0</v>
      </c>
      <c r="BG300" s="152">
        <f>IF(N300="zákl. prenesená",J300,0)</f>
        <v>0</v>
      </c>
      <c r="BH300" s="152">
        <f>IF(N300="zníž. prenesená",J300,0)</f>
        <v>0</v>
      </c>
      <c r="BI300" s="152">
        <f>IF(N300="nulová",J300,0)</f>
        <v>0</v>
      </c>
      <c r="BJ300" s="15" t="s">
        <v>137</v>
      </c>
      <c r="BK300" s="152">
        <f>ROUND(I300*H300,2)</f>
        <v>0</v>
      </c>
      <c r="BL300" s="15" t="s">
        <v>200</v>
      </c>
      <c r="BM300" s="151" t="s">
        <v>651</v>
      </c>
    </row>
    <row r="301" spans="1:65" s="2" customFormat="1" ht="16.5" customHeight="1">
      <c r="A301" s="27"/>
      <c r="B301" s="139"/>
      <c r="C301" s="153" t="s">
        <v>652</v>
      </c>
      <c r="D301" s="153" t="s">
        <v>164</v>
      </c>
      <c r="E301" s="154" t="s">
        <v>653</v>
      </c>
      <c r="F301" s="155" t="s">
        <v>654</v>
      </c>
      <c r="G301" s="156" t="s">
        <v>161</v>
      </c>
      <c r="H301" s="157">
        <v>234.6</v>
      </c>
      <c r="I301" s="158"/>
      <c r="J301" s="158">
        <f>ROUND(I301*H301,2)</f>
        <v>0</v>
      </c>
      <c r="K301" s="159"/>
      <c r="L301" s="160"/>
      <c r="M301" s="161" t="s">
        <v>1</v>
      </c>
      <c r="N301" s="162" t="s">
        <v>35</v>
      </c>
      <c r="O301" s="149">
        <v>0</v>
      </c>
      <c r="P301" s="149">
        <f>O301*H301</f>
        <v>0</v>
      </c>
      <c r="Q301" s="149">
        <v>9.4000000000000004E-3</v>
      </c>
      <c r="R301" s="149">
        <f>Q301*H301</f>
        <v>2.2052399999999999</v>
      </c>
      <c r="S301" s="149">
        <v>0</v>
      </c>
      <c r="T301" s="150">
        <f>S301*H301</f>
        <v>0</v>
      </c>
      <c r="U301" s="27"/>
      <c r="V301" s="27"/>
      <c r="W301" s="27"/>
      <c r="X301" s="27"/>
      <c r="Y301" s="27"/>
      <c r="Z301" s="27"/>
      <c r="AA301" s="27"/>
      <c r="AB301" s="27"/>
      <c r="AC301" s="27"/>
      <c r="AD301" s="27"/>
      <c r="AE301" s="27"/>
      <c r="AR301" s="151" t="s">
        <v>267</v>
      </c>
      <c r="AT301" s="151" t="s">
        <v>164</v>
      </c>
      <c r="AU301" s="151" t="s">
        <v>137</v>
      </c>
      <c r="AY301" s="15" t="s">
        <v>130</v>
      </c>
      <c r="BE301" s="152">
        <f>IF(N301="základná",J301,0)</f>
        <v>0</v>
      </c>
      <c r="BF301" s="152">
        <f>IF(N301="znížená",J301,0)</f>
        <v>0</v>
      </c>
      <c r="BG301" s="152">
        <f>IF(N301="zákl. prenesená",J301,0)</f>
        <v>0</v>
      </c>
      <c r="BH301" s="152">
        <f>IF(N301="zníž. prenesená",J301,0)</f>
        <v>0</v>
      </c>
      <c r="BI301" s="152">
        <f>IF(N301="nulová",J301,0)</f>
        <v>0</v>
      </c>
      <c r="BJ301" s="15" t="s">
        <v>137</v>
      </c>
      <c r="BK301" s="152">
        <f>ROUND(I301*H301,2)</f>
        <v>0</v>
      </c>
      <c r="BL301" s="15" t="s">
        <v>200</v>
      </c>
      <c r="BM301" s="151" t="s">
        <v>655</v>
      </c>
    </row>
    <row r="302" spans="1:65" s="13" customFormat="1" ht="12">
      <c r="B302" s="163"/>
      <c r="D302" s="164" t="s">
        <v>167</v>
      </c>
      <c r="F302" s="165" t="s">
        <v>637</v>
      </c>
      <c r="H302" s="166">
        <v>234.6</v>
      </c>
      <c r="L302" s="163"/>
      <c r="M302" s="167"/>
      <c r="N302" s="168"/>
      <c r="O302" s="168"/>
      <c r="P302" s="168"/>
      <c r="Q302" s="168"/>
      <c r="R302" s="168"/>
      <c r="S302" s="168"/>
      <c r="T302" s="169"/>
      <c r="AT302" s="170" t="s">
        <v>167</v>
      </c>
      <c r="AU302" s="170" t="s">
        <v>137</v>
      </c>
      <c r="AV302" s="13" t="s">
        <v>137</v>
      </c>
      <c r="AW302" s="13" t="s">
        <v>3</v>
      </c>
      <c r="AX302" s="13" t="s">
        <v>77</v>
      </c>
      <c r="AY302" s="170" t="s">
        <v>130</v>
      </c>
    </row>
    <row r="303" spans="1:65" s="2" customFormat="1" ht="16.5" customHeight="1">
      <c r="A303" s="27"/>
      <c r="B303" s="139"/>
      <c r="C303" s="140" t="s">
        <v>656</v>
      </c>
      <c r="D303" s="140" t="s">
        <v>132</v>
      </c>
      <c r="E303" s="141" t="s">
        <v>657</v>
      </c>
      <c r="F303" s="142" t="s">
        <v>658</v>
      </c>
      <c r="G303" s="143" t="s">
        <v>189</v>
      </c>
      <c r="H303" s="144">
        <v>8.9719999999999995</v>
      </c>
      <c r="I303" s="145"/>
      <c r="J303" s="145">
        <f>ROUND(I303*H303,2)</f>
        <v>0</v>
      </c>
      <c r="K303" s="146"/>
      <c r="L303" s="28"/>
      <c r="M303" s="147" t="s">
        <v>1</v>
      </c>
      <c r="N303" s="148" t="s">
        <v>35</v>
      </c>
      <c r="O303" s="149">
        <v>1.6020000000000001</v>
      </c>
      <c r="P303" s="149">
        <f>O303*H303</f>
        <v>14.373144</v>
      </c>
      <c r="Q303" s="149">
        <v>0</v>
      </c>
      <c r="R303" s="149">
        <f>Q303*H303</f>
        <v>0</v>
      </c>
      <c r="S303" s="149">
        <v>0</v>
      </c>
      <c r="T303" s="150">
        <f>S303*H303</f>
        <v>0</v>
      </c>
      <c r="U303" s="27"/>
      <c r="V303" s="27"/>
      <c r="W303" s="27"/>
      <c r="X303" s="27"/>
      <c r="Y303" s="27"/>
      <c r="Z303" s="27"/>
      <c r="AA303" s="27"/>
      <c r="AB303" s="27"/>
      <c r="AC303" s="27"/>
      <c r="AD303" s="27"/>
      <c r="AE303" s="27"/>
      <c r="AR303" s="151" t="s">
        <v>200</v>
      </c>
      <c r="AT303" s="151" t="s">
        <v>132</v>
      </c>
      <c r="AU303" s="151" t="s">
        <v>137</v>
      </c>
      <c r="AY303" s="15" t="s">
        <v>130</v>
      </c>
      <c r="BE303" s="152">
        <f>IF(N303="základná",J303,0)</f>
        <v>0</v>
      </c>
      <c r="BF303" s="152">
        <f>IF(N303="znížená",J303,0)</f>
        <v>0</v>
      </c>
      <c r="BG303" s="152">
        <f>IF(N303="zákl. prenesená",J303,0)</f>
        <v>0</v>
      </c>
      <c r="BH303" s="152">
        <f>IF(N303="zníž. prenesená",J303,0)</f>
        <v>0</v>
      </c>
      <c r="BI303" s="152">
        <f>IF(N303="nulová",J303,0)</f>
        <v>0</v>
      </c>
      <c r="BJ303" s="15" t="s">
        <v>137</v>
      </c>
      <c r="BK303" s="152">
        <f>ROUND(I303*H303,2)</f>
        <v>0</v>
      </c>
      <c r="BL303" s="15" t="s">
        <v>200</v>
      </c>
      <c r="BM303" s="151" t="s">
        <v>659</v>
      </c>
    </row>
    <row r="304" spans="1:65" s="12" customFormat="1" ht="22.75" customHeight="1">
      <c r="B304" s="127"/>
      <c r="D304" s="128" t="s">
        <v>68</v>
      </c>
      <c r="E304" s="137" t="s">
        <v>660</v>
      </c>
      <c r="F304" s="137" t="s">
        <v>661</v>
      </c>
      <c r="J304" s="138">
        <f>BK304</f>
        <v>0</v>
      </c>
      <c r="L304" s="127"/>
      <c r="M304" s="131"/>
      <c r="N304" s="132"/>
      <c r="O304" s="132"/>
      <c r="P304" s="133">
        <f>P305</f>
        <v>3.7113200000000002</v>
      </c>
      <c r="Q304" s="132"/>
      <c r="R304" s="133">
        <f>R305</f>
        <v>4.1000000000000005E-4</v>
      </c>
      <c r="S304" s="132"/>
      <c r="T304" s="134">
        <f>T305</f>
        <v>0</v>
      </c>
      <c r="AR304" s="128" t="s">
        <v>137</v>
      </c>
      <c r="AT304" s="135" t="s">
        <v>68</v>
      </c>
      <c r="AU304" s="135" t="s">
        <v>77</v>
      </c>
      <c r="AY304" s="128" t="s">
        <v>130</v>
      </c>
      <c r="BK304" s="136">
        <f>BK305</f>
        <v>0</v>
      </c>
    </row>
    <row r="305" spans="1:65" s="2" customFormat="1" ht="21.75" customHeight="1">
      <c r="A305" s="27"/>
      <c r="B305" s="139"/>
      <c r="C305" s="140" t="s">
        <v>662</v>
      </c>
      <c r="D305" s="140" t="s">
        <v>132</v>
      </c>
      <c r="E305" s="141" t="s">
        <v>663</v>
      </c>
      <c r="F305" s="142" t="s">
        <v>664</v>
      </c>
      <c r="G305" s="143" t="s">
        <v>135</v>
      </c>
      <c r="H305" s="144">
        <v>20.5</v>
      </c>
      <c r="I305" s="145"/>
      <c r="J305" s="145">
        <f>ROUND(I305*H305,2)</f>
        <v>0</v>
      </c>
      <c r="K305" s="146"/>
      <c r="L305" s="28"/>
      <c r="M305" s="176" t="s">
        <v>1</v>
      </c>
      <c r="N305" s="177" t="s">
        <v>35</v>
      </c>
      <c r="O305" s="178">
        <v>0.18104000000000001</v>
      </c>
      <c r="P305" s="178">
        <f>O305*H305</f>
        <v>3.7113200000000002</v>
      </c>
      <c r="Q305" s="178">
        <v>2.0000000000000002E-5</v>
      </c>
      <c r="R305" s="178">
        <f>Q305*H305</f>
        <v>4.1000000000000005E-4</v>
      </c>
      <c r="S305" s="178">
        <v>0</v>
      </c>
      <c r="T305" s="179">
        <f>S305*H305</f>
        <v>0</v>
      </c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  <c r="AR305" s="151" t="s">
        <v>200</v>
      </c>
      <c r="AT305" s="151" t="s">
        <v>132</v>
      </c>
      <c r="AU305" s="151" t="s">
        <v>137</v>
      </c>
      <c r="AY305" s="15" t="s">
        <v>130</v>
      </c>
      <c r="BE305" s="152">
        <f>IF(N305="základná",J305,0)</f>
        <v>0</v>
      </c>
      <c r="BF305" s="152">
        <f>IF(N305="znížená",J305,0)</f>
        <v>0</v>
      </c>
      <c r="BG305" s="152">
        <f>IF(N305="zákl. prenesená",J305,0)</f>
        <v>0</v>
      </c>
      <c r="BH305" s="152">
        <f>IF(N305="zníž. prenesená",J305,0)</f>
        <v>0</v>
      </c>
      <c r="BI305" s="152">
        <f>IF(N305="nulová",J305,0)</f>
        <v>0</v>
      </c>
      <c r="BJ305" s="15" t="s">
        <v>137</v>
      </c>
      <c r="BK305" s="152">
        <f>ROUND(I305*H305,2)</f>
        <v>0</v>
      </c>
      <c r="BL305" s="15" t="s">
        <v>200</v>
      </c>
      <c r="BM305" s="151" t="s">
        <v>665</v>
      </c>
    </row>
    <row r="306" spans="1:65" s="2" customFormat="1" ht="7" customHeight="1">
      <c r="A306" s="27"/>
      <c r="B306" s="42"/>
      <c r="C306" s="43"/>
      <c r="D306" s="43"/>
      <c r="E306" s="43"/>
      <c r="F306" s="43"/>
      <c r="G306" s="43"/>
      <c r="H306" s="43"/>
      <c r="I306" s="43"/>
      <c r="J306" s="43"/>
      <c r="K306" s="43"/>
      <c r="L306" s="28"/>
      <c r="M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B306" s="27"/>
      <c r="AC306" s="27"/>
      <c r="AD306" s="27"/>
      <c r="AE306" s="27"/>
    </row>
  </sheetData>
  <autoFilter ref="C136:K305" xr:uid="{00000000-0009-0000-0000-000001000000}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22"/>
  <sheetViews>
    <sheetView showGridLines="0" workbookViewId="0">
      <selection activeCell="J12" sqref="J12"/>
    </sheetView>
  </sheetViews>
  <sheetFormatPr baseColWidth="10" defaultRowHeight="11"/>
  <cols>
    <col min="1" max="1" width="8.25" style="1" customWidth="1"/>
    <col min="2" max="2" width="1.75" style="1" customWidth="1"/>
    <col min="3" max="4" width="4.25" style="1" customWidth="1"/>
    <col min="5" max="5" width="17.25" style="1" customWidth="1"/>
    <col min="6" max="6" width="100.75" style="1" customWidth="1"/>
    <col min="7" max="7" width="7" style="1" customWidth="1"/>
    <col min="8" max="8" width="11.5" style="1" customWidth="1"/>
    <col min="9" max="10" width="20.25" style="1" customWidth="1"/>
    <col min="11" max="11" width="20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88"/>
    </row>
    <row r="2" spans="1:46" s="1" customFormat="1" ht="37" customHeight="1">
      <c r="L2" s="183" t="s">
        <v>5</v>
      </c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5" t="s">
        <v>81</v>
      </c>
    </row>
    <row r="3" spans="1:46" s="1" customFormat="1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69</v>
      </c>
    </row>
    <row r="4" spans="1:46" s="1" customFormat="1" ht="25" customHeight="1">
      <c r="B4" s="18"/>
      <c r="D4" s="19" t="s">
        <v>88</v>
      </c>
      <c r="L4" s="18"/>
      <c r="M4" s="89" t="s">
        <v>9</v>
      </c>
      <c r="AT4" s="15" t="s">
        <v>3</v>
      </c>
    </row>
    <row r="5" spans="1:46" s="1" customFormat="1" ht="7" customHeight="1">
      <c r="B5" s="18"/>
      <c r="L5" s="18"/>
    </row>
    <row r="6" spans="1:46" s="1" customFormat="1" ht="12" customHeight="1">
      <c r="B6" s="18"/>
      <c r="D6" s="24" t="s">
        <v>13</v>
      </c>
      <c r="L6" s="18"/>
    </row>
    <row r="7" spans="1:46" s="1" customFormat="1" ht="16.5" customHeight="1">
      <c r="B7" s="18"/>
      <c r="E7" s="218" t="str">
        <f>'Rekapitulácia stavby'!K6</f>
        <v xml:space="preserve">Materská škola Ďurčiná- prestavba s dostavbou objektu																														</v>
      </c>
      <c r="F7" s="219"/>
      <c r="G7" s="219"/>
      <c r="H7" s="219"/>
      <c r="L7" s="18"/>
    </row>
    <row r="8" spans="1:46" s="2" customFormat="1" ht="12" customHeight="1">
      <c r="A8" s="27"/>
      <c r="B8" s="28"/>
      <c r="C8" s="27"/>
      <c r="D8" s="24" t="s">
        <v>89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>
      <c r="A9" s="27"/>
      <c r="B9" s="28"/>
      <c r="C9" s="27"/>
      <c r="D9" s="27"/>
      <c r="E9" s="208" t="s">
        <v>669</v>
      </c>
      <c r="F9" s="217"/>
      <c r="G9" s="217"/>
      <c r="H9" s="217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27"/>
      <c r="B11" s="28"/>
      <c r="C11" s="27"/>
      <c r="D11" s="24" t="s">
        <v>14</v>
      </c>
      <c r="E11" s="27"/>
      <c r="F11" s="22" t="s">
        <v>1</v>
      </c>
      <c r="G11" s="27"/>
      <c r="H11" s="27"/>
      <c r="I11" s="24" t="s">
        <v>15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4" t="s">
        <v>16</v>
      </c>
      <c r="E12" s="27"/>
      <c r="F12" s="22" t="s">
        <v>17</v>
      </c>
      <c r="G12" s="27"/>
      <c r="H12" s="27"/>
      <c r="I12" s="24" t="s">
        <v>18</v>
      </c>
      <c r="J12" s="50"/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75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4" t="s">
        <v>19</v>
      </c>
      <c r="E14" s="27"/>
      <c r="F14" s="27"/>
      <c r="G14" s="27"/>
      <c r="H14" s="27"/>
      <c r="I14" s="24" t="s">
        <v>20</v>
      </c>
      <c r="J14" s="22">
        <f>IF('Rekapitulácia stavby'!AN10="","",'Rekapitulácia stavby'!AN10)</f>
        <v>632732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27"/>
      <c r="B15" s="28"/>
      <c r="C15" s="27"/>
      <c r="D15" s="27"/>
      <c r="E15" s="22" t="str">
        <f>IF('Rekapitulácia stavby'!E11="","",'Rekapitulácia stavby'!E11)</f>
        <v xml:space="preserve"> </v>
      </c>
      <c r="F15" s="27"/>
      <c r="G15" s="27"/>
      <c r="H15" s="27"/>
      <c r="I15" s="24" t="s">
        <v>22</v>
      </c>
      <c r="J15" s="22" t="str">
        <f>IF('Rekapitulácia stavby'!AN11="","",'Rekapitulácia stavby'!AN11)</f>
        <v/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7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27"/>
      <c r="B17" s="28"/>
      <c r="C17" s="27"/>
      <c r="D17" s="24" t="s">
        <v>23</v>
      </c>
      <c r="E17" s="27"/>
      <c r="F17" s="27"/>
      <c r="G17" s="27"/>
      <c r="H17" s="27"/>
      <c r="I17" s="24" t="s">
        <v>20</v>
      </c>
      <c r="J17" s="22" t="str">
        <f>'Rekapitulácia stavby'!AN13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27"/>
      <c r="B18" s="28"/>
      <c r="C18" s="27"/>
      <c r="D18" s="27"/>
      <c r="E18" s="192" t="str">
        <f>'Rekapitulácia stavby'!E14</f>
        <v xml:space="preserve"> </v>
      </c>
      <c r="F18" s="192"/>
      <c r="G18" s="192"/>
      <c r="H18" s="192"/>
      <c r="I18" s="24" t="s">
        <v>22</v>
      </c>
      <c r="J18" s="22" t="str">
        <f>'Rekapitulácia stavby'!AN14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7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27"/>
      <c r="B20" s="28"/>
      <c r="C20" s="27"/>
      <c r="D20" s="24" t="s">
        <v>24</v>
      </c>
      <c r="E20" s="27"/>
      <c r="F20" s="27"/>
      <c r="G20" s="27"/>
      <c r="H20" s="27"/>
      <c r="I20" s="24" t="s">
        <v>20</v>
      </c>
      <c r="J20" s="22" t="str">
        <f>IF('Rekapitulácia stavby'!AN16="","",'Rekapitulácia stavby'!AN16)</f>
        <v/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27"/>
      <c r="B21" s="28"/>
      <c r="C21" s="27"/>
      <c r="D21" s="27"/>
      <c r="E21" s="22" t="str">
        <f>IF('Rekapitulácia stavby'!E17="","",'Rekapitulácia stavby'!E17)</f>
        <v xml:space="preserve"> </v>
      </c>
      <c r="F21" s="27"/>
      <c r="G21" s="27"/>
      <c r="H21" s="27"/>
      <c r="I21" s="24" t="s">
        <v>22</v>
      </c>
      <c r="J21" s="22" t="str">
        <f>IF('Rekapitulácia stavby'!AN17="","",'Rekapitulácia stavby'!AN17)</f>
        <v/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7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27"/>
      <c r="B23" s="28"/>
      <c r="C23" s="27"/>
      <c r="D23" s="24" t="s">
        <v>26</v>
      </c>
      <c r="E23" s="27"/>
      <c r="F23" s="27"/>
      <c r="G23" s="27"/>
      <c r="H23" s="27"/>
      <c r="I23" s="24" t="s">
        <v>20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27"/>
      <c r="B24" s="28"/>
      <c r="C24" s="27"/>
      <c r="D24" s="27"/>
      <c r="E24" s="22" t="s">
        <v>27</v>
      </c>
      <c r="F24" s="27"/>
      <c r="G24" s="27"/>
      <c r="H24" s="27"/>
      <c r="I24" s="24" t="s">
        <v>22</v>
      </c>
      <c r="J24" s="22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7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27"/>
      <c r="B26" s="28"/>
      <c r="C26" s="27"/>
      <c r="D26" s="24" t="s">
        <v>28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90"/>
      <c r="B27" s="91"/>
      <c r="C27" s="90"/>
      <c r="D27" s="90"/>
      <c r="E27" s="194" t="s">
        <v>1</v>
      </c>
      <c r="F27" s="194"/>
      <c r="G27" s="194"/>
      <c r="H27" s="194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7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7" customHeight="1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5" customHeight="1">
      <c r="A30" s="27"/>
      <c r="B30" s="28"/>
      <c r="C30" s="27"/>
      <c r="D30" s="93" t="s">
        <v>29</v>
      </c>
      <c r="E30" s="27"/>
      <c r="F30" s="27"/>
      <c r="G30" s="27"/>
      <c r="H30" s="27"/>
      <c r="I30" s="27"/>
      <c r="J30" s="66">
        <f>ROUND(J118, 2)</f>
        <v>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7" customHeight="1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5" customHeight="1">
      <c r="A32" s="27"/>
      <c r="B32" s="28"/>
      <c r="C32" s="27"/>
      <c r="D32" s="27"/>
      <c r="E32" s="27"/>
      <c r="F32" s="31" t="s">
        <v>31</v>
      </c>
      <c r="G32" s="27"/>
      <c r="H32" s="27"/>
      <c r="I32" s="31" t="s">
        <v>30</v>
      </c>
      <c r="J32" s="31" t="s">
        <v>32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5" customHeight="1">
      <c r="A33" s="27"/>
      <c r="B33" s="28"/>
      <c r="C33" s="27"/>
      <c r="D33" s="94" t="s">
        <v>33</v>
      </c>
      <c r="E33" s="24" t="s">
        <v>34</v>
      </c>
      <c r="F33" s="95">
        <f>ROUND((SUM(BE118:BE121)),  2)</f>
        <v>0</v>
      </c>
      <c r="G33" s="27"/>
      <c r="H33" s="27"/>
      <c r="I33" s="96">
        <v>0.2</v>
      </c>
      <c r="J33" s="95">
        <f>ROUND(((SUM(BE118:BE121))*I33),  2)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5" customHeight="1">
      <c r="A34" s="27"/>
      <c r="B34" s="28"/>
      <c r="C34" s="27"/>
      <c r="D34" s="27"/>
      <c r="E34" s="24" t="s">
        <v>35</v>
      </c>
      <c r="F34" s="95">
        <f>ROUND((SUM(BF118:BF121)),  2)</f>
        <v>0</v>
      </c>
      <c r="G34" s="27"/>
      <c r="H34" s="27"/>
      <c r="I34" s="96">
        <v>0.2</v>
      </c>
      <c r="J34" s="95">
        <f>ROUND(((SUM(BF118:BF121))*I34),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5" hidden="1" customHeight="1">
      <c r="A35" s="27"/>
      <c r="B35" s="28"/>
      <c r="C35" s="27"/>
      <c r="D35" s="27"/>
      <c r="E35" s="24" t="s">
        <v>36</v>
      </c>
      <c r="F35" s="95">
        <f>ROUND((SUM(BG118:BG121)),  2)</f>
        <v>0</v>
      </c>
      <c r="G35" s="27"/>
      <c r="H35" s="27"/>
      <c r="I35" s="96">
        <v>0.2</v>
      </c>
      <c r="J35" s="95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5" hidden="1" customHeight="1">
      <c r="A36" s="27"/>
      <c r="B36" s="28"/>
      <c r="C36" s="27"/>
      <c r="D36" s="27"/>
      <c r="E36" s="24" t="s">
        <v>37</v>
      </c>
      <c r="F36" s="95">
        <f>ROUND((SUM(BH118:BH121)),  2)</f>
        <v>0</v>
      </c>
      <c r="G36" s="27"/>
      <c r="H36" s="27"/>
      <c r="I36" s="96">
        <v>0.2</v>
      </c>
      <c r="J36" s="95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5" hidden="1" customHeight="1">
      <c r="A37" s="27"/>
      <c r="B37" s="28"/>
      <c r="C37" s="27"/>
      <c r="D37" s="27"/>
      <c r="E37" s="24" t="s">
        <v>38</v>
      </c>
      <c r="F37" s="95">
        <f>ROUND((SUM(BI118:BI121)),  2)</f>
        <v>0</v>
      </c>
      <c r="G37" s="27"/>
      <c r="H37" s="27"/>
      <c r="I37" s="96">
        <v>0</v>
      </c>
      <c r="J37" s="95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7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5" customHeight="1">
      <c r="A39" s="27"/>
      <c r="B39" s="28"/>
      <c r="C39" s="97"/>
      <c r="D39" s="98" t="s">
        <v>39</v>
      </c>
      <c r="E39" s="55"/>
      <c r="F39" s="55"/>
      <c r="G39" s="99" t="s">
        <v>40</v>
      </c>
      <c r="H39" s="100" t="s">
        <v>41</v>
      </c>
      <c r="I39" s="55"/>
      <c r="J39" s="101">
        <f>SUM(J30:J37)</f>
        <v>0</v>
      </c>
      <c r="K39" s="102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5" customHeight="1">
      <c r="B41" s="18"/>
      <c r="L41" s="18"/>
    </row>
    <row r="42" spans="1:31" s="1" customFormat="1" ht="14.5" customHeight="1">
      <c r="B42" s="18"/>
      <c r="L42" s="18"/>
    </row>
    <row r="43" spans="1:31" s="1" customFormat="1" ht="14.5" customHeight="1">
      <c r="B43" s="18"/>
      <c r="L43" s="18"/>
    </row>
    <row r="44" spans="1:31" s="1" customFormat="1" ht="14.5" customHeight="1">
      <c r="B44" s="18"/>
      <c r="L44" s="18"/>
    </row>
    <row r="45" spans="1:31" s="1" customFormat="1" ht="14.5" customHeight="1">
      <c r="B45" s="18"/>
      <c r="L45" s="18"/>
    </row>
    <row r="46" spans="1:31" s="1" customFormat="1" ht="14.5" customHeight="1">
      <c r="B46" s="18"/>
      <c r="L46" s="18"/>
    </row>
    <row r="47" spans="1:31" s="1" customFormat="1" ht="14.5" customHeight="1">
      <c r="B47" s="18"/>
      <c r="L47" s="18"/>
    </row>
    <row r="48" spans="1:31" s="1" customFormat="1" ht="14.5" customHeight="1">
      <c r="B48" s="18"/>
      <c r="L48" s="18"/>
    </row>
    <row r="49" spans="1:31" s="1" customFormat="1" ht="14.5" customHeight="1">
      <c r="B49" s="18"/>
      <c r="L49" s="18"/>
    </row>
    <row r="50" spans="1:31" s="2" customFormat="1" ht="14.5" customHeight="1">
      <c r="B50" s="37"/>
      <c r="D50" s="38" t="s">
        <v>42</v>
      </c>
      <c r="E50" s="39"/>
      <c r="F50" s="39"/>
      <c r="G50" s="38" t="s">
        <v>43</v>
      </c>
      <c r="H50" s="39"/>
      <c r="I50" s="39"/>
      <c r="J50" s="39"/>
      <c r="K50" s="39"/>
      <c r="L50" s="37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3">
      <c r="A61" s="27"/>
      <c r="B61" s="28"/>
      <c r="C61" s="27"/>
      <c r="D61" s="40" t="s">
        <v>44</v>
      </c>
      <c r="E61" s="30"/>
      <c r="F61" s="103" t="s">
        <v>45</v>
      </c>
      <c r="G61" s="40" t="s">
        <v>44</v>
      </c>
      <c r="H61" s="30"/>
      <c r="I61" s="30"/>
      <c r="J61" s="104" t="s">
        <v>45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3">
      <c r="A65" s="27"/>
      <c r="B65" s="28"/>
      <c r="C65" s="27"/>
      <c r="D65" s="38" t="s">
        <v>46</v>
      </c>
      <c r="E65" s="41"/>
      <c r="F65" s="41"/>
      <c r="G65" s="38" t="s">
        <v>47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3">
      <c r="A76" s="27"/>
      <c r="B76" s="28"/>
      <c r="C76" s="27"/>
      <c r="D76" s="40" t="s">
        <v>44</v>
      </c>
      <c r="E76" s="30"/>
      <c r="F76" s="103" t="s">
        <v>45</v>
      </c>
      <c r="G76" s="40" t="s">
        <v>44</v>
      </c>
      <c r="H76" s="30"/>
      <c r="I76" s="30"/>
      <c r="J76" s="104" t="s">
        <v>45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7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5" customHeight="1">
      <c r="A82" s="27"/>
      <c r="B82" s="28"/>
      <c r="C82" s="19" t="s">
        <v>90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7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4" t="s">
        <v>13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218" t="str">
        <f>E7</f>
        <v xml:space="preserve">Materská škola Ďurčiná- prestavba s dostavbou objektu																														</v>
      </c>
      <c r="F85" s="219"/>
      <c r="G85" s="219"/>
      <c r="H85" s="219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27"/>
      <c r="B86" s="28"/>
      <c r="C86" s="24" t="s">
        <v>89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>
      <c r="A87" s="27"/>
      <c r="B87" s="28"/>
      <c r="C87" s="27"/>
      <c r="D87" s="27"/>
      <c r="E87" s="208" t="str">
        <f>E9</f>
        <v>SO05 - Vykurovanie</v>
      </c>
      <c r="F87" s="217"/>
      <c r="G87" s="217"/>
      <c r="H87" s="217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7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27"/>
      <c r="B89" s="28"/>
      <c r="C89" s="24" t="s">
        <v>16</v>
      </c>
      <c r="D89" s="27"/>
      <c r="E89" s="27"/>
      <c r="F89" s="22" t="str">
        <f>F12</f>
        <v>Ďurčiná</v>
      </c>
      <c r="G89" s="27"/>
      <c r="H89" s="27"/>
      <c r="I89" s="24" t="s">
        <v>18</v>
      </c>
      <c r="J89" s="50" t="str">
        <f>IF(J12="","",J12)</f>
        <v/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7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5.25" customHeight="1">
      <c r="A91" s="27"/>
      <c r="B91" s="28"/>
      <c r="C91" s="24" t="s">
        <v>19</v>
      </c>
      <c r="D91" s="27"/>
      <c r="E91" s="27"/>
      <c r="F91" s="22" t="str">
        <f>E15</f>
        <v xml:space="preserve"> </v>
      </c>
      <c r="G91" s="27"/>
      <c r="H91" s="27"/>
      <c r="I91" s="24" t="s">
        <v>24</v>
      </c>
      <c r="J91" s="25" t="str">
        <f>E21</f>
        <v xml:space="preserve"> 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25.75" customHeight="1">
      <c r="A92" s="27"/>
      <c r="B92" s="28"/>
      <c r="C92" s="24" t="s">
        <v>23</v>
      </c>
      <c r="D92" s="27"/>
      <c r="E92" s="27"/>
      <c r="F92" s="22" t="str">
        <f>IF(E18="","",E18)</f>
        <v xml:space="preserve"> </v>
      </c>
      <c r="G92" s="27"/>
      <c r="H92" s="27"/>
      <c r="I92" s="24" t="s">
        <v>26</v>
      </c>
      <c r="J92" s="25" t="str">
        <f>E24</f>
        <v>Ing.arch. Maroš Miko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2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27"/>
      <c r="B94" s="28"/>
      <c r="C94" s="105" t="s">
        <v>91</v>
      </c>
      <c r="D94" s="97"/>
      <c r="E94" s="97"/>
      <c r="F94" s="97"/>
      <c r="G94" s="97"/>
      <c r="H94" s="97"/>
      <c r="I94" s="97"/>
      <c r="J94" s="106" t="s">
        <v>92</v>
      </c>
      <c r="K94" s="97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2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75" customHeight="1">
      <c r="A96" s="27"/>
      <c r="B96" s="28"/>
      <c r="C96" s="107" t="s">
        <v>93</v>
      </c>
      <c r="D96" s="27"/>
      <c r="E96" s="27"/>
      <c r="F96" s="27"/>
      <c r="G96" s="27"/>
      <c r="H96" s="27"/>
      <c r="I96" s="27"/>
      <c r="J96" s="66">
        <f>J118</f>
        <v>0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5" t="s">
        <v>94</v>
      </c>
    </row>
    <row r="97" spans="1:31" s="9" customFormat="1" ht="25" customHeight="1">
      <c r="B97" s="108"/>
      <c r="D97" s="109" t="s">
        <v>103</v>
      </c>
      <c r="E97" s="110"/>
      <c r="F97" s="110"/>
      <c r="G97" s="110"/>
      <c r="H97" s="110"/>
      <c r="I97" s="110"/>
      <c r="J97" s="111">
        <f>J119</f>
        <v>0</v>
      </c>
      <c r="L97" s="108"/>
    </row>
    <row r="98" spans="1:31" s="10" customFormat="1" ht="20" customHeight="1">
      <c r="B98" s="112"/>
      <c r="D98" s="113" t="s">
        <v>670</v>
      </c>
      <c r="E98" s="114"/>
      <c r="F98" s="114"/>
      <c r="G98" s="114"/>
      <c r="H98" s="114"/>
      <c r="I98" s="114"/>
      <c r="J98" s="115">
        <f>J120</f>
        <v>0</v>
      </c>
      <c r="L98" s="112"/>
    </row>
    <row r="99" spans="1:31" s="2" customFormat="1" ht="21.75" customHeight="1">
      <c r="A99" s="27"/>
      <c r="B99" s="28"/>
      <c r="C99" s="27"/>
      <c r="D99" s="27"/>
      <c r="E99" s="27"/>
      <c r="F99" s="27"/>
      <c r="G99" s="27"/>
      <c r="H99" s="27"/>
      <c r="I99" s="27"/>
      <c r="J99" s="27"/>
      <c r="K99" s="27"/>
      <c r="L99" s="3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</row>
    <row r="100" spans="1:31" s="2" customFormat="1" ht="7" customHeight="1">
      <c r="A100" s="27"/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</row>
    <row r="104" spans="1:31" s="2" customFormat="1" ht="7" customHeight="1">
      <c r="A104" s="27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1:31" s="2" customFormat="1" ht="25" customHeight="1">
      <c r="A105" s="27"/>
      <c r="B105" s="28"/>
      <c r="C105" s="19" t="s">
        <v>116</v>
      </c>
      <c r="D105" s="27"/>
      <c r="E105" s="27"/>
      <c r="F105" s="27"/>
      <c r="G105" s="27"/>
      <c r="H105" s="27"/>
      <c r="I105" s="27"/>
      <c r="J105" s="27"/>
      <c r="K105" s="27"/>
      <c r="L105" s="3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7" customHeight="1">
      <c r="A106" s="27"/>
      <c r="B106" s="28"/>
      <c r="C106" s="27"/>
      <c r="D106" s="27"/>
      <c r="E106" s="27"/>
      <c r="F106" s="27"/>
      <c r="G106" s="27"/>
      <c r="H106" s="27"/>
      <c r="I106" s="27"/>
      <c r="J106" s="27"/>
      <c r="K106" s="27"/>
      <c r="L106" s="3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12" customHeight="1">
      <c r="A107" s="27"/>
      <c r="B107" s="28"/>
      <c r="C107" s="24" t="s">
        <v>13</v>
      </c>
      <c r="D107" s="27"/>
      <c r="E107" s="27"/>
      <c r="F107" s="27"/>
      <c r="G107" s="27"/>
      <c r="H107" s="27"/>
      <c r="I107" s="27"/>
      <c r="J107" s="27"/>
      <c r="K107" s="27"/>
      <c r="L107" s="3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16.5" customHeight="1">
      <c r="A108" s="27"/>
      <c r="B108" s="28"/>
      <c r="C108" s="27"/>
      <c r="D108" s="27"/>
      <c r="E108" s="218" t="str">
        <f>E7</f>
        <v xml:space="preserve">Materská škola Ďurčiná- prestavba s dostavbou objektu																														</v>
      </c>
      <c r="F108" s="219"/>
      <c r="G108" s="219"/>
      <c r="H108" s="219"/>
      <c r="I108" s="27"/>
      <c r="J108" s="27"/>
      <c r="K108" s="27"/>
      <c r="L108" s="3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12" customHeight="1">
      <c r="A109" s="27"/>
      <c r="B109" s="28"/>
      <c r="C109" s="24" t="s">
        <v>89</v>
      </c>
      <c r="D109" s="27"/>
      <c r="E109" s="27"/>
      <c r="F109" s="27"/>
      <c r="G109" s="27"/>
      <c r="H109" s="27"/>
      <c r="I109" s="27"/>
      <c r="J109" s="27"/>
      <c r="K109" s="27"/>
      <c r="L109" s="3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6.5" customHeight="1">
      <c r="A110" s="27"/>
      <c r="B110" s="28"/>
      <c r="C110" s="27"/>
      <c r="D110" s="27"/>
      <c r="E110" s="208" t="str">
        <f>E9</f>
        <v>SO05 - Vykurovanie</v>
      </c>
      <c r="F110" s="217"/>
      <c r="G110" s="217"/>
      <c r="H110" s="217"/>
      <c r="I110" s="27"/>
      <c r="J110" s="27"/>
      <c r="K110" s="27"/>
      <c r="L110" s="3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7" customHeight="1">
      <c r="A111" s="27"/>
      <c r="B111" s="28"/>
      <c r="C111" s="27"/>
      <c r="D111" s="27"/>
      <c r="E111" s="27"/>
      <c r="F111" s="27"/>
      <c r="G111" s="27"/>
      <c r="H111" s="27"/>
      <c r="I111" s="27"/>
      <c r="J111" s="27"/>
      <c r="K111" s="27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2" customHeight="1">
      <c r="A112" s="27"/>
      <c r="B112" s="28"/>
      <c r="C112" s="24" t="s">
        <v>16</v>
      </c>
      <c r="D112" s="27"/>
      <c r="E112" s="27"/>
      <c r="F112" s="22" t="str">
        <f>F12</f>
        <v>Ďurčiná</v>
      </c>
      <c r="G112" s="27"/>
      <c r="H112" s="27"/>
      <c r="I112" s="24" t="s">
        <v>18</v>
      </c>
      <c r="J112" s="50" t="str">
        <f>IF(J12="","",J12)</f>
        <v/>
      </c>
      <c r="K112" s="27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7" customHeight="1">
      <c r="A113" s="27"/>
      <c r="B113" s="28"/>
      <c r="C113" s="27"/>
      <c r="D113" s="27"/>
      <c r="E113" s="27"/>
      <c r="F113" s="27"/>
      <c r="G113" s="27"/>
      <c r="H113" s="27"/>
      <c r="I113" s="27"/>
      <c r="J113" s="27"/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15.25" customHeight="1">
      <c r="A114" s="27"/>
      <c r="B114" s="28"/>
      <c r="C114" s="24" t="s">
        <v>19</v>
      </c>
      <c r="D114" s="27"/>
      <c r="E114" s="27"/>
      <c r="F114" s="22" t="str">
        <f>E15</f>
        <v xml:space="preserve"> </v>
      </c>
      <c r="G114" s="27"/>
      <c r="H114" s="27"/>
      <c r="I114" s="24" t="s">
        <v>24</v>
      </c>
      <c r="J114" s="25" t="str">
        <f>E21</f>
        <v xml:space="preserve"> </v>
      </c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25.75" customHeight="1">
      <c r="A115" s="27"/>
      <c r="B115" s="28"/>
      <c r="C115" s="24" t="s">
        <v>23</v>
      </c>
      <c r="D115" s="27"/>
      <c r="E115" s="27"/>
      <c r="F115" s="22" t="str">
        <f>IF(E18="","",E18)</f>
        <v xml:space="preserve"> </v>
      </c>
      <c r="G115" s="27"/>
      <c r="H115" s="27"/>
      <c r="I115" s="24" t="s">
        <v>26</v>
      </c>
      <c r="J115" s="25" t="str">
        <f>E24</f>
        <v>Ing.arch. Maroš Miko</v>
      </c>
      <c r="K115" s="27"/>
      <c r="L115" s="3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10.25" customHeight="1">
      <c r="A116" s="27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3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11" customFormat="1" ht="29.25" customHeight="1">
      <c r="A117" s="116"/>
      <c r="B117" s="117"/>
      <c r="C117" s="118" t="s">
        <v>117</v>
      </c>
      <c r="D117" s="119" t="s">
        <v>54</v>
      </c>
      <c r="E117" s="119" t="s">
        <v>50</v>
      </c>
      <c r="F117" s="119" t="s">
        <v>51</v>
      </c>
      <c r="G117" s="119" t="s">
        <v>118</v>
      </c>
      <c r="H117" s="119" t="s">
        <v>119</v>
      </c>
      <c r="I117" s="119" t="s">
        <v>120</v>
      </c>
      <c r="J117" s="120" t="s">
        <v>92</v>
      </c>
      <c r="K117" s="121" t="s">
        <v>121</v>
      </c>
      <c r="L117" s="122"/>
      <c r="M117" s="57" t="s">
        <v>1</v>
      </c>
      <c r="N117" s="58" t="s">
        <v>33</v>
      </c>
      <c r="O117" s="58" t="s">
        <v>122</v>
      </c>
      <c r="P117" s="58" t="s">
        <v>123</v>
      </c>
      <c r="Q117" s="58" t="s">
        <v>124</v>
      </c>
      <c r="R117" s="58" t="s">
        <v>125</v>
      </c>
      <c r="S117" s="58" t="s">
        <v>126</v>
      </c>
      <c r="T117" s="59" t="s">
        <v>127</v>
      </c>
      <c r="U117" s="116"/>
      <c r="V117" s="116"/>
      <c r="W117" s="116"/>
      <c r="X117" s="116"/>
      <c r="Y117" s="116"/>
      <c r="Z117" s="116"/>
      <c r="AA117" s="116"/>
      <c r="AB117" s="116"/>
      <c r="AC117" s="116"/>
      <c r="AD117" s="116"/>
      <c r="AE117" s="116"/>
    </row>
    <row r="118" spans="1:65" s="2" customFormat="1" ht="22.75" customHeight="1">
      <c r="A118" s="27"/>
      <c r="B118" s="28"/>
      <c r="C118" s="64" t="s">
        <v>93</v>
      </c>
      <c r="D118" s="27"/>
      <c r="E118" s="27"/>
      <c r="F118" s="27"/>
      <c r="G118" s="27"/>
      <c r="H118" s="27"/>
      <c r="I118" s="27"/>
      <c r="J118" s="123">
        <f>BK118</f>
        <v>0</v>
      </c>
      <c r="K118" s="27"/>
      <c r="L118" s="28"/>
      <c r="M118" s="60"/>
      <c r="N118" s="51"/>
      <c r="O118" s="61"/>
      <c r="P118" s="124">
        <f>P119</f>
        <v>5.9480000000000004</v>
      </c>
      <c r="Q118" s="61"/>
      <c r="R118" s="124">
        <f>R119</f>
        <v>0</v>
      </c>
      <c r="S118" s="61"/>
      <c r="T118" s="125">
        <f>T119</f>
        <v>0</v>
      </c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T118" s="15" t="s">
        <v>68</v>
      </c>
      <c r="AU118" s="15" t="s">
        <v>94</v>
      </c>
      <c r="BK118" s="126">
        <f>BK119</f>
        <v>0</v>
      </c>
    </row>
    <row r="119" spans="1:65" s="12" customFormat="1" ht="26" customHeight="1">
      <c r="B119" s="127"/>
      <c r="D119" s="128" t="s">
        <v>68</v>
      </c>
      <c r="E119" s="129" t="s">
        <v>367</v>
      </c>
      <c r="F119" s="129" t="s">
        <v>368</v>
      </c>
      <c r="J119" s="130">
        <f>BK119</f>
        <v>0</v>
      </c>
      <c r="L119" s="127"/>
      <c r="M119" s="131"/>
      <c r="N119" s="132"/>
      <c r="O119" s="132"/>
      <c r="P119" s="133">
        <f>P120</f>
        <v>5.9480000000000004</v>
      </c>
      <c r="Q119" s="132"/>
      <c r="R119" s="133">
        <f>R120</f>
        <v>0</v>
      </c>
      <c r="S119" s="132"/>
      <c r="T119" s="134">
        <f>T120</f>
        <v>0</v>
      </c>
      <c r="AR119" s="128" t="s">
        <v>137</v>
      </c>
      <c r="AT119" s="135" t="s">
        <v>68</v>
      </c>
      <c r="AU119" s="135" t="s">
        <v>69</v>
      </c>
      <c r="AY119" s="128" t="s">
        <v>130</v>
      </c>
      <c r="BK119" s="136">
        <f>BK120</f>
        <v>0</v>
      </c>
    </row>
    <row r="120" spans="1:65" s="12" customFormat="1" ht="22.75" customHeight="1">
      <c r="B120" s="127"/>
      <c r="D120" s="128" t="s">
        <v>68</v>
      </c>
      <c r="E120" s="137" t="s">
        <v>671</v>
      </c>
      <c r="F120" s="137" t="s">
        <v>80</v>
      </c>
      <c r="J120" s="138">
        <f>BK120</f>
        <v>0</v>
      </c>
      <c r="L120" s="127"/>
      <c r="M120" s="131"/>
      <c r="N120" s="132"/>
      <c r="O120" s="132"/>
      <c r="P120" s="133">
        <f>P121</f>
        <v>5.9480000000000004</v>
      </c>
      <c r="Q120" s="132"/>
      <c r="R120" s="133">
        <f>R121</f>
        <v>0</v>
      </c>
      <c r="S120" s="132"/>
      <c r="T120" s="134">
        <f>T121</f>
        <v>0</v>
      </c>
      <c r="AR120" s="128" t="s">
        <v>137</v>
      </c>
      <c r="AT120" s="135" t="s">
        <v>68</v>
      </c>
      <c r="AU120" s="135" t="s">
        <v>77</v>
      </c>
      <c r="AY120" s="128" t="s">
        <v>130</v>
      </c>
      <c r="BK120" s="136">
        <f>BK121</f>
        <v>0</v>
      </c>
    </row>
    <row r="121" spans="1:65" s="2" customFormat="1" ht="16.5" customHeight="1">
      <c r="A121" s="27"/>
      <c r="B121" s="139"/>
      <c r="C121" s="140" t="s">
        <v>77</v>
      </c>
      <c r="D121" s="140" t="s">
        <v>132</v>
      </c>
      <c r="E121" s="141" t="s">
        <v>672</v>
      </c>
      <c r="F121" s="142" t="s">
        <v>80</v>
      </c>
      <c r="G121" s="143" t="s">
        <v>673</v>
      </c>
      <c r="H121" s="144">
        <v>1</v>
      </c>
      <c r="I121" s="145"/>
      <c r="J121" s="145">
        <f>ROUND(I121*H121,2)</f>
        <v>0</v>
      </c>
      <c r="K121" s="146"/>
      <c r="L121" s="28"/>
      <c r="M121" s="176" t="s">
        <v>1</v>
      </c>
      <c r="N121" s="177" t="s">
        <v>35</v>
      </c>
      <c r="O121" s="178">
        <v>5.9480000000000004</v>
      </c>
      <c r="P121" s="178">
        <f>O121*H121</f>
        <v>5.9480000000000004</v>
      </c>
      <c r="Q121" s="178">
        <v>0</v>
      </c>
      <c r="R121" s="178">
        <f>Q121*H121</f>
        <v>0</v>
      </c>
      <c r="S121" s="178">
        <v>0</v>
      </c>
      <c r="T121" s="179">
        <f>S121*H121</f>
        <v>0</v>
      </c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R121" s="151" t="s">
        <v>200</v>
      </c>
      <c r="AT121" s="151" t="s">
        <v>132</v>
      </c>
      <c r="AU121" s="151" t="s">
        <v>137</v>
      </c>
      <c r="AY121" s="15" t="s">
        <v>130</v>
      </c>
      <c r="BE121" s="152">
        <f>IF(N121="základná",J121,0)</f>
        <v>0</v>
      </c>
      <c r="BF121" s="152">
        <f>IF(N121="znížená",J121,0)</f>
        <v>0</v>
      </c>
      <c r="BG121" s="152">
        <f>IF(N121="zákl. prenesená",J121,0)</f>
        <v>0</v>
      </c>
      <c r="BH121" s="152">
        <f>IF(N121="zníž. prenesená",J121,0)</f>
        <v>0</v>
      </c>
      <c r="BI121" s="152">
        <f>IF(N121="nulová",J121,0)</f>
        <v>0</v>
      </c>
      <c r="BJ121" s="15" t="s">
        <v>137</v>
      </c>
      <c r="BK121" s="152">
        <f>ROUND(I121*H121,2)</f>
        <v>0</v>
      </c>
      <c r="BL121" s="15" t="s">
        <v>200</v>
      </c>
      <c r="BM121" s="151" t="s">
        <v>674</v>
      </c>
    </row>
    <row r="122" spans="1:65" s="2" customFormat="1" ht="7" customHeight="1">
      <c r="A122" s="27"/>
      <c r="B122" s="42"/>
      <c r="C122" s="43"/>
      <c r="D122" s="43"/>
      <c r="E122" s="43"/>
      <c r="F122" s="43"/>
      <c r="G122" s="43"/>
      <c r="H122" s="43"/>
      <c r="I122" s="43"/>
      <c r="J122" s="43"/>
      <c r="K122" s="43"/>
      <c r="L122" s="28"/>
      <c r="M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</row>
  </sheetData>
  <autoFilter ref="C117:K121" xr:uid="{00000000-0009-0000-0000-000005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130"/>
  <sheetViews>
    <sheetView showGridLines="0" topLeftCell="A101" workbookViewId="0">
      <selection activeCell="J114" sqref="J114"/>
    </sheetView>
  </sheetViews>
  <sheetFormatPr baseColWidth="10" defaultRowHeight="11"/>
  <cols>
    <col min="1" max="1" width="8.25" style="1" customWidth="1"/>
    <col min="2" max="2" width="1.75" style="1" customWidth="1"/>
    <col min="3" max="4" width="4.25" style="1" customWidth="1"/>
    <col min="5" max="5" width="17.25" style="1" customWidth="1"/>
    <col min="6" max="6" width="100.75" style="1" customWidth="1"/>
    <col min="7" max="7" width="7" style="1" customWidth="1"/>
    <col min="8" max="8" width="11.5" style="1" customWidth="1"/>
    <col min="9" max="10" width="20.25" style="1" customWidth="1"/>
    <col min="11" max="11" width="20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88"/>
    </row>
    <row r="2" spans="1:46" s="1" customFormat="1" ht="37" customHeight="1">
      <c r="L2" s="183" t="s">
        <v>5</v>
      </c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5" t="s">
        <v>84</v>
      </c>
    </row>
    <row r="3" spans="1:46" s="1" customFormat="1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69</v>
      </c>
    </row>
    <row r="4" spans="1:46" s="1" customFormat="1" ht="25" customHeight="1">
      <c r="B4" s="18"/>
      <c r="D4" s="19" t="s">
        <v>88</v>
      </c>
      <c r="L4" s="18"/>
      <c r="M4" s="89" t="s">
        <v>9</v>
      </c>
      <c r="AT4" s="15" t="s">
        <v>3</v>
      </c>
    </row>
    <row r="5" spans="1:46" s="1" customFormat="1" ht="7" customHeight="1">
      <c r="B5" s="18"/>
      <c r="L5" s="18"/>
    </row>
    <row r="6" spans="1:46" s="1" customFormat="1" ht="12" customHeight="1">
      <c r="B6" s="18"/>
      <c r="D6" s="24" t="s">
        <v>13</v>
      </c>
      <c r="L6" s="18"/>
    </row>
    <row r="7" spans="1:46" s="1" customFormat="1" ht="16.5" customHeight="1">
      <c r="B7" s="18"/>
      <c r="E7" s="218" t="str">
        <f>'Rekapitulácia stavby'!K6</f>
        <v xml:space="preserve">Materská škola Ďurčiná- prestavba s dostavbou objektu																														</v>
      </c>
      <c r="F7" s="219"/>
      <c r="G7" s="219"/>
      <c r="H7" s="219"/>
      <c r="L7" s="18"/>
    </row>
    <row r="8" spans="1:46" s="2" customFormat="1" ht="12" customHeight="1">
      <c r="A8" s="27"/>
      <c r="B8" s="28"/>
      <c r="C8" s="27"/>
      <c r="D8" s="24" t="s">
        <v>89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>
      <c r="A9" s="27"/>
      <c r="B9" s="28"/>
      <c r="C9" s="27"/>
      <c r="D9" s="27"/>
      <c r="E9" s="208" t="s">
        <v>675</v>
      </c>
      <c r="F9" s="217"/>
      <c r="G9" s="217"/>
      <c r="H9" s="217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27"/>
      <c r="B11" s="28"/>
      <c r="C11" s="27"/>
      <c r="D11" s="24" t="s">
        <v>14</v>
      </c>
      <c r="E11" s="27"/>
      <c r="F11" s="22" t="s">
        <v>1</v>
      </c>
      <c r="G11" s="27"/>
      <c r="H11" s="27"/>
      <c r="I11" s="24" t="s">
        <v>15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4" t="s">
        <v>16</v>
      </c>
      <c r="E12" s="27"/>
      <c r="F12" s="22" t="s">
        <v>17</v>
      </c>
      <c r="G12" s="27"/>
      <c r="H12" s="27"/>
      <c r="I12" s="24" t="s">
        <v>18</v>
      </c>
      <c r="J12" s="50">
        <f>'Rekapitulácia stavby'!AN8</f>
        <v>0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75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4" t="s">
        <v>19</v>
      </c>
      <c r="E14" s="27"/>
      <c r="F14" s="27"/>
      <c r="G14" s="27"/>
      <c r="H14" s="27"/>
      <c r="I14" s="24" t="s">
        <v>20</v>
      </c>
      <c r="J14" s="22">
        <f>IF('Rekapitulácia stavby'!AN10="","",'Rekapitulácia stavby'!AN10)</f>
        <v>632732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27"/>
      <c r="B15" s="28"/>
      <c r="C15" s="27"/>
      <c r="D15" s="27"/>
      <c r="E15" s="22" t="str">
        <f>IF('Rekapitulácia stavby'!E11="","",'Rekapitulácia stavby'!E11)</f>
        <v xml:space="preserve"> </v>
      </c>
      <c r="F15" s="27"/>
      <c r="G15" s="27"/>
      <c r="H15" s="27"/>
      <c r="I15" s="24" t="s">
        <v>22</v>
      </c>
      <c r="J15" s="22" t="str">
        <f>IF('Rekapitulácia stavby'!AN11="","",'Rekapitulácia stavby'!AN11)</f>
        <v/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7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27"/>
      <c r="B17" s="28"/>
      <c r="C17" s="27"/>
      <c r="D17" s="24" t="s">
        <v>23</v>
      </c>
      <c r="E17" s="27"/>
      <c r="F17" s="27"/>
      <c r="G17" s="27"/>
      <c r="H17" s="27"/>
      <c r="I17" s="24" t="s">
        <v>20</v>
      </c>
      <c r="J17" s="22" t="str">
        <f>'Rekapitulácia stavby'!AN13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27"/>
      <c r="B18" s="28"/>
      <c r="C18" s="27"/>
      <c r="D18" s="27"/>
      <c r="E18" s="192" t="str">
        <f>'Rekapitulácia stavby'!E14</f>
        <v xml:space="preserve"> </v>
      </c>
      <c r="F18" s="192"/>
      <c r="G18" s="192"/>
      <c r="H18" s="192"/>
      <c r="I18" s="24" t="s">
        <v>22</v>
      </c>
      <c r="J18" s="22" t="str">
        <f>'Rekapitulácia stavby'!AN14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7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27"/>
      <c r="B20" s="28"/>
      <c r="C20" s="27"/>
      <c r="D20" s="24" t="s">
        <v>24</v>
      </c>
      <c r="E20" s="27"/>
      <c r="F20" s="27"/>
      <c r="G20" s="27"/>
      <c r="H20" s="27"/>
      <c r="I20" s="24" t="s">
        <v>20</v>
      </c>
      <c r="J20" s="22" t="str">
        <f>IF('Rekapitulácia stavby'!AN16="","",'Rekapitulácia stavby'!AN16)</f>
        <v/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27"/>
      <c r="B21" s="28"/>
      <c r="C21" s="27"/>
      <c r="D21" s="27"/>
      <c r="E21" s="22" t="str">
        <f>IF('Rekapitulácia stavby'!E17="","",'Rekapitulácia stavby'!E17)</f>
        <v xml:space="preserve"> </v>
      </c>
      <c r="F21" s="27"/>
      <c r="G21" s="27"/>
      <c r="H21" s="27"/>
      <c r="I21" s="24" t="s">
        <v>22</v>
      </c>
      <c r="J21" s="22" t="str">
        <f>IF('Rekapitulácia stavby'!AN17="","",'Rekapitulácia stavby'!AN17)</f>
        <v/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7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27"/>
      <c r="B23" s="28"/>
      <c r="C23" s="27"/>
      <c r="D23" s="24" t="s">
        <v>26</v>
      </c>
      <c r="E23" s="27"/>
      <c r="F23" s="27"/>
      <c r="G23" s="27"/>
      <c r="H23" s="27"/>
      <c r="I23" s="24" t="s">
        <v>20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27"/>
      <c r="B24" s="28"/>
      <c r="C24" s="27"/>
      <c r="D24" s="27"/>
      <c r="E24" s="22" t="s">
        <v>27</v>
      </c>
      <c r="F24" s="27"/>
      <c r="G24" s="27"/>
      <c r="H24" s="27"/>
      <c r="I24" s="24" t="s">
        <v>22</v>
      </c>
      <c r="J24" s="22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7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27"/>
      <c r="B26" s="28"/>
      <c r="C26" s="27"/>
      <c r="D26" s="24" t="s">
        <v>28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90"/>
      <c r="B27" s="91"/>
      <c r="C27" s="90"/>
      <c r="D27" s="90"/>
      <c r="E27" s="194" t="s">
        <v>1</v>
      </c>
      <c r="F27" s="194"/>
      <c r="G27" s="194"/>
      <c r="H27" s="194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7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7" customHeight="1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5" customHeight="1">
      <c r="A30" s="27"/>
      <c r="B30" s="28"/>
      <c r="C30" s="27"/>
      <c r="D30" s="93" t="s">
        <v>29</v>
      </c>
      <c r="E30" s="27"/>
      <c r="F30" s="27"/>
      <c r="G30" s="27"/>
      <c r="H30" s="27"/>
      <c r="I30" s="27"/>
      <c r="J30" s="66">
        <f>ROUND(J120, 2)</f>
        <v>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7" customHeight="1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5" customHeight="1">
      <c r="A32" s="27"/>
      <c r="B32" s="28"/>
      <c r="C32" s="27"/>
      <c r="D32" s="27"/>
      <c r="E32" s="27"/>
      <c r="F32" s="31" t="s">
        <v>31</v>
      </c>
      <c r="G32" s="27"/>
      <c r="H32" s="27"/>
      <c r="I32" s="31" t="s">
        <v>30</v>
      </c>
      <c r="J32" s="31" t="s">
        <v>32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5" customHeight="1">
      <c r="A33" s="27"/>
      <c r="B33" s="28"/>
      <c r="C33" s="27"/>
      <c r="D33" s="94" t="s">
        <v>33</v>
      </c>
      <c r="E33" s="24" t="s">
        <v>34</v>
      </c>
      <c r="F33" s="95">
        <f>ROUND((SUM(BE120:BE129)),  2)</f>
        <v>0</v>
      </c>
      <c r="G33" s="27"/>
      <c r="H33" s="27"/>
      <c r="I33" s="96">
        <v>0.2</v>
      </c>
      <c r="J33" s="95">
        <f>ROUND(((SUM(BE120:BE129))*I33),  2)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5" customHeight="1">
      <c r="A34" s="27"/>
      <c r="B34" s="28"/>
      <c r="C34" s="27"/>
      <c r="D34" s="27"/>
      <c r="E34" s="24" t="s">
        <v>35</v>
      </c>
      <c r="F34" s="95">
        <f>ROUND((SUM(BF120:BF129)),  2)</f>
        <v>0</v>
      </c>
      <c r="G34" s="27"/>
      <c r="H34" s="27"/>
      <c r="I34" s="96">
        <v>0.2</v>
      </c>
      <c r="J34" s="95">
        <f>ROUND(((SUM(BF120:BF129))*I34),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5" hidden="1" customHeight="1">
      <c r="A35" s="27"/>
      <c r="B35" s="28"/>
      <c r="C35" s="27"/>
      <c r="D35" s="27"/>
      <c r="E35" s="24" t="s">
        <v>36</v>
      </c>
      <c r="F35" s="95">
        <f>ROUND((SUM(BG120:BG129)),  2)</f>
        <v>0</v>
      </c>
      <c r="G35" s="27"/>
      <c r="H35" s="27"/>
      <c r="I35" s="96">
        <v>0.2</v>
      </c>
      <c r="J35" s="95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5" hidden="1" customHeight="1">
      <c r="A36" s="27"/>
      <c r="B36" s="28"/>
      <c r="C36" s="27"/>
      <c r="D36" s="27"/>
      <c r="E36" s="24" t="s">
        <v>37</v>
      </c>
      <c r="F36" s="95">
        <f>ROUND((SUM(BH120:BH129)),  2)</f>
        <v>0</v>
      </c>
      <c r="G36" s="27"/>
      <c r="H36" s="27"/>
      <c r="I36" s="96">
        <v>0.2</v>
      </c>
      <c r="J36" s="95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5" hidden="1" customHeight="1">
      <c r="A37" s="27"/>
      <c r="B37" s="28"/>
      <c r="C37" s="27"/>
      <c r="D37" s="27"/>
      <c r="E37" s="24" t="s">
        <v>38</v>
      </c>
      <c r="F37" s="95">
        <f>ROUND((SUM(BI120:BI129)),  2)</f>
        <v>0</v>
      </c>
      <c r="G37" s="27"/>
      <c r="H37" s="27"/>
      <c r="I37" s="96">
        <v>0</v>
      </c>
      <c r="J37" s="95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7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5" customHeight="1">
      <c r="A39" s="27"/>
      <c r="B39" s="28"/>
      <c r="C39" s="97"/>
      <c r="D39" s="98" t="s">
        <v>39</v>
      </c>
      <c r="E39" s="55"/>
      <c r="F39" s="55"/>
      <c r="G39" s="99" t="s">
        <v>40</v>
      </c>
      <c r="H39" s="100" t="s">
        <v>41</v>
      </c>
      <c r="I39" s="55"/>
      <c r="J39" s="101">
        <f>SUM(J30:J37)</f>
        <v>0</v>
      </c>
      <c r="K39" s="102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5" customHeight="1">
      <c r="B41" s="18"/>
      <c r="L41" s="18"/>
    </row>
    <row r="42" spans="1:31" s="1" customFormat="1" ht="14.5" customHeight="1">
      <c r="B42" s="18"/>
      <c r="L42" s="18"/>
    </row>
    <row r="43" spans="1:31" s="1" customFormat="1" ht="14.5" customHeight="1">
      <c r="B43" s="18"/>
      <c r="L43" s="18"/>
    </row>
    <row r="44" spans="1:31" s="1" customFormat="1" ht="14.5" customHeight="1">
      <c r="B44" s="18"/>
      <c r="L44" s="18"/>
    </row>
    <row r="45" spans="1:31" s="1" customFormat="1" ht="14.5" customHeight="1">
      <c r="B45" s="18"/>
      <c r="L45" s="18"/>
    </row>
    <row r="46" spans="1:31" s="1" customFormat="1" ht="14.5" customHeight="1">
      <c r="B46" s="18"/>
      <c r="L46" s="18"/>
    </row>
    <row r="47" spans="1:31" s="1" customFormat="1" ht="14.5" customHeight="1">
      <c r="B47" s="18"/>
      <c r="L47" s="18"/>
    </row>
    <row r="48" spans="1:31" s="1" customFormat="1" ht="14.5" customHeight="1">
      <c r="B48" s="18"/>
      <c r="L48" s="18"/>
    </row>
    <row r="49" spans="1:31" s="1" customFormat="1" ht="14.5" customHeight="1">
      <c r="B49" s="18"/>
      <c r="L49" s="18"/>
    </row>
    <row r="50" spans="1:31" s="2" customFormat="1" ht="14.5" customHeight="1">
      <c r="B50" s="37"/>
      <c r="D50" s="38" t="s">
        <v>42</v>
      </c>
      <c r="E50" s="39"/>
      <c r="F50" s="39"/>
      <c r="G50" s="38" t="s">
        <v>43</v>
      </c>
      <c r="H50" s="39"/>
      <c r="I50" s="39"/>
      <c r="J50" s="39"/>
      <c r="K50" s="39"/>
      <c r="L50" s="37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3">
      <c r="A61" s="27"/>
      <c r="B61" s="28"/>
      <c r="C61" s="27"/>
      <c r="D61" s="40" t="s">
        <v>44</v>
      </c>
      <c r="E61" s="30"/>
      <c r="F61" s="103" t="s">
        <v>45</v>
      </c>
      <c r="G61" s="40" t="s">
        <v>44</v>
      </c>
      <c r="H61" s="30"/>
      <c r="I61" s="30"/>
      <c r="J61" s="104" t="s">
        <v>45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3">
      <c r="A65" s="27"/>
      <c r="B65" s="28"/>
      <c r="C65" s="27"/>
      <c r="D65" s="38" t="s">
        <v>46</v>
      </c>
      <c r="E65" s="41"/>
      <c r="F65" s="41"/>
      <c r="G65" s="38" t="s">
        <v>47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3">
      <c r="A76" s="27"/>
      <c r="B76" s="28"/>
      <c r="C76" s="27"/>
      <c r="D76" s="40" t="s">
        <v>44</v>
      </c>
      <c r="E76" s="30"/>
      <c r="F76" s="103" t="s">
        <v>45</v>
      </c>
      <c r="G76" s="40" t="s">
        <v>44</v>
      </c>
      <c r="H76" s="30"/>
      <c r="I76" s="30"/>
      <c r="J76" s="104" t="s">
        <v>45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7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5" customHeight="1">
      <c r="A82" s="27"/>
      <c r="B82" s="28"/>
      <c r="C82" s="19" t="s">
        <v>90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7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4" t="s">
        <v>13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218" t="str">
        <f>E7</f>
        <v xml:space="preserve">Materská škola Ďurčiná- prestavba s dostavbou objektu																														</v>
      </c>
      <c r="F85" s="219"/>
      <c r="G85" s="219"/>
      <c r="H85" s="219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27"/>
      <c r="B86" s="28"/>
      <c r="C86" s="24" t="s">
        <v>89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>
      <c r="A87" s="27"/>
      <c r="B87" s="28"/>
      <c r="C87" s="27"/>
      <c r="D87" s="27"/>
      <c r="E87" s="208" t="str">
        <f>E9</f>
        <v>SO06 - Zdravotechnika</v>
      </c>
      <c r="F87" s="217"/>
      <c r="G87" s="217"/>
      <c r="H87" s="217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7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27"/>
      <c r="B89" s="28"/>
      <c r="C89" s="24" t="s">
        <v>16</v>
      </c>
      <c r="D89" s="27"/>
      <c r="E89" s="27"/>
      <c r="F89" s="22" t="str">
        <f>F12</f>
        <v>Ďurčiná</v>
      </c>
      <c r="G89" s="27"/>
      <c r="H89" s="27"/>
      <c r="I89" s="24" t="s">
        <v>18</v>
      </c>
      <c r="J89" s="50">
        <f>IF(J12="","",J12)</f>
        <v>0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7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5.25" customHeight="1">
      <c r="A91" s="27"/>
      <c r="B91" s="28"/>
      <c r="C91" s="24" t="s">
        <v>19</v>
      </c>
      <c r="D91" s="27"/>
      <c r="E91" s="27"/>
      <c r="F91" s="22" t="str">
        <f>E15</f>
        <v xml:space="preserve"> </v>
      </c>
      <c r="G91" s="27"/>
      <c r="H91" s="27"/>
      <c r="I91" s="24" t="s">
        <v>24</v>
      </c>
      <c r="J91" s="25" t="str">
        <f>E21</f>
        <v xml:space="preserve"> 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25.75" customHeight="1">
      <c r="A92" s="27"/>
      <c r="B92" s="28"/>
      <c r="C92" s="24" t="s">
        <v>23</v>
      </c>
      <c r="D92" s="27"/>
      <c r="E92" s="27"/>
      <c r="F92" s="22" t="str">
        <f>IF(E18="","",E18)</f>
        <v xml:space="preserve"> </v>
      </c>
      <c r="G92" s="27"/>
      <c r="H92" s="27"/>
      <c r="I92" s="24" t="s">
        <v>26</v>
      </c>
      <c r="J92" s="25" t="str">
        <f>E24</f>
        <v>Ing.arch. Maroš Miko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2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27"/>
      <c r="B94" s="28"/>
      <c r="C94" s="105" t="s">
        <v>91</v>
      </c>
      <c r="D94" s="97"/>
      <c r="E94" s="97"/>
      <c r="F94" s="97"/>
      <c r="G94" s="97"/>
      <c r="H94" s="97"/>
      <c r="I94" s="97"/>
      <c r="J94" s="106" t="s">
        <v>92</v>
      </c>
      <c r="K94" s="97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2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75" customHeight="1">
      <c r="A96" s="27"/>
      <c r="B96" s="28"/>
      <c r="C96" s="107" t="s">
        <v>93</v>
      </c>
      <c r="D96" s="27"/>
      <c r="E96" s="27"/>
      <c r="F96" s="27"/>
      <c r="G96" s="27"/>
      <c r="H96" s="27"/>
      <c r="I96" s="27"/>
      <c r="J96" s="66">
        <f>J120</f>
        <v>0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5" t="s">
        <v>94</v>
      </c>
    </row>
    <row r="97" spans="1:31" s="9" customFormat="1" ht="25" customHeight="1">
      <c r="B97" s="108"/>
      <c r="D97" s="109" t="s">
        <v>103</v>
      </c>
      <c r="E97" s="110"/>
      <c r="F97" s="110"/>
      <c r="G97" s="110"/>
      <c r="H97" s="110"/>
      <c r="I97" s="110"/>
      <c r="J97" s="111">
        <f>J121</f>
        <v>0</v>
      </c>
      <c r="L97" s="108"/>
    </row>
    <row r="98" spans="1:31" s="10" customFormat="1" ht="20" customHeight="1">
      <c r="B98" s="112"/>
      <c r="D98" s="113" t="s">
        <v>676</v>
      </c>
      <c r="E98" s="114"/>
      <c r="F98" s="114"/>
      <c r="G98" s="114"/>
      <c r="H98" s="114"/>
      <c r="I98" s="114"/>
      <c r="J98" s="115">
        <f>J122</f>
        <v>0</v>
      </c>
      <c r="L98" s="112"/>
    </row>
    <row r="99" spans="1:31" s="10" customFormat="1" ht="20" customHeight="1">
      <c r="B99" s="112"/>
      <c r="D99" s="113" t="s">
        <v>677</v>
      </c>
      <c r="E99" s="114"/>
      <c r="F99" s="114"/>
      <c r="G99" s="114"/>
      <c r="H99" s="114"/>
      <c r="I99" s="114"/>
      <c r="J99" s="115">
        <f>J125</f>
        <v>0</v>
      </c>
      <c r="L99" s="112"/>
    </row>
    <row r="100" spans="1:31" s="10" customFormat="1" ht="20" customHeight="1">
      <c r="B100" s="112"/>
      <c r="D100" s="113" t="s">
        <v>678</v>
      </c>
      <c r="E100" s="114"/>
      <c r="F100" s="114"/>
      <c r="G100" s="114"/>
      <c r="H100" s="114"/>
      <c r="I100" s="114"/>
      <c r="J100" s="115">
        <f>J127</f>
        <v>0</v>
      </c>
      <c r="L100" s="112"/>
    </row>
    <row r="101" spans="1:31" s="2" customFormat="1" ht="21.75" customHeight="1">
      <c r="A101" s="27"/>
      <c r="B101" s="28"/>
      <c r="C101" s="27"/>
      <c r="D101" s="27"/>
      <c r="E101" s="27"/>
      <c r="F101" s="27"/>
      <c r="G101" s="27"/>
      <c r="H101" s="27"/>
      <c r="I101" s="27"/>
      <c r="J101" s="27"/>
      <c r="K101" s="27"/>
      <c r="L101" s="3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</row>
    <row r="102" spans="1:31" s="2" customFormat="1" ht="7" customHeight="1">
      <c r="A102" s="27"/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3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</row>
    <row r="106" spans="1:31" s="2" customFormat="1" ht="7" customHeight="1">
      <c r="A106" s="27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25" customHeight="1">
      <c r="A107" s="27"/>
      <c r="B107" s="28"/>
      <c r="C107" s="19" t="s">
        <v>116</v>
      </c>
      <c r="D107" s="27"/>
      <c r="E107" s="27"/>
      <c r="F107" s="27"/>
      <c r="G107" s="27"/>
      <c r="H107" s="27"/>
      <c r="I107" s="27"/>
      <c r="J107" s="27"/>
      <c r="K107" s="27"/>
      <c r="L107" s="3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7" customHeight="1">
      <c r="A108" s="27"/>
      <c r="B108" s="28"/>
      <c r="C108" s="27"/>
      <c r="D108" s="27"/>
      <c r="E108" s="27"/>
      <c r="F108" s="27"/>
      <c r="G108" s="27"/>
      <c r="H108" s="27"/>
      <c r="I108" s="27"/>
      <c r="J108" s="27"/>
      <c r="K108" s="27"/>
      <c r="L108" s="3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12" customHeight="1">
      <c r="A109" s="27"/>
      <c r="B109" s="28"/>
      <c r="C109" s="24" t="s">
        <v>13</v>
      </c>
      <c r="D109" s="27"/>
      <c r="E109" s="27"/>
      <c r="F109" s="27"/>
      <c r="G109" s="27"/>
      <c r="H109" s="27"/>
      <c r="I109" s="27"/>
      <c r="J109" s="27"/>
      <c r="K109" s="27"/>
      <c r="L109" s="3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6.5" customHeight="1">
      <c r="A110" s="27"/>
      <c r="B110" s="28"/>
      <c r="C110" s="27"/>
      <c r="D110" s="27"/>
      <c r="E110" s="218" t="str">
        <f>E7</f>
        <v xml:space="preserve">Materská škola Ďurčiná- prestavba s dostavbou objektu																														</v>
      </c>
      <c r="F110" s="219"/>
      <c r="G110" s="219"/>
      <c r="H110" s="219"/>
      <c r="I110" s="27"/>
      <c r="J110" s="27"/>
      <c r="K110" s="27"/>
      <c r="L110" s="3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12" customHeight="1">
      <c r="A111" s="27"/>
      <c r="B111" s="28"/>
      <c r="C111" s="24" t="s">
        <v>89</v>
      </c>
      <c r="D111" s="27"/>
      <c r="E111" s="27"/>
      <c r="F111" s="27"/>
      <c r="G111" s="27"/>
      <c r="H111" s="27"/>
      <c r="I111" s="27"/>
      <c r="J111" s="27"/>
      <c r="K111" s="27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6.5" customHeight="1">
      <c r="A112" s="27"/>
      <c r="B112" s="28"/>
      <c r="C112" s="27"/>
      <c r="D112" s="27"/>
      <c r="E112" s="208" t="str">
        <f>E9</f>
        <v>SO06 - Zdravotechnika</v>
      </c>
      <c r="F112" s="217"/>
      <c r="G112" s="217"/>
      <c r="H112" s="217"/>
      <c r="I112" s="27"/>
      <c r="J112" s="27"/>
      <c r="K112" s="27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7" customHeight="1">
      <c r="A113" s="27"/>
      <c r="B113" s="28"/>
      <c r="C113" s="27"/>
      <c r="D113" s="27"/>
      <c r="E113" s="27"/>
      <c r="F113" s="27"/>
      <c r="G113" s="27"/>
      <c r="H113" s="27"/>
      <c r="I113" s="27"/>
      <c r="J113" s="27"/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12" customHeight="1">
      <c r="A114" s="27"/>
      <c r="B114" s="28"/>
      <c r="C114" s="24" t="s">
        <v>16</v>
      </c>
      <c r="D114" s="27"/>
      <c r="E114" s="27"/>
      <c r="F114" s="22" t="str">
        <f>F12</f>
        <v>Ďurčiná</v>
      </c>
      <c r="G114" s="27"/>
      <c r="H114" s="27"/>
      <c r="I114" s="24" t="s">
        <v>18</v>
      </c>
      <c r="J114" s="50"/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7" customHeight="1">
      <c r="A115" s="27"/>
      <c r="B115" s="28"/>
      <c r="C115" s="27"/>
      <c r="D115" s="27"/>
      <c r="E115" s="27"/>
      <c r="F115" s="27"/>
      <c r="G115" s="27"/>
      <c r="H115" s="27"/>
      <c r="I115" s="27"/>
      <c r="J115" s="27"/>
      <c r="K115" s="27"/>
      <c r="L115" s="3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15.25" customHeight="1">
      <c r="A116" s="27"/>
      <c r="B116" s="28"/>
      <c r="C116" s="24" t="s">
        <v>19</v>
      </c>
      <c r="D116" s="27"/>
      <c r="E116" s="27"/>
      <c r="F116" s="22" t="str">
        <f>E15</f>
        <v xml:space="preserve"> </v>
      </c>
      <c r="G116" s="27"/>
      <c r="H116" s="27"/>
      <c r="I116" s="24" t="s">
        <v>24</v>
      </c>
      <c r="J116" s="25" t="str">
        <f>E21</f>
        <v xml:space="preserve"> </v>
      </c>
      <c r="K116" s="27"/>
      <c r="L116" s="3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2" customFormat="1" ht="25.75" customHeight="1">
      <c r="A117" s="27"/>
      <c r="B117" s="28"/>
      <c r="C117" s="24" t="s">
        <v>23</v>
      </c>
      <c r="D117" s="27"/>
      <c r="E117" s="27"/>
      <c r="F117" s="22" t="str">
        <f>IF(E18="","",E18)</f>
        <v xml:space="preserve"> </v>
      </c>
      <c r="G117" s="27"/>
      <c r="H117" s="27"/>
      <c r="I117" s="24" t="s">
        <v>26</v>
      </c>
      <c r="J117" s="25" t="str">
        <f>E24</f>
        <v>Ing.arch. Maroš Miko</v>
      </c>
      <c r="K117" s="27"/>
      <c r="L117" s="3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</row>
    <row r="118" spans="1:65" s="2" customFormat="1" ht="10.25" customHeight="1">
      <c r="A118" s="27"/>
      <c r="B118" s="28"/>
      <c r="C118" s="27"/>
      <c r="D118" s="27"/>
      <c r="E118" s="27"/>
      <c r="F118" s="27"/>
      <c r="G118" s="27"/>
      <c r="H118" s="27"/>
      <c r="I118" s="27"/>
      <c r="J118" s="27"/>
      <c r="K118" s="27"/>
      <c r="L118" s="3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  <row r="119" spans="1:65" s="11" customFormat="1" ht="29.25" customHeight="1">
      <c r="A119" s="116"/>
      <c r="B119" s="117"/>
      <c r="C119" s="118" t="s">
        <v>117</v>
      </c>
      <c r="D119" s="119" t="s">
        <v>54</v>
      </c>
      <c r="E119" s="119" t="s">
        <v>50</v>
      </c>
      <c r="F119" s="119" t="s">
        <v>51</v>
      </c>
      <c r="G119" s="119" t="s">
        <v>118</v>
      </c>
      <c r="H119" s="119" t="s">
        <v>119</v>
      </c>
      <c r="I119" s="119" t="s">
        <v>120</v>
      </c>
      <c r="J119" s="120" t="s">
        <v>92</v>
      </c>
      <c r="K119" s="121" t="s">
        <v>121</v>
      </c>
      <c r="L119" s="122"/>
      <c r="M119" s="57" t="s">
        <v>1</v>
      </c>
      <c r="N119" s="58" t="s">
        <v>33</v>
      </c>
      <c r="O119" s="58" t="s">
        <v>122</v>
      </c>
      <c r="P119" s="58" t="s">
        <v>123</v>
      </c>
      <c r="Q119" s="58" t="s">
        <v>124</v>
      </c>
      <c r="R119" s="58" t="s">
        <v>125</v>
      </c>
      <c r="S119" s="58" t="s">
        <v>126</v>
      </c>
      <c r="T119" s="59" t="s">
        <v>127</v>
      </c>
      <c r="U119" s="116"/>
      <c r="V119" s="116"/>
      <c r="W119" s="116"/>
      <c r="X119" s="116"/>
      <c r="Y119" s="116"/>
      <c r="Z119" s="116"/>
      <c r="AA119" s="116"/>
      <c r="AB119" s="116"/>
      <c r="AC119" s="116"/>
      <c r="AD119" s="116"/>
      <c r="AE119" s="116"/>
    </row>
    <row r="120" spans="1:65" s="2" customFormat="1" ht="22.75" customHeight="1">
      <c r="A120" s="27"/>
      <c r="B120" s="28"/>
      <c r="C120" s="64" t="s">
        <v>93</v>
      </c>
      <c r="D120" s="27"/>
      <c r="E120" s="27"/>
      <c r="F120" s="27"/>
      <c r="G120" s="27"/>
      <c r="H120" s="27"/>
      <c r="I120" s="27"/>
      <c r="J120" s="123">
        <f>BK120</f>
        <v>0</v>
      </c>
      <c r="K120" s="27"/>
      <c r="L120" s="28"/>
      <c r="M120" s="60"/>
      <c r="N120" s="51"/>
      <c r="O120" s="61"/>
      <c r="P120" s="124">
        <f>P121</f>
        <v>60.610279999999996</v>
      </c>
      <c r="Q120" s="61"/>
      <c r="R120" s="124">
        <f>R121</f>
        <v>1.8451200000000001</v>
      </c>
      <c r="S120" s="61"/>
      <c r="T120" s="125">
        <f>T121</f>
        <v>0</v>
      </c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T120" s="15" t="s">
        <v>68</v>
      </c>
      <c r="AU120" s="15" t="s">
        <v>94</v>
      </c>
      <c r="BK120" s="126">
        <f>BK121</f>
        <v>0</v>
      </c>
    </row>
    <row r="121" spans="1:65" s="12" customFormat="1" ht="26" customHeight="1">
      <c r="B121" s="127"/>
      <c r="D121" s="128" t="s">
        <v>68</v>
      </c>
      <c r="E121" s="129" t="s">
        <v>367</v>
      </c>
      <c r="F121" s="129" t="s">
        <v>368</v>
      </c>
      <c r="J121" s="130">
        <f>BK121</f>
        <v>0</v>
      </c>
      <c r="L121" s="127"/>
      <c r="M121" s="131"/>
      <c r="N121" s="132"/>
      <c r="O121" s="132"/>
      <c r="P121" s="133">
        <f>P122+P125+P127</f>
        <v>60.610279999999996</v>
      </c>
      <c r="Q121" s="132"/>
      <c r="R121" s="133">
        <f>R122+R125+R127</f>
        <v>1.8451200000000001</v>
      </c>
      <c r="S121" s="132"/>
      <c r="T121" s="134">
        <f>T122+T125+T127</f>
        <v>0</v>
      </c>
      <c r="AR121" s="128" t="s">
        <v>137</v>
      </c>
      <c r="AT121" s="135" t="s">
        <v>68</v>
      </c>
      <c r="AU121" s="135" t="s">
        <v>69</v>
      </c>
      <c r="AY121" s="128" t="s">
        <v>130</v>
      </c>
      <c r="BK121" s="136">
        <f>BK122+BK125+BK127</f>
        <v>0</v>
      </c>
    </row>
    <row r="122" spans="1:65" s="12" customFormat="1" ht="22.75" customHeight="1">
      <c r="B122" s="127"/>
      <c r="D122" s="128" t="s">
        <v>68</v>
      </c>
      <c r="E122" s="137" t="s">
        <v>679</v>
      </c>
      <c r="F122" s="137" t="s">
        <v>680</v>
      </c>
      <c r="J122" s="138">
        <f>BK122</f>
        <v>0</v>
      </c>
      <c r="L122" s="127"/>
      <c r="M122" s="131"/>
      <c r="N122" s="132"/>
      <c r="O122" s="132"/>
      <c r="P122" s="133">
        <f>SUM(P123:P124)</f>
        <v>56.923200000000001</v>
      </c>
      <c r="Q122" s="132"/>
      <c r="R122" s="133">
        <f>SUM(R123:R124)</f>
        <v>1.8116000000000001</v>
      </c>
      <c r="S122" s="132"/>
      <c r="T122" s="134">
        <f>SUM(T123:T124)</f>
        <v>0</v>
      </c>
      <c r="AR122" s="128" t="s">
        <v>137</v>
      </c>
      <c r="AT122" s="135" t="s">
        <v>68</v>
      </c>
      <c r="AU122" s="135" t="s">
        <v>77</v>
      </c>
      <c r="AY122" s="128" t="s">
        <v>130</v>
      </c>
      <c r="BK122" s="136">
        <f>SUM(BK123:BK124)</f>
        <v>0</v>
      </c>
    </row>
    <row r="123" spans="1:65" s="2" customFormat="1" ht="16.5" customHeight="1">
      <c r="A123" s="27"/>
      <c r="B123" s="139"/>
      <c r="C123" s="140" t="s">
        <v>137</v>
      </c>
      <c r="D123" s="140" t="s">
        <v>132</v>
      </c>
      <c r="E123" s="141" t="s">
        <v>681</v>
      </c>
      <c r="F123" s="142" t="s">
        <v>682</v>
      </c>
      <c r="G123" s="143" t="s">
        <v>176</v>
      </c>
      <c r="H123" s="144">
        <v>40</v>
      </c>
      <c r="I123" s="145"/>
      <c r="J123" s="145">
        <f>ROUND(I123*H123,2)</f>
        <v>0</v>
      </c>
      <c r="K123" s="146"/>
      <c r="L123" s="28"/>
      <c r="M123" s="147" t="s">
        <v>1</v>
      </c>
      <c r="N123" s="148" t="s">
        <v>35</v>
      </c>
      <c r="O123" s="149">
        <v>0.71</v>
      </c>
      <c r="P123" s="149">
        <f>O123*H123</f>
        <v>28.4</v>
      </c>
      <c r="Q123" s="149">
        <v>4.0620000000000003E-2</v>
      </c>
      <c r="R123" s="149">
        <f>Q123*H123</f>
        <v>1.6248</v>
      </c>
      <c r="S123" s="149">
        <v>0</v>
      </c>
      <c r="T123" s="150">
        <f>S123*H123</f>
        <v>0</v>
      </c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R123" s="151" t="s">
        <v>200</v>
      </c>
      <c r="AT123" s="151" t="s">
        <v>132</v>
      </c>
      <c r="AU123" s="151" t="s">
        <v>137</v>
      </c>
      <c r="AY123" s="15" t="s">
        <v>130</v>
      </c>
      <c r="BE123" s="152">
        <f>IF(N123="základná",J123,0)</f>
        <v>0</v>
      </c>
      <c r="BF123" s="152">
        <f>IF(N123="znížená",J123,0)</f>
        <v>0</v>
      </c>
      <c r="BG123" s="152">
        <f>IF(N123="zákl. prenesená",J123,0)</f>
        <v>0</v>
      </c>
      <c r="BH123" s="152">
        <f>IF(N123="zníž. prenesená",J123,0)</f>
        <v>0</v>
      </c>
      <c r="BI123" s="152">
        <f>IF(N123="nulová",J123,0)</f>
        <v>0</v>
      </c>
      <c r="BJ123" s="15" t="s">
        <v>137</v>
      </c>
      <c r="BK123" s="152">
        <f>ROUND(I123*H123,2)</f>
        <v>0</v>
      </c>
      <c r="BL123" s="15" t="s">
        <v>200</v>
      </c>
      <c r="BM123" s="151" t="s">
        <v>683</v>
      </c>
    </row>
    <row r="124" spans="1:65" s="2" customFormat="1" ht="16.5" customHeight="1">
      <c r="A124" s="27"/>
      <c r="B124" s="139"/>
      <c r="C124" s="140" t="s">
        <v>142</v>
      </c>
      <c r="D124" s="140" t="s">
        <v>132</v>
      </c>
      <c r="E124" s="141" t="s">
        <v>684</v>
      </c>
      <c r="F124" s="142" t="s">
        <v>685</v>
      </c>
      <c r="G124" s="143" t="s">
        <v>176</v>
      </c>
      <c r="H124" s="144">
        <v>40</v>
      </c>
      <c r="I124" s="145"/>
      <c r="J124" s="145">
        <f>ROUND(I124*H124,2)</f>
        <v>0</v>
      </c>
      <c r="K124" s="146"/>
      <c r="L124" s="28"/>
      <c r="M124" s="147" t="s">
        <v>1</v>
      </c>
      <c r="N124" s="148" t="s">
        <v>35</v>
      </c>
      <c r="O124" s="149">
        <v>0.71308000000000005</v>
      </c>
      <c r="P124" s="149">
        <f>O124*H124</f>
        <v>28.523200000000003</v>
      </c>
      <c r="Q124" s="149">
        <v>4.6699999999999997E-3</v>
      </c>
      <c r="R124" s="149">
        <f>Q124*H124</f>
        <v>0.18679999999999999</v>
      </c>
      <c r="S124" s="149">
        <v>0</v>
      </c>
      <c r="T124" s="150">
        <f>S124*H124</f>
        <v>0</v>
      </c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R124" s="151" t="s">
        <v>200</v>
      </c>
      <c r="AT124" s="151" t="s">
        <v>132</v>
      </c>
      <c r="AU124" s="151" t="s">
        <v>137</v>
      </c>
      <c r="AY124" s="15" t="s">
        <v>130</v>
      </c>
      <c r="BE124" s="152">
        <f>IF(N124="základná",J124,0)</f>
        <v>0</v>
      </c>
      <c r="BF124" s="152">
        <f>IF(N124="znížená",J124,0)</f>
        <v>0</v>
      </c>
      <c r="BG124" s="152">
        <f>IF(N124="zákl. prenesená",J124,0)</f>
        <v>0</v>
      </c>
      <c r="BH124" s="152">
        <f>IF(N124="zníž. prenesená",J124,0)</f>
        <v>0</v>
      </c>
      <c r="BI124" s="152">
        <f>IF(N124="nulová",J124,0)</f>
        <v>0</v>
      </c>
      <c r="BJ124" s="15" t="s">
        <v>137</v>
      </c>
      <c r="BK124" s="152">
        <f>ROUND(I124*H124,2)</f>
        <v>0</v>
      </c>
      <c r="BL124" s="15" t="s">
        <v>200</v>
      </c>
      <c r="BM124" s="151" t="s">
        <v>686</v>
      </c>
    </row>
    <row r="125" spans="1:65" s="12" customFormat="1" ht="22.75" customHeight="1">
      <c r="B125" s="127"/>
      <c r="D125" s="128" t="s">
        <v>68</v>
      </c>
      <c r="E125" s="137" t="s">
        <v>687</v>
      </c>
      <c r="F125" s="137" t="s">
        <v>688</v>
      </c>
      <c r="J125" s="138">
        <f>BK125</f>
        <v>0</v>
      </c>
      <c r="L125" s="127"/>
      <c r="M125" s="131"/>
      <c r="N125" s="132"/>
      <c r="O125" s="132"/>
      <c r="P125" s="133">
        <f>P126</f>
        <v>2.6490800000000001</v>
      </c>
      <c r="Q125" s="132"/>
      <c r="R125" s="133">
        <f>R126</f>
        <v>1.2489999999999999E-2</v>
      </c>
      <c r="S125" s="132"/>
      <c r="T125" s="134">
        <f>T126</f>
        <v>0</v>
      </c>
      <c r="AR125" s="128" t="s">
        <v>137</v>
      </c>
      <c r="AT125" s="135" t="s">
        <v>68</v>
      </c>
      <c r="AU125" s="135" t="s">
        <v>77</v>
      </c>
      <c r="AY125" s="128" t="s">
        <v>130</v>
      </c>
      <c r="BK125" s="136">
        <f>BK126</f>
        <v>0</v>
      </c>
    </row>
    <row r="126" spans="1:65" s="2" customFormat="1" ht="16.5" customHeight="1">
      <c r="A126" s="27"/>
      <c r="B126" s="139"/>
      <c r="C126" s="140" t="s">
        <v>149</v>
      </c>
      <c r="D126" s="140" t="s">
        <v>132</v>
      </c>
      <c r="E126" s="141" t="s">
        <v>689</v>
      </c>
      <c r="F126" s="142" t="s">
        <v>690</v>
      </c>
      <c r="G126" s="143" t="s">
        <v>216</v>
      </c>
      <c r="H126" s="144">
        <v>1</v>
      </c>
      <c r="I126" s="145"/>
      <c r="J126" s="145">
        <f>ROUND(I126*H126,2)</f>
        <v>0</v>
      </c>
      <c r="K126" s="146"/>
      <c r="L126" s="28"/>
      <c r="M126" s="147" t="s">
        <v>1</v>
      </c>
      <c r="N126" s="148" t="s">
        <v>35</v>
      </c>
      <c r="O126" s="149">
        <v>2.6490800000000001</v>
      </c>
      <c r="P126" s="149">
        <f>O126*H126</f>
        <v>2.6490800000000001</v>
      </c>
      <c r="Q126" s="149">
        <v>1.2489999999999999E-2</v>
      </c>
      <c r="R126" s="149">
        <f>Q126*H126</f>
        <v>1.2489999999999999E-2</v>
      </c>
      <c r="S126" s="149">
        <v>0</v>
      </c>
      <c r="T126" s="150">
        <f>S126*H126</f>
        <v>0</v>
      </c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R126" s="151" t="s">
        <v>200</v>
      </c>
      <c r="AT126" s="151" t="s">
        <v>132</v>
      </c>
      <c r="AU126" s="151" t="s">
        <v>137</v>
      </c>
      <c r="AY126" s="15" t="s">
        <v>130</v>
      </c>
      <c r="BE126" s="152">
        <f>IF(N126="základná",J126,0)</f>
        <v>0</v>
      </c>
      <c r="BF126" s="152">
        <f>IF(N126="znížená",J126,0)</f>
        <v>0</v>
      </c>
      <c r="BG126" s="152">
        <f>IF(N126="zákl. prenesená",J126,0)</f>
        <v>0</v>
      </c>
      <c r="BH126" s="152">
        <f>IF(N126="zníž. prenesená",J126,0)</f>
        <v>0</v>
      </c>
      <c r="BI126" s="152">
        <f>IF(N126="nulová",J126,0)</f>
        <v>0</v>
      </c>
      <c r="BJ126" s="15" t="s">
        <v>137</v>
      </c>
      <c r="BK126" s="152">
        <f>ROUND(I126*H126,2)</f>
        <v>0</v>
      </c>
      <c r="BL126" s="15" t="s">
        <v>200</v>
      </c>
      <c r="BM126" s="151" t="s">
        <v>691</v>
      </c>
    </row>
    <row r="127" spans="1:65" s="12" customFormat="1" ht="22.75" customHeight="1">
      <c r="B127" s="127"/>
      <c r="D127" s="128" t="s">
        <v>68</v>
      </c>
      <c r="E127" s="137" t="s">
        <v>692</v>
      </c>
      <c r="F127" s="137" t="s">
        <v>693</v>
      </c>
      <c r="J127" s="138">
        <f>BK127</f>
        <v>0</v>
      </c>
      <c r="L127" s="127"/>
      <c r="M127" s="131"/>
      <c r="N127" s="132"/>
      <c r="O127" s="132"/>
      <c r="P127" s="133">
        <f>SUM(P128:P129)</f>
        <v>1.038</v>
      </c>
      <c r="Q127" s="132"/>
      <c r="R127" s="133">
        <f>SUM(R128:R129)</f>
        <v>2.103E-2</v>
      </c>
      <c r="S127" s="132"/>
      <c r="T127" s="134">
        <f>SUM(T128:T129)</f>
        <v>0</v>
      </c>
      <c r="AR127" s="128" t="s">
        <v>137</v>
      </c>
      <c r="AT127" s="135" t="s">
        <v>68</v>
      </c>
      <c r="AU127" s="135" t="s">
        <v>77</v>
      </c>
      <c r="AY127" s="128" t="s">
        <v>130</v>
      </c>
      <c r="BK127" s="136">
        <f>SUM(BK128:BK129)</f>
        <v>0</v>
      </c>
    </row>
    <row r="128" spans="1:65" s="2" customFormat="1" ht="16.5" customHeight="1">
      <c r="A128" s="27"/>
      <c r="B128" s="139"/>
      <c r="C128" s="140" t="s">
        <v>77</v>
      </c>
      <c r="D128" s="140" t="s">
        <v>132</v>
      </c>
      <c r="E128" s="141" t="s">
        <v>694</v>
      </c>
      <c r="F128" s="142" t="s">
        <v>83</v>
      </c>
      <c r="G128" s="143" t="s">
        <v>673</v>
      </c>
      <c r="H128" s="144">
        <v>1</v>
      </c>
      <c r="I128" s="145"/>
      <c r="J128" s="145">
        <f>ROUND(I128*H128,2)</f>
        <v>0</v>
      </c>
      <c r="K128" s="146"/>
      <c r="L128" s="28"/>
      <c r="M128" s="147" t="s">
        <v>1</v>
      </c>
      <c r="N128" s="148" t="s">
        <v>35</v>
      </c>
      <c r="O128" s="149">
        <v>1.038</v>
      </c>
      <c r="P128" s="149">
        <f>O128*H128</f>
        <v>1.038</v>
      </c>
      <c r="Q128" s="149">
        <v>6.3000000000000003E-4</v>
      </c>
      <c r="R128" s="149">
        <f>Q128*H128</f>
        <v>6.3000000000000003E-4</v>
      </c>
      <c r="S128" s="149">
        <v>0</v>
      </c>
      <c r="T128" s="150">
        <f>S128*H128</f>
        <v>0</v>
      </c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R128" s="151" t="s">
        <v>200</v>
      </c>
      <c r="AT128" s="151" t="s">
        <v>132</v>
      </c>
      <c r="AU128" s="151" t="s">
        <v>137</v>
      </c>
      <c r="AY128" s="15" t="s">
        <v>130</v>
      </c>
      <c r="BE128" s="152">
        <f>IF(N128="základná",J128,0)</f>
        <v>0</v>
      </c>
      <c r="BF128" s="152">
        <f>IF(N128="znížená",J128,0)</f>
        <v>0</v>
      </c>
      <c r="BG128" s="152">
        <f>IF(N128="zákl. prenesená",J128,0)</f>
        <v>0</v>
      </c>
      <c r="BH128" s="152">
        <f>IF(N128="zníž. prenesená",J128,0)</f>
        <v>0</v>
      </c>
      <c r="BI128" s="152">
        <f>IF(N128="nulová",J128,0)</f>
        <v>0</v>
      </c>
      <c r="BJ128" s="15" t="s">
        <v>137</v>
      </c>
      <c r="BK128" s="152">
        <f>ROUND(I128*H128,2)</f>
        <v>0</v>
      </c>
      <c r="BL128" s="15" t="s">
        <v>200</v>
      </c>
      <c r="BM128" s="151" t="s">
        <v>695</v>
      </c>
    </row>
    <row r="129" spans="1:65" s="2" customFormat="1" ht="26" customHeight="1">
      <c r="A129" s="27"/>
      <c r="B129" s="139"/>
      <c r="C129" s="153" t="s">
        <v>136</v>
      </c>
      <c r="D129" s="153" t="s">
        <v>164</v>
      </c>
      <c r="E129" s="154" t="s">
        <v>696</v>
      </c>
      <c r="F129" s="155" t="s">
        <v>755</v>
      </c>
      <c r="G129" s="156" t="s">
        <v>216</v>
      </c>
      <c r="H129" s="157">
        <v>40</v>
      </c>
      <c r="I129" s="158"/>
      <c r="J129" s="158">
        <f>ROUND(I129*H129,2)</f>
        <v>0</v>
      </c>
      <c r="K129" s="159"/>
      <c r="L129" s="160"/>
      <c r="M129" s="180" t="s">
        <v>1</v>
      </c>
      <c r="N129" s="181" t="s">
        <v>35</v>
      </c>
      <c r="O129" s="178">
        <v>0</v>
      </c>
      <c r="P129" s="178">
        <f>O129*H129</f>
        <v>0</v>
      </c>
      <c r="Q129" s="178">
        <v>5.1000000000000004E-4</v>
      </c>
      <c r="R129" s="178">
        <f>Q129*H129</f>
        <v>2.0400000000000001E-2</v>
      </c>
      <c r="S129" s="178">
        <v>0</v>
      </c>
      <c r="T129" s="179">
        <f>S129*H129</f>
        <v>0</v>
      </c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R129" s="151" t="s">
        <v>267</v>
      </c>
      <c r="AT129" s="151" t="s">
        <v>164</v>
      </c>
      <c r="AU129" s="151" t="s">
        <v>137</v>
      </c>
      <c r="AY129" s="15" t="s">
        <v>130</v>
      </c>
      <c r="BE129" s="152">
        <f>IF(N129="základná",J129,0)</f>
        <v>0</v>
      </c>
      <c r="BF129" s="152">
        <f>IF(N129="znížená",J129,0)</f>
        <v>0</v>
      </c>
      <c r="BG129" s="152">
        <f>IF(N129="zákl. prenesená",J129,0)</f>
        <v>0</v>
      </c>
      <c r="BH129" s="152">
        <f>IF(N129="zníž. prenesená",J129,0)</f>
        <v>0</v>
      </c>
      <c r="BI129" s="152">
        <f>IF(N129="nulová",J129,0)</f>
        <v>0</v>
      </c>
      <c r="BJ129" s="15" t="s">
        <v>137</v>
      </c>
      <c r="BK129" s="152">
        <f>ROUND(I129*H129,2)</f>
        <v>0</v>
      </c>
      <c r="BL129" s="15" t="s">
        <v>200</v>
      </c>
      <c r="BM129" s="151" t="s">
        <v>697</v>
      </c>
    </row>
    <row r="130" spans="1:65" s="2" customFormat="1" ht="7" customHeight="1">
      <c r="A130" s="27"/>
      <c r="B130" s="42"/>
      <c r="C130" s="43"/>
      <c r="D130" s="43"/>
      <c r="E130" s="43"/>
      <c r="F130" s="43"/>
      <c r="G130" s="43"/>
      <c r="H130" s="43"/>
      <c r="I130" s="43"/>
      <c r="J130" s="43"/>
      <c r="K130" s="43"/>
      <c r="L130" s="28"/>
      <c r="M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</row>
  </sheetData>
  <autoFilter ref="C119:K129" xr:uid="{00000000-0009-0000-0000-000006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142"/>
  <sheetViews>
    <sheetView showGridLines="0" topLeftCell="A9" workbookViewId="0">
      <selection activeCell="F29" sqref="F29"/>
    </sheetView>
  </sheetViews>
  <sheetFormatPr baseColWidth="10" defaultRowHeight="11"/>
  <cols>
    <col min="1" max="1" width="8.25" style="1" customWidth="1"/>
    <col min="2" max="2" width="1.75" style="1" customWidth="1"/>
    <col min="3" max="4" width="4.25" style="1" customWidth="1"/>
    <col min="5" max="5" width="17.25" style="1" customWidth="1"/>
    <col min="6" max="6" width="100.75" style="1" customWidth="1"/>
    <col min="7" max="7" width="7" style="1" customWidth="1"/>
    <col min="8" max="8" width="13.25" style="1" customWidth="1"/>
    <col min="9" max="10" width="20.25" style="1" customWidth="1"/>
    <col min="11" max="11" width="20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88"/>
    </row>
    <row r="2" spans="1:46" s="1" customFormat="1" ht="37" customHeight="1">
      <c r="L2" s="183" t="s">
        <v>5</v>
      </c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5" t="s">
        <v>87</v>
      </c>
    </row>
    <row r="3" spans="1:46" s="1" customFormat="1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69</v>
      </c>
    </row>
    <row r="4" spans="1:46" s="1" customFormat="1" ht="25" customHeight="1">
      <c r="B4" s="18"/>
      <c r="D4" s="19" t="s">
        <v>88</v>
      </c>
      <c r="L4" s="18"/>
      <c r="M4" s="89" t="s">
        <v>9</v>
      </c>
      <c r="AT4" s="15" t="s">
        <v>3</v>
      </c>
    </row>
    <row r="5" spans="1:46" s="1" customFormat="1" ht="7" customHeight="1">
      <c r="B5" s="18"/>
      <c r="L5" s="18"/>
    </row>
    <row r="6" spans="1:46" s="1" customFormat="1" ht="12" customHeight="1">
      <c r="B6" s="18"/>
      <c r="D6" s="24" t="s">
        <v>13</v>
      </c>
      <c r="L6" s="18"/>
    </row>
    <row r="7" spans="1:46" s="1" customFormat="1" ht="16.5" customHeight="1">
      <c r="B7" s="18"/>
      <c r="E7" s="218" t="str">
        <f>'Rekapitulácia stavby'!K6</f>
        <v xml:space="preserve">Materská škola Ďurčiná- prestavba s dostavbou objektu																														</v>
      </c>
      <c r="F7" s="219"/>
      <c r="G7" s="219"/>
      <c r="H7" s="219"/>
      <c r="L7" s="18"/>
    </row>
    <row r="8" spans="1:46" s="2" customFormat="1" ht="12" customHeight="1">
      <c r="A8" s="27"/>
      <c r="B8" s="28"/>
      <c r="C8" s="27"/>
      <c r="D8" s="24" t="s">
        <v>89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>
      <c r="A9" s="27"/>
      <c r="B9" s="28"/>
      <c r="C9" s="27"/>
      <c r="D9" s="27"/>
      <c r="E9" s="208" t="s">
        <v>698</v>
      </c>
      <c r="F9" s="217"/>
      <c r="G9" s="217"/>
      <c r="H9" s="217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27"/>
      <c r="B11" s="28"/>
      <c r="C11" s="27"/>
      <c r="D11" s="24" t="s">
        <v>14</v>
      </c>
      <c r="E11" s="27"/>
      <c r="F11" s="22" t="s">
        <v>1</v>
      </c>
      <c r="G11" s="27"/>
      <c r="H11" s="27"/>
      <c r="I11" s="24" t="s">
        <v>15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4" t="s">
        <v>16</v>
      </c>
      <c r="E12" s="27"/>
      <c r="F12" s="22" t="s">
        <v>17</v>
      </c>
      <c r="G12" s="27"/>
      <c r="H12" s="27"/>
      <c r="I12" s="24" t="s">
        <v>18</v>
      </c>
      <c r="J12" s="50"/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75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27"/>
      <c r="B14" s="28"/>
      <c r="C14" s="27"/>
      <c r="D14" s="24" t="s">
        <v>19</v>
      </c>
      <c r="E14" s="27"/>
      <c r="F14" s="27"/>
      <c r="G14" s="27"/>
      <c r="H14" s="27"/>
      <c r="I14" s="24" t="s">
        <v>20</v>
      </c>
      <c r="J14" s="22">
        <f>IF('Rekapitulácia stavby'!AN10="","",'Rekapitulácia stavby'!AN10)</f>
        <v>632732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27"/>
      <c r="B15" s="28"/>
      <c r="C15" s="27"/>
      <c r="D15" s="27"/>
      <c r="E15" s="22" t="str">
        <f>IF('Rekapitulácia stavby'!E11="","",'Rekapitulácia stavby'!E11)</f>
        <v xml:space="preserve"> </v>
      </c>
      <c r="F15" s="27"/>
      <c r="G15" s="27"/>
      <c r="H15" s="27"/>
      <c r="I15" s="24" t="s">
        <v>22</v>
      </c>
      <c r="J15" s="22" t="str">
        <f>IF('Rekapitulácia stavby'!AN11="","",'Rekapitulácia stavby'!AN11)</f>
        <v/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7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27"/>
      <c r="B17" s="28"/>
      <c r="C17" s="27"/>
      <c r="D17" s="24" t="s">
        <v>23</v>
      </c>
      <c r="E17" s="27"/>
      <c r="F17" s="27"/>
      <c r="G17" s="27"/>
      <c r="H17" s="27"/>
      <c r="I17" s="24" t="s">
        <v>20</v>
      </c>
      <c r="J17" s="22" t="str">
        <f>'Rekapitulácia stavby'!AN13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27"/>
      <c r="B18" s="28"/>
      <c r="C18" s="27"/>
      <c r="D18" s="27"/>
      <c r="E18" s="192" t="str">
        <f>'Rekapitulácia stavby'!E14</f>
        <v xml:space="preserve"> </v>
      </c>
      <c r="F18" s="192"/>
      <c r="G18" s="192"/>
      <c r="H18" s="192"/>
      <c r="I18" s="24" t="s">
        <v>22</v>
      </c>
      <c r="J18" s="22" t="str">
        <f>'Rekapitulácia stavby'!AN14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7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27"/>
      <c r="B20" s="28"/>
      <c r="C20" s="27"/>
      <c r="D20" s="24" t="s">
        <v>24</v>
      </c>
      <c r="E20" s="27"/>
      <c r="F20" s="27"/>
      <c r="G20" s="27"/>
      <c r="H20" s="27"/>
      <c r="I20" s="24" t="s">
        <v>20</v>
      </c>
      <c r="J20" s="22" t="str">
        <f>IF('Rekapitulácia stavby'!AN16="","",'Rekapitulácia stavby'!AN16)</f>
        <v/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27"/>
      <c r="B21" s="28"/>
      <c r="C21" s="27"/>
      <c r="D21" s="27"/>
      <c r="E21" s="22" t="str">
        <f>IF('Rekapitulácia stavby'!E17="","",'Rekapitulácia stavby'!E17)</f>
        <v xml:space="preserve"> </v>
      </c>
      <c r="F21" s="27"/>
      <c r="G21" s="27"/>
      <c r="H21" s="27"/>
      <c r="I21" s="24" t="s">
        <v>22</v>
      </c>
      <c r="J21" s="22" t="str">
        <f>IF('Rekapitulácia stavby'!AN17="","",'Rekapitulácia stavby'!AN17)</f>
        <v/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7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27"/>
      <c r="B23" s="28"/>
      <c r="C23" s="27"/>
      <c r="D23" s="24" t="s">
        <v>26</v>
      </c>
      <c r="E23" s="27"/>
      <c r="F23" s="27"/>
      <c r="G23" s="27"/>
      <c r="H23" s="27"/>
      <c r="I23" s="24" t="s">
        <v>20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27"/>
      <c r="B24" s="28"/>
      <c r="C24" s="27"/>
      <c r="D24" s="27"/>
      <c r="E24" s="22" t="s">
        <v>27</v>
      </c>
      <c r="F24" s="27"/>
      <c r="G24" s="27"/>
      <c r="H24" s="27"/>
      <c r="I24" s="24" t="s">
        <v>22</v>
      </c>
      <c r="J24" s="22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7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27"/>
      <c r="B26" s="28"/>
      <c r="C26" s="27"/>
      <c r="D26" s="24" t="s">
        <v>28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90"/>
      <c r="B27" s="91"/>
      <c r="C27" s="90"/>
      <c r="D27" s="90"/>
      <c r="E27" s="194" t="s">
        <v>1</v>
      </c>
      <c r="F27" s="194"/>
      <c r="G27" s="194"/>
      <c r="H27" s="194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7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7" customHeight="1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5" customHeight="1">
      <c r="A30" s="27"/>
      <c r="B30" s="28"/>
      <c r="C30" s="27"/>
      <c r="D30" s="93" t="s">
        <v>29</v>
      </c>
      <c r="E30" s="27"/>
      <c r="F30" s="27"/>
      <c r="G30" s="27"/>
      <c r="H30" s="27"/>
      <c r="I30" s="27"/>
      <c r="J30" s="66">
        <f>ROUND(J118, 2)</f>
        <v>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7" customHeight="1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5" customHeight="1">
      <c r="A32" s="27"/>
      <c r="B32" s="28"/>
      <c r="C32" s="27"/>
      <c r="D32" s="27"/>
      <c r="E32" s="27"/>
      <c r="F32" s="31" t="s">
        <v>31</v>
      </c>
      <c r="G32" s="27"/>
      <c r="H32" s="27"/>
      <c r="I32" s="31" t="s">
        <v>30</v>
      </c>
      <c r="J32" s="31" t="s">
        <v>32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5" customHeight="1">
      <c r="A33" s="27"/>
      <c r="B33" s="28"/>
      <c r="C33" s="27"/>
      <c r="D33" s="94" t="s">
        <v>33</v>
      </c>
      <c r="E33" s="24" t="s">
        <v>34</v>
      </c>
      <c r="F33" s="95">
        <f>ROUND((SUM(BE118:BE141)),  2)</f>
        <v>0</v>
      </c>
      <c r="G33" s="27"/>
      <c r="H33" s="27"/>
      <c r="I33" s="96">
        <v>0.2</v>
      </c>
      <c r="J33" s="95">
        <f>ROUND(((SUM(BE118:BE141))*I33),  2)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5" customHeight="1">
      <c r="A34" s="27"/>
      <c r="B34" s="28"/>
      <c r="C34" s="27"/>
      <c r="D34" s="27"/>
      <c r="E34" s="24" t="s">
        <v>35</v>
      </c>
      <c r="F34" s="95">
        <f>ROUND((SUM(BF118:BF141)),  2)</f>
        <v>0</v>
      </c>
      <c r="G34" s="27"/>
      <c r="H34" s="27"/>
      <c r="I34" s="96">
        <v>0.2</v>
      </c>
      <c r="J34" s="95">
        <f>ROUND(((SUM(BF118:BF141))*I34),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5" hidden="1" customHeight="1">
      <c r="A35" s="27"/>
      <c r="B35" s="28"/>
      <c r="C35" s="27"/>
      <c r="D35" s="27"/>
      <c r="E35" s="24" t="s">
        <v>36</v>
      </c>
      <c r="F35" s="95">
        <f>ROUND((SUM(BG118:BG141)),  2)</f>
        <v>0</v>
      </c>
      <c r="G35" s="27"/>
      <c r="H35" s="27"/>
      <c r="I35" s="96">
        <v>0.2</v>
      </c>
      <c r="J35" s="95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5" hidden="1" customHeight="1">
      <c r="A36" s="27"/>
      <c r="B36" s="28"/>
      <c r="C36" s="27"/>
      <c r="D36" s="27"/>
      <c r="E36" s="24" t="s">
        <v>37</v>
      </c>
      <c r="F36" s="95">
        <f>ROUND((SUM(BH118:BH141)),  2)</f>
        <v>0</v>
      </c>
      <c r="G36" s="27"/>
      <c r="H36" s="27"/>
      <c r="I36" s="96">
        <v>0.2</v>
      </c>
      <c r="J36" s="95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5" hidden="1" customHeight="1">
      <c r="A37" s="27"/>
      <c r="B37" s="28"/>
      <c r="C37" s="27"/>
      <c r="D37" s="27"/>
      <c r="E37" s="24" t="s">
        <v>38</v>
      </c>
      <c r="F37" s="95">
        <f>ROUND((SUM(BI118:BI141)),  2)</f>
        <v>0</v>
      </c>
      <c r="G37" s="27"/>
      <c r="H37" s="27"/>
      <c r="I37" s="96">
        <v>0</v>
      </c>
      <c r="J37" s="95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7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5" customHeight="1">
      <c r="A39" s="27"/>
      <c r="B39" s="28"/>
      <c r="C39" s="97"/>
      <c r="D39" s="98" t="s">
        <v>39</v>
      </c>
      <c r="E39" s="55"/>
      <c r="F39" s="55"/>
      <c r="G39" s="99" t="s">
        <v>40</v>
      </c>
      <c r="H39" s="100" t="s">
        <v>41</v>
      </c>
      <c r="I39" s="55"/>
      <c r="J39" s="101">
        <f>SUM(J30:J37)</f>
        <v>0</v>
      </c>
      <c r="K39" s="102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5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5" customHeight="1">
      <c r="B41" s="18"/>
      <c r="L41" s="18"/>
    </row>
    <row r="42" spans="1:31" s="1" customFormat="1" ht="14.5" customHeight="1">
      <c r="B42" s="18"/>
      <c r="L42" s="18"/>
    </row>
    <row r="43" spans="1:31" s="1" customFormat="1" ht="14.5" customHeight="1">
      <c r="B43" s="18"/>
      <c r="L43" s="18"/>
    </row>
    <row r="44" spans="1:31" s="1" customFormat="1" ht="14.5" customHeight="1">
      <c r="B44" s="18"/>
      <c r="L44" s="18"/>
    </row>
    <row r="45" spans="1:31" s="1" customFormat="1" ht="14.5" customHeight="1">
      <c r="B45" s="18"/>
      <c r="L45" s="18"/>
    </row>
    <row r="46" spans="1:31" s="1" customFormat="1" ht="14.5" customHeight="1">
      <c r="B46" s="18"/>
      <c r="L46" s="18"/>
    </row>
    <row r="47" spans="1:31" s="1" customFormat="1" ht="14.5" customHeight="1">
      <c r="B47" s="18"/>
      <c r="L47" s="18"/>
    </row>
    <row r="48" spans="1:31" s="1" customFormat="1" ht="14.5" customHeight="1">
      <c r="B48" s="18"/>
      <c r="L48" s="18"/>
    </row>
    <row r="49" spans="1:31" s="1" customFormat="1" ht="14.5" customHeight="1">
      <c r="B49" s="18"/>
      <c r="L49" s="18"/>
    </row>
    <row r="50" spans="1:31" s="2" customFormat="1" ht="14.5" customHeight="1">
      <c r="B50" s="37"/>
      <c r="D50" s="38" t="s">
        <v>42</v>
      </c>
      <c r="E50" s="39"/>
      <c r="F50" s="39"/>
      <c r="G50" s="38" t="s">
        <v>43</v>
      </c>
      <c r="H50" s="39"/>
      <c r="I50" s="39"/>
      <c r="J50" s="39"/>
      <c r="K50" s="39"/>
      <c r="L50" s="37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3">
      <c r="A61" s="27"/>
      <c r="B61" s="28"/>
      <c r="C61" s="27"/>
      <c r="D61" s="40" t="s">
        <v>44</v>
      </c>
      <c r="E61" s="30"/>
      <c r="F61" s="103" t="s">
        <v>45</v>
      </c>
      <c r="G61" s="40" t="s">
        <v>44</v>
      </c>
      <c r="H61" s="30"/>
      <c r="I61" s="30"/>
      <c r="J61" s="104" t="s">
        <v>45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3">
      <c r="A65" s="27"/>
      <c r="B65" s="28"/>
      <c r="C65" s="27"/>
      <c r="D65" s="38" t="s">
        <v>46</v>
      </c>
      <c r="E65" s="41"/>
      <c r="F65" s="41"/>
      <c r="G65" s="38" t="s">
        <v>47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3">
      <c r="A76" s="27"/>
      <c r="B76" s="28"/>
      <c r="C76" s="27"/>
      <c r="D76" s="40" t="s">
        <v>44</v>
      </c>
      <c r="E76" s="30"/>
      <c r="F76" s="103" t="s">
        <v>45</v>
      </c>
      <c r="G76" s="40" t="s">
        <v>44</v>
      </c>
      <c r="H76" s="30"/>
      <c r="I76" s="30"/>
      <c r="J76" s="104" t="s">
        <v>45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7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5" customHeight="1">
      <c r="A82" s="27"/>
      <c r="B82" s="28"/>
      <c r="C82" s="19" t="s">
        <v>90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7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4" t="s">
        <v>13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218" t="str">
        <f>E7</f>
        <v xml:space="preserve">Materská škola Ďurčiná- prestavba s dostavbou objektu																														</v>
      </c>
      <c r="F85" s="219"/>
      <c r="G85" s="219"/>
      <c r="H85" s="219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27"/>
      <c r="B86" s="28"/>
      <c r="C86" s="24" t="s">
        <v>89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>
      <c r="A87" s="27"/>
      <c r="B87" s="28"/>
      <c r="C87" s="27"/>
      <c r="D87" s="27"/>
      <c r="E87" s="208" t="str">
        <f>E9</f>
        <v>SO07 - Elektro</v>
      </c>
      <c r="F87" s="217"/>
      <c r="G87" s="217"/>
      <c r="H87" s="217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7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27"/>
      <c r="B89" s="28"/>
      <c r="C89" s="24" t="s">
        <v>16</v>
      </c>
      <c r="D89" s="27"/>
      <c r="E89" s="27"/>
      <c r="F89" s="22" t="str">
        <f>F12</f>
        <v>Ďurčiná</v>
      </c>
      <c r="G89" s="27"/>
      <c r="H89" s="27"/>
      <c r="I89" s="24" t="s">
        <v>18</v>
      </c>
      <c r="J89" s="50" t="str">
        <f>IF(J12="","",J12)</f>
        <v/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7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5.25" customHeight="1">
      <c r="A91" s="27"/>
      <c r="B91" s="28"/>
      <c r="C91" s="24" t="s">
        <v>19</v>
      </c>
      <c r="D91" s="27"/>
      <c r="E91" s="27"/>
      <c r="F91" s="22" t="str">
        <f>E15</f>
        <v xml:space="preserve"> </v>
      </c>
      <c r="G91" s="27"/>
      <c r="H91" s="27"/>
      <c r="I91" s="24" t="s">
        <v>24</v>
      </c>
      <c r="J91" s="25" t="str">
        <f>E21</f>
        <v xml:space="preserve"> 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25.75" customHeight="1">
      <c r="A92" s="27"/>
      <c r="B92" s="28"/>
      <c r="C92" s="24" t="s">
        <v>23</v>
      </c>
      <c r="D92" s="27"/>
      <c r="E92" s="27"/>
      <c r="F92" s="22" t="str">
        <f>IF(E18="","",E18)</f>
        <v xml:space="preserve"> </v>
      </c>
      <c r="G92" s="27"/>
      <c r="H92" s="27"/>
      <c r="I92" s="24" t="s">
        <v>26</v>
      </c>
      <c r="J92" s="25" t="str">
        <f>E24</f>
        <v>Ing.arch. Maroš Miko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2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27"/>
      <c r="B94" s="28"/>
      <c r="C94" s="105" t="s">
        <v>91</v>
      </c>
      <c r="D94" s="97"/>
      <c r="E94" s="97"/>
      <c r="F94" s="97"/>
      <c r="G94" s="97"/>
      <c r="H94" s="97"/>
      <c r="I94" s="97"/>
      <c r="J94" s="106" t="s">
        <v>92</v>
      </c>
      <c r="K94" s="97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25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75" customHeight="1">
      <c r="A96" s="27"/>
      <c r="B96" s="28"/>
      <c r="C96" s="107" t="s">
        <v>93</v>
      </c>
      <c r="D96" s="27"/>
      <c r="E96" s="27"/>
      <c r="F96" s="27"/>
      <c r="G96" s="27"/>
      <c r="H96" s="27"/>
      <c r="I96" s="27"/>
      <c r="J96" s="66">
        <f>J118</f>
        <v>0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5" t="s">
        <v>94</v>
      </c>
    </row>
    <row r="97" spans="1:31" s="9" customFormat="1" ht="25" customHeight="1">
      <c r="B97" s="108"/>
      <c r="D97" s="109" t="s">
        <v>666</v>
      </c>
      <c r="E97" s="110"/>
      <c r="F97" s="110"/>
      <c r="G97" s="110"/>
      <c r="H97" s="110"/>
      <c r="I97" s="110"/>
      <c r="J97" s="111">
        <f>J119</f>
        <v>0</v>
      </c>
      <c r="L97" s="108"/>
    </row>
    <row r="98" spans="1:31" s="10" customFormat="1" ht="20" customHeight="1">
      <c r="B98" s="112"/>
      <c r="D98" s="113" t="s">
        <v>699</v>
      </c>
      <c r="E98" s="114"/>
      <c r="F98" s="114"/>
      <c r="G98" s="114"/>
      <c r="H98" s="114"/>
      <c r="I98" s="114"/>
      <c r="J98" s="115">
        <f>J120</f>
        <v>0</v>
      </c>
      <c r="L98" s="112"/>
    </row>
    <row r="99" spans="1:31" s="2" customFormat="1" ht="21.75" customHeight="1">
      <c r="A99" s="27"/>
      <c r="B99" s="28"/>
      <c r="C99" s="27"/>
      <c r="D99" s="27"/>
      <c r="E99" s="27"/>
      <c r="F99" s="27"/>
      <c r="G99" s="27"/>
      <c r="H99" s="27"/>
      <c r="I99" s="27"/>
      <c r="J99" s="27"/>
      <c r="K99" s="27"/>
      <c r="L99" s="3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</row>
    <row r="100" spans="1:31" s="2" customFormat="1" ht="7" customHeight="1">
      <c r="A100" s="27"/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</row>
    <row r="104" spans="1:31" s="2" customFormat="1" ht="7" customHeight="1">
      <c r="A104" s="27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1:31" s="2" customFormat="1" ht="25" customHeight="1">
      <c r="A105" s="27"/>
      <c r="B105" s="28"/>
      <c r="C105" s="19" t="s">
        <v>116</v>
      </c>
      <c r="D105" s="27"/>
      <c r="E105" s="27"/>
      <c r="F105" s="27"/>
      <c r="G105" s="27"/>
      <c r="H105" s="27"/>
      <c r="I105" s="27"/>
      <c r="J105" s="27"/>
      <c r="K105" s="27"/>
      <c r="L105" s="3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7" customHeight="1">
      <c r="A106" s="27"/>
      <c r="B106" s="28"/>
      <c r="C106" s="27"/>
      <c r="D106" s="27"/>
      <c r="E106" s="27"/>
      <c r="F106" s="27"/>
      <c r="G106" s="27"/>
      <c r="H106" s="27"/>
      <c r="I106" s="27"/>
      <c r="J106" s="27"/>
      <c r="K106" s="27"/>
      <c r="L106" s="3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12" customHeight="1">
      <c r="A107" s="27"/>
      <c r="B107" s="28"/>
      <c r="C107" s="24" t="s">
        <v>13</v>
      </c>
      <c r="D107" s="27"/>
      <c r="E107" s="27"/>
      <c r="F107" s="27"/>
      <c r="G107" s="27"/>
      <c r="H107" s="27"/>
      <c r="I107" s="27"/>
      <c r="J107" s="27"/>
      <c r="K107" s="27"/>
      <c r="L107" s="3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16.5" customHeight="1">
      <c r="A108" s="27"/>
      <c r="B108" s="28"/>
      <c r="C108" s="27"/>
      <c r="D108" s="27"/>
      <c r="E108" s="218" t="str">
        <f>E7</f>
        <v xml:space="preserve">Materská škola Ďurčiná- prestavba s dostavbou objektu																														</v>
      </c>
      <c r="F108" s="219"/>
      <c r="G108" s="219"/>
      <c r="H108" s="219"/>
      <c r="I108" s="27"/>
      <c r="J108" s="27"/>
      <c r="K108" s="27"/>
      <c r="L108" s="3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12" customHeight="1">
      <c r="A109" s="27"/>
      <c r="B109" s="28"/>
      <c r="C109" s="24" t="s">
        <v>89</v>
      </c>
      <c r="D109" s="27"/>
      <c r="E109" s="27"/>
      <c r="F109" s="27"/>
      <c r="G109" s="27"/>
      <c r="H109" s="27"/>
      <c r="I109" s="27"/>
      <c r="J109" s="27"/>
      <c r="K109" s="27"/>
      <c r="L109" s="3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6.5" customHeight="1">
      <c r="A110" s="27"/>
      <c r="B110" s="28"/>
      <c r="C110" s="27"/>
      <c r="D110" s="27"/>
      <c r="E110" s="208" t="str">
        <f>E9</f>
        <v>SO07 - Elektro</v>
      </c>
      <c r="F110" s="217"/>
      <c r="G110" s="217"/>
      <c r="H110" s="217"/>
      <c r="I110" s="27"/>
      <c r="J110" s="27"/>
      <c r="K110" s="27"/>
      <c r="L110" s="3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7" customHeight="1">
      <c r="A111" s="27"/>
      <c r="B111" s="28"/>
      <c r="C111" s="27"/>
      <c r="D111" s="27"/>
      <c r="E111" s="27"/>
      <c r="F111" s="27"/>
      <c r="G111" s="27"/>
      <c r="H111" s="27"/>
      <c r="I111" s="27"/>
      <c r="J111" s="27"/>
      <c r="K111" s="27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2" customHeight="1">
      <c r="A112" s="27"/>
      <c r="B112" s="28"/>
      <c r="C112" s="24" t="s">
        <v>16</v>
      </c>
      <c r="D112" s="27"/>
      <c r="E112" s="27"/>
      <c r="F112" s="22" t="str">
        <f>F12</f>
        <v>Ďurčiná</v>
      </c>
      <c r="G112" s="27"/>
      <c r="H112" s="27"/>
      <c r="I112" s="24" t="s">
        <v>18</v>
      </c>
      <c r="J112" s="50" t="str">
        <f>IF(J12="","",J12)</f>
        <v/>
      </c>
      <c r="K112" s="27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7" customHeight="1">
      <c r="A113" s="27"/>
      <c r="B113" s="28"/>
      <c r="C113" s="27"/>
      <c r="D113" s="27"/>
      <c r="E113" s="27"/>
      <c r="F113" s="27"/>
      <c r="G113" s="27"/>
      <c r="H113" s="27"/>
      <c r="I113" s="27"/>
      <c r="J113" s="27"/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15.25" customHeight="1">
      <c r="A114" s="27"/>
      <c r="B114" s="28"/>
      <c r="C114" s="24" t="s">
        <v>19</v>
      </c>
      <c r="D114" s="27"/>
      <c r="E114" s="27"/>
      <c r="F114" s="22" t="str">
        <f>E15</f>
        <v xml:space="preserve"> </v>
      </c>
      <c r="G114" s="27"/>
      <c r="H114" s="27"/>
      <c r="I114" s="24" t="s">
        <v>24</v>
      </c>
      <c r="J114" s="25" t="str">
        <f>E21</f>
        <v xml:space="preserve"> </v>
      </c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25.75" customHeight="1">
      <c r="A115" s="27"/>
      <c r="B115" s="28"/>
      <c r="C115" s="24" t="s">
        <v>23</v>
      </c>
      <c r="D115" s="27"/>
      <c r="E115" s="27"/>
      <c r="F115" s="22" t="str">
        <f>IF(E18="","",E18)</f>
        <v xml:space="preserve"> </v>
      </c>
      <c r="G115" s="27"/>
      <c r="H115" s="27"/>
      <c r="I115" s="24" t="s">
        <v>26</v>
      </c>
      <c r="J115" s="25" t="str">
        <f>E24</f>
        <v>Ing.arch. Maroš Miko</v>
      </c>
      <c r="K115" s="27"/>
      <c r="L115" s="3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10.25" customHeight="1">
      <c r="A116" s="27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3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11" customFormat="1" ht="29.25" customHeight="1">
      <c r="A117" s="116"/>
      <c r="B117" s="117"/>
      <c r="C117" s="118" t="s">
        <v>117</v>
      </c>
      <c r="D117" s="119" t="s">
        <v>54</v>
      </c>
      <c r="E117" s="119" t="s">
        <v>50</v>
      </c>
      <c r="F117" s="119" t="s">
        <v>51</v>
      </c>
      <c r="G117" s="119" t="s">
        <v>118</v>
      </c>
      <c r="H117" s="119" t="s">
        <v>119</v>
      </c>
      <c r="I117" s="119" t="s">
        <v>120</v>
      </c>
      <c r="J117" s="120" t="s">
        <v>92</v>
      </c>
      <c r="K117" s="121" t="s">
        <v>121</v>
      </c>
      <c r="L117" s="122"/>
      <c r="M117" s="57" t="s">
        <v>1</v>
      </c>
      <c r="N117" s="58" t="s">
        <v>33</v>
      </c>
      <c r="O117" s="58" t="s">
        <v>122</v>
      </c>
      <c r="P117" s="58" t="s">
        <v>123</v>
      </c>
      <c r="Q117" s="58" t="s">
        <v>124</v>
      </c>
      <c r="R117" s="58" t="s">
        <v>125</v>
      </c>
      <c r="S117" s="58" t="s">
        <v>126</v>
      </c>
      <c r="T117" s="59" t="s">
        <v>127</v>
      </c>
      <c r="U117" s="116"/>
      <c r="V117" s="116"/>
      <c r="W117" s="116"/>
      <c r="X117" s="116"/>
      <c r="Y117" s="116"/>
      <c r="Z117" s="116"/>
      <c r="AA117" s="116"/>
      <c r="AB117" s="116"/>
      <c r="AC117" s="116"/>
      <c r="AD117" s="116"/>
      <c r="AE117" s="116"/>
    </row>
    <row r="118" spans="1:65" s="2" customFormat="1" ht="22.75" customHeight="1">
      <c r="A118" s="27"/>
      <c r="B118" s="28"/>
      <c r="C118" s="64" t="s">
        <v>93</v>
      </c>
      <c r="D118" s="27"/>
      <c r="E118" s="27"/>
      <c r="F118" s="27"/>
      <c r="G118" s="27"/>
      <c r="H118" s="27"/>
      <c r="I118" s="27"/>
      <c r="J118" s="123">
        <f>BK118</f>
        <v>0</v>
      </c>
      <c r="K118" s="27"/>
      <c r="L118" s="28"/>
      <c r="M118" s="60"/>
      <c r="N118" s="51"/>
      <c r="O118" s="61"/>
      <c r="P118" s="124">
        <f>P119</f>
        <v>0</v>
      </c>
      <c r="Q118" s="61"/>
      <c r="R118" s="124">
        <f>R119</f>
        <v>0</v>
      </c>
      <c r="S118" s="61"/>
      <c r="T118" s="125">
        <f>T119</f>
        <v>0</v>
      </c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T118" s="15" t="s">
        <v>68</v>
      </c>
      <c r="AU118" s="15" t="s">
        <v>94</v>
      </c>
      <c r="BK118" s="126">
        <f>BK119</f>
        <v>0</v>
      </c>
    </row>
    <row r="119" spans="1:65" s="12" customFormat="1" ht="26" customHeight="1">
      <c r="B119" s="127"/>
      <c r="D119" s="128" t="s">
        <v>68</v>
      </c>
      <c r="E119" s="129" t="s">
        <v>164</v>
      </c>
      <c r="F119" s="129" t="s">
        <v>667</v>
      </c>
      <c r="J119" s="130">
        <f>BK119</f>
        <v>0</v>
      </c>
      <c r="L119" s="127"/>
      <c r="M119" s="131"/>
      <c r="N119" s="132"/>
      <c r="O119" s="132"/>
      <c r="P119" s="133">
        <f>P120</f>
        <v>0</v>
      </c>
      <c r="Q119" s="132"/>
      <c r="R119" s="133">
        <f>R120</f>
        <v>0</v>
      </c>
      <c r="S119" s="132"/>
      <c r="T119" s="134">
        <f>T120</f>
        <v>0</v>
      </c>
      <c r="AR119" s="128" t="s">
        <v>142</v>
      </c>
      <c r="AT119" s="135" t="s">
        <v>68</v>
      </c>
      <c r="AU119" s="135" t="s">
        <v>69</v>
      </c>
      <c r="AY119" s="128" t="s">
        <v>130</v>
      </c>
      <c r="BK119" s="136">
        <f>BK120</f>
        <v>0</v>
      </c>
    </row>
    <row r="120" spans="1:65" s="12" customFormat="1" ht="22.75" customHeight="1">
      <c r="B120" s="127"/>
      <c r="D120" s="128" t="s">
        <v>68</v>
      </c>
      <c r="E120" s="137" t="s">
        <v>668</v>
      </c>
      <c r="F120" s="137" t="s">
        <v>700</v>
      </c>
      <c r="J120" s="138">
        <f>BK120</f>
        <v>0</v>
      </c>
      <c r="L120" s="127"/>
      <c r="M120" s="131"/>
      <c r="N120" s="132"/>
      <c r="O120" s="132"/>
      <c r="P120" s="133">
        <f>SUM(P121:P141)</f>
        <v>0</v>
      </c>
      <c r="Q120" s="132"/>
      <c r="R120" s="133">
        <f>SUM(R121:R141)</f>
        <v>0</v>
      </c>
      <c r="S120" s="132"/>
      <c r="T120" s="134">
        <f>SUM(T121:T141)</f>
        <v>0</v>
      </c>
      <c r="AR120" s="128" t="s">
        <v>142</v>
      </c>
      <c r="AT120" s="135" t="s">
        <v>68</v>
      </c>
      <c r="AU120" s="135" t="s">
        <v>77</v>
      </c>
      <c r="AY120" s="128" t="s">
        <v>130</v>
      </c>
      <c r="BK120" s="136">
        <f>SUM(BK121:BK141)</f>
        <v>0</v>
      </c>
    </row>
    <row r="121" spans="1:65" s="2" customFormat="1" ht="16.5" customHeight="1">
      <c r="A121" s="27"/>
      <c r="B121" s="139"/>
      <c r="C121" s="153" t="s">
        <v>137</v>
      </c>
      <c r="D121" s="153" t="s">
        <v>164</v>
      </c>
      <c r="E121" s="154" t="s">
        <v>624</v>
      </c>
      <c r="F121" s="155" t="s">
        <v>701</v>
      </c>
      <c r="G121" s="156" t="s">
        <v>216</v>
      </c>
      <c r="H121" s="157">
        <v>1</v>
      </c>
      <c r="I121" s="158"/>
      <c r="J121" s="158">
        <f t="shared" ref="J121:J141" si="0">ROUND(I121*H121,2)</f>
        <v>0</v>
      </c>
      <c r="K121" s="159"/>
      <c r="L121" s="160"/>
      <c r="M121" s="161" t="s">
        <v>1</v>
      </c>
      <c r="N121" s="162" t="s">
        <v>35</v>
      </c>
      <c r="O121" s="149">
        <v>0</v>
      </c>
      <c r="P121" s="149">
        <f t="shared" ref="P121:P141" si="1">O121*H121</f>
        <v>0</v>
      </c>
      <c r="Q121" s="149">
        <v>0</v>
      </c>
      <c r="R121" s="149">
        <f t="shared" ref="R121:R141" si="2">Q121*H121</f>
        <v>0</v>
      </c>
      <c r="S121" s="149">
        <v>0</v>
      </c>
      <c r="T121" s="150">
        <f t="shared" ref="T121:T141" si="3">S121*H121</f>
        <v>0</v>
      </c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R121" s="151" t="s">
        <v>702</v>
      </c>
      <c r="AT121" s="151" t="s">
        <v>164</v>
      </c>
      <c r="AU121" s="151" t="s">
        <v>137</v>
      </c>
      <c r="AY121" s="15" t="s">
        <v>130</v>
      </c>
      <c r="BE121" s="152">
        <f t="shared" ref="BE121:BE141" si="4">IF(N121="základná",J121,0)</f>
        <v>0</v>
      </c>
      <c r="BF121" s="152">
        <f t="shared" ref="BF121:BF141" si="5">IF(N121="znížená",J121,0)</f>
        <v>0</v>
      </c>
      <c r="BG121" s="152">
        <f t="shared" ref="BG121:BG141" si="6">IF(N121="zákl. prenesená",J121,0)</f>
        <v>0</v>
      </c>
      <c r="BH121" s="152">
        <f t="shared" ref="BH121:BH141" si="7">IF(N121="zníž. prenesená",J121,0)</f>
        <v>0</v>
      </c>
      <c r="BI121" s="152">
        <f t="shared" ref="BI121:BI141" si="8">IF(N121="nulová",J121,0)</f>
        <v>0</v>
      </c>
      <c r="BJ121" s="15" t="s">
        <v>137</v>
      </c>
      <c r="BK121" s="152">
        <f t="shared" ref="BK121:BK141" si="9">ROUND(I121*H121,2)</f>
        <v>0</v>
      </c>
      <c r="BL121" s="15" t="s">
        <v>404</v>
      </c>
      <c r="BM121" s="151" t="s">
        <v>703</v>
      </c>
    </row>
    <row r="122" spans="1:65" s="2" customFormat="1" ht="16.5" customHeight="1">
      <c r="A122" s="27"/>
      <c r="B122" s="139"/>
      <c r="C122" s="153" t="s">
        <v>142</v>
      </c>
      <c r="D122" s="153" t="s">
        <v>164</v>
      </c>
      <c r="E122" s="154" t="s">
        <v>704</v>
      </c>
      <c r="F122" s="155" t="s">
        <v>705</v>
      </c>
      <c r="G122" s="156" t="s">
        <v>216</v>
      </c>
      <c r="H122" s="157">
        <v>1</v>
      </c>
      <c r="I122" s="158"/>
      <c r="J122" s="158">
        <f t="shared" si="0"/>
        <v>0</v>
      </c>
      <c r="K122" s="159"/>
      <c r="L122" s="160"/>
      <c r="M122" s="161" t="s">
        <v>1</v>
      </c>
      <c r="N122" s="162" t="s">
        <v>35</v>
      </c>
      <c r="O122" s="149">
        <v>0</v>
      </c>
      <c r="P122" s="149">
        <f t="shared" si="1"/>
        <v>0</v>
      </c>
      <c r="Q122" s="149">
        <v>0</v>
      </c>
      <c r="R122" s="149">
        <f t="shared" si="2"/>
        <v>0</v>
      </c>
      <c r="S122" s="149">
        <v>0</v>
      </c>
      <c r="T122" s="150">
        <f t="shared" si="3"/>
        <v>0</v>
      </c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R122" s="151" t="s">
        <v>702</v>
      </c>
      <c r="AT122" s="151" t="s">
        <v>164</v>
      </c>
      <c r="AU122" s="151" t="s">
        <v>137</v>
      </c>
      <c r="AY122" s="15" t="s">
        <v>130</v>
      </c>
      <c r="BE122" s="152">
        <f t="shared" si="4"/>
        <v>0</v>
      </c>
      <c r="BF122" s="152">
        <f t="shared" si="5"/>
        <v>0</v>
      </c>
      <c r="BG122" s="152">
        <f t="shared" si="6"/>
        <v>0</v>
      </c>
      <c r="BH122" s="152">
        <f t="shared" si="7"/>
        <v>0</v>
      </c>
      <c r="BI122" s="152">
        <f t="shared" si="8"/>
        <v>0</v>
      </c>
      <c r="BJ122" s="15" t="s">
        <v>137</v>
      </c>
      <c r="BK122" s="152">
        <f t="shared" si="9"/>
        <v>0</v>
      </c>
      <c r="BL122" s="15" t="s">
        <v>404</v>
      </c>
      <c r="BM122" s="151" t="s">
        <v>706</v>
      </c>
    </row>
    <row r="123" spans="1:65" s="2" customFormat="1" ht="16.5" customHeight="1">
      <c r="A123" s="27"/>
      <c r="B123" s="139"/>
      <c r="C123" s="153" t="s">
        <v>136</v>
      </c>
      <c r="D123" s="153" t="s">
        <v>164</v>
      </c>
      <c r="E123" s="154" t="s">
        <v>707</v>
      </c>
      <c r="F123" s="155" t="s">
        <v>708</v>
      </c>
      <c r="G123" s="156" t="s">
        <v>216</v>
      </c>
      <c r="H123" s="157">
        <v>35</v>
      </c>
      <c r="I123" s="158"/>
      <c r="J123" s="158">
        <f t="shared" si="0"/>
        <v>0</v>
      </c>
      <c r="K123" s="159"/>
      <c r="L123" s="160"/>
      <c r="M123" s="161" t="s">
        <v>1</v>
      </c>
      <c r="N123" s="162" t="s">
        <v>35</v>
      </c>
      <c r="O123" s="149">
        <v>0</v>
      </c>
      <c r="P123" s="149">
        <f t="shared" si="1"/>
        <v>0</v>
      </c>
      <c r="Q123" s="149">
        <v>0</v>
      </c>
      <c r="R123" s="149">
        <f t="shared" si="2"/>
        <v>0</v>
      </c>
      <c r="S123" s="149">
        <v>0</v>
      </c>
      <c r="T123" s="150">
        <f t="shared" si="3"/>
        <v>0</v>
      </c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R123" s="151" t="s">
        <v>702</v>
      </c>
      <c r="AT123" s="151" t="s">
        <v>164</v>
      </c>
      <c r="AU123" s="151" t="s">
        <v>137</v>
      </c>
      <c r="AY123" s="15" t="s">
        <v>130</v>
      </c>
      <c r="BE123" s="152">
        <f t="shared" si="4"/>
        <v>0</v>
      </c>
      <c r="BF123" s="152">
        <f t="shared" si="5"/>
        <v>0</v>
      </c>
      <c r="BG123" s="152">
        <f t="shared" si="6"/>
        <v>0</v>
      </c>
      <c r="BH123" s="152">
        <f t="shared" si="7"/>
        <v>0</v>
      </c>
      <c r="BI123" s="152">
        <f t="shared" si="8"/>
        <v>0</v>
      </c>
      <c r="BJ123" s="15" t="s">
        <v>137</v>
      </c>
      <c r="BK123" s="152">
        <f t="shared" si="9"/>
        <v>0</v>
      </c>
      <c r="BL123" s="15" t="s">
        <v>404</v>
      </c>
      <c r="BM123" s="151" t="s">
        <v>709</v>
      </c>
    </row>
    <row r="124" spans="1:65" s="2" customFormat="1" ht="16.5" customHeight="1">
      <c r="A124" s="27"/>
      <c r="B124" s="139"/>
      <c r="C124" s="153" t="s">
        <v>149</v>
      </c>
      <c r="D124" s="153" t="s">
        <v>164</v>
      </c>
      <c r="E124" s="154" t="s">
        <v>710</v>
      </c>
      <c r="F124" s="155" t="s">
        <v>711</v>
      </c>
      <c r="G124" s="156" t="s">
        <v>216</v>
      </c>
      <c r="H124" s="157">
        <v>20</v>
      </c>
      <c r="I124" s="158"/>
      <c r="J124" s="158">
        <f t="shared" si="0"/>
        <v>0</v>
      </c>
      <c r="K124" s="159"/>
      <c r="L124" s="160"/>
      <c r="M124" s="161" t="s">
        <v>1</v>
      </c>
      <c r="N124" s="162" t="s">
        <v>35</v>
      </c>
      <c r="O124" s="149">
        <v>0</v>
      </c>
      <c r="P124" s="149">
        <f t="shared" si="1"/>
        <v>0</v>
      </c>
      <c r="Q124" s="149">
        <v>0</v>
      </c>
      <c r="R124" s="149">
        <f t="shared" si="2"/>
        <v>0</v>
      </c>
      <c r="S124" s="149">
        <v>0</v>
      </c>
      <c r="T124" s="150">
        <f t="shared" si="3"/>
        <v>0</v>
      </c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R124" s="151" t="s">
        <v>702</v>
      </c>
      <c r="AT124" s="151" t="s">
        <v>164</v>
      </c>
      <c r="AU124" s="151" t="s">
        <v>137</v>
      </c>
      <c r="AY124" s="15" t="s">
        <v>130</v>
      </c>
      <c r="BE124" s="152">
        <f t="shared" si="4"/>
        <v>0</v>
      </c>
      <c r="BF124" s="152">
        <f t="shared" si="5"/>
        <v>0</v>
      </c>
      <c r="BG124" s="152">
        <f t="shared" si="6"/>
        <v>0</v>
      </c>
      <c r="BH124" s="152">
        <f t="shared" si="7"/>
        <v>0</v>
      </c>
      <c r="BI124" s="152">
        <f t="shared" si="8"/>
        <v>0</v>
      </c>
      <c r="BJ124" s="15" t="s">
        <v>137</v>
      </c>
      <c r="BK124" s="152">
        <f t="shared" si="9"/>
        <v>0</v>
      </c>
      <c r="BL124" s="15" t="s">
        <v>404</v>
      </c>
      <c r="BM124" s="151" t="s">
        <v>712</v>
      </c>
    </row>
    <row r="125" spans="1:65" s="2" customFormat="1" ht="16.5" customHeight="1">
      <c r="A125" s="27"/>
      <c r="B125" s="139"/>
      <c r="C125" s="153" t="s">
        <v>153</v>
      </c>
      <c r="D125" s="153" t="s">
        <v>164</v>
      </c>
      <c r="E125" s="154" t="s">
        <v>713</v>
      </c>
      <c r="F125" s="155" t="s">
        <v>714</v>
      </c>
      <c r="G125" s="156" t="s">
        <v>216</v>
      </c>
      <c r="H125" s="157">
        <v>5</v>
      </c>
      <c r="I125" s="158"/>
      <c r="J125" s="158">
        <f t="shared" si="0"/>
        <v>0</v>
      </c>
      <c r="K125" s="159"/>
      <c r="L125" s="160"/>
      <c r="M125" s="161" t="s">
        <v>1</v>
      </c>
      <c r="N125" s="162" t="s">
        <v>35</v>
      </c>
      <c r="O125" s="149">
        <v>0</v>
      </c>
      <c r="P125" s="149">
        <f t="shared" si="1"/>
        <v>0</v>
      </c>
      <c r="Q125" s="149">
        <v>0</v>
      </c>
      <c r="R125" s="149">
        <f t="shared" si="2"/>
        <v>0</v>
      </c>
      <c r="S125" s="149">
        <v>0</v>
      </c>
      <c r="T125" s="150">
        <f t="shared" si="3"/>
        <v>0</v>
      </c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R125" s="151" t="s">
        <v>702</v>
      </c>
      <c r="AT125" s="151" t="s">
        <v>164</v>
      </c>
      <c r="AU125" s="151" t="s">
        <v>137</v>
      </c>
      <c r="AY125" s="15" t="s">
        <v>130</v>
      </c>
      <c r="BE125" s="152">
        <f t="shared" si="4"/>
        <v>0</v>
      </c>
      <c r="BF125" s="152">
        <f t="shared" si="5"/>
        <v>0</v>
      </c>
      <c r="BG125" s="152">
        <f t="shared" si="6"/>
        <v>0</v>
      </c>
      <c r="BH125" s="152">
        <f t="shared" si="7"/>
        <v>0</v>
      </c>
      <c r="BI125" s="152">
        <f t="shared" si="8"/>
        <v>0</v>
      </c>
      <c r="BJ125" s="15" t="s">
        <v>137</v>
      </c>
      <c r="BK125" s="152">
        <f t="shared" si="9"/>
        <v>0</v>
      </c>
      <c r="BL125" s="15" t="s">
        <v>404</v>
      </c>
      <c r="BM125" s="151" t="s">
        <v>715</v>
      </c>
    </row>
    <row r="126" spans="1:65" s="2" customFormat="1" ht="16.5" customHeight="1">
      <c r="A126" s="27"/>
      <c r="B126" s="139"/>
      <c r="C126" s="153" t="s">
        <v>158</v>
      </c>
      <c r="D126" s="153" t="s">
        <v>164</v>
      </c>
      <c r="E126" s="154" t="s">
        <v>716</v>
      </c>
      <c r="F126" s="155" t="s">
        <v>717</v>
      </c>
      <c r="G126" s="156" t="s">
        <v>216</v>
      </c>
      <c r="H126" s="157">
        <v>40</v>
      </c>
      <c r="I126" s="158"/>
      <c r="J126" s="158">
        <f t="shared" si="0"/>
        <v>0</v>
      </c>
      <c r="K126" s="159"/>
      <c r="L126" s="160"/>
      <c r="M126" s="161" t="s">
        <v>1</v>
      </c>
      <c r="N126" s="162" t="s">
        <v>35</v>
      </c>
      <c r="O126" s="149">
        <v>0</v>
      </c>
      <c r="P126" s="149">
        <f t="shared" si="1"/>
        <v>0</v>
      </c>
      <c r="Q126" s="149">
        <v>0</v>
      </c>
      <c r="R126" s="149">
        <f t="shared" si="2"/>
        <v>0</v>
      </c>
      <c r="S126" s="149">
        <v>0</v>
      </c>
      <c r="T126" s="150">
        <f t="shared" si="3"/>
        <v>0</v>
      </c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R126" s="151" t="s">
        <v>702</v>
      </c>
      <c r="AT126" s="151" t="s">
        <v>164</v>
      </c>
      <c r="AU126" s="151" t="s">
        <v>137</v>
      </c>
      <c r="AY126" s="15" t="s">
        <v>130</v>
      </c>
      <c r="BE126" s="152">
        <f t="shared" si="4"/>
        <v>0</v>
      </c>
      <c r="BF126" s="152">
        <f t="shared" si="5"/>
        <v>0</v>
      </c>
      <c r="BG126" s="152">
        <f t="shared" si="6"/>
        <v>0</v>
      </c>
      <c r="BH126" s="152">
        <f t="shared" si="7"/>
        <v>0</v>
      </c>
      <c r="BI126" s="152">
        <f t="shared" si="8"/>
        <v>0</v>
      </c>
      <c r="BJ126" s="15" t="s">
        <v>137</v>
      </c>
      <c r="BK126" s="152">
        <f t="shared" si="9"/>
        <v>0</v>
      </c>
      <c r="BL126" s="15" t="s">
        <v>404</v>
      </c>
      <c r="BM126" s="151" t="s">
        <v>718</v>
      </c>
    </row>
    <row r="127" spans="1:65" s="2" customFormat="1" ht="16.5" customHeight="1">
      <c r="A127" s="27"/>
      <c r="B127" s="139"/>
      <c r="C127" s="153" t="s">
        <v>163</v>
      </c>
      <c r="D127" s="153" t="s">
        <v>164</v>
      </c>
      <c r="E127" s="154" t="s">
        <v>719</v>
      </c>
      <c r="F127" s="155" t="s">
        <v>720</v>
      </c>
      <c r="G127" s="156" t="s">
        <v>216</v>
      </c>
      <c r="H127" s="157">
        <v>6</v>
      </c>
      <c r="I127" s="158"/>
      <c r="J127" s="158">
        <f t="shared" si="0"/>
        <v>0</v>
      </c>
      <c r="K127" s="159"/>
      <c r="L127" s="160"/>
      <c r="M127" s="161" t="s">
        <v>1</v>
      </c>
      <c r="N127" s="162" t="s">
        <v>35</v>
      </c>
      <c r="O127" s="149">
        <v>0</v>
      </c>
      <c r="P127" s="149">
        <f t="shared" si="1"/>
        <v>0</v>
      </c>
      <c r="Q127" s="149">
        <v>0</v>
      </c>
      <c r="R127" s="149">
        <f t="shared" si="2"/>
        <v>0</v>
      </c>
      <c r="S127" s="149">
        <v>0</v>
      </c>
      <c r="T127" s="150">
        <f t="shared" si="3"/>
        <v>0</v>
      </c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R127" s="151" t="s">
        <v>702</v>
      </c>
      <c r="AT127" s="151" t="s">
        <v>164</v>
      </c>
      <c r="AU127" s="151" t="s">
        <v>137</v>
      </c>
      <c r="AY127" s="15" t="s">
        <v>130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5" t="s">
        <v>137</v>
      </c>
      <c r="BK127" s="152">
        <f t="shared" si="9"/>
        <v>0</v>
      </c>
      <c r="BL127" s="15" t="s">
        <v>404</v>
      </c>
      <c r="BM127" s="151" t="s">
        <v>721</v>
      </c>
    </row>
    <row r="128" spans="1:65" s="2" customFormat="1" ht="16.5" customHeight="1">
      <c r="A128" s="27"/>
      <c r="B128" s="139"/>
      <c r="C128" s="153" t="s">
        <v>169</v>
      </c>
      <c r="D128" s="153" t="s">
        <v>164</v>
      </c>
      <c r="E128" s="154" t="s">
        <v>722</v>
      </c>
      <c r="F128" s="155" t="s">
        <v>723</v>
      </c>
      <c r="G128" s="156" t="s">
        <v>216</v>
      </c>
      <c r="H128" s="157">
        <v>13</v>
      </c>
      <c r="I128" s="158"/>
      <c r="J128" s="158">
        <f t="shared" si="0"/>
        <v>0</v>
      </c>
      <c r="K128" s="159"/>
      <c r="L128" s="160"/>
      <c r="M128" s="161" t="s">
        <v>1</v>
      </c>
      <c r="N128" s="162" t="s">
        <v>35</v>
      </c>
      <c r="O128" s="149">
        <v>0</v>
      </c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R128" s="151" t="s">
        <v>702</v>
      </c>
      <c r="AT128" s="151" t="s">
        <v>164</v>
      </c>
      <c r="AU128" s="151" t="s">
        <v>137</v>
      </c>
      <c r="AY128" s="15" t="s">
        <v>130</v>
      </c>
      <c r="BE128" s="152">
        <f t="shared" si="4"/>
        <v>0</v>
      </c>
      <c r="BF128" s="152">
        <f t="shared" si="5"/>
        <v>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5" t="s">
        <v>137</v>
      </c>
      <c r="BK128" s="152">
        <f t="shared" si="9"/>
        <v>0</v>
      </c>
      <c r="BL128" s="15" t="s">
        <v>404</v>
      </c>
      <c r="BM128" s="151" t="s">
        <v>724</v>
      </c>
    </row>
    <row r="129" spans="1:65" s="2" customFormat="1" ht="16.5" customHeight="1">
      <c r="A129" s="27"/>
      <c r="B129" s="139"/>
      <c r="C129" s="153" t="s">
        <v>173</v>
      </c>
      <c r="D129" s="153" t="s">
        <v>164</v>
      </c>
      <c r="E129" s="154" t="s">
        <v>725</v>
      </c>
      <c r="F129" s="155" t="s">
        <v>726</v>
      </c>
      <c r="G129" s="156" t="s">
        <v>216</v>
      </c>
      <c r="H129" s="157">
        <v>150</v>
      </c>
      <c r="I129" s="158"/>
      <c r="J129" s="158">
        <f t="shared" si="0"/>
        <v>0</v>
      </c>
      <c r="K129" s="159"/>
      <c r="L129" s="160"/>
      <c r="M129" s="161" t="s">
        <v>1</v>
      </c>
      <c r="N129" s="162" t="s">
        <v>35</v>
      </c>
      <c r="O129" s="149">
        <v>0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R129" s="151" t="s">
        <v>702</v>
      </c>
      <c r="AT129" s="151" t="s">
        <v>164</v>
      </c>
      <c r="AU129" s="151" t="s">
        <v>137</v>
      </c>
      <c r="AY129" s="15" t="s">
        <v>130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5" t="s">
        <v>137</v>
      </c>
      <c r="BK129" s="152">
        <f t="shared" si="9"/>
        <v>0</v>
      </c>
      <c r="BL129" s="15" t="s">
        <v>404</v>
      </c>
      <c r="BM129" s="151" t="s">
        <v>727</v>
      </c>
    </row>
    <row r="130" spans="1:65" s="2" customFormat="1" ht="16.5" customHeight="1">
      <c r="A130" s="27"/>
      <c r="B130" s="139"/>
      <c r="C130" s="153" t="s">
        <v>178</v>
      </c>
      <c r="D130" s="153" t="s">
        <v>164</v>
      </c>
      <c r="E130" s="154" t="s">
        <v>173</v>
      </c>
      <c r="F130" s="155" t="s">
        <v>728</v>
      </c>
      <c r="G130" s="156" t="s">
        <v>176</v>
      </c>
      <c r="H130" s="157">
        <v>25</v>
      </c>
      <c r="I130" s="158"/>
      <c r="J130" s="158">
        <f t="shared" si="0"/>
        <v>0</v>
      </c>
      <c r="K130" s="159"/>
      <c r="L130" s="160"/>
      <c r="M130" s="161" t="s">
        <v>1</v>
      </c>
      <c r="N130" s="162" t="s">
        <v>35</v>
      </c>
      <c r="O130" s="149">
        <v>0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R130" s="151" t="s">
        <v>702</v>
      </c>
      <c r="AT130" s="151" t="s">
        <v>164</v>
      </c>
      <c r="AU130" s="151" t="s">
        <v>137</v>
      </c>
      <c r="AY130" s="15" t="s">
        <v>130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5" t="s">
        <v>137</v>
      </c>
      <c r="BK130" s="152">
        <f t="shared" si="9"/>
        <v>0</v>
      </c>
      <c r="BL130" s="15" t="s">
        <v>404</v>
      </c>
      <c r="BM130" s="151" t="s">
        <v>729</v>
      </c>
    </row>
    <row r="131" spans="1:65" s="2" customFormat="1" ht="16.5" customHeight="1">
      <c r="A131" s="27"/>
      <c r="B131" s="139"/>
      <c r="C131" s="153" t="s">
        <v>182</v>
      </c>
      <c r="D131" s="153" t="s">
        <v>164</v>
      </c>
      <c r="E131" s="154" t="s">
        <v>178</v>
      </c>
      <c r="F131" s="155" t="s">
        <v>730</v>
      </c>
      <c r="G131" s="156" t="s">
        <v>176</v>
      </c>
      <c r="H131" s="157">
        <v>60</v>
      </c>
      <c r="I131" s="158"/>
      <c r="J131" s="158">
        <f t="shared" si="0"/>
        <v>0</v>
      </c>
      <c r="K131" s="159"/>
      <c r="L131" s="160"/>
      <c r="M131" s="161" t="s">
        <v>1</v>
      </c>
      <c r="N131" s="162" t="s">
        <v>35</v>
      </c>
      <c r="O131" s="149">
        <v>0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R131" s="151" t="s">
        <v>702</v>
      </c>
      <c r="AT131" s="151" t="s">
        <v>164</v>
      </c>
      <c r="AU131" s="151" t="s">
        <v>137</v>
      </c>
      <c r="AY131" s="15" t="s">
        <v>130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5" t="s">
        <v>137</v>
      </c>
      <c r="BK131" s="152">
        <f t="shared" si="9"/>
        <v>0</v>
      </c>
      <c r="BL131" s="15" t="s">
        <v>404</v>
      </c>
      <c r="BM131" s="151" t="s">
        <v>731</v>
      </c>
    </row>
    <row r="132" spans="1:65" s="2" customFormat="1" ht="16.5" customHeight="1">
      <c r="A132" s="27"/>
      <c r="B132" s="139"/>
      <c r="C132" s="153" t="s">
        <v>186</v>
      </c>
      <c r="D132" s="153" t="s">
        <v>164</v>
      </c>
      <c r="E132" s="154" t="s">
        <v>182</v>
      </c>
      <c r="F132" s="155" t="s">
        <v>732</v>
      </c>
      <c r="G132" s="156" t="s">
        <v>176</v>
      </c>
      <c r="H132" s="157">
        <v>850</v>
      </c>
      <c r="I132" s="158"/>
      <c r="J132" s="158">
        <f t="shared" si="0"/>
        <v>0</v>
      </c>
      <c r="K132" s="159"/>
      <c r="L132" s="160"/>
      <c r="M132" s="161" t="s">
        <v>1</v>
      </c>
      <c r="N132" s="162" t="s">
        <v>35</v>
      </c>
      <c r="O132" s="149">
        <v>0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R132" s="151" t="s">
        <v>702</v>
      </c>
      <c r="AT132" s="151" t="s">
        <v>164</v>
      </c>
      <c r="AU132" s="151" t="s">
        <v>137</v>
      </c>
      <c r="AY132" s="15" t="s">
        <v>130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5" t="s">
        <v>137</v>
      </c>
      <c r="BK132" s="152">
        <f t="shared" si="9"/>
        <v>0</v>
      </c>
      <c r="BL132" s="15" t="s">
        <v>404</v>
      </c>
      <c r="BM132" s="151" t="s">
        <v>733</v>
      </c>
    </row>
    <row r="133" spans="1:65" s="2" customFormat="1" ht="16.5" customHeight="1">
      <c r="A133" s="27"/>
      <c r="B133" s="139"/>
      <c r="C133" s="153" t="s">
        <v>191</v>
      </c>
      <c r="D133" s="153" t="s">
        <v>164</v>
      </c>
      <c r="E133" s="154" t="s">
        <v>186</v>
      </c>
      <c r="F133" s="155" t="s">
        <v>734</v>
      </c>
      <c r="G133" s="156" t="s">
        <v>176</v>
      </c>
      <c r="H133" s="157">
        <v>1150</v>
      </c>
      <c r="I133" s="158"/>
      <c r="J133" s="158">
        <f t="shared" si="0"/>
        <v>0</v>
      </c>
      <c r="K133" s="159"/>
      <c r="L133" s="160"/>
      <c r="M133" s="161" t="s">
        <v>1</v>
      </c>
      <c r="N133" s="162" t="s">
        <v>35</v>
      </c>
      <c r="O133" s="149">
        <v>0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R133" s="151" t="s">
        <v>702</v>
      </c>
      <c r="AT133" s="151" t="s">
        <v>164</v>
      </c>
      <c r="AU133" s="151" t="s">
        <v>137</v>
      </c>
      <c r="AY133" s="15" t="s">
        <v>130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5" t="s">
        <v>137</v>
      </c>
      <c r="BK133" s="152">
        <f t="shared" si="9"/>
        <v>0</v>
      </c>
      <c r="BL133" s="15" t="s">
        <v>404</v>
      </c>
      <c r="BM133" s="151" t="s">
        <v>735</v>
      </c>
    </row>
    <row r="134" spans="1:65" s="2" customFormat="1" ht="16.5" customHeight="1">
      <c r="A134" s="27"/>
      <c r="B134" s="139"/>
      <c r="C134" s="153" t="s">
        <v>196</v>
      </c>
      <c r="D134" s="153" t="s">
        <v>164</v>
      </c>
      <c r="E134" s="154" t="s">
        <v>191</v>
      </c>
      <c r="F134" s="155" t="s">
        <v>736</v>
      </c>
      <c r="G134" s="156" t="s">
        <v>176</v>
      </c>
      <c r="H134" s="157">
        <v>150</v>
      </c>
      <c r="I134" s="158"/>
      <c r="J134" s="158">
        <f t="shared" si="0"/>
        <v>0</v>
      </c>
      <c r="K134" s="159"/>
      <c r="L134" s="160"/>
      <c r="M134" s="161" t="s">
        <v>1</v>
      </c>
      <c r="N134" s="162" t="s">
        <v>35</v>
      </c>
      <c r="O134" s="149">
        <v>0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R134" s="151" t="s">
        <v>702</v>
      </c>
      <c r="AT134" s="151" t="s">
        <v>164</v>
      </c>
      <c r="AU134" s="151" t="s">
        <v>137</v>
      </c>
      <c r="AY134" s="15" t="s">
        <v>130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5" t="s">
        <v>137</v>
      </c>
      <c r="BK134" s="152">
        <f t="shared" si="9"/>
        <v>0</v>
      </c>
      <c r="BL134" s="15" t="s">
        <v>404</v>
      </c>
      <c r="BM134" s="151" t="s">
        <v>737</v>
      </c>
    </row>
    <row r="135" spans="1:65" s="2" customFormat="1" ht="16.5" customHeight="1">
      <c r="A135" s="27"/>
      <c r="B135" s="139"/>
      <c r="C135" s="153" t="s">
        <v>200</v>
      </c>
      <c r="D135" s="153" t="s">
        <v>164</v>
      </c>
      <c r="E135" s="154" t="s">
        <v>196</v>
      </c>
      <c r="F135" s="155" t="s">
        <v>738</v>
      </c>
      <c r="G135" s="156" t="s">
        <v>176</v>
      </c>
      <c r="H135" s="157">
        <v>150</v>
      </c>
      <c r="I135" s="158"/>
      <c r="J135" s="158">
        <f t="shared" si="0"/>
        <v>0</v>
      </c>
      <c r="K135" s="159"/>
      <c r="L135" s="160"/>
      <c r="M135" s="161" t="s">
        <v>1</v>
      </c>
      <c r="N135" s="162" t="s">
        <v>35</v>
      </c>
      <c r="O135" s="149">
        <v>0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R135" s="151" t="s">
        <v>702</v>
      </c>
      <c r="AT135" s="151" t="s">
        <v>164</v>
      </c>
      <c r="AU135" s="151" t="s">
        <v>137</v>
      </c>
      <c r="AY135" s="15" t="s">
        <v>130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5" t="s">
        <v>137</v>
      </c>
      <c r="BK135" s="152">
        <f t="shared" si="9"/>
        <v>0</v>
      </c>
      <c r="BL135" s="15" t="s">
        <v>404</v>
      </c>
      <c r="BM135" s="151" t="s">
        <v>739</v>
      </c>
    </row>
    <row r="136" spans="1:65" s="2" customFormat="1" ht="16.5" customHeight="1">
      <c r="A136" s="27"/>
      <c r="B136" s="139"/>
      <c r="C136" s="153" t="s">
        <v>205</v>
      </c>
      <c r="D136" s="153" t="s">
        <v>164</v>
      </c>
      <c r="E136" s="154" t="s">
        <v>200</v>
      </c>
      <c r="F136" s="155" t="s">
        <v>740</v>
      </c>
      <c r="G136" s="156" t="s">
        <v>216</v>
      </c>
      <c r="H136" s="157">
        <v>500</v>
      </c>
      <c r="I136" s="158"/>
      <c r="J136" s="158">
        <f t="shared" si="0"/>
        <v>0</v>
      </c>
      <c r="K136" s="159"/>
      <c r="L136" s="160"/>
      <c r="M136" s="161" t="s">
        <v>1</v>
      </c>
      <c r="N136" s="162" t="s">
        <v>35</v>
      </c>
      <c r="O136" s="149">
        <v>0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R136" s="151" t="s">
        <v>702</v>
      </c>
      <c r="AT136" s="151" t="s">
        <v>164</v>
      </c>
      <c r="AU136" s="151" t="s">
        <v>137</v>
      </c>
      <c r="AY136" s="15" t="s">
        <v>130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5" t="s">
        <v>137</v>
      </c>
      <c r="BK136" s="152">
        <f t="shared" si="9"/>
        <v>0</v>
      </c>
      <c r="BL136" s="15" t="s">
        <v>404</v>
      </c>
      <c r="BM136" s="151" t="s">
        <v>741</v>
      </c>
    </row>
    <row r="137" spans="1:65" s="2" customFormat="1" ht="16.5" customHeight="1">
      <c r="A137" s="27"/>
      <c r="B137" s="139"/>
      <c r="C137" s="153" t="s">
        <v>209</v>
      </c>
      <c r="D137" s="153" t="s">
        <v>164</v>
      </c>
      <c r="E137" s="154" t="s">
        <v>205</v>
      </c>
      <c r="F137" s="155" t="s">
        <v>742</v>
      </c>
      <c r="G137" s="156" t="s">
        <v>216</v>
      </c>
      <c r="H137" s="157">
        <v>500</v>
      </c>
      <c r="I137" s="158"/>
      <c r="J137" s="158">
        <f t="shared" si="0"/>
        <v>0</v>
      </c>
      <c r="K137" s="159"/>
      <c r="L137" s="160"/>
      <c r="M137" s="161" t="s">
        <v>1</v>
      </c>
      <c r="N137" s="162" t="s">
        <v>35</v>
      </c>
      <c r="O137" s="149">
        <v>0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R137" s="151" t="s">
        <v>702</v>
      </c>
      <c r="AT137" s="151" t="s">
        <v>164</v>
      </c>
      <c r="AU137" s="151" t="s">
        <v>137</v>
      </c>
      <c r="AY137" s="15" t="s">
        <v>130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5" t="s">
        <v>137</v>
      </c>
      <c r="BK137" s="152">
        <f t="shared" si="9"/>
        <v>0</v>
      </c>
      <c r="BL137" s="15" t="s">
        <v>404</v>
      </c>
      <c r="BM137" s="151" t="s">
        <v>743</v>
      </c>
    </row>
    <row r="138" spans="1:65" s="2" customFormat="1" ht="16.5" customHeight="1">
      <c r="A138" s="27"/>
      <c r="B138" s="139"/>
      <c r="C138" s="153" t="s">
        <v>213</v>
      </c>
      <c r="D138" s="153" t="s">
        <v>164</v>
      </c>
      <c r="E138" s="154" t="s">
        <v>209</v>
      </c>
      <c r="F138" s="155" t="s">
        <v>744</v>
      </c>
      <c r="G138" s="156" t="s">
        <v>216</v>
      </c>
      <c r="H138" s="157">
        <v>500</v>
      </c>
      <c r="I138" s="158"/>
      <c r="J138" s="158">
        <f t="shared" si="0"/>
        <v>0</v>
      </c>
      <c r="K138" s="159"/>
      <c r="L138" s="160"/>
      <c r="M138" s="161" t="s">
        <v>1</v>
      </c>
      <c r="N138" s="162" t="s">
        <v>35</v>
      </c>
      <c r="O138" s="149">
        <v>0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R138" s="151" t="s">
        <v>702</v>
      </c>
      <c r="AT138" s="151" t="s">
        <v>164</v>
      </c>
      <c r="AU138" s="151" t="s">
        <v>137</v>
      </c>
      <c r="AY138" s="15" t="s">
        <v>130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5" t="s">
        <v>137</v>
      </c>
      <c r="BK138" s="152">
        <f t="shared" si="9"/>
        <v>0</v>
      </c>
      <c r="BL138" s="15" t="s">
        <v>404</v>
      </c>
      <c r="BM138" s="151" t="s">
        <v>745</v>
      </c>
    </row>
    <row r="139" spans="1:65" s="2" customFormat="1" ht="16.5" customHeight="1">
      <c r="A139" s="27"/>
      <c r="B139" s="139"/>
      <c r="C139" s="153" t="s">
        <v>7</v>
      </c>
      <c r="D139" s="153" t="s">
        <v>164</v>
      </c>
      <c r="E139" s="154" t="s">
        <v>213</v>
      </c>
      <c r="F139" s="155" t="s">
        <v>746</v>
      </c>
      <c r="G139" s="156" t="s">
        <v>216</v>
      </c>
      <c r="H139" s="157">
        <v>106</v>
      </c>
      <c r="I139" s="158"/>
      <c r="J139" s="158">
        <f t="shared" si="0"/>
        <v>0</v>
      </c>
      <c r="K139" s="159"/>
      <c r="L139" s="160"/>
      <c r="M139" s="161" t="s">
        <v>1</v>
      </c>
      <c r="N139" s="162" t="s">
        <v>35</v>
      </c>
      <c r="O139" s="149">
        <v>0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R139" s="151" t="s">
        <v>702</v>
      </c>
      <c r="AT139" s="151" t="s">
        <v>164</v>
      </c>
      <c r="AU139" s="151" t="s">
        <v>137</v>
      </c>
      <c r="AY139" s="15" t="s">
        <v>130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5" t="s">
        <v>137</v>
      </c>
      <c r="BK139" s="152">
        <f t="shared" si="9"/>
        <v>0</v>
      </c>
      <c r="BL139" s="15" t="s">
        <v>404</v>
      </c>
      <c r="BM139" s="151" t="s">
        <v>747</v>
      </c>
    </row>
    <row r="140" spans="1:65" s="2" customFormat="1" ht="16.5" customHeight="1">
      <c r="A140" s="27"/>
      <c r="B140" s="139"/>
      <c r="C140" s="153" t="s">
        <v>221</v>
      </c>
      <c r="D140" s="153" t="s">
        <v>164</v>
      </c>
      <c r="E140" s="154" t="s">
        <v>7</v>
      </c>
      <c r="F140" s="155" t="s">
        <v>748</v>
      </c>
      <c r="G140" s="156" t="s">
        <v>216</v>
      </c>
      <c r="H140" s="157">
        <v>1</v>
      </c>
      <c r="I140" s="158"/>
      <c r="J140" s="158">
        <f t="shared" si="0"/>
        <v>0</v>
      </c>
      <c r="K140" s="159"/>
      <c r="L140" s="160"/>
      <c r="M140" s="161" t="s">
        <v>1</v>
      </c>
      <c r="N140" s="162" t="s">
        <v>35</v>
      </c>
      <c r="O140" s="149">
        <v>0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R140" s="151" t="s">
        <v>702</v>
      </c>
      <c r="AT140" s="151" t="s">
        <v>164</v>
      </c>
      <c r="AU140" s="151" t="s">
        <v>137</v>
      </c>
      <c r="AY140" s="15" t="s">
        <v>130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5" t="s">
        <v>137</v>
      </c>
      <c r="BK140" s="152">
        <f t="shared" si="9"/>
        <v>0</v>
      </c>
      <c r="BL140" s="15" t="s">
        <v>404</v>
      </c>
      <c r="BM140" s="151" t="s">
        <v>749</v>
      </c>
    </row>
    <row r="141" spans="1:65" s="2" customFormat="1" ht="16.5" customHeight="1">
      <c r="A141" s="27"/>
      <c r="B141" s="139"/>
      <c r="C141" s="140" t="s">
        <v>225</v>
      </c>
      <c r="D141" s="140" t="s">
        <v>132</v>
      </c>
      <c r="E141" s="141" t="s">
        <v>225</v>
      </c>
      <c r="F141" s="142" t="s">
        <v>750</v>
      </c>
      <c r="G141" s="143" t="s">
        <v>176</v>
      </c>
      <c r="H141" s="144">
        <v>500</v>
      </c>
      <c r="I141" s="145"/>
      <c r="J141" s="145">
        <f t="shared" si="0"/>
        <v>0</v>
      </c>
      <c r="K141" s="146"/>
      <c r="L141" s="28"/>
      <c r="M141" s="176" t="s">
        <v>1</v>
      </c>
      <c r="N141" s="177" t="s">
        <v>35</v>
      </c>
      <c r="O141" s="178">
        <v>0</v>
      </c>
      <c r="P141" s="178">
        <f t="shared" si="1"/>
        <v>0</v>
      </c>
      <c r="Q141" s="178">
        <v>0</v>
      </c>
      <c r="R141" s="178">
        <f t="shared" si="2"/>
        <v>0</v>
      </c>
      <c r="S141" s="178">
        <v>0</v>
      </c>
      <c r="T141" s="179">
        <f t="shared" si="3"/>
        <v>0</v>
      </c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R141" s="151" t="s">
        <v>404</v>
      </c>
      <c r="AT141" s="151" t="s">
        <v>132</v>
      </c>
      <c r="AU141" s="151" t="s">
        <v>137</v>
      </c>
      <c r="AY141" s="15" t="s">
        <v>130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5" t="s">
        <v>137</v>
      </c>
      <c r="BK141" s="152">
        <f t="shared" si="9"/>
        <v>0</v>
      </c>
      <c r="BL141" s="15" t="s">
        <v>404</v>
      </c>
      <c r="BM141" s="151" t="s">
        <v>751</v>
      </c>
    </row>
    <row r="142" spans="1:65" s="2" customFormat="1" ht="7" customHeight="1">
      <c r="A142" s="27"/>
      <c r="B142" s="42"/>
      <c r="C142" s="43"/>
      <c r="D142" s="43"/>
      <c r="E142" s="43"/>
      <c r="F142" s="43"/>
      <c r="G142" s="43"/>
      <c r="H142" s="43"/>
      <c r="I142" s="43"/>
      <c r="J142" s="43"/>
      <c r="K142" s="43"/>
      <c r="L142" s="28"/>
      <c r="M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</row>
  </sheetData>
  <autoFilter ref="C117:K141" xr:uid="{00000000-0009-0000-0000-000007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SO01 - Dostavba Materskej...</vt:lpstr>
      <vt:lpstr>SO05 - Vykurovanie</vt:lpstr>
      <vt:lpstr>SO06 - Zdravotechnika</vt:lpstr>
      <vt:lpstr>SO07 - Elektro</vt:lpstr>
      <vt:lpstr>'Rekapitulácia stavby'!Názvy_tlače</vt:lpstr>
      <vt:lpstr>'SO01 - Dostavba Materskej...'!Názvy_tlače</vt:lpstr>
      <vt:lpstr>'SO05 - Vykurovanie'!Názvy_tlače</vt:lpstr>
      <vt:lpstr>'SO06 - Zdravotechnika'!Názvy_tlače</vt:lpstr>
      <vt:lpstr>'SO07 - Elektro'!Názvy_tlače</vt:lpstr>
      <vt:lpstr>'Rekapitulácia stavby'!Oblasť_tlače</vt:lpstr>
      <vt:lpstr>'SO01 - Dostavba Materskej...'!Oblasť_tlače</vt:lpstr>
      <vt:lpstr>'SO05 - Vykurovanie'!Oblasť_tlače</vt:lpstr>
      <vt:lpstr>'SO06 - Zdravotechnika'!Oblasť_tlače</vt:lpstr>
      <vt:lpstr>'SO07 - Elektro'!Oblasť_tlače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LAPTOP-0VS3441E\Alžbetka</dc:creator>
  <cp:lastModifiedBy>Microsoft Office User</cp:lastModifiedBy>
  <dcterms:created xsi:type="dcterms:W3CDTF">2021-05-07T08:53:14Z</dcterms:created>
  <dcterms:modified xsi:type="dcterms:W3CDTF">2022-02-16T16:18:01Z</dcterms:modified>
</cp:coreProperties>
</file>