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ODKLADY PROJEKTU\PROJEKTY\České Budějovice\RČo\2022 Podklady\"/>
    </mc:Choice>
  </mc:AlternateContent>
  <xr:revisionPtr revIDLastSave="0" documentId="13_ncr:1_{7417A207-76FE-4184-8F8A-3ABEC911D6B6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Pokyny pro vyplnění" sheetId="11" r:id="rId1"/>
    <sheet name="Rekapitulace " sheetId="1" r:id="rId2"/>
    <sheet name="VzorPolozky" sheetId="10" state="hidden" r:id="rId3"/>
    <sheet name="Položky MaR" sheetId="12" r:id="rId4"/>
    <sheet name="Položky strojní část" sheetId="14" r:id="rId5"/>
  </sheets>
  <externalReferences>
    <externalReference r:id="rId6"/>
    <externalReference r:id="rId7"/>
  </externalReferences>
  <definedNames>
    <definedName name="CelkemDPHVypocet" localSheetId="1">'Rekapitulace '!$H$42</definedName>
    <definedName name="CenaCelkem">'Rekapitulace '!$G$29</definedName>
    <definedName name="CenaCelkemBezDPH">'Rekapitulace '!$G$28</definedName>
    <definedName name="CenaCelkemVypocet" localSheetId="1">'Rekapitulace '!$I$42</definedName>
    <definedName name="cisloobjektu" localSheetId="4">'[1]Krycí list'!$A$5</definedName>
    <definedName name="cisloobjektu">'Rekapitulace '!$D$3</definedName>
    <definedName name="CisloRozpoctu">'[2]Krycí list'!$C$2</definedName>
    <definedName name="cislostavby" localSheetId="4">'[1]Krycí list'!$A$7</definedName>
    <definedName name="CisloStavby" localSheetId="1">'Rekapitulace '!$D$2</definedName>
    <definedName name="cislostavby">'[2]Krycí list'!$A$7</definedName>
    <definedName name="CisloStavebnihoRozpoctu">'Rekapitulace '!$D$4</definedName>
    <definedName name="dadresa">'Rekapitulace '!$D$12:$G$12</definedName>
    <definedName name="DIČ" localSheetId="1">'Rekapitulace '!$I$12</definedName>
    <definedName name="Dil">#REF!</definedName>
    <definedName name="dmisto">'Rekapitulace '!$E$13:$G$13</definedName>
    <definedName name="Dodavka">#REF!</definedName>
    <definedName name="Dodavka0">'Položky strojní část'!#REF!</definedName>
    <definedName name="DPHSni">'Rekapitulace '!$G$24</definedName>
    <definedName name="DPHZakl">'Rekapitulace '!$G$26</definedName>
    <definedName name="dpsc" localSheetId="1">'Rekapitulace '!$D$13</definedName>
    <definedName name="HSV">#REF!</definedName>
    <definedName name="HSV0">'Položky strojní část'!#REF!</definedName>
    <definedName name="HZS">#REF!</definedName>
    <definedName name="HZS0">'Položky strojní část'!#REF!</definedName>
    <definedName name="IČO" localSheetId="1">'Rekapitulace '!$I$11</definedName>
    <definedName name="Mena">'Rekapitulace '!$J$29</definedName>
    <definedName name="MistoStavby">'Rekapitulace '!$D$4</definedName>
    <definedName name="Mont">#REF!</definedName>
    <definedName name="Montaz0">'Položky strojní část'!#REF!</definedName>
    <definedName name="NazevDilu">#REF!</definedName>
    <definedName name="nazevobjektu" localSheetId="4">'[1]Krycí list'!$C$5</definedName>
    <definedName name="nazevobjektu">'Rekapitulace '!$E$3</definedName>
    <definedName name="NazevRozpoctu">'[2]Krycí list'!$D$2</definedName>
    <definedName name="nazevstavby" localSheetId="4">'[1]Krycí list'!$C$7</definedName>
    <definedName name="NazevStavby" localSheetId="1">'Rekapitulace '!$E$2</definedName>
    <definedName name="nazevstavby">'[2]Krycí list'!$C$7</definedName>
    <definedName name="NazevStavebnihoRozpoctu">'Rekapitulace '!$E$4</definedName>
    <definedName name="_xlnm.Print_Titles" localSheetId="3">'Položky MaR'!$1:$7</definedName>
    <definedName name="_xlnm.Print_Titles" localSheetId="4">'Položky strojní část'!$1:$6</definedName>
    <definedName name="oadresa">'Rekapitulace '!$D$6</definedName>
    <definedName name="Objednatel" localSheetId="1">'Rekapitulace '!$D$5</definedName>
    <definedName name="Objekt" localSheetId="1">'Rekapitulace '!$B$38</definedName>
    <definedName name="_xlnm.Print_Area" localSheetId="3">'Položky MaR'!$A$1:$G$134</definedName>
    <definedName name="_xlnm.Print_Area" localSheetId="4">'Položky strojní část'!$A$1:$G$92</definedName>
    <definedName name="_xlnm.Print_Area" localSheetId="1">'Rekapitulace '!$B$1:$J$85</definedName>
    <definedName name="odic" localSheetId="1">'Rekapitulace '!$I$6</definedName>
    <definedName name="oico" localSheetId="1">'Rekapitulace '!$I$5</definedName>
    <definedName name="omisto" localSheetId="1">'Rekapitulace '!$E$7</definedName>
    <definedName name="onazev" localSheetId="1">'Rekapitulace '!$D$6</definedName>
    <definedName name="opsc" localSheetId="1">'Rekapitulace '!$D$7</definedName>
    <definedName name="padresa">'Rekapitulace '!$D$9</definedName>
    <definedName name="pdic">'Rekapitulace '!$I$9</definedName>
    <definedName name="pico">'Rekapitulace '!$I$8</definedName>
    <definedName name="pmisto">'Rekapitulace '!$E$10</definedName>
    <definedName name="PocetMJ" localSheetId="4">'[1]Krycí list'!$G$6</definedName>
    <definedName name="PocetMJ">#REF!</definedName>
    <definedName name="PoptavkaID">'Rekapitulace '!$A$1</definedName>
    <definedName name="pPSC">'Rekapitulace '!$D$10</definedName>
    <definedName name="Projektant" localSheetId="4">'[1]Krycí list'!$C$8</definedName>
    <definedName name="Projektant">'Rekapitulace '!$D$8</definedName>
    <definedName name="PSV">#REF!</definedName>
    <definedName name="PSV0">'Položky strojní část'!#REF!</definedName>
    <definedName name="SazbaDPH1" localSheetId="4">'[1]Krycí list'!$C$30</definedName>
    <definedName name="SazbaDPH1" localSheetId="1">'Rekapitulace '!$E$23</definedName>
    <definedName name="SazbaDPH1">'[2]Krycí list'!$C$30</definedName>
    <definedName name="SazbaDPH2" localSheetId="4">'[1]Krycí list'!$C$32</definedName>
    <definedName name="SazbaDPH2" localSheetId="1">'Rekapitulace '!$E$25</definedName>
    <definedName name="SazbaDPH2">'[2]Krycí list'!$C$32</definedName>
    <definedName name="SloupecCC" localSheetId="4">'Položky strojní část'!$G$6</definedName>
    <definedName name="SloupecCC">#REF!</definedName>
    <definedName name="SloupecCisloPol" localSheetId="4">'Položky strojní část'!$B$6</definedName>
    <definedName name="SloupecCisloPol">#REF!</definedName>
    <definedName name="SloupecJC" localSheetId="4">'Položky strojní část'!$F$6</definedName>
    <definedName name="SloupecJC">#REF!</definedName>
    <definedName name="SloupecMJ" localSheetId="4">'Položky strojní část'!$D$6</definedName>
    <definedName name="SloupecMJ">#REF!</definedName>
    <definedName name="SloupecMnozstvi" localSheetId="4">'Položky strojní část'!$E$6</definedName>
    <definedName name="SloupecMnozstvi">#REF!</definedName>
    <definedName name="SloupecNazPol" localSheetId="4">'Položky strojní část'!$C$6</definedName>
    <definedName name="SloupecNazPol">#REF!</definedName>
    <definedName name="SloupecPC" localSheetId="4">'Položky strojní část'!$A$6</definedName>
    <definedName name="SloupecPC">#REF!</definedName>
    <definedName name="solver_lin" localSheetId="4" hidden="1">0</definedName>
    <definedName name="solver_num" localSheetId="4" hidden="1">0</definedName>
    <definedName name="solver_opt" localSheetId="4" hidden="1">'Položky strojní část'!#REF!</definedName>
    <definedName name="solver_typ" localSheetId="4" hidden="1">1</definedName>
    <definedName name="solver_val" localSheetId="4" hidden="1">0</definedName>
    <definedName name="Typ">'Položky strojní část'!#REF!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Vypracoval">'Rekapitulace '!$D$14</definedName>
    <definedName name="Z_B7E7C763_C459_487D_8ABA_5CFDDFBD5A84_.wvu.Cols" localSheetId="1" hidden="1">'Rekapitulace '!$A:$A</definedName>
    <definedName name="Z_B7E7C763_C459_487D_8ABA_5CFDDFBD5A84_.wvu.PrintArea" localSheetId="1" hidden="1">'Rekapitulace '!$B$1:$J$36</definedName>
    <definedName name="ZakladDPHSni">'Rekapitulace '!$G$23</definedName>
    <definedName name="ZakladDPHSniVypocet" localSheetId="1">'Rekapitulace '!$F$42</definedName>
    <definedName name="ZakladDPHZakl">'Rekapitulace '!$G$25</definedName>
    <definedName name="ZakladDPHZaklVypocet" localSheetId="1">'Rekapitulace '!$G$42</definedName>
    <definedName name="ZaObjednatele">'Rekapitulace '!$G$34</definedName>
    <definedName name="Zaokrouhleni">'Rekapitulace '!$G$27</definedName>
    <definedName name="ZaZhotovitele">'Rekapitulace '!$D$34</definedName>
    <definedName name="Zhotovitel">'Rekapitulace '!$D$11:$G$11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74" i="12" l="1"/>
  <c r="G20" i="14"/>
  <c r="G17" i="14"/>
  <c r="G18" i="14"/>
  <c r="G19" i="14"/>
  <c r="G8" i="14"/>
  <c r="G9" i="14"/>
  <c r="G10" i="14"/>
  <c r="G11" i="14"/>
  <c r="G12" i="14"/>
  <c r="G13" i="14"/>
  <c r="G14" i="14"/>
  <c r="G16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4" i="14"/>
  <c r="G35" i="14"/>
  <c r="G36" i="14"/>
  <c r="G37" i="14"/>
  <c r="G38" i="14"/>
  <c r="G39" i="14"/>
  <c r="G40" i="14"/>
  <c r="G41" i="14"/>
  <c r="G42" i="14"/>
  <c r="G44" i="14"/>
  <c r="G45" i="14"/>
  <c r="G46" i="14"/>
  <c r="G47" i="14"/>
  <c r="G48" i="14"/>
  <c r="G49" i="14"/>
  <c r="G50" i="14"/>
  <c r="G51" i="14"/>
  <c r="G52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L92" i="14" s="1"/>
  <c r="G79" i="14"/>
  <c r="G80" i="14"/>
  <c r="G81" i="14"/>
  <c r="G82" i="14"/>
  <c r="G83" i="14"/>
  <c r="G85" i="14"/>
  <c r="G86" i="14"/>
  <c r="G88" i="14"/>
  <c r="G87" i="14" s="1"/>
  <c r="I69" i="1" s="1"/>
  <c r="G90" i="14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3" i="12"/>
  <c r="G64" i="12"/>
  <c r="G65" i="12"/>
  <c r="G66" i="12"/>
  <c r="G67" i="12"/>
  <c r="G68" i="12"/>
  <c r="G69" i="12"/>
  <c r="G70" i="12"/>
  <c r="G71" i="12"/>
  <c r="G72" i="12"/>
  <c r="G73" i="12"/>
  <c r="G76" i="12"/>
  <c r="G77" i="12"/>
  <c r="G78" i="12"/>
  <c r="G79" i="12"/>
  <c r="G80" i="12"/>
  <c r="G82" i="12"/>
  <c r="G83" i="12"/>
  <c r="G84" i="12"/>
  <c r="L133" i="12" s="1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6" i="12"/>
  <c r="G107" i="12"/>
  <c r="G108" i="12"/>
  <c r="G109" i="12"/>
  <c r="G110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I20" i="1"/>
  <c r="H42" i="1"/>
  <c r="G62" i="12" l="1"/>
  <c r="G7" i="14"/>
  <c r="M133" i="12"/>
  <c r="F41" i="1"/>
  <c r="F40" i="1"/>
  <c r="F39" i="1"/>
  <c r="G89" i="14"/>
  <c r="I70" i="1" s="1"/>
  <c r="I18" i="1" s="1"/>
  <c r="G33" i="14"/>
  <c r="I65" i="1" s="1"/>
  <c r="G43" i="14"/>
  <c r="I66" i="1" s="1"/>
  <c r="G111" i="12"/>
  <c r="I54" i="1" s="1"/>
  <c r="G105" i="12"/>
  <c r="I53" i="1" s="1"/>
  <c r="G81" i="12"/>
  <c r="G75" i="12"/>
  <c r="G15" i="14"/>
  <c r="I64" i="1" s="1"/>
  <c r="G53" i="14"/>
  <c r="I67" i="1" s="1"/>
  <c r="G84" i="14"/>
  <c r="I68" i="1" s="1"/>
  <c r="G8" i="12"/>
  <c r="I49" i="1" s="1"/>
  <c r="J28" i="1"/>
  <c r="J26" i="1"/>
  <c r="G38" i="1"/>
  <c r="F38" i="1"/>
  <c r="J23" i="1"/>
  <c r="J24" i="1"/>
  <c r="J25" i="1"/>
  <c r="J27" i="1"/>
  <c r="E24" i="1"/>
  <c r="E26" i="1"/>
  <c r="M92" i="14" l="1"/>
  <c r="G41" i="1" s="1"/>
  <c r="I41" i="1" s="1"/>
  <c r="F42" i="1"/>
  <c r="G23" i="1" s="1"/>
  <c r="G24" i="1" s="1"/>
  <c r="G39" i="1" l="1"/>
  <c r="G42" i="1" s="1"/>
  <c r="G25" i="1" s="1"/>
  <c r="G26" i="1" s="1"/>
  <c r="G40" i="1"/>
  <c r="I40" i="1" s="1"/>
  <c r="I39" i="1" l="1"/>
  <c r="I42" i="1" s="1"/>
  <c r="J40" i="1" s="1"/>
  <c r="J41" i="1" l="1"/>
  <c r="J39" i="1"/>
  <c r="J42" i="1" s="1"/>
  <c r="I51" i="1"/>
  <c r="I52" i="1"/>
  <c r="G133" i="12" l="1"/>
  <c r="I50" i="1"/>
  <c r="I55" i="1" l="1"/>
  <c r="I16" i="1"/>
  <c r="J54" i="1" l="1"/>
  <c r="J50" i="1"/>
  <c r="J51" i="1"/>
  <c r="J49" i="1"/>
  <c r="J52" i="1"/>
  <c r="J53" i="1"/>
  <c r="J55" i="1" l="1"/>
  <c r="A27" i="1" l="1"/>
  <c r="I17" i="1"/>
  <c r="I63" i="1"/>
  <c r="I71" i="1"/>
  <c r="H79" i="1" s="1"/>
  <c r="I79" i="1" s="1"/>
  <c r="G92" i="14"/>
  <c r="J68" i="1" l="1"/>
  <c r="J65" i="1"/>
  <c r="H81" i="1"/>
  <c r="I81" i="1" s="1"/>
  <c r="H80" i="1"/>
  <c r="I80" i="1" s="1"/>
  <c r="H78" i="1"/>
  <c r="I78" i="1" s="1"/>
  <c r="A28" i="1"/>
  <c r="G28" i="1"/>
  <c r="J64" i="1"/>
  <c r="H82" i="1"/>
  <c r="I82" i="1" s="1"/>
  <c r="H83" i="1"/>
  <c r="I83" i="1" s="1"/>
  <c r="J63" i="1"/>
  <c r="J70" i="1"/>
  <c r="J69" i="1"/>
  <c r="J66" i="1"/>
  <c r="J67" i="1"/>
  <c r="I19" i="1" l="1"/>
  <c r="I21" i="1" s="1"/>
  <c r="I84" i="1"/>
  <c r="J78" i="1" s="1"/>
  <c r="J71" i="1"/>
  <c r="J83" i="1" l="1"/>
  <c r="J80" i="1"/>
  <c r="J82" i="1"/>
  <c r="J81" i="1"/>
  <c r="J79" i="1"/>
  <c r="G27" i="1"/>
  <c r="G29" i="1" s="1"/>
  <c r="J8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<sst xmlns="http://schemas.openxmlformats.org/spreadsheetml/2006/main" count="700" uniqueCount="396">
  <si>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</si>
  <si>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</si>
  <si>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</si>
  <si>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</si>
  <si>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</si>
  <si>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</si>
  <si>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</si>
  <si>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</si>
  <si>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</si>
  <si>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</si>
  <si>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</si>
  <si>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</si>
  <si>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</si>
  <si>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</si>
  <si>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</si>
  <si>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</si>
  <si>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</si>
  <si>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</si>
  <si>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</si>
  <si>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</si>
  <si>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</si>
  <si>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</si>
  <si>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</si>
  <si>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</si>
  <si>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</si>
  <si>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</si>
  <si>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</si>
  <si>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</si>
  <si>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</si>
  <si>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</si>
  <si>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</si>
  <si>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</si>
  <si>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</si>
  <si>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</si>
  <si>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</si>
  <si>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</si>
  <si>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</si>
  <si>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</si>
  <si>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</si>
  <si>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</si>
  <si>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</si>
  <si>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MaR</t>
  </si>
  <si>
    <t>01</t>
  </si>
  <si>
    <t>Výměníková stanice</t>
  </si>
  <si>
    <t>Objekt:</t>
  </si>
  <si>
    <t>Rozpočet:</t>
  </si>
  <si>
    <t>Stavba</t>
  </si>
  <si>
    <t>Celkem za stavbu</t>
  </si>
  <si>
    <t>CZK</t>
  </si>
  <si>
    <t>Typ dílu</t>
  </si>
  <si>
    <t>_1</t>
  </si>
  <si>
    <t>Rozvaděč</t>
  </si>
  <si>
    <t>_2</t>
  </si>
  <si>
    <t>Řídicí systém</t>
  </si>
  <si>
    <t>_3</t>
  </si>
  <si>
    <t>Elektrospotřebiče</t>
  </si>
  <si>
    <t>_4</t>
  </si>
  <si>
    <t>Snímače, ventily</t>
  </si>
  <si>
    <t>_5</t>
  </si>
  <si>
    <t>Kabely</t>
  </si>
  <si>
    <t>_6</t>
  </si>
  <si>
    <t>Ostatní náklady jinde neuvedené</t>
  </si>
  <si>
    <t>VN</t>
  </si>
  <si>
    <t>ON</t>
  </si>
  <si>
    <t>P.č.</t>
  </si>
  <si>
    <t>Číslo položky</t>
  </si>
  <si>
    <t>Název položky</t>
  </si>
  <si>
    <t>MJ</t>
  </si>
  <si>
    <t>Množství</t>
  </si>
  <si>
    <t>Cena / MJ</t>
  </si>
  <si>
    <t>Díl:</t>
  </si>
  <si>
    <t>Napájecí zdroj 24VDC/1,25A</t>
  </si>
  <si>
    <t>ks</t>
  </si>
  <si>
    <t>Motorový spínač s ochranou 0,63-1A 3P</t>
  </si>
  <si>
    <t>Motorový spínač s ochranou 2,5-4,0A 3-pólový</t>
  </si>
  <si>
    <t>Jistič modulární C2/1,10kA</t>
  </si>
  <si>
    <t>Jistič modulární C4/1,10kA</t>
  </si>
  <si>
    <t>Jistič modulární C10/2,10kA</t>
  </si>
  <si>
    <t>Jistič   C20/3</t>
  </si>
  <si>
    <t>Jistič modulární B2/1,10kA</t>
  </si>
  <si>
    <t>Jistič modulární B6/1,10kA</t>
  </si>
  <si>
    <t>Kontakt pomocný 5-250V/6A 1Z+1R</t>
  </si>
  <si>
    <t>Cívka vypínací B-FA/230V</t>
  </si>
  <si>
    <t>Zásuvka ČSN,230V/16A na DIN lištu</t>
  </si>
  <si>
    <t>Vývodka PG 07 s maticí, 3-6,5 mm</t>
  </si>
  <si>
    <t>Vývodka PG 09 s maticí, 4-8 mm</t>
  </si>
  <si>
    <t>Vývodka PG 11 s maticí, 5-10 mm</t>
  </si>
  <si>
    <t>Vývodka PG 21 s maticí, 13-18 mm</t>
  </si>
  <si>
    <t>Vývodka PG 13,5 s maticí, 6-10 mm</t>
  </si>
  <si>
    <t>Svorkovnice modrá (7-mi svorková)</t>
  </si>
  <si>
    <t>Svorkovnice šedá (7-mi svorková)</t>
  </si>
  <si>
    <t>Pojistka skleněná 5x20mm 250V/1A (rychlá)</t>
  </si>
  <si>
    <t>Pojistka skleněná 5x20mm 250V/2A (rychlá)</t>
  </si>
  <si>
    <t>Řadová svorka CBC šedá, 2,5mm2</t>
  </si>
  <si>
    <t>Řadová svorka CBC šedá, 10mm2</t>
  </si>
  <si>
    <t>Koncová deska</t>
  </si>
  <si>
    <t>Řadová svorka CBC modrá 2,5mm2</t>
  </si>
  <si>
    <t>Řadová svorka CBC modrá 10mm2</t>
  </si>
  <si>
    <t>Svorka TE- 4/0 PEN zeleno-žlutá</t>
  </si>
  <si>
    <t>Svorka TE- 10/0 PEN zeleno-žlutá</t>
  </si>
  <si>
    <t>Deska koncová CBC4-PT</t>
  </si>
  <si>
    <t>Svorka koncová</t>
  </si>
  <si>
    <t>Deska koncová k SFR.4</t>
  </si>
  <si>
    <t>Svorka pro pojistku</t>
  </si>
  <si>
    <t>Svodič přepětí COMBTEC BC TNS 275/12,5</t>
  </si>
  <si>
    <t>Transformátor 230/24V,200VA</t>
  </si>
  <si>
    <t>3-pól. stykač, kat. AC-3 ovl. AC, 1NO, In=9A, Un=400VUovl=230V</t>
  </si>
  <si>
    <t>Díl propojovací</t>
  </si>
  <si>
    <t>Kontakt 1Z, zadní, šroubová svorka</t>
  </si>
  <si>
    <t>LED 85-264VAC,bílá,zadní,šroubová</t>
  </si>
  <si>
    <t>Tlačítko hřibové,červené</t>
  </si>
  <si>
    <t>Signálka plochá bílá nízká</t>
  </si>
  <si>
    <t>Ochrana tlačítka NOT-AUS</t>
  </si>
  <si>
    <t>Podružný materiál nezbytný pro výrobu rozvaděče (dutinky, lanka, perforované žlaby apod.)</t>
  </si>
  <si>
    <t>kpl</t>
  </si>
  <si>
    <t>Spona pro PT7874P</t>
  </si>
  <si>
    <t>Patice relé 4P/6A</t>
  </si>
  <si>
    <t>Relé 4P/6A,24VAC</t>
  </si>
  <si>
    <t>Výroba rozvaděče včetně popisu vodičů</t>
  </si>
  <si>
    <t>Spona pro RT relé</t>
  </si>
  <si>
    <t>Relé RT 2P/8A,24VAC,5mm</t>
  </si>
  <si>
    <t>Pojistka skleněná 5x20mm 250V/0,2A (pomalá)</t>
  </si>
  <si>
    <t>Rozvaděč nástěnný WS,1400x1000x300,2D,s MD,IP55</t>
  </si>
  <si>
    <t>Štítek popisný na patici</t>
  </si>
  <si>
    <t>Patice relé 2P/8A</t>
  </si>
  <si>
    <t>Unmanaged switch 5portů</t>
  </si>
  <si>
    <t>Procesní podstanice BACnet/IP; 200 I/Obodů</t>
  </si>
  <si>
    <t>Ovládací panel</t>
  </si>
  <si>
    <t>Adresovací kolíčky 1 ... 24, + 2 resetovací</t>
  </si>
  <si>
    <t>Modul digitálních výstupů 6DO</t>
  </si>
  <si>
    <t>Modul digitálních vstupů 8DI</t>
  </si>
  <si>
    <t>Modul universálních vstupů/výstupů AI/AO/DI</t>
  </si>
  <si>
    <t>Modul digitálních vstupů 16DI</t>
  </si>
  <si>
    <t>Napájecí modul</t>
  </si>
  <si>
    <t>Klient</t>
  </si>
  <si>
    <t>Licence 100 db</t>
  </si>
  <si>
    <t>Mokroběžné čerpadlo 230D/400Y - pouze připojení</t>
  </si>
  <si>
    <t>Mokroběžné čerpadlo 230V - pouze připojení</t>
  </si>
  <si>
    <t>Mokroběžné čerpadlo 230V s kontakty SSm - pouze připojení</t>
  </si>
  <si>
    <t>Ventilátor 400V, prům. 400mm - pouze připojení</t>
  </si>
  <si>
    <t>Elektromagnetický ventil G1/2 230V AC</t>
  </si>
  <si>
    <t>Regulátor tlaku membránový rozsah 1...10kPa max. diference 2,5kPa</t>
  </si>
  <si>
    <t>Sada 3 závitových šroubení pro 3-cestný ventil DN20, skládající se z 3 převlečných matic, 3 vsuvek a 3 plochých těsnění</t>
  </si>
  <si>
    <t>Sada 3 závitových šroubení pro 3-cestný ventil DN25, skládající se z 3 převlečných matic, 3 vsuvek a 3 plochých těsnění</t>
  </si>
  <si>
    <t>Klapkový pohon 15Nm 24VAC, 3- bod; s kabelem</t>
  </si>
  <si>
    <t>Servopohon pro kulové ventily 2b; 230V</t>
  </si>
  <si>
    <t>Venkovní čidlo teploty, LG-Ni 1000</t>
  </si>
  <si>
    <t>Příložné čidlo teploty, LG-Ni 1000</t>
  </si>
  <si>
    <t>Ponorné čidlo teploty, s jímkou dl150mm; -30 ... 130°C; LG-Ni1000</t>
  </si>
  <si>
    <t>Snímač tlaku rozsah 0...10bar , 0-10V</t>
  </si>
  <si>
    <t>Snímač tlaku rozsah 0...16bar , 0-10V</t>
  </si>
  <si>
    <t>Termostat s nastavením pod kryt. 40...120°C elektromechanický TW</t>
  </si>
  <si>
    <t>Servopohon; 24VAC; DC 0...10 V; 4...20 mA nebo 0...1000R,</t>
  </si>
  <si>
    <t>Servopohon; 24VAC; DC 0...10 V; 4...20 mA nebo 0...1000R, havarijní funkce</t>
  </si>
  <si>
    <t>Servopohon; AC/DC 24V; 0-10V; 200N</t>
  </si>
  <si>
    <t>Snímací elektroda proti zaplavení</t>
  </si>
  <si>
    <t>Prostorový termostat 0°C...60°C, pevná hystereze 1K, IP54</t>
  </si>
  <si>
    <t>Dvoucestný ventil  DN15/PN40, Kvs 3  -25…220 °C</t>
  </si>
  <si>
    <t>Dvoucestný ventil  DN25/PN40, Kvs 7,5  -25…220 °C</t>
  </si>
  <si>
    <t>Dvoucestný ventil  DN40/PN40, Kvs 19,  -25…220 °C</t>
  </si>
  <si>
    <t>Přímý uzavírací kulový ventil DN25/PN40, Kvs 22, -10-120°C</t>
  </si>
  <si>
    <t>Třícestný směšovací ventil  DN20/PN16, Kvs 4,0, G 1B</t>
  </si>
  <si>
    <t>Třícestný směšovací ventil DN25/PN16, Kvs 6.3, G 1B</t>
  </si>
  <si>
    <t>CYKY 3C x 1.5 (J)</t>
  </si>
  <si>
    <t>m</t>
  </si>
  <si>
    <t>JYTY 2 x 1</t>
  </si>
  <si>
    <t>JYTY 4o x 1</t>
  </si>
  <si>
    <t>CAT5E FTP LSOH Eca</t>
  </si>
  <si>
    <t>Kabelové trasy</t>
  </si>
  <si>
    <t>Ukončení vodiče izolovaného do průřezu 2,5mm2</t>
  </si>
  <si>
    <t>Ekologická likvidace odpadového materiálu</t>
  </si>
  <si>
    <t>Softwarové vybavení řídicího systému</t>
  </si>
  <si>
    <t>db</t>
  </si>
  <si>
    <t>Výchozí revize elektrických zařízení</t>
  </si>
  <si>
    <t>vývod</t>
  </si>
  <si>
    <t>Komplexní zkoušky</t>
  </si>
  <si>
    <t>hod</t>
  </si>
  <si>
    <t>Uvedení do provozu, zaškolení obsluhy</t>
  </si>
  <si>
    <t>Prostorová a časová koordinace se stavbou a ostatními profesemi</t>
  </si>
  <si>
    <t>Doprava a přesun hmot</t>
  </si>
  <si>
    <t>Funkční zkoušky</t>
  </si>
  <si>
    <t>Oživení vstupů/výstupů včetně odladění aplikačního software na stavbě</t>
  </si>
  <si>
    <t>Pomocný elektroinstalační materiál (hmoždinky, vruty, šrouby, vodiče, koncovky, …)</t>
  </si>
  <si>
    <t>Kabelové štítky plastové s popisem kabelu vč. upevnění na kabel</t>
  </si>
  <si>
    <t>Zkušební provoz</t>
  </si>
  <si>
    <t>Vyhotovení návodu pro obsluhu a podkladů pro provozní řád</t>
  </si>
  <si>
    <t>Vedlejší a jinde neuvedené rozpočtové náklady (VRN) vč. režie</t>
  </si>
  <si>
    <t>Kompletní dokladová část pro zahájení užívání stavby (zkušební provoz, kolaudace)</t>
  </si>
  <si>
    <t>Vypracování DSPS – Dokumentace skutečného provedení stavby,</t>
  </si>
  <si>
    <t>Softwarové vybavení operačního panelu</t>
  </si>
  <si>
    <t>Tvorba vizualizačního SW pro PC</t>
  </si>
  <si>
    <t>Demontáž stávajícího zařízení</t>
  </si>
  <si>
    <t>množství</t>
  </si>
  <si>
    <t>cena / MJ</t>
  </si>
  <si>
    <t>celkem (Kč)</t>
  </si>
  <si>
    <t>713</t>
  </si>
  <si>
    <t>Izolace tepelné</t>
  </si>
  <si>
    <t>713471211U00</t>
  </si>
  <si>
    <t xml:space="preserve">Izol tep potrubí snímatel pouzdry </t>
  </si>
  <si>
    <t>484329023</t>
  </si>
  <si>
    <t>Izolace stoj. výměníku  poz.1</t>
  </si>
  <si>
    <t>kus</t>
  </si>
  <si>
    <t>631547213</t>
  </si>
  <si>
    <t>Pouzdro potrubní izolační 22/40 mm</t>
  </si>
  <si>
    <t>631547214</t>
  </si>
  <si>
    <t>Pouzdro potrubní izol. 28/40 mm</t>
  </si>
  <si>
    <t>631547217</t>
  </si>
  <si>
    <t>Pouzdro potrubní izolační 48/40 mm</t>
  </si>
  <si>
    <t>631547317</t>
  </si>
  <si>
    <t>Pouzdro potrubní izolační 48/50 mm</t>
  </si>
  <si>
    <t>631547319</t>
  </si>
  <si>
    <t>Pouzdro potrubní izolační 60/50 mm</t>
  </si>
  <si>
    <t>722</t>
  </si>
  <si>
    <t>Vnitřní vodovod</t>
  </si>
  <si>
    <t>722172311R00</t>
  </si>
  <si>
    <t xml:space="preserve">Potrubí z PPR Instaplast, studená, D 20/2,8 mm </t>
  </si>
  <si>
    <t>722172314R00</t>
  </si>
  <si>
    <t xml:space="preserve">Potrubí z PPR Instaplast, studená, D 40/5,5 mm </t>
  </si>
  <si>
    <t>722172315R00</t>
  </si>
  <si>
    <t xml:space="preserve">Potrubí z PPR Instaplast, studená, D 50/6,9 mm </t>
  </si>
  <si>
    <t>722172335R00</t>
  </si>
  <si>
    <t xml:space="preserve">Potrubí z PPR Instaplast, teplá, D 50/8,3 mm </t>
  </si>
  <si>
    <t>722235111R00</t>
  </si>
  <si>
    <t xml:space="preserve">Kohout kulový DN 15/10 ( 1") </t>
  </si>
  <si>
    <t>722235114R00</t>
  </si>
  <si>
    <t xml:space="preserve">Kohout kulový 5/4" </t>
  </si>
  <si>
    <t>722235115R00</t>
  </si>
  <si>
    <t xml:space="preserve">Kohout kulový DN 40/10 </t>
  </si>
  <si>
    <t>722235116R00</t>
  </si>
  <si>
    <t xml:space="preserve">Kohout kulový 2" </t>
  </si>
  <si>
    <t>722235573R00</t>
  </si>
  <si>
    <t xml:space="preserve">Kohout kulový s filtrem 1" </t>
  </si>
  <si>
    <t>722235574R00</t>
  </si>
  <si>
    <t xml:space="preserve">Kohout kulový s filtrem 5/4" (DN 32/10) </t>
  </si>
  <si>
    <t>722235575R00</t>
  </si>
  <si>
    <t xml:space="preserve">Kohout kulovýs filtrem 6/4" </t>
  </si>
  <si>
    <t>722235576R00</t>
  </si>
  <si>
    <t xml:space="preserve">Kohout kulový s filtrem 2" </t>
  </si>
  <si>
    <t>722235643R00</t>
  </si>
  <si>
    <t xml:space="preserve">Klapka zpětná 1" </t>
  </si>
  <si>
    <t>722235644R00</t>
  </si>
  <si>
    <t xml:space="preserve">Klapka zpětná DN 32/10 </t>
  </si>
  <si>
    <t>722235645R00</t>
  </si>
  <si>
    <t xml:space="preserve">Klapka zpětná 6/4" </t>
  </si>
  <si>
    <t>722235646R00</t>
  </si>
  <si>
    <t xml:space="preserve">Klapka zpětná 2" </t>
  </si>
  <si>
    <t>722262211R00</t>
  </si>
  <si>
    <t xml:space="preserve">Vodoměry závitové QN 2,5 </t>
  </si>
  <si>
    <t>732</t>
  </si>
  <si>
    <t>Strojovny</t>
  </si>
  <si>
    <t>732229673T00</t>
  </si>
  <si>
    <t xml:space="preserve">Montáž výměníku poz.1 </t>
  </si>
  <si>
    <t>732331628U00</t>
  </si>
  <si>
    <t xml:space="preserve">Exp. nádrž ÚT 800 l PN 6 </t>
  </si>
  <si>
    <t>soubor</t>
  </si>
  <si>
    <t>732339102R00</t>
  </si>
  <si>
    <t xml:space="preserve">Montáž nádoby expanzní tlakové 25 l. </t>
  </si>
  <si>
    <t>732429112R00</t>
  </si>
  <si>
    <t xml:space="preserve">Montáž čerpadel oběhových spirálních, DN 40 </t>
  </si>
  <si>
    <t>732429113R00</t>
  </si>
  <si>
    <t xml:space="preserve">Montáž čerpadel oběhových spirálních, DN 50 </t>
  </si>
  <si>
    <t>42610950</t>
  </si>
  <si>
    <t>Čerpadlo poz.4</t>
  </si>
  <si>
    <t>42610951</t>
  </si>
  <si>
    <t>Čerpadlo poz.5</t>
  </si>
  <si>
    <t>48432311.01</t>
  </si>
  <si>
    <t>VýměníkTV poz.1</t>
  </si>
  <si>
    <t>48466506</t>
  </si>
  <si>
    <t>EXP. nádrž  25 l + uz. armatura</t>
  </si>
  <si>
    <t>733</t>
  </si>
  <si>
    <t>Rozvod potrubí</t>
  </si>
  <si>
    <t>733121210R00</t>
  </si>
  <si>
    <t xml:space="preserve">Potrubí hladké bezešvé v kotelnách D 22/2,6 </t>
  </si>
  <si>
    <t>733121214R00</t>
  </si>
  <si>
    <t xml:space="preserve">Potrubí hladké bezešvé v kotelnách D 31,8/2,6 </t>
  </si>
  <si>
    <t>733121216R00</t>
  </si>
  <si>
    <t xml:space="preserve">Potrubí hladké bezešvé v kotelnách D 44,5/2,6 </t>
  </si>
  <si>
    <t>733121219R00</t>
  </si>
  <si>
    <t xml:space="preserve">Potrubí hladké bezešvé v kotelnách D 60,3/2,9 </t>
  </si>
  <si>
    <t>733124113R00</t>
  </si>
  <si>
    <t xml:space="preserve">Zhotov.přechodu z trub.hladkých kováním 25/15 </t>
  </si>
  <si>
    <t>733124115R00</t>
  </si>
  <si>
    <t xml:space="preserve">Zhotov.přechodu z trub.hladkých kováním 40/25 </t>
  </si>
  <si>
    <t>733124116R00</t>
  </si>
  <si>
    <t xml:space="preserve">Zhotov.přechodu z trub.hladkých kováním 40/15 </t>
  </si>
  <si>
    <t>733124119R00</t>
  </si>
  <si>
    <t xml:space="preserve">Zhotov.přechodu z trub.hladkých kováním 65/40 </t>
  </si>
  <si>
    <t>733141102R00</t>
  </si>
  <si>
    <t xml:space="preserve">Odvzdušňovací nádobky z trub.ocelových do DN 50 </t>
  </si>
  <si>
    <t>734</t>
  </si>
  <si>
    <t>Armatury</t>
  </si>
  <si>
    <t>734109211R00</t>
  </si>
  <si>
    <t xml:space="preserve">Montáž přírub. armatur, 2 příruby, PN 1,6, DN 15 </t>
  </si>
  <si>
    <t>734109212R00</t>
  </si>
  <si>
    <t xml:space="preserve">Montáž přírub. armatur, 2 příruby, PN 1,6, DN 25 </t>
  </si>
  <si>
    <t>734109217R00</t>
  </si>
  <si>
    <t xml:space="preserve">Montáž přírub. armatur, 2 příruby, PN 1,6, DN 100 </t>
  </si>
  <si>
    <t>734109311R00</t>
  </si>
  <si>
    <t xml:space="preserve">Montáž přírub.armatur se 2 přírub.PN 2,5-4,0,DN 15 </t>
  </si>
  <si>
    <t>734109312R00</t>
  </si>
  <si>
    <t xml:space="preserve">Montáž přírub.armatur se 2 přírub.PN 2,5-4,0,DN 25 </t>
  </si>
  <si>
    <t>734109313R00</t>
  </si>
  <si>
    <t xml:space="preserve">Montáž přírub.armatur se 2 přírub.PN 2,5-4,0,DN 40 </t>
  </si>
  <si>
    <t>734109314R00</t>
  </si>
  <si>
    <t xml:space="preserve">Montáž přírub.armatur se 2 přírub.PN 2,5-4,0,DN 50 </t>
  </si>
  <si>
    <t>734109412R00</t>
  </si>
  <si>
    <t>Montáž přírub.armatur se 3 přírub.PN 1,6,DN 25 +DN 20</t>
  </si>
  <si>
    <t>734173413R00</t>
  </si>
  <si>
    <t xml:space="preserve">Přírubové spoje PN 1,6/I MPa, DN 40 </t>
  </si>
  <si>
    <t>734209106T00</t>
  </si>
  <si>
    <t xml:space="preserve">Montáž armatur závitových,s 1závitem, G 6/4 </t>
  </si>
  <si>
    <t>734209107T00</t>
  </si>
  <si>
    <t xml:space="preserve">Montáž armatur závitových,s 1závitem, G 5/4 </t>
  </si>
  <si>
    <t>734291113R00</t>
  </si>
  <si>
    <t xml:space="preserve">Kohouty plnící a vypouštěcí G 1/2 </t>
  </si>
  <si>
    <t>734291113R01</t>
  </si>
  <si>
    <t xml:space="preserve">Kohouty plnící a vypouštěcí 15/10 </t>
  </si>
  <si>
    <t>734291114R00</t>
  </si>
  <si>
    <t xml:space="preserve">Kohouty plnící a vypouštěcí G 3/4 </t>
  </si>
  <si>
    <t>734419111R00</t>
  </si>
  <si>
    <t xml:space="preserve">Montáž teploměru s pouzdrem nebo stonkem a jímkou </t>
  </si>
  <si>
    <t>734421150R00</t>
  </si>
  <si>
    <t xml:space="preserve">Tlakoměr deformační 0-1 MPa D 100 + smyčka </t>
  </si>
  <si>
    <t>734494213R00</t>
  </si>
  <si>
    <t xml:space="preserve">Návarky s trubkovým závitem G 1/2 </t>
  </si>
  <si>
    <t>38832323</t>
  </si>
  <si>
    <t>Teploměr nerezový TU 120, délka stonku 160 mm</t>
  </si>
  <si>
    <t>42210706</t>
  </si>
  <si>
    <t>Ventil uzavírací přímý V 30-111-616 II  DN 25</t>
  </si>
  <si>
    <t>42211316</t>
  </si>
  <si>
    <t>Ventil uzavírací přímý V 30-111-540 III DN 25</t>
  </si>
  <si>
    <t>42211322</t>
  </si>
  <si>
    <t>Ventil uzavírací přímý V 30-111-540 III DN 40</t>
  </si>
  <si>
    <t>42215310</t>
  </si>
  <si>
    <t>Ventil uzavírací přímý V 30-111-540.III  DN 50</t>
  </si>
  <si>
    <t>42218014</t>
  </si>
  <si>
    <t>ODVADĚČ KONDENZÁTU kapslový DN 25/25</t>
  </si>
  <si>
    <t>42256513</t>
  </si>
  <si>
    <t>Ventil pojistný  1 1/4" x 1 1/2" 8 bar</t>
  </si>
  <si>
    <t>42256514</t>
  </si>
  <si>
    <t>Ventil pojistný 1 1/2" x 2" 4 bary</t>
  </si>
  <si>
    <t>42265779</t>
  </si>
  <si>
    <t>Filtr s výměnnou vložkou D71-118-616 PN16  DN 100</t>
  </si>
  <si>
    <t>42266620</t>
  </si>
  <si>
    <t>Filtr s výměnnou vložkou D71-118-540 PN40 DN 50</t>
  </si>
  <si>
    <t>42283590</t>
  </si>
  <si>
    <t>Klapka mezipřírubová měkkotěsnící DN100/16</t>
  </si>
  <si>
    <t>48466426</t>
  </si>
  <si>
    <t>systémový oddělovač</t>
  </si>
  <si>
    <t>55100999</t>
  </si>
  <si>
    <t>difuzor DF2</t>
  </si>
  <si>
    <t>783</t>
  </si>
  <si>
    <t>Nátěry</t>
  </si>
  <si>
    <t>783125130R00</t>
  </si>
  <si>
    <t xml:space="preserve">Nátěr syntetický OK "C" nebo "CC" dvojnásobný </t>
  </si>
  <si>
    <t>m2</t>
  </si>
  <si>
    <t>783851223R00</t>
  </si>
  <si>
    <t xml:space="preserve">Nátěr epoxidový betonových podlah Ekopox 640 </t>
  </si>
  <si>
    <t>784</t>
  </si>
  <si>
    <t>Malby</t>
  </si>
  <si>
    <t>784422271R00</t>
  </si>
  <si>
    <t xml:space="preserve">Malba vápenná 2x, pačok 2x,1barva, místn. do 3,8 m </t>
  </si>
  <si>
    <t>M23</t>
  </si>
  <si>
    <t>Montáže potrubí</t>
  </si>
  <si>
    <t>23008000</t>
  </si>
  <si>
    <t xml:space="preserve">Demontáž stávajícího zařízení </t>
  </si>
  <si>
    <t>komple</t>
  </si>
  <si>
    <t>Kompletační činnost (IČD)</t>
  </si>
  <si>
    <t>Zařízení staveniště</t>
  </si>
  <si>
    <t>Mimostaveništní doprava</t>
  </si>
  <si>
    <t>Přesun stavebních kapacit</t>
  </si>
  <si>
    <t>Oborová přirážka</t>
  </si>
  <si>
    <t>Ztížené výrobní podmínky</t>
  </si>
  <si>
    <t>Kč</t>
  </si>
  <si>
    <t>Rekapitulace dílů MaR</t>
  </si>
  <si>
    <t>Rekapitulace dílů Strojních a stavebních</t>
  </si>
  <si>
    <t>Izolace tepelná</t>
  </si>
  <si>
    <t>Vnitní vodovod</t>
  </si>
  <si>
    <t xml:space="preserve">Armatury </t>
  </si>
  <si>
    <t xml:space="preserve">Malby </t>
  </si>
  <si>
    <t>Strojní část</t>
  </si>
  <si>
    <t>MaR a Strojní část</t>
  </si>
  <si>
    <t>2</t>
  </si>
  <si>
    <t>3</t>
  </si>
  <si>
    <t>4</t>
  </si>
  <si>
    <t>5</t>
  </si>
  <si>
    <t>6</t>
  </si>
  <si>
    <t>Základ</t>
  </si>
  <si>
    <t xml:space="preserve">Rekapitulace vedlejší rozpočtové náklady </t>
  </si>
  <si>
    <t>VS Český rozhlas České Budějovice</t>
  </si>
  <si>
    <t>001</t>
  </si>
  <si>
    <t>DPH</t>
  </si>
  <si>
    <t>SUM</t>
  </si>
  <si>
    <t>MaR + strojní</t>
  </si>
  <si>
    <t>Vedlejší náklady</t>
  </si>
  <si>
    <t>Univerzální GSM komunikátor a ovladač pro zasílání poruchových stavů v SMS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</si>
</sst>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10"/>
      <name val="Arial CE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i/>
      <sz val="8"/>
      <name val="Arial CE"/>
      <family val="2"/>
      <charset val="238"/>
    </font>
    <font>
      <i/>
      <sz val="9"/>
      <name val="Arial CE"/>
    </font>
    <font>
      <b/>
      <sz val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31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8" fillId="0" borderId="0" xfId="2"/>
    <xf numFmtId="0" fontId="19" fillId="0" borderId="0" xfId="2" applyFont="1"/>
    <xf numFmtId="0" fontId="20" fillId="0" borderId="0" xfId="2" applyFont="1"/>
    <xf numFmtId="0" fontId="19" fillId="0" borderId="0" xfId="2" applyFont="1" applyAlignment="1">
      <alignment horizontal="right"/>
    </xf>
    <xf numFmtId="49" fontId="20" fillId="6" borderId="36" xfId="2" applyNumberFormat="1" applyFont="1" applyFill="1" applyBorder="1"/>
    <xf numFmtId="0" fontId="20" fillId="6" borderId="22" xfId="2" applyFont="1" applyFill="1" applyBorder="1" applyAlignment="1">
      <alignment horizontal="center"/>
    </xf>
    <xf numFmtId="0" fontId="20" fillId="6" borderId="36" xfId="2" applyFont="1" applyFill="1" applyBorder="1" applyAlignment="1">
      <alignment horizontal="center"/>
    </xf>
    <xf numFmtId="0" fontId="21" fillId="0" borderId="0" xfId="2" applyFont="1"/>
    <xf numFmtId="0" fontId="22" fillId="0" borderId="44" xfId="2" applyFont="1" applyBorder="1" applyAlignment="1">
      <alignment horizontal="center" vertical="top"/>
    </xf>
    <xf numFmtId="49" fontId="22" fillId="0" borderId="44" xfId="2" applyNumberFormat="1" applyFont="1" applyBorder="1" applyAlignment="1">
      <alignment horizontal="left" vertical="top"/>
    </xf>
    <xf numFmtId="0" fontId="22" fillId="0" borderId="44" xfId="2" applyFont="1" applyBorder="1" applyAlignment="1">
      <alignment vertical="top" wrapText="1"/>
    </xf>
    <xf numFmtId="49" fontId="22" fillId="0" borderId="44" xfId="2" applyNumberFormat="1" applyFont="1" applyBorder="1" applyAlignment="1">
      <alignment horizontal="center" shrinkToFit="1"/>
    </xf>
    <xf numFmtId="4" fontId="22" fillId="0" borderId="44" xfId="2" applyNumberFormat="1" applyFont="1" applyBorder="1" applyAlignment="1">
      <alignment horizontal="right"/>
    </xf>
    <xf numFmtId="0" fontId="23" fillId="0" borderId="0" xfId="2" applyFont="1"/>
    <xf numFmtId="0" fontId="24" fillId="0" borderId="0" xfId="2" applyFont="1"/>
    <xf numFmtId="0" fontId="18" fillId="0" borderId="0" xfId="2" applyAlignment="1">
      <alignment horizontal="right"/>
    </xf>
    <xf numFmtId="0" fontId="25" fillId="0" borderId="0" xfId="2" applyFont="1"/>
    <xf numFmtId="3" fontId="25" fillId="0" borderId="0" xfId="2" applyNumberFormat="1" applyFont="1" applyAlignment="1">
      <alignment horizontal="right"/>
    </xf>
    <xf numFmtId="4" fontId="25" fillId="0" borderId="0" xfId="2" applyNumberFormat="1" applyFont="1"/>
    <xf numFmtId="0" fontId="22" fillId="0" borderId="36" xfId="2" applyFont="1" applyBorder="1" applyAlignment="1">
      <alignment horizontal="center" vertical="top"/>
    </xf>
    <xf numFmtId="49" fontId="22" fillId="0" borderId="36" xfId="2" applyNumberFormat="1" applyFont="1" applyBorder="1" applyAlignment="1">
      <alignment horizontal="left" vertical="top"/>
    </xf>
    <xf numFmtId="0" fontId="22" fillId="0" borderId="36" xfId="2" applyFont="1" applyBorder="1" applyAlignment="1">
      <alignment vertical="top" wrapText="1"/>
    </xf>
    <xf numFmtId="49" fontId="22" fillId="0" borderId="36" xfId="2" applyNumberFormat="1" applyFont="1" applyBorder="1" applyAlignment="1">
      <alignment horizontal="center" shrinkToFit="1"/>
    </xf>
    <xf numFmtId="4" fontId="22" fillId="0" borderId="36" xfId="2" applyNumberFormat="1" applyFont="1" applyBorder="1" applyAlignment="1">
      <alignment horizontal="right"/>
    </xf>
    <xf numFmtId="4" fontId="17" fillId="4" borderId="36" xfId="0" applyNumberFormat="1" applyFont="1" applyFill="1" applyBorder="1" applyAlignment="1" applyProtection="1">
      <alignment vertical="top" shrinkToFit="1"/>
      <protection locked="0"/>
    </xf>
    <xf numFmtId="4" fontId="17" fillId="0" borderId="36" xfId="0" applyNumberFormat="1" applyFont="1" applyBorder="1" applyAlignment="1">
      <alignment vertical="top" shrinkToFit="1"/>
    </xf>
    <xf numFmtId="49" fontId="7" fillId="0" borderId="34" xfId="0" applyNumberFormat="1" applyFont="1" applyBorder="1" applyAlignment="1">
      <alignment vertical="center"/>
    </xf>
    <xf numFmtId="4" fontId="7" fillId="0" borderId="36" xfId="0" applyNumberFormat="1" applyFont="1" applyBorder="1" applyAlignment="1">
      <alignment vertical="center"/>
    </xf>
    <xf numFmtId="0" fontId="0" fillId="4" borderId="36" xfId="0" applyFont="1" applyFill="1" applyBorder="1" applyAlignment="1" applyProtection="1">
      <alignment horizontal="center" vertical="center"/>
      <protection locked="0"/>
    </xf>
    <xf numFmtId="0" fontId="0" fillId="4" borderId="36" xfId="0" applyFont="1" applyFill="1" applyBorder="1" applyAlignment="1" applyProtection="1">
      <alignment horizontal="right" vertical="center"/>
      <protection locked="0"/>
    </xf>
    <xf numFmtId="0" fontId="8" fillId="3" borderId="6" xfId="0" applyNumberFormat="1" applyFont="1" applyFill="1" applyBorder="1" applyAlignment="1">
      <alignment horizontal="left" vertical="center" wrapText="1"/>
    </xf>
    <xf numFmtId="0" fontId="8" fillId="3" borderId="0" xfId="0" applyNumberFormat="1" applyFont="1" applyFill="1" applyAlignment="1">
      <alignment horizontal="left" vertical="center" wrapText="1"/>
    </xf>
    <xf numFmtId="3" fontId="7" fillId="0" borderId="22" xfId="0" applyNumberFormat="1" applyFont="1" applyBorder="1" applyAlignment="1">
      <alignment vertical="center"/>
    </xf>
    <xf numFmtId="3" fontId="19" fillId="0" borderId="36" xfId="0" applyNumberFormat="1" applyFont="1" applyBorder="1" applyAlignment="1">
      <alignment horizontal="right"/>
    </xf>
    <xf numFmtId="0" fontId="0" fillId="7" borderId="21" xfId="0" applyFont="1" applyFill="1" applyBorder="1" applyAlignment="1">
      <alignment vertical="center"/>
    </xf>
    <xf numFmtId="49" fontId="0" fillId="7" borderId="12" xfId="0" applyNumberFormat="1" applyFill="1" applyBorder="1" applyAlignment="1">
      <alignment vertical="center"/>
    </xf>
    <xf numFmtId="0" fontId="8" fillId="7" borderId="27" xfId="0" applyFont="1" applyFill="1" applyBorder="1" applyAlignment="1">
      <alignment vertical="top"/>
    </xf>
    <xf numFmtId="49" fontId="8" fillId="7" borderId="18" xfId="0" applyNumberFormat="1" applyFont="1" applyFill="1" applyBorder="1" applyAlignment="1">
      <alignment vertical="top"/>
    </xf>
    <xf numFmtId="49" fontId="8" fillId="7" borderId="18" xfId="0" applyNumberFormat="1" applyFont="1" applyFill="1" applyBorder="1" applyAlignment="1">
      <alignment horizontal="left" vertical="top" wrapText="1"/>
    </xf>
    <xf numFmtId="0" fontId="8" fillId="7" borderId="18" xfId="0" applyFont="1" applyFill="1" applyBorder="1" applyAlignment="1">
      <alignment horizontal="center" vertical="top" shrinkToFit="1"/>
    </xf>
    <xf numFmtId="164" fontId="8" fillId="7" borderId="18" xfId="0" applyNumberFormat="1" applyFont="1" applyFill="1" applyBorder="1" applyAlignment="1">
      <alignment vertical="top" shrinkToFit="1"/>
    </xf>
    <xf numFmtId="4" fontId="8" fillId="7" borderId="18" xfId="0" applyNumberFormat="1" applyFont="1" applyFill="1" applyBorder="1" applyAlignment="1">
      <alignment vertical="top" shrinkToFit="1"/>
    </xf>
    <xf numFmtId="2" fontId="8" fillId="7" borderId="37" xfId="0" applyNumberFormat="1" applyFont="1" applyFill="1" applyBorder="1" applyAlignment="1">
      <alignment vertical="top" shrinkToFit="1"/>
    </xf>
    <xf numFmtId="4" fontId="8" fillId="7" borderId="37" xfId="0" applyNumberFormat="1" applyFont="1" applyFill="1" applyBorder="1" applyAlignment="1">
      <alignment vertical="top" shrinkToFit="1"/>
    </xf>
    <xf numFmtId="0" fontId="8" fillId="7" borderId="15" xfId="0" applyFont="1" applyFill="1" applyBorder="1" applyAlignment="1">
      <alignment vertical="top"/>
    </xf>
    <xf numFmtId="49" fontId="8" fillId="7" borderId="12" xfId="0" applyNumberFormat="1" applyFont="1" applyFill="1" applyBorder="1" applyAlignment="1">
      <alignment vertical="top"/>
    </xf>
    <xf numFmtId="49" fontId="8" fillId="7" borderId="12" xfId="0" applyNumberFormat="1" applyFont="1" applyFill="1" applyBorder="1" applyAlignment="1">
      <alignment horizontal="left" vertical="top" wrapText="1"/>
    </xf>
    <xf numFmtId="0" fontId="8" fillId="7" borderId="12" xfId="0" applyFont="1" applyFill="1" applyBorder="1" applyAlignment="1">
      <alignment horizontal="center" vertical="top"/>
    </xf>
    <xf numFmtId="0" fontId="8" fillId="7" borderId="12" xfId="0" applyFont="1" applyFill="1" applyBorder="1" applyAlignment="1">
      <alignment vertical="top"/>
    </xf>
    <xf numFmtId="4" fontId="8" fillId="7" borderId="22" xfId="0" applyNumberFormat="1" applyFont="1" applyFill="1" applyBorder="1" applyAlignment="1">
      <alignment vertical="top"/>
    </xf>
    <xf numFmtId="0" fontId="7" fillId="7" borderId="34" xfId="0" applyFont="1" applyFill="1" applyBorder="1" applyAlignment="1">
      <alignment vertical="center"/>
    </xf>
    <xf numFmtId="0" fontId="7" fillId="7" borderId="34" xfId="0" applyFont="1" applyFill="1" applyBorder="1" applyAlignment="1">
      <alignment vertical="center" wrapText="1"/>
    </xf>
    <xf numFmtId="0" fontId="7" fillId="7" borderId="35" xfId="0" applyFont="1" applyFill="1" applyBorder="1" applyAlignment="1">
      <alignment vertical="center" wrapText="1"/>
    </xf>
    <xf numFmtId="4" fontId="7" fillId="7" borderId="36" xfId="0" applyNumberFormat="1" applyFont="1" applyFill="1" applyBorder="1" applyAlignment="1">
      <alignment horizontal="center" vertical="center"/>
    </xf>
    <xf numFmtId="4" fontId="7" fillId="7" borderId="36" xfId="0" applyNumberFormat="1" applyFont="1" applyFill="1" applyBorder="1" applyAlignment="1">
      <alignment vertical="center"/>
    </xf>
    <xf numFmtId="3" fontId="7" fillId="7" borderId="36" xfId="0" applyNumberFormat="1" applyFont="1" applyFill="1" applyBorder="1" applyAlignment="1">
      <alignment vertical="center"/>
    </xf>
    <xf numFmtId="0" fontId="7" fillId="7" borderId="36" xfId="0" applyFont="1" applyFill="1" applyBorder="1" applyAlignment="1">
      <alignment vertical="center" wrapText="1"/>
    </xf>
    <xf numFmtId="0" fontId="17" fillId="0" borderId="27" xfId="0" applyFont="1" applyBorder="1" applyAlignment="1">
      <alignment vertical="top"/>
    </xf>
    <xf numFmtId="0" fontId="0" fillId="5" borderId="0" xfId="0" applyFill="1" applyBorder="1"/>
    <xf numFmtId="0" fontId="0" fillId="8" borderId="0" xfId="0" applyFill="1"/>
    <xf numFmtId="0" fontId="17" fillId="9" borderId="0" xfId="0" applyFont="1" applyFill="1"/>
    <xf numFmtId="0" fontId="0" fillId="0" borderId="0" xfId="0" applyFill="1"/>
    <xf numFmtId="0" fontId="18" fillId="0" borderId="0" xfId="2" applyFill="1"/>
    <xf numFmtId="0" fontId="17" fillId="0" borderId="0" xfId="0" applyFont="1" applyFill="1"/>
    <xf numFmtId="0" fontId="0" fillId="0" borderId="0" xfId="0" applyNumberFormat="1" applyFont="1"/>
    <xf numFmtId="0" fontId="3" fillId="2" borderId="0" xfId="0" applyFont="1" applyFill="1" applyAlignment="1">
      <alignment horizontal="left" wrapText="1"/>
    </xf>
    <xf numFmtId="49" fontId="7" fillId="0" borderId="34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9" fontId="7" fillId="0" borderId="22" xfId="0" applyNumberFormat="1" applyFont="1" applyBorder="1" applyAlignment="1">
      <alignment horizontal="left"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6" fillId="0" borderId="0" xfId="2" applyFont="1" applyAlignment="1">
      <alignment horizontal="center"/>
    </xf>
    <xf numFmtId="49" fontId="0" fillId="7" borderId="12" xfId="0" applyNumberFormat="1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7" borderId="22" xfId="0" applyFill="1" applyBorder="1" applyAlignment="1">
      <alignment vertical="center"/>
    </xf>
  </cellXfs>
  <cellStyles count="3">
    <cellStyle name="Normální" xfId="0" builtinId="0"/>
    <cellStyle name="normální 2" xfId="1" xr:uid="{00000000-0005-0000-0000-000001000000}"/>
    <cellStyle name="normální_POL.XLS" xfId="2" xr:uid="{CF963599-7760-42C7-B8D3-4AEE4A5C797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8;Ro%20&#268;B_VS_v&#253;kaz%20v&#253;m&#283;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ISSERVER1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5">
          <cell r="A5" t="str">
            <v>001</v>
          </cell>
          <cell r="C5" t="str">
            <v>strojní část</v>
          </cell>
        </row>
        <row r="7">
          <cell r="A7" t="str">
            <v>2020/33</v>
          </cell>
          <cell r="C7" t="str">
            <v>VS Český rozhlas, Č. Budějovice</v>
          </cell>
        </row>
        <row r="30">
          <cell r="C30">
            <v>21</v>
          </cell>
        </row>
        <row r="32">
          <cell r="C32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H19" sqref="H19"/>
    </sheetView>
  </sheetViews>
  <sheetFormatPr defaultRowHeight="12.75" x14ac:dyDescent="0.2"/>
  <sheetData>
    <row r="1" spans="1:7" x14ac:dyDescent="0.2">
      <c r="A1" s="21" t="s">
        <v>37</v>
      </c>
    </row>
    <row r="2" spans="1:7" ht="57.75" customHeight="1" x14ac:dyDescent="0.2">
      <c r="A2" s="244" t="s">
        <v>38</v>
      </c>
      <c r="B2" s="244"/>
      <c r="C2" s="244"/>
      <c r="D2" s="244"/>
      <c r="E2" s="244"/>
      <c r="F2" s="244"/>
      <c r="G2" s="24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4"/>
  <sheetViews>
    <sheetView showGridLines="0" view="pageBreakPreview" topLeftCell="B1" zoomScale="130" zoomScaleNormal="100" zoomScaleSheetLayoutView="130" workbookViewId="0">
      <selection activeCell="G19" sqref="G19:H1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35</v>
      </c>
      <c r="B1" s="282" t="s">
        <v>4</v>
      </c>
      <c r="C1" s="283"/>
      <c r="D1" s="283"/>
      <c r="E1" s="283"/>
      <c r="F1" s="283"/>
      <c r="G1" s="283"/>
      <c r="H1" s="283"/>
      <c r="I1" s="283"/>
      <c r="J1" s="284"/>
    </row>
    <row r="2" spans="1:15" ht="36" customHeight="1" x14ac:dyDescent="0.2">
      <c r="A2" s="2"/>
      <c r="B2" s="77" t="s">
        <v>24</v>
      </c>
      <c r="C2" s="78"/>
      <c r="D2" s="79" t="s">
        <v>390</v>
      </c>
      <c r="E2" s="288" t="s">
        <v>389</v>
      </c>
      <c r="F2" s="289"/>
      <c r="G2" s="289"/>
      <c r="H2" s="289"/>
      <c r="I2" s="289"/>
      <c r="J2" s="290"/>
      <c r="O2" s="1"/>
    </row>
    <row r="3" spans="1:15" ht="27" customHeight="1" x14ac:dyDescent="0.2">
      <c r="A3" s="2"/>
      <c r="B3" s="80" t="s">
        <v>44</v>
      </c>
      <c r="C3" s="78"/>
      <c r="D3" s="210">
        <v>1</v>
      </c>
      <c r="E3" s="291" t="s">
        <v>43</v>
      </c>
      <c r="F3" s="292"/>
      <c r="G3" s="292"/>
      <c r="H3" s="292"/>
      <c r="I3" s="292"/>
      <c r="J3" s="293"/>
    </row>
    <row r="4" spans="1:15" ht="23.25" customHeight="1" x14ac:dyDescent="0.2">
      <c r="A4" s="76">
        <v>4890</v>
      </c>
      <c r="B4" s="81" t="s">
        <v>45</v>
      </c>
      <c r="C4" s="82"/>
      <c r="D4" s="209">
        <v>1</v>
      </c>
      <c r="E4" s="271" t="s">
        <v>381</v>
      </c>
      <c r="F4" s="272"/>
      <c r="G4" s="272"/>
      <c r="H4" s="272"/>
      <c r="I4" s="272"/>
      <c r="J4" s="273"/>
    </row>
    <row r="5" spans="1:15" ht="24" customHeight="1" x14ac:dyDescent="0.2">
      <c r="A5" s="2"/>
      <c r="B5" s="31" t="s">
        <v>23</v>
      </c>
      <c r="D5" s="276"/>
      <c r="E5" s="277"/>
      <c r="F5" s="277"/>
      <c r="G5" s="277"/>
      <c r="H5" s="18" t="s">
        <v>39</v>
      </c>
      <c r="I5" s="22"/>
      <c r="J5" s="8"/>
    </row>
    <row r="6" spans="1:15" ht="15.75" customHeight="1" x14ac:dyDescent="0.2">
      <c r="A6" s="2"/>
      <c r="B6" s="28"/>
      <c r="C6" s="55"/>
      <c r="D6" s="278"/>
      <c r="E6" s="279"/>
      <c r="F6" s="279"/>
      <c r="G6" s="279"/>
      <c r="H6" s="18" t="s">
        <v>33</v>
      </c>
      <c r="I6" s="22"/>
      <c r="J6" s="8"/>
    </row>
    <row r="7" spans="1:15" ht="15.75" customHeight="1" x14ac:dyDescent="0.2">
      <c r="A7" s="2"/>
      <c r="B7" s="29"/>
      <c r="C7" s="56"/>
      <c r="D7" s="53"/>
      <c r="E7" s="280"/>
      <c r="F7" s="281"/>
      <c r="G7" s="281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39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33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95"/>
      <c r="E11" s="295"/>
      <c r="F11" s="295"/>
      <c r="G11" s="295"/>
      <c r="H11" s="18" t="s">
        <v>39</v>
      </c>
      <c r="I11" s="84"/>
      <c r="J11" s="8"/>
    </row>
    <row r="12" spans="1:15" ht="15.75" customHeight="1" x14ac:dyDescent="0.2">
      <c r="A12" s="2"/>
      <c r="B12" s="28"/>
      <c r="C12" s="55"/>
      <c r="D12" s="270"/>
      <c r="E12" s="270"/>
      <c r="F12" s="270"/>
      <c r="G12" s="270"/>
      <c r="H12" s="18" t="s">
        <v>33</v>
      </c>
      <c r="I12" s="84"/>
      <c r="J12" s="8"/>
    </row>
    <row r="13" spans="1:15" ht="15.75" customHeight="1" x14ac:dyDescent="0.2">
      <c r="A13" s="2"/>
      <c r="B13" s="29"/>
      <c r="C13" s="56"/>
      <c r="D13" s="83"/>
      <c r="E13" s="274"/>
      <c r="F13" s="275"/>
      <c r="G13" s="275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31</v>
      </c>
      <c r="C15" s="61"/>
      <c r="D15" s="54"/>
      <c r="E15" s="294"/>
      <c r="F15" s="294"/>
      <c r="G15" s="296"/>
      <c r="H15" s="296"/>
      <c r="I15" s="296" t="s">
        <v>30</v>
      </c>
      <c r="J15" s="297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259"/>
      <c r="F16" s="260"/>
      <c r="G16" s="259"/>
      <c r="H16" s="260"/>
      <c r="I16" s="259">
        <f>SUMIF(F49:F54,A16,I49:I54)+SUMIF(F49:F54,"PSU",I49:I54)</f>
        <v>0</v>
      </c>
      <c r="J16" s="261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259"/>
      <c r="F17" s="260"/>
      <c r="G17" s="259"/>
      <c r="H17" s="260"/>
      <c r="I17" s="259">
        <f>SUMIF(F63:F70,A17,I63:I70)</f>
        <v>0</v>
      </c>
      <c r="J17" s="261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259"/>
      <c r="F18" s="260"/>
      <c r="G18" s="259"/>
      <c r="H18" s="260"/>
      <c r="I18" s="259">
        <f>SUMIF(F63:F70,A18,I63:I70)</f>
        <v>0</v>
      </c>
      <c r="J18" s="261"/>
    </row>
    <row r="19" spans="1:10" ht="23.25" customHeight="1" x14ac:dyDescent="0.2">
      <c r="A19" s="138" t="s">
        <v>62</v>
      </c>
      <c r="B19" s="38" t="s">
        <v>394</v>
      </c>
      <c r="C19" s="62"/>
      <c r="D19" s="63"/>
      <c r="E19" s="259"/>
      <c r="F19" s="260"/>
      <c r="G19" s="259"/>
      <c r="H19" s="260"/>
      <c r="I19" s="259">
        <f>SUMIF(E78:E83,A19,I78:I83)</f>
        <v>0</v>
      </c>
      <c r="J19" s="261"/>
    </row>
    <row r="20" spans="1:10" ht="23.25" customHeight="1" x14ac:dyDescent="0.2">
      <c r="A20" s="138" t="s">
        <v>63</v>
      </c>
      <c r="B20" s="38" t="s">
        <v>29</v>
      </c>
      <c r="C20" s="62"/>
      <c r="D20" s="63"/>
      <c r="E20" s="259"/>
      <c r="F20" s="260"/>
      <c r="G20" s="259"/>
      <c r="H20" s="260"/>
      <c r="I20" s="259">
        <f>SUMIF(F49:F54,A20,I49:I54)</f>
        <v>0</v>
      </c>
      <c r="J20" s="261"/>
    </row>
    <row r="21" spans="1:10" ht="23.25" customHeight="1" x14ac:dyDescent="0.2">
      <c r="A21" s="2"/>
      <c r="B21" s="48" t="s">
        <v>30</v>
      </c>
      <c r="C21" s="64"/>
      <c r="D21" s="65"/>
      <c r="E21" s="262"/>
      <c r="F21" s="298"/>
      <c r="G21" s="262"/>
      <c r="H21" s="298"/>
      <c r="I21" s="262">
        <f>SUM(I16:J20)</f>
        <v>0</v>
      </c>
      <c r="J21" s="263"/>
    </row>
    <row r="22" spans="1:10" ht="33" customHeight="1" x14ac:dyDescent="0.2">
      <c r="A22" s="2"/>
      <c r="B22" s="42" t="s">
        <v>32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15</v>
      </c>
      <c r="F23" s="39" t="s">
        <v>0</v>
      </c>
      <c r="G23" s="257">
        <f>ZakladDPHSniVypocet</f>
        <v>0</v>
      </c>
      <c r="H23" s="258"/>
      <c r="I23" s="258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255">
        <f>ZakladDPHSni*(SazbaDPH1/100)</f>
        <v>0</v>
      </c>
      <c r="H24" s="256"/>
      <c r="I24" s="256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57">
        <f ca="1">ZakladDPHZaklVypocet</f>
        <v>0</v>
      </c>
      <c r="H25" s="258"/>
      <c r="I25" s="258"/>
      <c r="J25" s="40" t="str">
        <f t="shared" si="0"/>
        <v>CZK</v>
      </c>
    </row>
    <row r="26" spans="1:10" ht="23.25" hidden="1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85">
        <f ca="1">(ZakladDPHZakl*(SazbaDPH2/100))</f>
        <v>0</v>
      </c>
      <c r="H26" s="286"/>
      <c r="I26" s="286"/>
      <c r="J26" s="37" t="str">
        <f t="shared" si="0"/>
        <v>CZK</v>
      </c>
    </row>
    <row r="27" spans="1:10" ht="23.25" customHeight="1" thickBot="1" x14ac:dyDescent="0.25">
      <c r="A27" s="2">
        <f ca="1">ZakladDPHSni+ZakladDPHZakl</f>
        <v>0</v>
      </c>
      <c r="B27" s="31" t="s">
        <v>5</v>
      </c>
      <c r="C27" s="70"/>
      <c r="D27" s="71"/>
      <c r="E27" s="70"/>
      <c r="F27" s="16"/>
      <c r="G27" s="287">
        <f ca="1">CenaCelkemBezDPH-(ZakladDPHZakl+ZakladDPHSni)</f>
        <v>0</v>
      </c>
      <c r="H27" s="287"/>
      <c r="I27" s="287"/>
      <c r="J27" s="41" t="str">
        <f t="shared" si="0"/>
        <v>CZK</v>
      </c>
    </row>
    <row r="28" spans="1:10" ht="27.75" customHeight="1" thickBot="1" x14ac:dyDescent="0.25">
      <c r="A28" s="2">
        <f ca="1">(A27-INT(A27))*100</f>
        <v>0</v>
      </c>
      <c r="B28" s="112" t="s">
        <v>25</v>
      </c>
      <c r="C28" s="113"/>
      <c r="D28" s="113"/>
      <c r="E28" s="114"/>
      <c r="F28" s="115"/>
      <c r="G28" s="265">
        <f ca="1">A27</f>
        <v>0</v>
      </c>
      <c r="H28" s="265"/>
      <c r="I28" s="265"/>
      <c r="J28" s="116" t="str">
        <f t="shared" si="0"/>
        <v>CZK</v>
      </c>
    </row>
    <row r="29" spans="1:10" ht="27.75" hidden="1" customHeight="1" thickBot="1" x14ac:dyDescent="0.25">
      <c r="A29" s="2"/>
      <c r="B29" s="112" t="s">
        <v>34</v>
      </c>
      <c r="C29" s="117"/>
      <c r="D29" s="117"/>
      <c r="E29" s="117"/>
      <c r="F29" s="118"/>
      <c r="G29" s="264">
        <f ca="1">ZakladDPHSni+DPHSni+ZakladDPHZakl+DPHZakl+Zaokrouhleni</f>
        <v>0</v>
      </c>
      <c r="H29" s="264"/>
      <c r="I29" s="264"/>
      <c r="J29" s="119" t="s">
        <v>48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66"/>
      <c r="E34" s="267"/>
      <c r="G34" s="268"/>
      <c r="H34" s="269"/>
      <c r="I34" s="269"/>
      <c r="J34" s="25"/>
    </row>
    <row r="35" spans="1:10" ht="12.75" customHeight="1" x14ac:dyDescent="0.2">
      <c r="A35" s="2"/>
      <c r="B35" s="2"/>
      <c r="D35" s="254" t="s">
        <v>2</v>
      </c>
      <c r="E35" s="25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">
      <c r="A38" s="87" t="s">
        <v>36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6" t="s">
        <v>1</v>
      </c>
      <c r="J38" s="97" t="s">
        <v>0</v>
      </c>
    </row>
    <row r="39" spans="1:10" ht="25.5" hidden="1" customHeight="1" x14ac:dyDescent="0.2">
      <c r="A39" s="87">
        <v>1</v>
      </c>
      <c r="B39" s="98" t="s">
        <v>46</v>
      </c>
      <c r="C39" s="250"/>
      <c r="D39" s="250"/>
      <c r="E39" s="250"/>
      <c r="F39" s="99">
        <f>'Položky MaR'!L133+'Položky strojní část'!L92</f>
        <v>0</v>
      </c>
      <c r="G39" s="99">
        <f ca="1">'Položky MaR'!M133+'Položky strojní část'!M92</f>
        <v>0</v>
      </c>
      <c r="H39" s="100"/>
      <c r="I39" s="101">
        <f ca="1">F39+G39+H39</f>
        <v>0</v>
      </c>
      <c r="J39" s="102" t="str">
        <f ca="1">IF(CenaCelkemVypocet=0,"",I39/CenaCelkemVypocet*100)</f>
        <v/>
      </c>
    </row>
    <row r="40" spans="1:10" ht="25.5" hidden="1" customHeight="1" x14ac:dyDescent="0.2">
      <c r="A40" s="87">
        <v>2</v>
      </c>
      <c r="B40" s="103" t="s">
        <v>42</v>
      </c>
      <c r="C40" s="251" t="s">
        <v>43</v>
      </c>
      <c r="D40" s="251"/>
      <c r="E40" s="251"/>
      <c r="F40" s="99">
        <f>'Položky MaR'!L133+'Položky strojní část'!L92</f>
        <v>0</v>
      </c>
      <c r="G40" s="99">
        <f ca="1">'Položky MaR'!M133+'Položky strojní část'!M92</f>
        <v>0</v>
      </c>
      <c r="H40" s="104"/>
      <c r="I40" s="105">
        <f ca="1">F40+G40+H40</f>
        <v>0</v>
      </c>
      <c r="J40" s="106" t="str">
        <f ca="1">IF(CenaCelkemVypocet=0,"",I40/CenaCelkemVypocet*100)</f>
        <v/>
      </c>
    </row>
    <row r="41" spans="1:10" ht="25.5" hidden="1" customHeight="1" x14ac:dyDescent="0.2">
      <c r="A41" s="87">
        <v>3</v>
      </c>
      <c r="B41" s="107" t="s">
        <v>40</v>
      </c>
      <c r="C41" s="250" t="s">
        <v>393</v>
      </c>
      <c r="D41" s="250"/>
      <c r="E41" s="250"/>
      <c r="F41" s="99">
        <f>'Položky MaR'!L133+'Položky strojní část'!L92</f>
        <v>0</v>
      </c>
      <c r="G41" s="99">
        <f ca="1">'Položky MaR'!M133+'Položky strojní část'!M92</f>
        <v>0</v>
      </c>
      <c r="H41" s="100"/>
      <c r="I41" s="101">
        <f ca="1">F41+G41+H41</f>
        <v>0</v>
      </c>
      <c r="J41" s="102" t="str">
        <f ca="1">IF(CenaCelkemVypocet=0,"",I41/CenaCelkemVypocet*100)</f>
        <v/>
      </c>
    </row>
    <row r="42" spans="1:10" ht="25.5" hidden="1" customHeight="1" x14ac:dyDescent="0.2">
      <c r="A42" s="87"/>
      <c r="B42" s="252" t="s">
        <v>47</v>
      </c>
      <c r="C42" s="253"/>
      <c r="D42" s="253"/>
      <c r="E42" s="253"/>
      <c r="F42" s="108">
        <f>SUMIF(A39:A41,"=1",F39:F41)</f>
        <v>0</v>
      </c>
      <c r="G42" s="109">
        <f ca="1">SUMIF(A39:A41,"=1",G39:G41)</f>
        <v>0</v>
      </c>
      <c r="H42" s="109">
        <f>SUMIF(A39:A41,"=1",H39:H41)</f>
        <v>0</v>
      </c>
      <c r="I42" s="110">
        <f ca="1">SUMIF(A39:A41,"=1",I39:I41)</f>
        <v>0</v>
      </c>
      <c r="J42" s="111">
        <f ca="1">SUMIF(A39:A41,"=1",J39:J41)</f>
        <v>0</v>
      </c>
    </row>
    <row r="46" spans="1:10" ht="15.75" x14ac:dyDescent="0.25">
      <c r="B46" s="120" t="s">
        <v>374</v>
      </c>
    </row>
    <row r="48" spans="1:10" ht="25.5" customHeight="1" x14ac:dyDescent="0.2">
      <c r="A48" s="122"/>
      <c r="B48" s="125" t="s">
        <v>18</v>
      </c>
      <c r="C48" s="125" t="s">
        <v>6</v>
      </c>
      <c r="D48" s="126"/>
      <c r="E48" s="126"/>
      <c r="F48" s="127" t="s">
        <v>49</v>
      </c>
      <c r="G48" s="127"/>
      <c r="H48" s="127"/>
      <c r="I48" s="127" t="s">
        <v>30</v>
      </c>
      <c r="J48" s="127" t="s">
        <v>0</v>
      </c>
    </row>
    <row r="49" spans="1:10" ht="36.75" customHeight="1" x14ac:dyDescent="0.2">
      <c r="A49" s="123"/>
      <c r="B49" s="128" t="s">
        <v>50</v>
      </c>
      <c r="C49" s="247" t="s">
        <v>51</v>
      </c>
      <c r="D49" s="248"/>
      <c r="E49" s="248"/>
      <c r="F49" s="134" t="s">
        <v>26</v>
      </c>
      <c r="G49" s="135"/>
      <c r="H49" s="135"/>
      <c r="I49" s="135">
        <f>'Položky MaR'!G8</f>
        <v>0</v>
      </c>
      <c r="J49" s="132" t="str">
        <f>IF(I55=0,"",I49/I55*100)</f>
        <v/>
      </c>
    </row>
    <row r="50" spans="1:10" ht="36.75" customHeight="1" x14ac:dyDescent="0.2">
      <c r="A50" s="123"/>
      <c r="B50" s="128" t="s">
        <v>52</v>
      </c>
      <c r="C50" s="247" t="s">
        <v>53</v>
      </c>
      <c r="D50" s="248"/>
      <c r="E50" s="248"/>
      <c r="F50" s="134" t="s">
        <v>26</v>
      </c>
      <c r="G50" s="135"/>
      <c r="H50" s="135"/>
      <c r="I50" s="135">
        <f>'Položky MaR'!G62</f>
        <v>0</v>
      </c>
      <c r="J50" s="132" t="str">
        <f>IF(I55=0,"",I50/I55*100)</f>
        <v/>
      </c>
    </row>
    <row r="51" spans="1:10" ht="36.75" customHeight="1" x14ac:dyDescent="0.2">
      <c r="A51" s="123"/>
      <c r="B51" s="128" t="s">
        <v>54</v>
      </c>
      <c r="C51" s="247" t="s">
        <v>55</v>
      </c>
      <c r="D51" s="248"/>
      <c r="E51" s="248"/>
      <c r="F51" s="134" t="s">
        <v>26</v>
      </c>
      <c r="G51" s="135"/>
      <c r="H51" s="135"/>
      <c r="I51" s="135">
        <f>'Položky MaR'!G75</f>
        <v>0</v>
      </c>
      <c r="J51" s="132" t="str">
        <f>IF(I55=0,"",I51/I55*100)</f>
        <v/>
      </c>
    </row>
    <row r="52" spans="1:10" ht="36.75" customHeight="1" x14ac:dyDescent="0.2">
      <c r="A52" s="123"/>
      <c r="B52" s="128" t="s">
        <v>56</v>
      </c>
      <c r="C52" s="247" t="s">
        <v>57</v>
      </c>
      <c r="D52" s="248"/>
      <c r="E52" s="248"/>
      <c r="F52" s="134" t="s">
        <v>26</v>
      </c>
      <c r="G52" s="135"/>
      <c r="H52" s="135"/>
      <c r="I52" s="135">
        <f>'Položky MaR'!G81</f>
        <v>0</v>
      </c>
      <c r="J52" s="132" t="str">
        <f>IF(I55=0,"",I52/I55*100)</f>
        <v/>
      </c>
    </row>
    <row r="53" spans="1:10" ht="36.75" customHeight="1" x14ac:dyDescent="0.2">
      <c r="A53" s="123"/>
      <c r="B53" s="128" t="s">
        <v>58</v>
      </c>
      <c r="C53" s="247" t="s">
        <v>59</v>
      </c>
      <c r="D53" s="248"/>
      <c r="E53" s="248"/>
      <c r="F53" s="134" t="s">
        <v>26</v>
      </c>
      <c r="G53" s="135"/>
      <c r="H53" s="135"/>
      <c r="I53" s="135">
        <f>'Položky MaR'!G105</f>
        <v>0</v>
      </c>
      <c r="J53" s="132" t="str">
        <f>IF(I55=0,"",I53/I55*100)</f>
        <v/>
      </c>
    </row>
    <row r="54" spans="1:10" ht="36.75" customHeight="1" x14ac:dyDescent="0.2">
      <c r="A54" s="123"/>
      <c r="B54" s="128" t="s">
        <v>60</v>
      </c>
      <c r="C54" s="247" t="s">
        <v>61</v>
      </c>
      <c r="D54" s="248"/>
      <c r="E54" s="248"/>
      <c r="F54" s="134" t="s">
        <v>26</v>
      </c>
      <c r="G54" s="135"/>
      <c r="H54" s="135"/>
      <c r="I54" s="135">
        <f>'Položky MaR'!G111</f>
        <v>0</v>
      </c>
      <c r="J54" s="132" t="str">
        <f>IF(I55=0,"",I54/I55*100)</f>
        <v/>
      </c>
    </row>
    <row r="55" spans="1:10" ht="25.5" customHeight="1" x14ac:dyDescent="0.2">
      <c r="A55" s="124"/>
      <c r="B55" s="129" t="s">
        <v>1</v>
      </c>
      <c r="C55" s="130"/>
      <c r="D55" s="131"/>
      <c r="E55" s="131"/>
      <c r="F55" s="136"/>
      <c r="G55" s="137"/>
      <c r="H55" s="137"/>
      <c r="I55" s="137">
        <f>SUM(I49:I54)</f>
        <v>0</v>
      </c>
      <c r="J55" s="133">
        <f>SUM(J49:J54)</f>
        <v>0</v>
      </c>
    </row>
    <row r="56" spans="1:10" x14ac:dyDescent="0.2">
      <c r="F56" s="85"/>
      <c r="G56" s="85"/>
      <c r="H56" s="85"/>
      <c r="I56" s="85"/>
      <c r="J56" s="86"/>
    </row>
    <row r="57" spans="1:10" x14ac:dyDescent="0.2">
      <c r="F57" s="85"/>
      <c r="G57" s="85"/>
      <c r="H57" s="85"/>
      <c r="I57" s="85"/>
      <c r="J57" s="86"/>
    </row>
    <row r="58" spans="1:10" x14ac:dyDescent="0.2">
      <c r="F58" s="85"/>
      <c r="G58" s="85"/>
      <c r="H58" s="85"/>
      <c r="I58" s="85"/>
      <c r="J58" s="86"/>
    </row>
    <row r="59" spans="1:10" x14ac:dyDescent="0.2">
      <c r="F59" s="85"/>
      <c r="G59" s="85"/>
      <c r="H59" s="85"/>
      <c r="I59" s="85"/>
      <c r="J59" s="86"/>
    </row>
    <row r="60" spans="1:10" ht="15.75" x14ac:dyDescent="0.25">
      <c r="B60" s="120" t="s">
        <v>375</v>
      </c>
    </row>
    <row r="62" spans="1:10" ht="25.5" customHeight="1" x14ac:dyDescent="0.2">
      <c r="B62" s="125" t="s">
        <v>18</v>
      </c>
      <c r="C62" s="125" t="s">
        <v>6</v>
      </c>
      <c r="D62" s="126"/>
      <c r="E62" s="126"/>
      <c r="F62" s="127" t="s">
        <v>49</v>
      </c>
      <c r="G62" s="127"/>
      <c r="H62" s="127"/>
      <c r="I62" s="127" t="s">
        <v>30</v>
      </c>
      <c r="J62" s="127" t="s">
        <v>0</v>
      </c>
    </row>
    <row r="63" spans="1:10" ht="36.75" customHeight="1" x14ac:dyDescent="0.2">
      <c r="B63" s="128" t="s">
        <v>195</v>
      </c>
      <c r="C63" s="247" t="s">
        <v>376</v>
      </c>
      <c r="D63" s="248"/>
      <c r="E63" s="248"/>
      <c r="F63" s="134" t="s">
        <v>27</v>
      </c>
      <c r="G63" s="135"/>
      <c r="H63" s="135"/>
      <c r="I63" s="135">
        <f>'Položky strojní část'!G7</f>
        <v>0</v>
      </c>
      <c r="J63" s="132" t="str">
        <f>IF(I71=0,"",I63/I71*100)</f>
        <v/>
      </c>
    </row>
    <row r="64" spans="1:10" ht="36.75" customHeight="1" x14ac:dyDescent="0.2">
      <c r="B64" s="128" t="s">
        <v>212</v>
      </c>
      <c r="C64" s="247" t="s">
        <v>377</v>
      </c>
      <c r="D64" s="248"/>
      <c r="E64" s="248"/>
      <c r="F64" s="134" t="s">
        <v>27</v>
      </c>
      <c r="G64" s="135"/>
      <c r="H64" s="135"/>
      <c r="I64" s="135">
        <f>'Položky strojní část'!G15</f>
        <v>0</v>
      </c>
      <c r="J64" s="132" t="str">
        <f>IF(I71=0,"",I64/I71*100)</f>
        <v/>
      </c>
    </row>
    <row r="65" spans="2:10" ht="36.75" customHeight="1" x14ac:dyDescent="0.2">
      <c r="B65" s="128" t="s">
        <v>248</v>
      </c>
      <c r="C65" s="247" t="s">
        <v>249</v>
      </c>
      <c r="D65" s="248"/>
      <c r="E65" s="248"/>
      <c r="F65" s="134" t="s">
        <v>27</v>
      </c>
      <c r="G65" s="135"/>
      <c r="H65" s="135"/>
      <c r="I65" s="135">
        <f>'Položky strojní část'!G33</f>
        <v>0</v>
      </c>
      <c r="J65" s="132" t="str">
        <f>IF(I71=0,"",I65/I71*100)</f>
        <v/>
      </c>
    </row>
    <row r="66" spans="2:10" ht="36.75" customHeight="1" x14ac:dyDescent="0.2">
      <c r="B66" s="128" t="s">
        <v>269</v>
      </c>
      <c r="C66" s="247" t="s">
        <v>270</v>
      </c>
      <c r="D66" s="248"/>
      <c r="E66" s="248"/>
      <c r="F66" s="134" t="s">
        <v>27</v>
      </c>
      <c r="G66" s="135"/>
      <c r="H66" s="135"/>
      <c r="I66" s="135">
        <f>'Položky strojní část'!G43</f>
        <v>0</v>
      </c>
      <c r="J66" s="132" t="str">
        <f>IF(I71=0,"",I66/I71*100)</f>
        <v/>
      </c>
    </row>
    <row r="67" spans="2:10" ht="36.75" customHeight="1" x14ac:dyDescent="0.2">
      <c r="B67" s="128" t="s">
        <v>289</v>
      </c>
      <c r="C67" s="245" t="s">
        <v>378</v>
      </c>
      <c r="D67" s="246"/>
      <c r="E67" s="249"/>
      <c r="F67" s="134" t="s">
        <v>27</v>
      </c>
      <c r="G67" s="135"/>
      <c r="H67" s="135"/>
      <c r="I67" s="135">
        <f>'Položky strojní část'!G53</f>
        <v>0</v>
      </c>
      <c r="J67" s="132" t="str">
        <f>IF(I71=0,"",I67/I71*100)</f>
        <v/>
      </c>
    </row>
    <row r="68" spans="2:10" ht="36.75" customHeight="1" x14ac:dyDescent="0.2">
      <c r="B68" s="128" t="s">
        <v>351</v>
      </c>
      <c r="C68" s="245" t="s">
        <v>352</v>
      </c>
      <c r="D68" s="246"/>
      <c r="E68" s="249"/>
      <c r="F68" s="134" t="s">
        <v>27</v>
      </c>
      <c r="G68" s="135"/>
      <c r="H68" s="135"/>
      <c r="I68" s="135">
        <f>'Položky strojní část'!G84</f>
        <v>0</v>
      </c>
      <c r="J68" s="132" t="str">
        <f>IF(I71=0,"",I68/I71*100)</f>
        <v/>
      </c>
    </row>
    <row r="69" spans="2:10" ht="36.75" customHeight="1" x14ac:dyDescent="0.2">
      <c r="B69" s="205" t="s">
        <v>358</v>
      </c>
      <c r="C69" s="245" t="s">
        <v>379</v>
      </c>
      <c r="D69" s="246"/>
      <c r="E69" s="249"/>
      <c r="F69" s="134" t="s">
        <v>27</v>
      </c>
      <c r="G69" s="206"/>
      <c r="H69" s="206"/>
      <c r="I69" s="206">
        <f>'Položky strojní část'!G87</f>
        <v>0</v>
      </c>
      <c r="J69" s="132" t="str">
        <f>IF(I71=0,"",I69/I71*100)</f>
        <v/>
      </c>
    </row>
    <row r="70" spans="2:10" ht="36.75" customHeight="1" x14ac:dyDescent="0.2">
      <c r="B70" s="205" t="s">
        <v>362</v>
      </c>
      <c r="C70" s="245" t="s">
        <v>363</v>
      </c>
      <c r="D70" s="246"/>
      <c r="E70" s="249"/>
      <c r="F70" s="134" t="s">
        <v>28</v>
      </c>
      <c r="G70" s="206"/>
      <c r="H70" s="206"/>
      <c r="I70" s="206">
        <f>'Položky strojní část'!G89</f>
        <v>0</v>
      </c>
      <c r="J70" s="132" t="str">
        <f>IF(I71=0,"",I70/I71*100)</f>
        <v/>
      </c>
    </row>
    <row r="71" spans="2:10" ht="25.5" customHeight="1" x14ac:dyDescent="0.2">
      <c r="B71" s="229" t="s">
        <v>1</v>
      </c>
      <c r="C71" s="230"/>
      <c r="D71" s="231"/>
      <c r="E71" s="231"/>
      <c r="F71" s="232"/>
      <c r="G71" s="233"/>
      <c r="H71" s="233"/>
      <c r="I71" s="233">
        <f>SUM(I63:I70)</f>
        <v>0</v>
      </c>
      <c r="J71" s="234">
        <f>SUM(J63:J70)</f>
        <v>0</v>
      </c>
    </row>
    <row r="75" spans="2:10" ht="15.75" x14ac:dyDescent="0.25">
      <c r="B75" s="120" t="s">
        <v>388</v>
      </c>
    </row>
    <row r="77" spans="2:10" ht="24.95" customHeight="1" x14ac:dyDescent="0.2">
      <c r="B77" s="125" t="s">
        <v>18</v>
      </c>
      <c r="C77" s="299" t="s">
        <v>6</v>
      </c>
      <c r="D77" s="300"/>
      <c r="E77" s="127" t="s">
        <v>49</v>
      </c>
      <c r="F77" s="127" t="s">
        <v>373</v>
      </c>
      <c r="G77" s="127" t="s">
        <v>0</v>
      </c>
      <c r="H77" s="127" t="s">
        <v>387</v>
      </c>
      <c r="I77" s="127" t="s">
        <v>30</v>
      </c>
      <c r="J77" s="127" t="s">
        <v>0</v>
      </c>
    </row>
    <row r="78" spans="2:10" ht="24.95" customHeight="1" x14ac:dyDescent="0.2">
      <c r="B78" s="128" t="s">
        <v>40</v>
      </c>
      <c r="C78" s="245" t="s">
        <v>372</v>
      </c>
      <c r="D78" s="246"/>
      <c r="E78" s="134" t="s">
        <v>62</v>
      </c>
      <c r="F78" s="208"/>
      <c r="G78" s="207"/>
      <c r="H78" s="135">
        <f>I71</f>
        <v>0</v>
      </c>
      <c r="I78" s="212">
        <f>F78+G78*H78/100</f>
        <v>0</v>
      </c>
      <c r="J78" s="211" t="str">
        <f>IF(I84=0,"",I78/I84*100)</f>
        <v/>
      </c>
    </row>
    <row r="79" spans="2:10" ht="24.95" customHeight="1" x14ac:dyDescent="0.2">
      <c r="B79" s="128" t="s">
        <v>382</v>
      </c>
      <c r="C79" s="245" t="s">
        <v>371</v>
      </c>
      <c r="D79" s="246"/>
      <c r="E79" s="134" t="s">
        <v>62</v>
      </c>
      <c r="F79" s="208"/>
      <c r="G79" s="207"/>
      <c r="H79" s="135">
        <f>I71</f>
        <v>0</v>
      </c>
      <c r="I79" s="212">
        <f t="shared" ref="I79:I83" si="1">F79+G79*H79/100</f>
        <v>0</v>
      </c>
      <c r="J79" s="211" t="str">
        <f>IF(I84=0,"",I79/I84*100)</f>
        <v/>
      </c>
    </row>
    <row r="80" spans="2:10" ht="24.95" customHeight="1" x14ac:dyDescent="0.2">
      <c r="B80" s="128" t="s">
        <v>383</v>
      </c>
      <c r="C80" s="245" t="s">
        <v>370</v>
      </c>
      <c r="D80" s="246"/>
      <c r="E80" s="134" t="s">
        <v>62</v>
      </c>
      <c r="F80" s="208"/>
      <c r="G80" s="207"/>
      <c r="H80" s="135">
        <f>I71</f>
        <v>0</v>
      </c>
      <c r="I80" s="212">
        <f t="shared" si="1"/>
        <v>0</v>
      </c>
      <c r="J80" s="211" t="str">
        <f>IF(I84=0,"",I80/I84*100)</f>
        <v/>
      </c>
    </row>
    <row r="81" spans="2:10" ht="24.95" customHeight="1" x14ac:dyDescent="0.2">
      <c r="B81" s="128" t="s">
        <v>384</v>
      </c>
      <c r="C81" s="245" t="s">
        <v>369</v>
      </c>
      <c r="D81" s="246"/>
      <c r="E81" s="134" t="s">
        <v>62</v>
      </c>
      <c r="F81" s="208"/>
      <c r="G81" s="207"/>
      <c r="H81" s="135">
        <f>I71</f>
        <v>0</v>
      </c>
      <c r="I81" s="212">
        <f t="shared" si="1"/>
        <v>0</v>
      </c>
      <c r="J81" s="211" t="str">
        <f>IF(I84=0,"",I81/I84*100)</f>
        <v/>
      </c>
    </row>
    <row r="82" spans="2:10" ht="24.95" customHeight="1" x14ac:dyDescent="0.2">
      <c r="B82" s="128" t="s">
        <v>385</v>
      </c>
      <c r="C82" s="245" t="s">
        <v>368</v>
      </c>
      <c r="D82" s="246"/>
      <c r="E82" s="134" t="s">
        <v>62</v>
      </c>
      <c r="F82" s="208"/>
      <c r="G82" s="207"/>
      <c r="H82" s="135">
        <f>I71</f>
        <v>0</v>
      </c>
      <c r="I82" s="212">
        <f t="shared" si="1"/>
        <v>0</v>
      </c>
      <c r="J82" s="211" t="str">
        <f>IF(I84=0,"",I82/I84*100)</f>
        <v/>
      </c>
    </row>
    <row r="83" spans="2:10" ht="24.95" customHeight="1" x14ac:dyDescent="0.2">
      <c r="B83" s="128" t="s">
        <v>386</v>
      </c>
      <c r="C83" s="245" t="s">
        <v>367</v>
      </c>
      <c r="D83" s="246"/>
      <c r="E83" s="134" t="s">
        <v>62</v>
      </c>
      <c r="F83" s="208"/>
      <c r="G83" s="207"/>
      <c r="H83" s="135">
        <f>I71</f>
        <v>0</v>
      </c>
      <c r="I83" s="212">
        <f t="shared" si="1"/>
        <v>0</v>
      </c>
      <c r="J83" s="211" t="str">
        <f>IF(I84=0,"",I83/I84*100)</f>
        <v/>
      </c>
    </row>
    <row r="84" spans="2:10" ht="24.95" customHeight="1" x14ac:dyDescent="0.2">
      <c r="B84" s="229" t="s">
        <v>1</v>
      </c>
      <c r="C84" s="230"/>
      <c r="D84" s="231"/>
      <c r="E84" s="235"/>
      <c r="F84" s="232"/>
      <c r="G84" s="233"/>
      <c r="H84" s="233"/>
      <c r="I84" s="233">
        <f>SUM(I78:I83)</f>
        <v>0</v>
      </c>
      <c r="J84" s="234">
        <f>SUM(J78:J83)</f>
        <v>0</v>
      </c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6">
    <mergeCell ref="C77:D77"/>
    <mergeCell ref="C78:D78"/>
    <mergeCell ref="C79:D79"/>
    <mergeCell ref="C80:D80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82:D82"/>
    <mergeCell ref="C83:D83"/>
    <mergeCell ref="C50:E50"/>
    <mergeCell ref="C51:E51"/>
    <mergeCell ref="C52:E52"/>
    <mergeCell ref="C53:E53"/>
    <mergeCell ref="C54:E54"/>
    <mergeCell ref="C68:E68"/>
    <mergeCell ref="C69:E69"/>
    <mergeCell ref="C70:E70"/>
    <mergeCell ref="C63:E63"/>
    <mergeCell ref="C64:E64"/>
    <mergeCell ref="C65:E65"/>
    <mergeCell ref="C66:E66"/>
    <mergeCell ref="C81:D81"/>
    <mergeCell ref="C67:E6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301" t="s">
        <v>7</v>
      </c>
      <c r="B1" s="301"/>
      <c r="C1" s="302"/>
      <c r="D1" s="301"/>
      <c r="E1" s="301"/>
      <c r="F1" s="301"/>
      <c r="G1" s="301"/>
    </row>
    <row r="2" spans="1:7" ht="24.95" customHeight="1" x14ac:dyDescent="0.2">
      <c r="A2" s="50" t="s">
        <v>8</v>
      </c>
      <c r="B2" s="49"/>
      <c r="C2" s="303"/>
      <c r="D2" s="303"/>
      <c r="E2" s="303"/>
      <c r="F2" s="303"/>
      <c r="G2" s="304"/>
    </row>
    <row r="3" spans="1:7" ht="24.95" customHeight="1" x14ac:dyDescent="0.2">
      <c r="A3" s="50" t="s">
        <v>9</v>
      </c>
      <c r="B3" s="49"/>
      <c r="C3" s="303"/>
      <c r="D3" s="303"/>
      <c r="E3" s="303"/>
      <c r="F3" s="303"/>
      <c r="G3" s="304"/>
    </row>
    <row r="4" spans="1:7" ht="24.95" customHeight="1" x14ac:dyDescent="0.2">
      <c r="A4" s="50" t="s">
        <v>10</v>
      </c>
      <c r="B4" s="49"/>
      <c r="C4" s="303"/>
      <c r="D4" s="303"/>
      <c r="E4" s="303"/>
      <c r="F4" s="303"/>
      <c r="G4" s="304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F24C-B0FF-4648-9B8C-E461858F95A4}">
  <sheetPr>
    <outlinePr summaryBelow="0"/>
  </sheetPr>
  <dimension ref="A1:AJ5001"/>
  <sheetViews>
    <sheetView zoomScale="85" zoomScaleNormal="85" zoomScaleSheetLayoutView="100" workbookViewId="0">
      <pane ySplit="7" topLeftCell="A53" activePane="bottomLeft" state="frozen"/>
      <selection activeCell="H19" sqref="H19"/>
      <selection pane="bottomLeft" activeCell="P73" sqref="P73"/>
    </sheetView>
  </sheetViews>
  <sheetFormatPr defaultRowHeight="12.75" outlineLevelRow="1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10" max="14" width="9.140625" hidden="1" customWidth="1"/>
    <col min="15" max="17" width="9.140625" customWidth="1"/>
  </cols>
  <sheetData>
    <row r="1" spans="1:36" ht="15.75" customHeight="1" x14ac:dyDescent="0.25">
      <c r="A1" s="305" t="s">
        <v>7</v>
      </c>
      <c r="B1" s="305"/>
      <c r="C1" s="305"/>
      <c r="D1" s="305"/>
      <c r="E1" s="305"/>
      <c r="F1" s="305"/>
      <c r="G1" s="305"/>
    </row>
    <row r="2" spans="1:36" ht="24.95" customHeight="1" x14ac:dyDescent="0.2">
      <c r="A2" s="139" t="s">
        <v>8</v>
      </c>
      <c r="B2" s="49" t="s">
        <v>390</v>
      </c>
      <c r="C2" s="306" t="s">
        <v>389</v>
      </c>
      <c r="D2" s="307"/>
      <c r="E2" s="307"/>
      <c r="F2" s="307"/>
      <c r="G2" s="308"/>
    </row>
    <row r="3" spans="1:36" ht="24.95" customHeight="1" x14ac:dyDescent="0.2">
      <c r="A3" s="139" t="s">
        <v>9</v>
      </c>
      <c r="B3" s="49" t="s">
        <v>42</v>
      </c>
      <c r="C3" s="306" t="s">
        <v>43</v>
      </c>
      <c r="D3" s="307"/>
      <c r="E3" s="307"/>
      <c r="F3" s="307"/>
      <c r="G3" s="308"/>
    </row>
    <row r="4" spans="1:36" ht="24.95" customHeight="1" x14ac:dyDescent="0.2">
      <c r="A4" s="141" t="s">
        <v>10</v>
      </c>
      <c r="B4" s="142" t="s">
        <v>40</v>
      </c>
      <c r="C4" s="309" t="s">
        <v>41</v>
      </c>
      <c r="D4" s="310"/>
      <c r="E4" s="310"/>
      <c r="F4" s="310"/>
      <c r="G4" s="311"/>
    </row>
    <row r="5" spans="1:36" x14ac:dyDescent="0.2">
      <c r="D5" s="10"/>
    </row>
    <row r="6" spans="1:36" ht="38.25" customHeight="1" x14ac:dyDescent="0.2">
      <c r="A6" s="144" t="s">
        <v>64</v>
      </c>
      <c r="B6" s="146" t="s">
        <v>65</v>
      </c>
      <c r="C6" s="146" t="s">
        <v>66</v>
      </c>
      <c r="D6" s="145" t="s">
        <v>67</v>
      </c>
      <c r="E6" s="144" t="s">
        <v>68</v>
      </c>
      <c r="F6" s="143" t="s">
        <v>69</v>
      </c>
      <c r="G6" s="144" t="s">
        <v>30</v>
      </c>
      <c r="J6" s="237" t="s">
        <v>391</v>
      </c>
    </row>
    <row r="7" spans="1:36" hidden="1" x14ac:dyDescent="0.2">
      <c r="A7" s="3"/>
      <c r="B7" s="4"/>
      <c r="C7" s="4"/>
      <c r="D7" s="6"/>
      <c r="E7" s="148"/>
      <c r="F7" s="149"/>
      <c r="G7" s="149"/>
    </row>
    <row r="8" spans="1:36" x14ac:dyDescent="0.2">
      <c r="A8" s="154" t="s">
        <v>70</v>
      </c>
      <c r="B8" s="155" t="s">
        <v>50</v>
      </c>
      <c r="C8" s="173" t="s">
        <v>51</v>
      </c>
      <c r="D8" s="156"/>
      <c r="E8" s="157"/>
      <c r="F8" s="158"/>
      <c r="G8" s="159">
        <f>SUMIF(G9:G61,"&lt;&gt;NOR")</f>
        <v>0</v>
      </c>
      <c r="J8" s="238"/>
    </row>
    <row r="9" spans="1:36" outlineLevel="1" x14ac:dyDescent="0.2">
      <c r="A9" s="166">
        <v>1</v>
      </c>
      <c r="B9" s="167"/>
      <c r="C9" s="174" t="s">
        <v>71</v>
      </c>
      <c r="D9" s="168" t="s">
        <v>72</v>
      </c>
      <c r="E9" s="169">
        <v>1</v>
      </c>
      <c r="F9" s="170"/>
      <c r="G9" s="171">
        <f>ROUND(E9*F9,2)</f>
        <v>0</v>
      </c>
      <c r="H9" s="147"/>
      <c r="I9" s="147"/>
      <c r="J9" s="147">
        <v>21</v>
      </c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</row>
    <row r="10" spans="1:36" outlineLevel="1" x14ac:dyDescent="0.2">
      <c r="A10" s="166">
        <v>2</v>
      </c>
      <c r="B10" s="167"/>
      <c r="C10" s="174" t="s">
        <v>73</v>
      </c>
      <c r="D10" s="168" t="s">
        <v>72</v>
      </c>
      <c r="E10" s="169">
        <v>1</v>
      </c>
      <c r="F10" s="170"/>
      <c r="G10" s="171">
        <f t="shared" ref="G10:G40" si="0">ROUND(E10*F10,2)</f>
        <v>0</v>
      </c>
      <c r="H10" s="147"/>
      <c r="I10" s="147"/>
      <c r="J10" s="147">
        <v>21</v>
      </c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</row>
    <row r="11" spans="1:36" outlineLevel="1" x14ac:dyDescent="0.2">
      <c r="A11" s="166">
        <v>3</v>
      </c>
      <c r="B11" s="167"/>
      <c r="C11" s="174" t="s">
        <v>74</v>
      </c>
      <c r="D11" s="168" t="s">
        <v>72</v>
      </c>
      <c r="E11" s="169">
        <v>2</v>
      </c>
      <c r="F11" s="170"/>
      <c r="G11" s="171">
        <f t="shared" si="0"/>
        <v>0</v>
      </c>
      <c r="H11" s="147"/>
      <c r="I11" s="147"/>
      <c r="J11" s="147">
        <v>21</v>
      </c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</row>
    <row r="12" spans="1:36" outlineLevel="1" x14ac:dyDescent="0.2">
      <c r="A12" s="166">
        <v>4</v>
      </c>
      <c r="B12" s="167"/>
      <c r="C12" s="174" t="s">
        <v>75</v>
      </c>
      <c r="D12" s="168" t="s">
        <v>72</v>
      </c>
      <c r="E12" s="169">
        <v>12</v>
      </c>
      <c r="F12" s="170"/>
      <c r="G12" s="171">
        <f t="shared" si="0"/>
        <v>0</v>
      </c>
      <c r="H12" s="147"/>
      <c r="I12" s="147"/>
      <c r="J12" s="147">
        <v>21</v>
      </c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</row>
    <row r="13" spans="1:36" outlineLevel="1" x14ac:dyDescent="0.2">
      <c r="A13" s="166">
        <v>5</v>
      </c>
      <c r="B13" s="167"/>
      <c r="C13" s="174" t="s">
        <v>76</v>
      </c>
      <c r="D13" s="168" t="s">
        <v>72</v>
      </c>
      <c r="E13" s="169">
        <v>3</v>
      </c>
      <c r="F13" s="170"/>
      <c r="G13" s="171">
        <f t="shared" si="0"/>
        <v>0</v>
      </c>
      <c r="H13" s="147"/>
      <c r="I13" s="147"/>
      <c r="J13" s="147">
        <v>21</v>
      </c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</row>
    <row r="14" spans="1:36" outlineLevel="1" x14ac:dyDescent="0.2">
      <c r="A14" s="166">
        <v>6</v>
      </c>
      <c r="B14" s="167"/>
      <c r="C14" s="174" t="s">
        <v>77</v>
      </c>
      <c r="D14" s="168" t="s">
        <v>72</v>
      </c>
      <c r="E14" s="169">
        <v>1</v>
      </c>
      <c r="F14" s="170"/>
      <c r="G14" s="171">
        <f t="shared" si="0"/>
        <v>0</v>
      </c>
      <c r="H14" s="147"/>
      <c r="I14" s="147"/>
      <c r="J14" s="147">
        <v>21</v>
      </c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</row>
    <row r="15" spans="1:36" outlineLevel="1" x14ac:dyDescent="0.2">
      <c r="A15" s="166">
        <v>7</v>
      </c>
      <c r="B15" s="167"/>
      <c r="C15" s="174" t="s">
        <v>78</v>
      </c>
      <c r="D15" s="168" t="s">
        <v>72</v>
      </c>
      <c r="E15" s="169">
        <v>1</v>
      </c>
      <c r="F15" s="170"/>
      <c r="G15" s="171">
        <f t="shared" si="0"/>
        <v>0</v>
      </c>
      <c r="H15" s="147"/>
      <c r="I15" s="147"/>
      <c r="J15" s="147">
        <v>21</v>
      </c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</row>
    <row r="16" spans="1:36" outlineLevel="1" x14ac:dyDescent="0.2">
      <c r="A16" s="166">
        <v>8</v>
      </c>
      <c r="B16" s="167"/>
      <c r="C16" s="174" t="s">
        <v>79</v>
      </c>
      <c r="D16" s="168" t="s">
        <v>72</v>
      </c>
      <c r="E16" s="169">
        <v>1</v>
      </c>
      <c r="F16" s="170"/>
      <c r="G16" s="171">
        <f t="shared" si="0"/>
        <v>0</v>
      </c>
      <c r="H16" s="147"/>
      <c r="I16" s="147"/>
      <c r="J16" s="147">
        <v>21</v>
      </c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</row>
    <row r="17" spans="1:36" outlineLevel="1" x14ac:dyDescent="0.2">
      <c r="A17" s="166">
        <v>9</v>
      </c>
      <c r="B17" s="167"/>
      <c r="C17" s="174" t="s">
        <v>80</v>
      </c>
      <c r="D17" s="168" t="s">
        <v>72</v>
      </c>
      <c r="E17" s="169">
        <v>1</v>
      </c>
      <c r="F17" s="170"/>
      <c r="G17" s="171">
        <f t="shared" si="0"/>
        <v>0</v>
      </c>
      <c r="H17" s="147"/>
      <c r="I17" s="147"/>
      <c r="J17" s="147">
        <v>21</v>
      </c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</row>
    <row r="18" spans="1:36" outlineLevel="1" x14ac:dyDescent="0.2">
      <c r="A18" s="166">
        <v>10</v>
      </c>
      <c r="B18" s="167"/>
      <c r="C18" s="174" t="s">
        <v>81</v>
      </c>
      <c r="D18" s="168" t="s">
        <v>72</v>
      </c>
      <c r="E18" s="169">
        <v>13</v>
      </c>
      <c r="F18" s="170"/>
      <c r="G18" s="171">
        <f t="shared" si="0"/>
        <v>0</v>
      </c>
      <c r="H18" s="147"/>
      <c r="I18" s="147"/>
      <c r="J18" s="147">
        <v>21</v>
      </c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</row>
    <row r="19" spans="1:36" outlineLevel="1" x14ac:dyDescent="0.2">
      <c r="A19" s="166">
        <v>11</v>
      </c>
      <c r="B19" s="167"/>
      <c r="C19" s="174" t="s">
        <v>82</v>
      </c>
      <c r="D19" s="168" t="s">
        <v>72</v>
      </c>
      <c r="E19" s="169">
        <v>1</v>
      </c>
      <c r="F19" s="170"/>
      <c r="G19" s="171">
        <f t="shared" si="0"/>
        <v>0</v>
      </c>
      <c r="H19" s="147"/>
      <c r="I19" s="147"/>
      <c r="J19" s="147">
        <v>21</v>
      </c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</row>
    <row r="20" spans="1:36" outlineLevel="1" x14ac:dyDescent="0.2">
      <c r="A20" s="166">
        <v>12</v>
      </c>
      <c r="B20" s="167"/>
      <c r="C20" s="174" t="s">
        <v>83</v>
      </c>
      <c r="D20" s="168" t="s">
        <v>72</v>
      </c>
      <c r="E20" s="169">
        <v>2</v>
      </c>
      <c r="F20" s="170"/>
      <c r="G20" s="171">
        <f t="shared" si="0"/>
        <v>0</v>
      </c>
      <c r="H20" s="147"/>
      <c r="I20" s="147"/>
      <c r="J20" s="147">
        <v>21</v>
      </c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</row>
    <row r="21" spans="1:36" outlineLevel="1" x14ac:dyDescent="0.2">
      <c r="A21" s="166">
        <v>13</v>
      </c>
      <c r="B21" s="167"/>
      <c r="C21" s="174" t="s">
        <v>84</v>
      </c>
      <c r="D21" s="168" t="s">
        <v>72</v>
      </c>
      <c r="E21" s="169">
        <v>1</v>
      </c>
      <c r="F21" s="170"/>
      <c r="G21" s="171">
        <f t="shared" si="0"/>
        <v>0</v>
      </c>
      <c r="H21" s="147"/>
      <c r="I21" s="147"/>
      <c r="J21" s="147">
        <v>21</v>
      </c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</row>
    <row r="22" spans="1:36" outlineLevel="1" x14ac:dyDescent="0.2">
      <c r="A22" s="166">
        <v>14</v>
      </c>
      <c r="B22" s="167"/>
      <c r="C22" s="174" t="s">
        <v>85</v>
      </c>
      <c r="D22" s="168" t="s">
        <v>72</v>
      </c>
      <c r="E22" s="169">
        <v>34</v>
      </c>
      <c r="F22" s="170"/>
      <c r="G22" s="171">
        <f t="shared" si="0"/>
        <v>0</v>
      </c>
      <c r="H22" s="147"/>
      <c r="I22" s="147"/>
      <c r="J22" s="147">
        <v>21</v>
      </c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</row>
    <row r="23" spans="1:36" outlineLevel="1" x14ac:dyDescent="0.2">
      <c r="A23" s="166">
        <v>15</v>
      </c>
      <c r="B23" s="167"/>
      <c r="C23" s="174" t="s">
        <v>86</v>
      </c>
      <c r="D23" s="168" t="s">
        <v>72</v>
      </c>
      <c r="E23" s="169">
        <v>31</v>
      </c>
      <c r="F23" s="170"/>
      <c r="G23" s="171">
        <f t="shared" si="0"/>
        <v>0</v>
      </c>
      <c r="H23" s="147"/>
      <c r="I23" s="147"/>
      <c r="J23" s="147">
        <v>21</v>
      </c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</row>
    <row r="24" spans="1:36" outlineLevel="1" x14ac:dyDescent="0.2">
      <c r="A24" s="166">
        <v>16</v>
      </c>
      <c r="B24" s="167"/>
      <c r="C24" s="174" t="s">
        <v>87</v>
      </c>
      <c r="D24" s="168" t="s">
        <v>72</v>
      </c>
      <c r="E24" s="169">
        <v>1</v>
      </c>
      <c r="F24" s="170"/>
      <c r="G24" s="171">
        <f t="shared" si="0"/>
        <v>0</v>
      </c>
      <c r="H24" s="147"/>
      <c r="I24" s="147"/>
      <c r="J24" s="147">
        <v>21</v>
      </c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</row>
    <row r="25" spans="1:36" outlineLevel="1" x14ac:dyDescent="0.2">
      <c r="A25" s="166">
        <v>17</v>
      </c>
      <c r="B25" s="167"/>
      <c r="C25" s="174" t="s">
        <v>88</v>
      </c>
      <c r="D25" s="168" t="s">
        <v>72</v>
      </c>
      <c r="E25" s="169">
        <v>1</v>
      </c>
      <c r="F25" s="170"/>
      <c r="G25" s="171">
        <f t="shared" si="0"/>
        <v>0</v>
      </c>
      <c r="H25" s="147"/>
      <c r="I25" s="147"/>
      <c r="J25" s="147">
        <v>21</v>
      </c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</row>
    <row r="26" spans="1:36" outlineLevel="1" x14ac:dyDescent="0.2">
      <c r="A26" s="166">
        <v>18</v>
      </c>
      <c r="B26" s="167"/>
      <c r="C26" s="174" t="s">
        <v>89</v>
      </c>
      <c r="D26" s="168" t="s">
        <v>72</v>
      </c>
      <c r="E26" s="169">
        <v>1</v>
      </c>
      <c r="F26" s="170"/>
      <c r="G26" s="171">
        <f t="shared" si="0"/>
        <v>0</v>
      </c>
      <c r="H26" s="147"/>
      <c r="I26" s="147"/>
      <c r="J26" s="147">
        <v>21</v>
      </c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</row>
    <row r="27" spans="1:36" outlineLevel="1" x14ac:dyDescent="0.2">
      <c r="A27" s="166">
        <v>19</v>
      </c>
      <c r="B27" s="167"/>
      <c r="C27" s="174" t="s">
        <v>90</v>
      </c>
      <c r="D27" s="168" t="s">
        <v>72</v>
      </c>
      <c r="E27" s="169">
        <v>1</v>
      </c>
      <c r="F27" s="170"/>
      <c r="G27" s="171">
        <f t="shared" si="0"/>
        <v>0</v>
      </c>
      <c r="H27" s="147"/>
      <c r="I27" s="147"/>
      <c r="J27" s="147">
        <v>21</v>
      </c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</row>
    <row r="28" spans="1:36" outlineLevel="1" x14ac:dyDescent="0.2">
      <c r="A28" s="166">
        <v>20</v>
      </c>
      <c r="B28" s="167"/>
      <c r="C28" s="174" t="s">
        <v>91</v>
      </c>
      <c r="D28" s="168" t="s">
        <v>72</v>
      </c>
      <c r="E28" s="169">
        <v>17</v>
      </c>
      <c r="F28" s="170"/>
      <c r="G28" s="171">
        <f t="shared" si="0"/>
        <v>0</v>
      </c>
      <c r="H28" s="147"/>
      <c r="I28" s="147"/>
      <c r="J28" s="147">
        <v>21</v>
      </c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</row>
    <row r="29" spans="1:36" outlineLevel="1" x14ac:dyDescent="0.2">
      <c r="A29" s="166">
        <v>21</v>
      </c>
      <c r="B29" s="167"/>
      <c r="C29" s="174" t="s">
        <v>92</v>
      </c>
      <c r="D29" s="168" t="s">
        <v>72</v>
      </c>
      <c r="E29" s="169">
        <v>3</v>
      </c>
      <c r="F29" s="170"/>
      <c r="G29" s="171">
        <f t="shared" si="0"/>
        <v>0</v>
      </c>
      <c r="H29" s="147"/>
      <c r="I29" s="147"/>
      <c r="J29" s="147">
        <v>21</v>
      </c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</row>
    <row r="30" spans="1:36" outlineLevel="1" x14ac:dyDescent="0.2">
      <c r="A30" s="166">
        <v>22</v>
      </c>
      <c r="B30" s="167"/>
      <c r="C30" s="174" t="s">
        <v>93</v>
      </c>
      <c r="D30" s="168" t="s">
        <v>72</v>
      </c>
      <c r="E30" s="169">
        <v>138</v>
      </c>
      <c r="F30" s="170"/>
      <c r="G30" s="171">
        <f t="shared" si="0"/>
        <v>0</v>
      </c>
      <c r="H30" s="147"/>
      <c r="I30" s="147"/>
      <c r="J30" s="147">
        <v>21</v>
      </c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</row>
    <row r="31" spans="1:36" outlineLevel="1" x14ac:dyDescent="0.2">
      <c r="A31" s="166">
        <v>23</v>
      </c>
      <c r="B31" s="167"/>
      <c r="C31" s="174" t="s">
        <v>94</v>
      </c>
      <c r="D31" s="168" t="s">
        <v>72</v>
      </c>
      <c r="E31" s="169">
        <v>3</v>
      </c>
      <c r="F31" s="170"/>
      <c r="G31" s="171">
        <f t="shared" si="0"/>
        <v>0</v>
      </c>
      <c r="H31" s="147"/>
      <c r="I31" s="147"/>
      <c r="J31" s="147">
        <v>21</v>
      </c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</row>
    <row r="32" spans="1:36" outlineLevel="1" x14ac:dyDescent="0.2">
      <c r="A32" s="166">
        <v>24</v>
      </c>
      <c r="B32" s="167"/>
      <c r="C32" s="174" t="s">
        <v>95</v>
      </c>
      <c r="D32" s="168" t="s">
        <v>72</v>
      </c>
      <c r="E32" s="169">
        <v>3</v>
      </c>
      <c r="F32" s="170"/>
      <c r="G32" s="171">
        <f t="shared" si="0"/>
        <v>0</v>
      </c>
      <c r="H32" s="147"/>
      <c r="I32" s="147"/>
      <c r="J32" s="147">
        <v>21</v>
      </c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</row>
    <row r="33" spans="1:36" outlineLevel="1" x14ac:dyDescent="0.2">
      <c r="A33" s="166">
        <v>25</v>
      </c>
      <c r="B33" s="167"/>
      <c r="C33" s="174" t="s">
        <v>96</v>
      </c>
      <c r="D33" s="168" t="s">
        <v>72</v>
      </c>
      <c r="E33" s="169">
        <v>13</v>
      </c>
      <c r="F33" s="170"/>
      <c r="G33" s="171">
        <f t="shared" si="0"/>
        <v>0</v>
      </c>
      <c r="H33" s="147"/>
      <c r="I33" s="147"/>
      <c r="J33" s="147">
        <v>21</v>
      </c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</row>
    <row r="34" spans="1:36" outlineLevel="1" x14ac:dyDescent="0.2">
      <c r="A34" s="166">
        <v>26</v>
      </c>
      <c r="B34" s="167"/>
      <c r="C34" s="174" t="s">
        <v>97</v>
      </c>
      <c r="D34" s="168" t="s">
        <v>72</v>
      </c>
      <c r="E34" s="169">
        <v>1</v>
      </c>
      <c r="F34" s="170"/>
      <c r="G34" s="171">
        <f t="shared" si="0"/>
        <v>0</v>
      </c>
      <c r="H34" s="147"/>
      <c r="I34" s="147"/>
      <c r="J34" s="147">
        <v>21</v>
      </c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</row>
    <row r="35" spans="1:36" outlineLevel="1" x14ac:dyDescent="0.2">
      <c r="A35" s="166">
        <v>27</v>
      </c>
      <c r="B35" s="167"/>
      <c r="C35" s="174" t="s">
        <v>98</v>
      </c>
      <c r="D35" s="168" t="s">
        <v>72</v>
      </c>
      <c r="E35" s="169">
        <v>21</v>
      </c>
      <c r="F35" s="170"/>
      <c r="G35" s="171">
        <f t="shared" si="0"/>
        <v>0</v>
      </c>
      <c r="H35" s="147"/>
      <c r="I35" s="147"/>
      <c r="J35" s="147">
        <v>21</v>
      </c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</row>
    <row r="36" spans="1:36" outlineLevel="1" x14ac:dyDescent="0.2">
      <c r="A36" s="166">
        <v>28</v>
      </c>
      <c r="B36" s="167"/>
      <c r="C36" s="174" t="s">
        <v>99</v>
      </c>
      <c r="D36" s="168" t="s">
        <v>72</v>
      </c>
      <c r="E36" s="169">
        <v>2</v>
      </c>
      <c r="F36" s="170"/>
      <c r="G36" s="171">
        <f t="shared" si="0"/>
        <v>0</v>
      </c>
      <c r="H36" s="147"/>
      <c r="I36" s="147"/>
      <c r="J36" s="147">
        <v>21</v>
      </c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</row>
    <row r="37" spans="1:36" outlineLevel="1" x14ac:dyDescent="0.2">
      <c r="A37" s="166">
        <v>29</v>
      </c>
      <c r="B37" s="167"/>
      <c r="C37" s="174" t="s">
        <v>100</v>
      </c>
      <c r="D37" s="168" t="s">
        <v>72</v>
      </c>
      <c r="E37" s="169">
        <v>2</v>
      </c>
      <c r="F37" s="170"/>
      <c r="G37" s="171">
        <f t="shared" si="0"/>
        <v>0</v>
      </c>
      <c r="H37" s="147"/>
      <c r="I37" s="147"/>
      <c r="J37" s="147">
        <v>21</v>
      </c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</row>
    <row r="38" spans="1:36" outlineLevel="1" x14ac:dyDescent="0.2">
      <c r="A38" s="166">
        <v>30</v>
      </c>
      <c r="B38" s="167"/>
      <c r="C38" s="174" t="s">
        <v>101</v>
      </c>
      <c r="D38" s="168" t="s">
        <v>72</v>
      </c>
      <c r="E38" s="169">
        <v>14</v>
      </c>
      <c r="F38" s="170"/>
      <c r="G38" s="171">
        <f t="shared" si="0"/>
        <v>0</v>
      </c>
      <c r="H38" s="147"/>
      <c r="I38" s="147"/>
      <c r="J38" s="147">
        <v>21</v>
      </c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</row>
    <row r="39" spans="1:36" outlineLevel="1" x14ac:dyDescent="0.2">
      <c r="A39" s="166">
        <v>31</v>
      </c>
      <c r="B39" s="167"/>
      <c r="C39" s="174" t="s">
        <v>102</v>
      </c>
      <c r="D39" s="168" t="s">
        <v>72</v>
      </c>
      <c r="E39" s="169">
        <v>1</v>
      </c>
      <c r="F39" s="170"/>
      <c r="G39" s="171">
        <f t="shared" si="0"/>
        <v>0</v>
      </c>
      <c r="H39" s="147"/>
      <c r="I39" s="147"/>
      <c r="J39" s="147">
        <v>21</v>
      </c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</row>
    <row r="40" spans="1:36" outlineLevel="1" x14ac:dyDescent="0.2">
      <c r="A40" s="166">
        <v>32</v>
      </c>
      <c r="B40" s="167"/>
      <c r="C40" s="174" t="s">
        <v>103</v>
      </c>
      <c r="D40" s="168" t="s">
        <v>72</v>
      </c>
      <c r="E40" s="169">
        <v>22</v>
      </c>
      <c r="F40" s="170"/>
      <c r="G40" s="171">
        <f t="shared" si="0"/>
        <v>0</v>
      </c>
      <c r="H40" s="147"/>
      <c r="I40" s="147"/>
      <c r="J40" s="147">
        <v>21</v>
      </c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</row>
    <row r="41" spans="1:36" outlineLevel="1" x14ac:dyDescent="0.2">
      <c r="A41" s="166">
        <v>33</v>
      </c>
      <c r="B41" s="167"/>
      <c r="C41" s="174" t="s">
        <v>104</v>
      </c>
      <c r="D41" s="168" t="s">
        <v>72</v>
      </c>
      <c r="E41" s="169">
        <v>1</v>
      </c>
      <c r="F41" s="170"/>
      <c r="G41" s="171">
        <f t="shared" ref="G41:G61" si="1">ROUND(E41*F41,2)</f>
        <v>0</v>
      </c>
      <c r="H41" s="147"/>
      <c r="I41" s="147"/>
      <c r="J41" s="147">
        <v>21</v>
      </c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</row>
    <row r="42" spans="1:36" outlineLevel="1" x14ac:dyDescent="0.2">
      <c r="A42" s="166">
        <v>34</v>
      </c>
      <c r="B42" s="167"/>
      <c r="C42" s="174" t="s">
        <v>105</v>
      </c>
      <c r="D42" s="168" t="s">
        <v>72</v>
      </c>
      <c r="E42" s="169">
        <v>1</v>
      </c>
      <c r="F42" s="170"/>
      <c r="G42" s="171">
        <f t="shared" si="1"/>
        <v>0</v>
      </c>
      <c r="H42" s="147"/>
      <c r="I42" s="147"/>
      <c r="J42" s="147">
        <v>21</v>
      </c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</row>
    <row r="43" spans="1:36" ht="22.5" outlineLevel="1" x14ac:dyDescent="0.2">
      <c r="A43" s="166">
        <v>35</v>
      </c>
      <c r="B43" s="167"/>
      <c r="C43" s="174" t="s">
        <v>106</v>
      </c>
      <c r="D43" s="168" t="s">
        <v>72</v>
      </c>
      <c r="E43" s="169">
        <v>3</v>
      </c>
      <c r="F43" s="170"/>
      <c r="G43" s="171">
        <f t="shared" si="1"/>
        <v>0</v>
      </c>
      <c r="H43" s="147"/>
      <c r="I43" s="147"/>
      <c r="J43" s="147">
        <v>21</v>
      </c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</row>
    <row r="44" spans="1:36" outlineLevel="1" x14ac:dyDescent="0.2">
      <c r="A44" s="166">
        <v>36</v>
      </c>
      <c r="B44" s="167"/>
      <c r="C44" s="174" t="s">
        <v>107</v>
      </c>
      <c r="D44" s="168" t="s">
        <v>72</v>
      </c>
      <c r="E44" s="169">
        <v>2</v>
      </c>
      <c r="F44" s="170"/>
      <c r="G44" s="171">
        <f t="shared" si="1"/>
        <v>0</v>
      </c>
      <c r="H44" s="147"/>
      <c r="I44" s="147"/>
      <c r="J44" s="147">
        <v>21</v>
      </c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</row>
    <row r="45" spans="1:36" outlineLevel="1" x14ac:dyDescent="0.2">
      <c r="A45" s="166">
        <v>37</v>
      </c>
      <c r="B45" s="167"/>
      <c r="C45" s="174" t="s">
        <v>108</v>
      </c>
      <c r="D45" s="168" t="s">
        <v>72</v>
      </c>
      <c r="E45" s="169">
        <v>1</v>
      </c>
      <c r="F45" s="170"/>
      <c r="G45" s="171">
        <f t="shared" si="1"/>
        <v>0</v>
      </c>
      <c r="H45" s="147"/>
      <c r="I45" s="147"/>
      <c r="J45" s="147">
        <v>21</v>
      </c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</row>
    <row r="46" spans="1:36" outlineLevel="1" x14ac:dyDescent="0.2">
      <c r="A46" s="166">
        <v>38</v>
      </c>
      <c r="B46" s="167"/>
      <c r="C46" s="174" t="s">
        <v>109</v>
      </c>
      <c r="D46" s="168" t="s">
        <v>72</v>
      </c>
      <c r="E46" s="169">
        <v>1</v>
      </c>
      <c r="F46" s="170"/>
      <c r="G46" s="171">
        <f t="shared" si="1"/>
        <v>0</v>
      </c>
      <c r="H46" s="147"/>
      <c r="I46" s="147"/>
      <c r="J46" s="147">
        <v>21</v>
      </c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</row>
    <row r="47" spans="1:36" outlineLevel="1" x14ac:dyDescent="0.2">
      <c r="A47" s="166">
        <v>39</v>
      </c>
      <c r="B47" s="167"/>
      <c r="C47" s="174" t="s">
        <v>110</v>
      </c>
      <c r="D47" s="168" t="s">
        <v>72</v>
      </c>
      <c r="E47" s="169">
        <v>1</v>
      </c>
      <c r="F47" s="170"/>
      <c r="G47" s="171">
        <f t="shared" si="1"/>
        <v>0</v>
      </c>
      <c r="H47" s="147"/>
      <c r="I47" s="147"/>
      <c r="J47" s="147">
        <v>21</v>
      </c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</row>
    <row r="48" spans="1:36" outlineLevel="1" x14ac:dyDescent="0.2">
      <c r="A48" s="166">
        <v>40</v>
      </c>
      <c r="B48" s="167"/>
      <c r="C48" s="174" t="s">
        <v>111</v>
      </c>
      <c r="D48" s="168" t="s">
        <v>72</v>
      </c>
      <c r="E48" s="169">
        <v>1</v>
      </c>
      <c r="F48" s="170"/>
      <c r="G48" s="171">
        <f t="shared" si="1"/>
        <v>0</v>
      </c>
      <c r="H48" s="147"/>
      <c r="I48" s="147"/>
      <c r="J48" s="147">
        <v>21</v>
      </c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</row>
    <row r="49" spans="1:36" outlineLevel="1" x14ac:dyDescent="0.2">
      <c r="A49" s="166">
        <v>41</v>
      </c>
      <c r="B49" s="167"/>
      <c r="C49" s="174" t="s">
        <v>112</v>
      </c>
      <c r="D49" s="168" t="s">
        <v>72</v>
      </c>
      <c r="E49" s="169">
        <v>1</v>
      </c>
      <c r="F49" s="170"/>
      <c r="G49" s="171">
        <f t="shared" si="1"/>
        <v>0</v>
      </c>
      <c r="H49" s="147"/>
      <c r="I49" s="147"/>
      <c r="J49" s="147">
        <v>21</v>
      </c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</row>
    <row r="50" spans="1:36" ht="22.5" outlineLevel="1" x14ac:dyDescent="0.2">
      <c r="A50" s="166">
        <v>42</v>
      </c>
      <c r="B50" s="167"/>
      <c r="C50" s="174" t="s">
        <v>113</v>
      </c>
      <c r="D50" s="168" t="s">
        <v>114</v>
      </c>
      <c r="E50" s="169">
        <v>1</v>
      </c>
      <c r="F50" s="170"/>
      <c r="G50" s="171">
        <f t="shared" si="1"/>
        <v>0</v>
      </c>
      <c r="H50" s="147"/>
      <c r="I50" s="147"/>
      <c r="J50" s="147">
        <v>21</v>
      </c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</row>
    <row r="51" spans="1:36" outlineLevel="1" x14ac:dyDescent="0.2">
      <c r="A51" s="166">
        <v>43</v>
      </c>
      <c r="B51" s="167"/>
      <c r="C51" s="174" t="s">
        <v>115</v>
      </c>
      <c r="D51" s="168" t="s">
        <v>72</v>
      </c>
      <c r="E51" s="169">
        <v>5</v>
      </c>
      <c r="F51" s="170"/>
      <c r="G51" s="171">
        <f t="shared" si="1"/>
        <v>0</v>
      </c>
      <c r="H51" s="147"/>
      <c r="I51" s="147"/>
      <c r="J51" s="147">
        <v>21</v>
      </c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</row>
    <row r="52" spans="1:36" outlineLevel="1" x14ac:dyDescent="0.2">
      <c r="A52" s="166">
        <v>44</v>
      </c>
      <c r="B52" s="167"/>
      <c r="C52" s="174" t="s">
        <v>116</v>
      </c>
      <c r="D52" s="168" t="s">
        <v>72</v>
      </c>
      <c r="E52" s="169">
        <v>5</v>
      </c>
      <c r="F52" s="170"/>
      <c r="G52" s="171">
        <f t="shared" si="1"/>
        <v>0</v>
      </c>
      <c r="H52" s="147"/>
      <c r="I52" s="147"/>
      <c r="J52" s="147">
        <v>21</v>
      </c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</row>
    <row r="53" spans="1:36" outlineLevel="1" x14ac:dyDescent="0.2">
      <c r="A53" s="166">
        <v>45</v>
      </c>
      <c r="B53" s="167"/>
      <c r="C53" s="174" t="s">
        <v>117</v>
      </c>
      <c r="D53" s="168" t="s">
        <v>72</v>
      </c>
      <c r="E53" s="169">
        <v>5</v>
      </c>
      <c r="F53" s="170"/>
      <c r="G53" s="171">
        <f t="shared" si="1"/>
        <v>0</v>
      </c>
      <c r="H53" s="147"/>
      <c r="I53" s="147"/>
      <c r="J53" s="147">
        <v>21</v>
      </c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</row>
    <row r="54" spans="1:36" outlineLevel="1" x14ac:dyDescent="0.2">
      <c r="A54" s="166">
        <v>46</v>
      </c>
      <c r="B54" s="167"/>
      <c r="C54" s="174" t="s">
        <v>118</v>
      </c>
      <c r="D54" s="168" t="s">
        <v>72</v>
      </c>
      <c r="E54" s="169">
        <v>1</v>
      </c>
      <c r="F54" s="170"/>
      <c r="G54" s="171">
        <f t="shared" si="1"/>
        <v>0</v>
      </c>
      <c r="H54" s="147"/>
      <c r="I54" s="147"/>
      <c r="J54" s="147">
        <v>21</v>
      </c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</row>
    <row r="55" spans="1:36" outlineLevel="1" x14ac:dyDescent="0.2">
      <c r="A55" s="166">
        <v>47</v>
      </c>
      <c r="B55" s="167"/>
      <c r="C55" s="174" t="s">
        <v>119</v>
      </c>
      <c r="D55" s="168" t="s">
        <v>72</v>
      </c>
      <c r="E55" s="169">
        <v>26</v>
      </c>
      <c r="F55" s="170"/>
      <c r="G55" s="171">
        <f t="shared" si="1"/>
        <v>0</v>
      </c>
      <c r="H55" s="147"/>
      <c r="I55" s="147"/>
      <c r="J55" s="147">
        <v>21</v>
      </c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</row>
    <row r="56" spans="1:36" outlineLevel="1" x14ac:dyDescent="0.2">
      <c r="A56" s="166">
        <v>48</v>
      </c>
      <c r="B56" s="167"/>
      <c r="C56" s="174" t="s">
        <v>120</v>
      </c>
      <c r="D56" s="168" t="s">
        <v>72</v>
      </c>
      <c r="E56" s="169">
        <v>28</v>
      </c>
      <c r="F56" s="170"/>
      <c r="G56" s="171">
        <f t="shared" si="1"/>
        <v>0</v>
      </c>
      <c r="H56" s="147"/>
      <c r="I56" s="147"/>
      <c r="J56" s="147">
        <v>21</v>
      </c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</row>
    <row r="57" spans="1:36" outlineLevel="1" x14ac:dyDescent="0.2">
      <c r="A57" s="166">
        <v>49</v>
      </c>
      <c r="B57" s="167"/>
      <c r="C57" s="174" t="s">
        <v>121</v>
      </c>
      <c r="D57" s="168" t="s">
        <v>72</v>
      </c>
      <c r="E57" s="169">
        <v>2</v>
      </c>
      <c r="F57" s="170"/>
      <c r="G57" s="171">
        <f t="shared" si="1"/>
        <v>0</v>
      </c>
      <c r="H57" s="147"/>
      <c r="I57" s="147"/>
      <c r="J57" s="147">
        <v>21</v>
      </c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</row>
    <row r="58" spans="1:36" ht="22.5" outlineLevel="1" x14ac:dyDescent="0.2">
      <c r="A58" s="166">
        <v>50</v>
      </c>
      <c r="B58" s="167"/>
      <c r="C58" s="174" t="s">
        <v>122</v>
      </c>
      <c r="D58" s="168" t="s">
        <v>72</v>
      </c>
      <c r="E58" s="169">
        <v>1</v>
      </c>
      <c r="F58" s="170"/>
      <c r="G58" s="171">
        <f t="shared" si="1"/>
        <v>0</v>
      </c>
      <c r="H58" s="147"/>
      <c r="I58" s="147"/>
      <c r="J58" s="147">
        <v>21</v>
      </c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</row>
    <row r="59" spans="1:36" outlineLevel="1" x14ac:dyDescent="0.2">
      <c r="A59" s="166">
        <v>51</v>
      </c>
      <c r="B59" s="167"/>
      <c r="C59" s="174" t="s">
        <v>123</v>
      </c>
      <c r="D59" s="168" t="s">
        <v>72</v>
      </c>
      <c r="E59" s="169">
        <v>5</v>
      </c>
      <c r="F59" s="170"/>
      <c r="G59" s="171">
        <f t="shared" si="1"/>
        <v>0</v>
      </c>
      <c r="H59" s="147"/>
      <c r="I59" s="147"/>
      <c r="J59" s="147">
        <v>21</v>
      </c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</row>
    <row r="60" spans="1:36" outlineLevel="1" x14ac:dyDescent="0.2">
      <c r="A60" s="166">
        <v>52</v>
      </c>
      <c r="B60" s="167"/>
      <c r="C60" s="174" t="s">
        <v>123</v>
      </c>
      <c r="D60" s="168" t="s">
        <v>72</v>
      </c>
      <c r="E60" s="169">
        <v>26</v>
      </c>
      <c r="F60" s="170"/>
      <c r="G60" s="171">
        <f t="shared" si="1"/>
        <v>0</v>
      </c>
      <c r="H60" s="147"/>
      <c r="I60" s="147"/>
      <c r="J60" s="147">
        <v>21</v>
      </c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</row>
    <row r="61" spans="1:36" outlineLevel="1" x14ac:dyDescent="0.2">
      <c r="A61" s="166">
        <v>53</v>
      </c>
      <c r="B61" s="167"/>
      <c r="C61" s="174" t="s">
        <v>124</v>
      </c>
      <c r="D61" s="168" t="s">
        <v>72</v>
      </c>
      <c r="E61" s="169">
        <v>26</v>
      </c>
      <c r="F61" s="170"/>
      <c r="G61" s="171">
        <f t="shared" si="1"/>
        <v>0</v>
      </c>
      <c r="H61" s="147"/>
      <c r="I61" s="147"/>
      <c r="J61" s="147">
        <v>21</v>
      </c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</row>
    <row r="62" spans="1:36" x14ac:dyDescent="0.2">
      <c r="A62" s="154" t="s">
        <v>70</v>
      </c>
      <c r="B62" s="155" t="s">
        <v>52</v>
      </c>
      <c r="C62" s="173" t="s">
        <v>53</v>
      </c>
      <c r="D62" s="156"/>
      <c r="E62" s="157"/>
      <c r="F62" s="157"/>
      <c r="G62" s="159">
        <f>SUMIF(G63:G74,"&lt;&gt;NOR")</f>
        <v>0</v>
      </c>
      <c r="J62" s="238"/>
    </row>
    <row r="63" spans="1:36" outlineLevel="1" x14ac:dyDescent="0.2">
      <c r="A63" s="166">
        <v>54</v>
      </c>
      <c r="B63" s="167"/>
      <c r="C63" s="174" t="s">
        <v>125</v>
      </c>
      <c r="D63" s="168" t="s">
        <v>72</v>
      </c>
      <c r="E63" s="169">
        <v>1</v>
      </c>
      <c r="F63" s="170"/>
      <c r="G63" s="171">
        <f t="shared" ref="G63:G73" si="2">ROUND(E63*F63,2)</f>
        <v>0</v>
      </c>
      <c r="H63" s="147"/>
      <c r="I63" s="147"/>
      <c r="J63" s="147">
        <v>21</v>
      </c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</row>
    <row r="64" spans="1:36" outlineLevel="1" x14ac:dyDescent="0.2">
      <c r="A64" s="166">
        <v>55</v>
      </c>
      <c r="B64" s="167"/>
      <c r="C64" s="174" t="s">
        <v>126</v>
      </c>
      <c r="D64" s="168" t="s">
        <v>72</v>
      </c>
      <c r="E64" s="169">
        <v>1</v>
      </c>
      <c r="F64" s="170"/>
      <c r="G64" s="171">
        <f t="shared" si="2"/>
        <v>0</v>
      </c>
      <c r="H64" s="147"/>
      <c r="I64" s="147"/>
      <c r="J64" s="147">
        <v>21</v>
      </c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</row>
    <row r="65" spans="1:36" outlineLevel="1" x14ac:dyDescent="0.2">
      <c r="A65" s="166">
        <v>56</v>
      </c>
      <c r="B65" s="167"/>
      <c r="C65" s="174" t="s">
        <v>127</v>
      </c>
      <c r="D65" s="168" t="s">
        <v>72</v>
      </c>
      <c r="E65" s="169">
        <v>1</v>
      </c>
      <c r="F65" s="170"/>
      <c r="G65" s="171">
        <f t="shared" si="2"/>
        <v>0</v>
      </c>
      <c r="H65" s="147"/>
      <c r="I65" s="147"/>
      <c r="J65" s="147">
        <v>21</v>
      </c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</row>
    <row r="66" spans="1:36" outlineLevel="1" x14ac:dyDescent="0.2">
      <c r="A66" s="166">
        <v>57</v>
      </c>
      <c r="B66" s="167"/>
      <c r="C66" s="174" t="s">
        <v>128</v>
      </c>
      <c r="D66" s="168" t="s">
        <v>72</v>
      </c>
      <c r="E66" s="169">
        <v>1</v>
      </c>
      <c r="F66" s="170"/>
      <c r="G66" s="171">
        <f t="shared" si="2"/>
        <v>0</v>
      </c>
      <c r="H66" s="147"/>
      <c r="I66" s="147"/>
      <c r="J66" s="147">
        <v>21</v>
      </c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</row>
    <row r="67" spans="1:36" outlineLevel="1" x14ac:dyDescent="0.2">
      <c r="A67" s="166">
        <v>58</v>
      </c>
      <c r="B67" s="167"/>
      <c r="C67" s="174" t="s">
        <v>129</v>
      </c>
      <c r="D67" s="168" t="s">
        <v>72</v>
      </c>
      <c r="E67" s="169">
        <v>5</v>
      </c>
      <c r="F67" s="170"/>
      <c r="G67" s="171">
        <f t="shared" si="2"/>
        <v>0</v>
      </c>
      <c r="H67" s="147"/>
      <c r="I67" s="147"/>
      <c r="J67" s="147">
        <v>21</v>
      </c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</row>
    <row r="68" spans="1:36" outlineLevel="1" x14ac:dyDescent="0.2">
      <c r="A68" s="166">
        <v>59</v>
      </c>
      <c r="B68" s="167"/>
      <c r="C68" s="174" t="s">
        <v>130</v>
      </c>
      <c r="D68" s="168" t="s">
        <v>72</v>
      </c>
      <c r="E68" s="169">
        <v>1</v>
      </c>
      <c r="F68" s="170"/>
      <c r="G68" s="171">
        <f t="shared" si="2"/>
        <v>0</v>
      </c>
      <c r="H68" s="147"/>
      <c r="I68" s="147"/>
      <c r="J68" s="147">
        <v>21</v>
      </c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</row>
    <row r="69" spans="1:36" outlineLevel="1" x14ac:dyDescent="0.2">
      <c r="A69" s="166">
        <v>60</v>
      </c>
      <c r="B69" s="167"/>
      <c r="C69" s="174" t="s">
        <v>131</v>
      </c>
      <c r="D69" s="168" t="s">
        <v>72</v>
      </c>
      <c r="E69" s="169">
        <v>5</v>
      </c>
      <c r="F69" s="170"/>
      <c r="G69" s="171">
        <f t="shared" si="2"/>
        <v>0</v>
      </c>
      <c r="H69" s="147"/>
      <c r="I69" s="147"/>
      <c r="J69" s="147">
        <v>21</v>
      </c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</row>
    <row r="70" spans="1:36" outlineLevel="1" x14ac:dyDescent="0.2">
      <c r="A70" s="166">
        <v>61</v>
      </c>
      <c r="B70" s="167"/>
      <c r="C70" s="174" t="s">
        <v>132</v>
      </c>
      <c r="D70" s="168" t="s">
        <v>72</v>
      </c>
      <c r="E70" s="169">
        <v>1</v>
      </c>
      <c r="F70" s="170"/>
      <c r="G70" s="171">
        <f t="shared" si="2"/>
        <v>0</v>
      </c>
      <c r="H70" s="147"/>
      <c r="I70" s="147"/>
      <c r="J70" s="147">
        <v>21</v>
      </c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</row>
    <row r="71" spans="1:36" outlineLevel="1" x14ac:dyDescent="0.2">
      <c r="A71" s="166">
        <v>62</v>
      </c>
      <c r="B71" s="167"/>
      <c r="C71" s="174" t="s">
        <v>133</v>
      </c>
      <c r="D71" s="168" t="s">
        <v>72</v>
      </c>
      <c r="E71" s="169">
        <v>1</v>
      </c>
      <c r="F71" s="170"/>
      <c r="G71" s="171">
        <f t="shared" si="2"/>
        <v>0</v>
      </c>
      <c r="H71" s="147"/>
      <c r="I71" s="147"/>
      <c r="J71" s="147">
        <v>21</v>
      </c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</row>
    <row r="72" spans="1:36" outlineLevel="1" x14ac:dyDescent="0.2">
      <c r="A72" s="166">
        <v>63</v>
      </c>
      <c r="B72" s="167"/>
      <c r="C72" s="174" t="s">
        <v>134</v>
      </c>
      <c r="D72" s="168" t="s">
        <v>72</v>
      </c>
      <c r="E72" s="169">
        <v>1</v>
      </c>
      <c r="F72" s="170"/>
      <c r="G72" s="171">
        <f t="shared" si="2"/>
        <v>0</v>
      </c>
      <c r="H72" s="147"/>
      <c r="I72" s="147"/>
      <c r="J72" s="147">
        <v>21</v>
      </c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  <c r="AE72" s="147"/>
      <c r="AF72" s="147"/>
      <c r="AG72" s="147"/>
      <c r="AH72" s="147"/>
      <c r="AI72" s="147"/>
      <c r="AJ72" s="147"/>
    </row>
    <row r="73" spans="1:36" outlineLevel="1" x14ac:dyDescent="0.2">
      <c r="A73" s="166">
        <v>64</v>
      </c>
      <c r="B73" s="167"/>
      <c r="C73" s="174" t="s">
        <v>135</v>
      </c>
      <c r="D73" s="168" t="s">
        <v>72</v>
      </c>
      <c r="E73" s="169">
        <v>1</v>
      </c>
      <c r="F73" s="170"/>
      <c r="G73" s="171">
        <f t="shared" si="2"/>
        <v>0</v>
      </c>
      <c r="H73" s="147"/>
      <c r="I73" s="147"/>
      <c r="J73" s="147">
        <v>21</v>
      </c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</row>
    <row r="74" spans="1:36" ht="22.5" outlineLevel="1" x14ac:dyDescent="0.2">
      <c r="A74" s="236">
        <v>65</v>
      </c>
      <c r="B74" s="167"/>
      <c r="C74" s="174" t="s">
        <v>395</v>
      </c>
      <c r="D74" s="168" t="s">
        <v>72</v>
      </c>
      <c r="E74" s="169">
        <v>1</v>
      </c>
      <c r="F74" s="170"/>
      <c r="G74" s="171">
        <f t="shared" ref="G74" si="3">ROUND(E74*F74,2)</f>
        <v>0</v>
      </c>
      <c r="H74" s="147"/>
      <c r="I74" s="147"/>
      <c r="J74" s="147">
        <v>21</v>
      </c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</row>
    <row r="75" spans="1:36" x14ac:dyDescent="0.2">
      <c r="A75" s="154" t="s">
        <v>70</v>
      </c>
      <c r="B75" s="155" t="s">
        <v>54</v>
      </c>
      <c r="C75" s="173" t="s">
        <v>55</v>
      </c>
      <c r="D75" s="156"/>
      <c r="E75" s="157"/>
      <c r="F75" s="157"/>
      <c r="G75" s="159">
        <f>SUMIF(G76:G80,"&lt;&gt;NOR")</f>
        <v>0</v>
      </c>
      <c r="J75" s="238"/>
    </row>
    <row r="76" spans="1:36" outlineLevel="1" x14ac:dyDescent="0.2">
      <c r="A76" s="166">
        <v>66</v>
      </c>
      <c r="B76" s="167"/>
      <c r="C76" s="174" t="s">
        <v>136</v>
      </c>
      <c r="D76" s="168" t="s">
        <v>72</v>
      </c>
      <c r="E76" s="169">
        <v>2</v>
      </c>
      <c r="F76" s="170"/>
      <c r="G76" s="171">
        <f>ROUND(E76*F76,2)</f>
        <v>0</v>
      </c>
      <c r="H76" s="147"/>
      <c r="I76" s="147"/>
      <c r="J76" s="147">
        <v>21</v>
      </c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</row>
    <row r="77" spans="1:36" outlineLevel="1" x14ac:dyDescent="0.2">
      <c r="A77" s="166">
        <v>67</v>
      </c>
      <c r="B77" s="167"/>
      <c r="C77" s="174" t="s">
        <v>137</v>
      </c>
      <c r="D77" s="168" t="s">
        <v>72</v>
      </c>
      <c r="E77" s="169">
        <v>1</v>
      </c>
      <c r="F77" s="170"/>
      <c r="G77" s="171">
        <f>ROUND(E77*F77,2)</f>
        <v>0</v>
      </c>
      <c r="H77" s="147"/>
      <c r="I77" s="147"/>
      <c r="J77" s="147">
        <v>21</v>
      </c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</row>
    <row r="78" spans="1:36" ht="22.5" outlineLevel="1" x14ac:dyDescent="0.2">
      <c r="A78" s="166">
        <v>68</v>
      </c>
      <c r="B78" s="167"/>
      <c r="C78" s="174" t="s">
        <v>138</v>
      </c>
      <c r="D78" s="168" t="s">
        <v>72</v>
      </c>
      <c r="E78" s="169">
        <v>7</v>
      </c>
      <c r="F78" s="170"/>
      <c r="G78" s="171">
        <f>ROUND(E78*F78,2)</f>
        <v>0</v>
      </c>
      <c r="H78" s="147"/>
      <c r="I78" s="147"/>
      <c r="J78" s="147">
        <v>21</v>
      </c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</row>
    <row r="79" spans="1:36" ht="22.5" outlineLevel="1" x14ac:dyDescent="0.2">
      <c r="A79" s="166">
        <v>69</v>
      </c>
      <c r="B79" s="167"/>
      <c r="C79" s="174" t="s">
        <v>138</v>
      </c>
      <c r="D79" s="168" t="s">
        <v>72</v>
      </c>
      <c r="E79" s="169">
        <v>2</v>
      </c>
      <c r="F79" s="170"/>
      <c r="G79" s="171">
        <f>ROUND(E79*F79,2)</f>
        <v>0</v>
      </c>
      <c r="H79" s="147"/>
      <c r="I79" s="147"/>
      <c r="J79" s="147">
        <v>21</v>
      </c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</row>
    <row r="80" spans="1:36" outlineLevel="1" x14ac:dyDescent="0.2">
      <c r="A80" s="166">
        <v>70</v>
      </c>
      <c r="B80" s="167"/>
      <c r="C80" s="174" t="s">
        <v>139</v>
      </c>
      <c r="D80" s="168" t="s">
        <v>72</v>
      </c>
      <c r="E80" s="169">
        <v>1</v>
      </c>
      <c r="F80" s="170"/>
      <c r="G80" s="171">
        <f>ROUND(E80*F80,2)</f>
        <v>0</v>
      </c>
      <c r="H80" s="147"/>
      <c r="I80" s="147"/>
      <c r="J80" s="147">
        <v>21</v>
      </c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</row>
    <row r="81" spans="1:36" x14ac:dyDescent="0.2">
      <c r="A81" s="154" t="s">
        <v>70</v>
      </c>
      <c r="B81" s="155" t="s">
        <v>56</v>
      </c>
      <c r="C81" s="173" t="s">
        <v>57</v>
      </c>
      <c r="D81" s="156"/>
      <c r="E81" s="157"/>
      <c r="F81" s="157"/>
      <c r="G81" s="159">
        <f>SUMIF(G82:G104,"&lt;&gt;NOR")</f>
        <v>0</v>
      </c>
      <c r="J81" s="238"/>
    </row>
    <row r="82" spans="1:36" outlineLevel="1" x14ac:dyDescent="0.2">
      <c r="A82" s="166">
        <v>71</v>
      </c>
      <c r="B82" s="167"/>
      <c r="C82" s="174" t="s">
        <v>140</v>
      </c>
      <c r="D82" s="168" t="s">
        <v>72</v>
      </c>
      <c r="E82" s="169">
        <v>1</v>
      </c>
      <c r="F82" s="170"/>
      <c r="G82" s="171">
        <f t="shared" ref="G82:G104" si="4">ROUND(E82*F82,2)</f>
        <v>0</v>
      </c>
      <c r="H82" s="147"/>
      <c r="I82" s="147"/>
      <c r="J82" s="147">
        <v>21</v>
      </c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</row>
    <row r="83" spans="1:36" ht="22.5" outlineLevel="1" x14ac:dyDescent="0.2">
      <c r="A83" s="166">
        <v>72</v>
      </c>
      <c r="B83" s="167"/>
      <c r="C83" s="174" t="s">
        <v>141</v>
      </c>
      <c r="D83" s="168" t="s">
        <v>72</v>
      </c>
      <c r="E83" s="169">
        <v>1</v>
      </c>
      <c r="F83" s="170"/>
      <c r="G83" s="171">
        <f t="shared" si="4"/>
        <v>0</v>
      </c>
      <c r="H83" s="147"/>
      <c r="I83" s="147"/>
      <c r="J83" s="147">
        <v>21</v>
      </c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</row>
    <row r="84" spans="1:36" ht="33.75" outlineLevel="1" x14ac:dyDescent="0.2">
      <c r="A84" s="166">
        <v>73</v>
      </c>
      <c r="B84" s="167"/>
      <c r="C84" s="174" t="s">
        <v>142</v>
      </c>
      <c r="D84" s="168" t="s">
        <v>72</v>
      </c>
      <c r="E84" s="169">
        <v>3</v>
      </c>
      <c r="F84" s="170"/>
      <c r="G84" s="171">
        <f t="shared" si="4"/>
        <v>0</v>
      </c>
      <c r="H84" s="147"/>
      <c r="I84" s="147"/>
      <c r="J84" s="147">
        <v>21</v>
      </c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</row>
    <row r="85" spans="1:36" ht="33.75" outlineLevel="1" x14ac:dyDescent="0.2">
      <c r="A85" s="166">
        <v>74</v>
      </c>
      <c r="B85" s="167"/>
      <c r="C85" s="174" t="s">
        <v>143</v>
      </c>
      <c r="D85" s="168" t="s">
        <v>72</v>
      </c>
      <c r="E85" s="169">
        <v>3</v>
      </c>
      <c r="F85" s="170"/>
      <c r="G85" s="171">
        <f t="shared" si="4"/>
        <v>0</v>
      </c>
      <c r="H85" s="147"/>
      <c r="I85" s="147"/>
      <c r="J85" s="147">
        <v>21</v>
      </c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</row>
    <row r="86" spans="1:36" outlineLevel="1" x14ac:dyDescent="0.2">
      <c r="A86" s="166">
        <v>75</v>
      </c>
      <c r="B86" s="167"/>
      <c r="C86" s="174" t="s">
        <v>144</v>
      </c>
      <c r="D86" s="168" t="s">
        <v>72</v>
      </c>
      <c r="E86" s="169">
        <v>1</v>
      </c>
      <c r="F86" s="170"/>
      <c r="G86" s="171">
        <f t="shared" si="4"/>
        <v>0</v>
      </c>
      <c r="H86" s="147"/>
      <c r="I86" s="147"/>
      <c r="J86" s="147">
        <v>21</v>
      </c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</row>
    <row r="87" spans="1:36" outlineLevel="1" x14ac:dyDescent="0.2">
      <c r="A87" s="166">
        <v>76</v>
      </c>
      <c r="B87" s="167"/>
      <c r="C87" s="174" t="s">
        <v>145</v>
      </c>
      <c r="D87" s="168" t="s">
        <v>72</v>
      </c>
      <c r="E87" s="169">
        <v>1</v>
      </c>
      <c r="F87" s="170"/>
      <c r="G87" s="171">
        <f t="shared" si="4"/>
        <v>0</v>
      </c>
      <c r="H87" s="147"/>
      <c r="I87" s="147"/>
      <c r="J87" s="147">
        <v>21</v>
      </c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</row>
    <row r="88" spans="1:36" outlineLevel="1" x14ac:dyDescent="0.2">
      <c r="A88" s="166">
        <v>77</v>
      </c>
      <c r="B88" s="167"/>
      <c r="C88" s="174" t="s">
        <v>146</v>
      </c>
      <c r="D88" s="168" t="s">
        <v>72</v>
      </c>
      <c r="E88" s="169">
        <v>2</v>
      </c>
      <c r="F88" s="170"/>
      <c r="G88" s="171">
        <f t="shared" si="4"/>
        <v>0</v>
      </c>
      <c r="H88" s="147"/>
      <c r="I88" s="147"/>
      <c r="J88" s="147">
        <v>21</v>
      </c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</row>
    <row r="89" spans="1:36" outlineLevel="1" x14ac:dyDescent="0.2">
      <c r="A89" s="166">
        <v>78</v>
      </c>
      <c r="B89" s="167"/>
      <c r="C89" s="174" t="s">
        <v>147</v>
      </c>
      <c r="D89" s="168" t="s">
        <v>72</v>
      </c>
      <c r="E89" s="169">
        <v>3</v>
      </c>
      <c r="F89" s="170"/>
      <c r="G89" s="171">
        <f t="shared" si="4"/>
        <v>0</v>
      </c>
      <c r="H89" s="147"/>
      <c r="I89" s="147"/>
      <c r="J89" s="147">
        <v>21</v>
      </c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</row>
    <row r="90" spans="1:36" ht="22.5" outlineLevel="1" x14ac:dyDescent="0.2">
      <c r="A90" s="166">
        <v>79</v>
      </c>
      <c r="B90" s="167"/>
      <c r="C90" s="174" t="s">
        <v>148</v>
      </c>
      <c r="D90" s="168" t="s">
        <v>72</v>
      </c>
      <c r="E90" s="169">
        <v>10</v>
      </c>
      <c r="F90" s="170"/>
      <c r="G90" s="171">
        <f t="shared" si="4"/>
        <v>0</v>
      </c>
      <c r="H90" s="147"/>
      <c r="I90" s="147"/>
      <c r="J90" s="147">
        <v>21</v>
      </c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</row>
    <row r="91" spans="1:36" outlineLevel="1" x14ac:dyDescent="0.2">
      <c r="A91" s="166">
        <v>80</v>
      </c>
      <c r="B91" s="167"/>
      <c r="C91" s="174" t="s">
        <v>149</v>
      </c>
      <c r="D91" s="168" t="s">
        <v>72</v>
      </c>
      <c r="E91" s="169">
        <v>1</v>
      </c>
      <c r="F91" s="170"/>
      <c r="G91" s="171">
        <f t="shared" si="4"/>
        <v>0</v>
      </c>
      <c r="H91" s="147"/>
      <c r="I91" s="147"/>
      <c r="J91" s="147">
        <v>21</v>
      </c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</row>
    <row r="92" spans="1:36" outlineLevel="1" x14ac:dyDescent="0.2">
      <c r="A92" s="166">
        <v>81</v>
      </c>
      <c r="B92" s="167"/>
      <c r="C92" s="174" t="s">
        <v>150</v>
      </c>
      <c r="D92" s="168" t="s">
        <v>72</v>
      </c>
      <c r="E92" s="169">
        <v>1</v>
      </c>
      <c r="F92" s="170"/>
      <c r="G92" s="171">
        <f t="shared" si="4"/>
        <v>0</v>
      </c>
      <c r="H92" s="147"/>
      <c r="I92" s="147"/>
      <c r="J92" s="147">
        <v>21</v>
      </c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</row>
    <row r="93" spans="1:36" ht="22.5" outlineLevel="1" x14ac:dyDescent="0.2">
      <c r="A93" s="166">
        <v>82</v>
      </c>
      <c r="B93" s="167"/>
      <c r="C93" s="174" t="s">
        <v>151</v>
      </c>
      <c r="D93" s="168" t="s">
        <v>72</v>
      </c>
      <c r="E93" s="169">
        <v>3</v>
      </c>
      <c r="F93" s="170"/>
      <c r="G93" s="171">
        <f t="shared" si="4"/>
        <v>0</v>
      </c>
      <c r="H93" s="147"/>
      <c r="I93" s="147"/>
      <c r="J93" s="147">
        <v>21</v>
      </c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</row>
    <row r="94" spans="1:36" ht="22.5" outlineLevel="1" x14ac:dyDescent="0.2">
      <c r="A94" s="166">
        <v>83</v>
      </c>
      <c r="B94" s="167"/>
      <c r="C94" s="174" t="s">
        <v>152</v>
      </c>
      <c r="D94" s="168" t="s">
        <v>72</v>
      </c>
      <c r="E94" s="169">
        <v>2</v>
      </c>
      <c r="F94" s="170"/>
      <c r="G94" s="171">
        <f t="shared" si="4"/>
        <v>0</v>
      </c>
      <c r="H94" s="147"/>
      <c r="I94" s="147"/>
      <c r="J94" s="147">
        <v>21</v>
      </c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</row>
    <row r="95" spans="1:36" ht="22.5" outlineLevel="1" x14ac:dyDescent="0.2">
      <c r="A95" s="166">
        <v>84</v>
      </c>
      <c r="B95" s="167"/>
      <c r="C95" s="174" t="s">
        <v>153</v>
      </c>
      <c r="D95" s="168" t="s">
        <v>72</v>
      </c>
      <c r="E95" s="169">
        <v>2</v>
      </c>
      <c r="F95" s="170"/>
      <c r="G95" s="171">
        <f t="shared" si="4"/>
        <v>0</v>
      </c>
      <c r="H95" s="147"/>
      <c r="I95" s="147"/>
      <c r="J95" s="147">
        <v>21</v>
      </c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  <c r="AI95" s="147"/>
      <c r="AJ95" s="147"/>
    </row>
    <row r="96" spans="1:36" outlineLevel="1" x14ac:dyDescent="0.2">
      <c r="A96" s="166">
        <v>85</v>
      </c>
      <c r="B96" s="167"/>
      <c r="C96" s="174" t="s">
        <v>154</v>
      </c>
      <c r="D96" s="168" t="s">
        <v>72</v>
      </c>
      <c r="E96" s="169">
        <v>6</v>
      </c>
      <c r="F96" s="170"/>
      <c r="G96" s="171">
        <f t="shared" si="4"/>
        <v>0</v>
      </c>
      <c r="H96" s="147"/>
      <c r="I96" s="147"/>
      <c r="J96" s="147">
        <v>21</v>
      </c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</row>
    <row r="97" spans="1:36" outlineLevel="1" x14ac:dyDescent="0.2">
      <c r="A97" s="166">
        <v>86</v>
      </c>
      <c r="B97" s="167"/>
      <c r="C97" s="174" t="s">
        <v>155</v>
      </c>
      <c r="D97" s="168" t="s">
        <v>72</v>
      </c>
      <c r="E97" s="169">
        <v>1</v>
      </c>
      <c r="F97" s="170"/>
      <c r="G97" s="171">
        <f t="shared" si="4"/>
        <v>0</v>
      </c>
      <c r="H97" s="147"/>
      <c r="I97" s="147"/>
      <c r="J97" s="147">
        <v>21</v>
      </c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</row>
    <row r="98" spans="1:36" ht="22.5" outlineLevel="1" x14ac:dyDescent="0.2">
      <c r="A98" s="166">
        <v>87</v>
      </c>
      <c r="B98" s="167"/>
      <c r="C98" s="174" t="s">
        <v>156</v>
      </c>
      <c r="D98" s="168" t="s">
        <v>72</v>
      </c>
      <c r="E98" s="169">
        <v>1</v>
      </c>
      <c r="F98" s="170"/>
      <c r="G98" s="171">
        <f t="shared" si="4"/>
        <v>0</v>
      </c>
      <c r="H98" s="147"/>
      <c r="I98" s="147"/>
      <c r="J98" s="147">
        <v>21</v>
      </c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</row>
    <row r="99" spans="1:36" outlineLevel="1" x14ac:dyDescent="0.2">
      <c r="A99" s="166">
        <v>88</v>
      </c>
      <c r="B99" s="167"/>
      <c r="C99" s="174" t="s">
        <v>157</v>
      </c>
      <c r="D99" s="168" t="s">
        <v>72</v>
      </c>
      <c r="E99" s="169">
        <v>1</v>
      </c>
      <c r="F99" s="170"/>
      <c r="G99" s="171">
        <f t="shared" si="4"/>
        <v>0</v>
      </c>
      <c r="H99" s="147"/>
      <c r="I99" s="147"/>
      <c r="J99" s="147">
        <v>21</v>
      </c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</row>
    <row r="100" spans="1:36" ht="22.5" outlineLevel="1" x14ac:dyDescent="0.2">
      <c r="A100" s="166">
        <v>89</v>
      </c>
      <c r="B100" s="167"/>
      <c r="C100" s="174" t="s">
        <v>158</v>
      </c>
      <c r="D100" s="168" t="s">
        <v>72</v>
      </c>
      <c r="E100" s="169">
        <v>2</v>
      </c>
      <c r="F100" s="170"/>
      <c r="G100" s="171">
        <f t="shared" si="4"/>
        <v>0</v>
      </c>
      <c r="H100" s="147"/>
      <c r="I100" s="147"/>
      <c r="J100" s="147">
        <v>21</v>
      </c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</row>
    <row r="101" spans="1:36" ht="22.5" outlineLevel="1" x14ac:dyDescent="0.2">
      <c r="A101" s="166">
        <v>90</v>
      </c>
      <c r="B101" s="167"/>
      <c r="C101" s="174" t="s">
        <v>159</v>
      </c>
      <c r="D101" s="168" t="s">
        <v>72</v>
      </c>
      <c r="E101" s="169">
        <v>1</v>
      </c>
      <c r="F101" s="170"/>
      <c r="G101" s="171">
        <f t="shared" si="4"/>
        <v>0</v>
      </c>
      <c r="H101" s="147"/>
      <c r="I101" s="147"/>
      <c r="J101" s="147">
        <v>21</v>
      </c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</row>
    <row r="102" spans="1:36" ht="22.5" outlineLevel="1" x14ac:dyDescent="0.2">
      <c r="A102" s="166">
        <v>91</v>
      </c>
      <c r="B102" s="167"/>
      <c r="C102" s="174" t="s">
        <v>160</v>
      </c>
      <c r="D102" s="168" t="s">
        <v>72</v>
      </c>
      <c r="E102" s="169">
        <v>1</v>
      </c>
      <c r="F102" s="170"/>
      <c r="G102" s="171">
        <f t="shared" si="4"/>
        <v>0</v>
      </c>
      <c r="H102" s="147"/>
      <c r="I102" s="147"/>
      <c r="J102" s="147">
        <v>21</v>
      </c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</row>
    <row r="103" spans="1:36" ht="22.5" outlineLevel="1" x14ac:dyDescent="0.2">
      <c r="A103" s="166">
        <v>92</v>
      </c>
      <c r="B103" s="167"/>
      <c r="C103" s="174" t="s">
        <v>161</v>
      </c>
      <c r="D103" s="168" t="s">
        <v>72</v>
      </c>
      <c r="E103" s="169">
        <v>3</v>
      </c>
      <c r="F103" s="170"/>
      <c r="G103" s="171">
        <f t="shared" si="4"/>
        <v>0</v>
      </c>
      <c r="H103" s="147"/>
      <c r="I103" s="147"/>
      <c r="J103" s="147">
        <v>21</v>
      </c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47"/>
    </row>
    <row r="104" spans="1:36" ht="22.5" outlineLevel="1" x14ac:dyDescent="0.2">
      <c r="A104" s="166">
        <v>93</v>
      </c>
      <c r="B104" s="167"/>
      <c r="C104" s="174" t="s">
        <v>162</v>
      </c>
      <c r="D104" s="168" t="s">
        <v>72</v>
      </c>
      <c r="E104" s="169">
        <v>3</v>
      </c>
      <c r="F104" s="170"/>
      <c r="G104" s="171">
        <f t="shared" si="4"/>
        <v>0</v>
      </c>
      <c r="H104" s="147"/>
      <c r="I104" s="147"/>
      <c r="J104" s="147">
        <v>21</v>
      </c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</row>
    <row r="105" spans="1:36" x14ac:dyDescent="0.2">
      <c r="A105" s="154" t="s">
        <v>70</v>
      </c>
      <c r="B105" s="155" t="s">
        <v>58</v>
      </c>
      <c r="C105" s="173" t="s">
        <v>59</v>
      </c>
      <c r="D105" s="156"/>
      <c r="E105" s="157"/>
      <c r="F105" s="158"/>
      <c r="G105" s="159">
        <f>SUMIF(G106:G110,"&lt;&gt;NOR")</f>
        <v>0</v>
      </c>
      <c r="J105" s="238"/>
    </row>
    <row r="106" spans="1:36" outlineLevel="1" x14ac:dyDescent="0.2">
      <c r="A106" s="166">
        <v>94</v>
      </c>
      <c r="B106" s="167"/>
      <c r="C106" s="174" t="s">
        <v>163</v>
      </c>
      <c r="D106" s="168" t="s">
        <v>164</v>
      </c>
      <c r="E106" s="169">
        <v>180</v>
      </c>
      <c r="F106" s="170"/>
      <c r="G106" s="171">
        <f>ROUND(E106*F106,2)</f>
        <v>0</v>
      </c>
      <c r="H106" s="147"/>
      <c r="I106" s="147"/>
      <c r="J106" s="147">
        <v>21</v>
      </c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</row>
    <row r="107" spans="1:36" outlineLevel="1" x14ac:dyDescent="0.2">
      <c r="A107" s="166">
        <v>95</v>
      </c>
      <c r="B107" s="167"/>
      <c r="C107" s="174" t="s">
        <v>165</v>
      </c>
      <c r="D107" s="168" t="s">
        <v>164</v>
      </c>
      <c r="E107" s="169">
        <v>305</v>
      </c>
      <c r="F107" s="170"/>
      <c r="G107" s="171">
        <f>ROUND(E107*F107,2)</f>
        <v>0</v>
      </c>
      <c r="H107" s="147"/>
      <c r="I107" s="147"/>
      <c r="J107" s="147">
        <v>21</v>
      </c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147"/>
    </row>
    <row r="108" spans="1:36" outlineLevel="1" x14ac:dyDescent="0.2">
      <c r="A108" s="166">
        <v>96</v>
      </c>
      <c r="B108" s="167"/>
      <c r="C108" s="174" t="s">
        <v>166</v>
      </c>
      <c r="D108" s="168" t="s">
        <v>164</v>
      </c>
      <c r="E108" s="169">
        <v>336</v>
      </c>
      <c r="F108" s="170"/>
      <c r="G108" s="171">
        <f>ROUND(E108*F108,2)</f>
        <v>0</v>
      </c>
      <c r="H108" s="147"/>
      <c r="I108" s="147"/>
      <c r="J108" s="147">
        <v>21</v>
      </c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</row>
    <row r="109" spans="1:36" outlineLevel="1" x14ac:dyDescent="0.2">
      <c r="A109" s="166">
        <v>97</v>
      </c>
      <c r="B109" s="167"/>
      <c r="C109" s="174" t="s">
        <v>167</v>
      </c>
      <c r="D109" s="168" t="s">
        <v>164</v>
      </c>
      <c r="E109" s="169">
        <v>50</v>
      </c>
      <c r="F109" s="170"/>
      <c r="G109" s="171">
        <f>ROUND(E109*F109,2)</f>
        <v>0</v>
      </c>
      <c r="H109" s="147"/>
      <c r="I109" s="147"/>
      <c r="J109" s="147">
        <v>21</v>
      </c>
      <c r="K109" s="147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  <c r="AF109" s="147"/>
      <c r="AG109" s="147"/>
      <c r="AH109" s="147"/>
      <c r="AI109" s="147"/>
      <c r="AJ109" s="147"/>
    </row>
    <row r="110" spans="1:36" outlineLevel="1" x14ac:dyDescent="0.2">
      <c r="A110" s="166">
        <v>98</v>
      </c>
      <c r="B110" s="167"/>
      <c r="C110" s="174" t="s">
        <v>168</v>
      </c>
      <c r="D110" s="168" t="s">
        <v>114</v>
      </c>
      <c r="E110" s="169">
        <v>1</v>
      </c>
      <c r="F110" s="170"/>
      <c r="G110" s="171">
        <f>ROUND(E110*F110,2)</f>
        <v>0</v>
      </c>
      <c r="H110" s="147"/>
      <c r="I110" s="147"/>
      <c r="J110" s="147">
        <v>21</v>
      </c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  <c r="AF110" s="147"/>
      <c r="AG110" s="147"/>
      <c r="AH110" s="147"/>
      <c r="AI110" s="147"/>
      <c r="AJ110" s="147"/>
    </row>
    <row r="111" spans="1:36" x14ac:dyDescent="0.2">
      <c r="A111" s="154" t="s">
        <v>70</v>
      </c>
      <c r="B111" s="155" t="s">
        <v>60</v>
      </c>
      <c r="C111" s="173" t="s">
        <v>61</v>
      </c>
      <c r="D111" s="156"/>
      <c r="E111" s="157"/>
      <c r="F111" s="158"/>
      <c r="G111" s="159">
        <f>SUMIF(G112:G131,"&lt;&gt;NOR")</f>
        <v>0</v>
      </c>
      <c r="J111" s="238"/>
    </row>
    <row r="112" spans="1:36" outlineLevel="1" x14ac:dyDescent="0.2">
      <c r="A112" s="166">
        <v>99</v>
      </c>
      <c r="B112" s="167"/>
      <c r="C112" s="174" t="s">
        <v>169</v>
      </c>
      <c r="D112" s="168" t="s">
        <v>72</v>
      </c>
      <c r="E112" s="169">
        <v>120</v>
      </c>
      <c r="F112" s="170"/>
      <c r="G112" s="171">
        <f t="shared" ref="G112:G131" si="5">ROUND(E112*F112,2)</f>
        <v>0</v>
      </c>
      <c r="H112" s="147"/>
      <c r="I112" s="147"/>
      <c r="J112" s="147">
        <v>21</v>
      </c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</row>
    <row r="113" spans="1:36" outlineLevel="1" x14ac:dyDescent="0.2">
      <c r="A113" s="166">
        <v>100</v>
      </c>
      <c r="B113" s="167"/>
      <c r="C113" s="174" t="s">
        <v>170</v>
      </c>
      <c r="D113" s="168" t="s">
        <v>72</v>
      </c>
      <c r="E113" s="169">
        <v>1</v>
      </c>
      <c r="F113" s="170"/>
      <c r="G113" s="171">
        <f t="shared" si="5"/>
        <v>0</v>
      </c>
      <c r="H113" s="147"/>
      <c r="I113" s="147"/>
      <c r="J113" s="147">
        <v>21</v>
      </c>
      <c r="K113" s="147"/>
      <c r="L113" s="14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  <c r="AF113" s="147"/>
      <c r="AG113" s="147"/>
      <c r="AH113" s="147"/>
      <c r="AI113" s="147"/>
      <c r="AJ113" s="147"/>
    </row>
    <row r="114" spans="1:36" outlineLevel="1" x14ac:dyDescent="0.2">
      <c r="A114" s="166">
        <v>101</v>
      </c>
      <c r="B114" s="167"/>
      <c r="C114" s="174" t="s">
        <v>171</v>
      </c>
      <c r="D114" s="168" t="s">
        <v>172</v>
      </c>
      <c r="E114" s="169">
        <v>65</v>
      </c>
      <c r="F114" s="170"/>
      <c r="G114" s="171">
        <f t="shared" si="5"/>
        <v>0</v>
      </c>
      <c r="H114" s="147"/>
      <c r="I114" s="147"/>
      <c r="J114" s="147">
        <v>21</v>
      </c>
      <c r="K114" s="147"/>
      <c r="L114" s="147"/>
      <c r="M114" s="147"/>
      <c r="N114" s="147"/>
      <c r="O114" s="147"/>
      <c r="P114" s="147"/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  <c r="AF114" s="147"/>
      <c r="AG114" s="147"/>
      <c r="AH114" s="147"/>
      <c r="AI114" s="147"/>
      <c r="AJ114" s="147"/>
    </row>
    <row r="115" spans="1:36" outlineLevel="1" x14ac:dyDescent="0.2">
      <c r="A115" s="166">
        <v>102</v>
      </c>
      <c r="B115" s="167"/>
      <c r="C115" s="174" t="s">
        <v>173</v>
      </c>
      <c r="D115" s="168" t="s">
        <v>174</v>
      </c>
      <c r="E115" s="169">
        <v>62</v>
      </c>
      <c r="F115" s="170"/>
      <c r="G115" s="171">
        <f t="shared" si="5"/>
        <v>0</v>
      </c>
      <c r="H115" s="147"/>
      <c r="I115" s="147"/>
      <c r="J115" s="147">
        <v>21</v>
      </c>
      <c r="K115" s="147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47"/>
    </row>
    <row r="116" spans="1:36" outlineLevel="1" x14ac:dyDescent="0.2">
      <c r="A116" s="166">
        <v>103</v>
      </c>
      <c r="B116" s="167"/>
      <c r="C116" s="174" t="s">
        <v>175</v>
      </c>
      <c r="D116" s="168" t="s">
        <v>176</v>
      </c>
      <c r="E116" s="169">
        <v>8</v>
      </c>
      <c r="F116" s="170"/>
      <c r="G116" s="171">
        <f t="shared" si="5"/>
        <v>0</v>
      </c>
      <c r="H116" s="147"/>
      <c r="I116" s="147"/>
      <c r="J116" s="147">
        <v>21</v>
      </c>
      <c r="K116" s="147"/>
      <c r="L116" s="14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  <c r="AF116" s="147"/>
      <c r="AG116" s="147"/>
      <c r="AH116" s="147"/>
      <c r="AI116" s="147"/>
      <c r="AJ116" s="147"/>
    </row>
    <row r="117" spans="1:36" outlineLevel="1" x14ac:dyDescent="0.2">
      <c r="A117" s="166">
        <v>104</v>
      </c>
      <c r="B117" s="167"/>
      <c r="C117" s="174" t="s">
        <v>177</v>
      </c>
      <c r="D117" s="168" t="s">
        <v>72</v>
      </c>
      <c r="E117" s="169">
        <v>1</v>
      </c>
      <c r="F117" s="170"/>
      <c r="G117" s="171">
        <f t="shared" si="5"/>
        <v>0</v>
      </c>
      <c r="H117" s="147"/>
      <c r="I117" s="147"/>
      <c r="J117" s="147">
        <v>21</v>
      </c>
      <c r="K117" s="147"/>
      <c r="L117" s="147"/>
      <c r="M117" s="147"/>
      <c r="N117" s="147"/>
      <c r="O117" s="147"/>
      <c r="P117" s="147"/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  <c r="AF117" s="147"/>
      <c r="AG117" s="147"/>
      <c r="AH117" s="147"/>
      <c r="AI117" s="147"/>
      <c r="AJ117" s="147"/>
    </row>
    <row r="118" spans="1:36" ht="22.5" outlineLevel="1" x14ac:dyDescent="0.2">
      <c r="A118" s="166">
        <v>105</v>
      </c>
      <c r="B118" s="167"/>
      <c r="C118" s="174" t="s">
        <v>178</v>
      </c>
      <c r="D118" s="168" t="s">
        <v>176</v>
      </c>
      <c r="E118" s="169">
        <v>8</v>
      </c>
      <c r="F118" s="170"/>
      <c r="G118" s="171">
        <f t="shared" si="5"/>
        <v>0</v>
      </c>
      <c r="H118" s="147"/>
      <c r="I118" s="147"/>
      <c r="J118" s="147">
        <v>21</v>
      </c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  <c r="AF118" s="147"/>
      <c r="AG118" s="147"/>
      <c r="AH118" s="147"/>
      <c r="AI118" s="147"/>
      <c r="AJ118" s="147"/>
    </row>
    <row r="119" spans="1:36" outlineLevel="1" x14ac:dyDescent="0.2">
      <c r="A119" s="166">
        <v>106</v>
      </c>
      <c r="B119" s="167"/>
      <c r="C119" s="174" t="s">
        <v>179</v>
      </c>
      <c r="D119" s="168" t="s">
        <v>72</v>
      </c>
      <c r="E119" s="169">
        <v>1</v>
      </c>
      <c r="F119" s="170"/>
      <c r="G119" s="171">
        <f t="shared" si="5"/>
        <v>0</v>
      </c>
      <c r="H119" s="147"/>
      <c r="I119" s="147"/>
      <c r="J119" s="147">
        <v>21</v>
      </c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  <c r="AF119" s="147"/>
      <c r="AG119" s="147"/>
      <c r="AH119" s="147"/>
      <c r="AI119" s="147"/>
      <c r="AJ119" s="147"/>
    </row>
    <row r="120" spans="1:36" outlineLevel="1" x14ac:dyDescent="0.2">
      <c r="A120" s="166">
        <v>107</v>
      </c>
      <c r="B120" s="167"/>
      <c r="C120" s="174" t="s">
        <v>180</v>
      </c>
      <c r="D120" s="168" t="s">
        <v>176</v>
      </c>
      <c r="E120" s="169">
        <v>8</v>
      </c>
      <c r="F120" s="170"/>
      <c r="G120" s="171">
        <f t="shared" si="5"/>
        <v>0</v>
      </c>
      <c r="H120" s="147"/>
      <c r="I120" s="147"/>
      <c r="J120" s="147">
        <v>21</v>
      </c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F120" s="147"/>
      <c r="AG120" s="147"/>
      <c r="AH120" s="147"/>
      <c r="AI120" s="147"/>
      <c r="AJ120" s="147"/>
    </row>
    <row r="121" spans="1:36" ht="22.5" outlineLevel="1" x14ac:dyDescent="0.2">
      <c r="A121" s="166">
        <v>108</v>
      </c>
      <c r="B121" s="167"/>
      <c r="C121" s="174" t="s">
        <v>181</v>
      </c>
      <c r="D121" s="168" t="s">
        <v>176</v>
      </c>
      <c r="E121" s="169">
        <v>8</v>
      </c>
      <c r="F121" s="170"/>
      <c r="G121" s="171">
        <f t="shared" si="5"/>
        <v>0</v>
      </c>
      <c r="H121" s="147"/>
      <c r="I121" s="147"/>
      <c r="J121" s="147">
        <v>21</v>
      </c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</row>
    <row r="122" spans="1:36" ht="22.5" outlineLevel="1" x14ac:dyDescent="0.2">
      <c r="A122" s="166">
        <v>109</v>
      </c>
      <c r="B122" s="167"/>
      <c r="C122" s="174" t="s">
        <v>182</v>
      </c>
      <c r="D122" s="168" t="s">
        <v>114</v>
      </c>
      <c r="E122" s="169">
        <v>1</v>
      </c>
      <c r="F122" s="170"/>
      <c r="G122" s="171">
        <f t="shared" si="5"/>
        <v>0</v>
      </c>
      <c r="H122" s="147"/>
      <c r="I122" s="147"/>
      <c r="J122" s="147">
        <v>21</v>
      </c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</row>
    <row r="123" spans="1:36" ht="22.5" outlineLevel="1" x14ac:dyDescent="0.2">
      <c r="A123" s="166">
        <v>110</v>
      </c>
      <c r="B123" s="167"/>
      <c r="C123" s="174" t="s">
        <v>183</v>
      </c>
      <c r="D123" s="168" t="s">
        <v>72</v>
      </c>
      <c r="E123" s="169">
        <v>120</v>
      </c>
      <c r="F123" s="170"/>
      <c r="G123" s="171">
        <f t="shared" si="5"/>
        <v>0</v>
      </c>
      <c r="H123" s="147"/>
      <c r="I123" s="147"/>
      <c r="J123" s="147">
        <v>21</v>
      </c>
      <c r="K123" s="147"/>
      <c r="L123" s="147"/>
      <c r="M123" s="147"/>
      <c r="N123" s="147"/>
      <c r="O123" s="147"/>
      <c r="P123" s="147"/>
      <c r="Q123" s="147"/>
      <c r="R123" s="147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  <c r="AF123" s="147"/>
      <c r="AG123" s="147"/>
      <c r="AH123" s="147"/>
      <c r="AI123" s="147"/>
      <c r="AJ123" s="147"/>
    </row>
    <row r="124" spans="1:36" outlineLevel="1" x14ac:dyDescent="0.2">
      <c r="A124" s="166">
        <v>111</v>
      </c>
      <c r="B124" s="167"/>
      <c r="C124" s="174" t="s">
        <v>184</v>
      </c>
      <c r="D124" s="168" t="s">
        <v>176</v>
      </c>
      <c r="E124" s="169">
        <v>8</v>
      </c>
      <c r="F124" s="170"/>
      <c r="G124" s="171">
        <f t="shared" si="5"/>
        <v>0</v>
      </c>
      <c r="H124" s="147"/>
      <c r="I124" s="147"/>
      <c r="J124" s="147">
        <v>21</v>
      </c>
      <c r="K124" s="147"/>
      <c r="L124" s="147"/>
      <c r="M124" s="147"/>
      <c r="N124" s="147"/>
      <c r="O124" s="147"/>
      <c r="P124" s="147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F124" s="147"/>
      <c r="AG124" s="147"/>
      <c r="AH124" s="147"/>
      <c r="AI124" s="147"/>
      <c r="AJ124" s="147"/>
    </row>
    <row r="125" spans="1:36" ht="22.5" outlineLevel="1" x14ac:dyDescent="0.2">
      <c r="A125" s="166">
        <v>112</v>
      </c>
      <c r="B125" s="167"/>
      <c r="C125" s="174" t="s">
        <v>185</v>
      </c>
      <c r="D125" s="168" t="s">
        <v>72</v>
      </c>
      <c r="E125" s="169">
        <v>1</v>
      </c>
      <c r="F125" s="170"/>
      <c r="G125" s="171">
        <f t="shared" si="5"/>
        <v>0</v>
      </c>
      <c r="H125" s="147"/>
      <c r="I125" s="147"/>
      <c r="J125" s="147">
        <v>21</v>
      </c>
      <c r="K125" s="147"/>
      <c r="L125" s="147"/>
      <c r="M125" s="147"/>
      <c r="N125" s="147"/>
      <c r="O125" s="147"/>
      <c r="P125" s="147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F125" s="147"/>
      <c r="AG125" s="147"/>
      <c r="AH125" s="147"/>
      <c r="AI125" s="147"/>
      <c r="AJ125" s="147"/>
    </row>
    <row r="126" spans="1:36" ht="22.5" outlineLevel="1" x14ac:dyDescent="0.2">
      <c r="A126" s="166">
        <v>113</v>
      </c>
      <c r="B126" s="167"/>
      <c r="C126" s="174" t="s">
        <v>186</v>
      </c>
      <c r="D126" s="168" t="s">
        <v>72</v>
      </c>
      <c r="E126" s="169">
        <v>1</v>
      </c>
      <c r="F126" s="170"/>
      <c r="G126" s="171">
        <f t="shared" si="5"/>
        <v>0</v>
      </c>
      <c r="H126" s="147"/>
      <c r="I126" s="147"/>
      <c r="J126" s="147">
        <v>21</v>
      </c>
      <c r="K126" s="147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F126" s="147"/>
      <c r="AG126" s="147"/>
      <c r="AH126" s="147"/>
      <c r="AI126" s="147"/>
      <c r="AJ126" s="147"/>
    </row>
    <row r="127" spans="1:36" ht="22.5" outlineLevel="1" x14ac:dyDescent="0.2">
      <c r="A127" s="166">
        <v>114</v>
      </c>
      <c r="B127" s="167"/>
      <c r="C127" s="174" t="s">
        <v>187</v>
      </c>
      <c r="D127" s="168" t="s">
        <v>72</v>
      </c>
      <c r="E127" s="169">
        <v>1</v>
      </c>
      <c r="F127" s="170"/>
      <c r="G127" s="171">
        <f t="shared" si="5"/>
        <v>0</v>
      </c>
      <c r="H127" s="147"/>
      <c r="I127" s="147"/>
      <c r="J127" s="147">
        <v>21</v>
      </c>
      <c r="K127" s="147"/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F127" s="147"/>
      <c r="AG127" s="147"/>
      <c r="AH127" s="147"/>
      <c r="AI127" s="147"/>
      <c r="AJ127" s="147"/>
    </row>
    <row r="128" spans="1:36" ht="22.5" outlineLevel="1" x14ac:dyDescent="0.2">
      <c r="A128" s="166">
        <v>115</v>
      </c>
      <c r="B128" s="167"/>
      <c r="C128" s="174" t="s">
        <v>188</v>
      </c>
      <c r="D128" s="168" t="s">
        <v>176</v>
      </c>
      <c r="E128" s="169">
        <v>8</v>
      </c>
      <c r="F128" s="170"/>
      <c r="G128" s="171">
        <f t="shared" si="5"/>
        <v>0</v>
      </c>
      <c r="H128" s="147"/>
      <c r="I128" s="147"/>
      <c r="J128" s="147">
        <v>21</v>
      </c>
      <c r="K128" s="147"/>
      <c r="L128" s="147"/>
      <c r="M128" s="147"/>
      <c r="N128" s="147"/>
      <c r="O128" s="147"/>
      <c r="P128" s="147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F128" s="147"/>
      <c r="AG128" s="147"/>
      <c r="AH128" s="147"/>
      <c r="AI128" s="147"/>
      <c r="AJ128" s="147"/>
    </row>
    <row r="129" spans="1:36" outlineLevel="1" x14ac:dyDescent="0.2">
      <c r="A129" s="166">
        <v>116</v>
      </c>
      <c r="B129" s="167"/>
      <c r="C129" s="174" t="s">
        <v>189</v>
      </c>
      <c r="D129" s="168" t="s">
        <v>172</v>
      </c>
      <c r="E129" s="169">
        <v>65</v>
      </c>
      <c r="F129" s="170"/>
      <c r="G129" s="171">
        <f t="shared" si="5"/>
        <v>0</v>
      </c>
      <c r="H129" s="147"/>
      <c r="I129" s="147"/>
      <c r="J129" s="147">
        <v>21</v>
      </c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F129" s="147"/>
      <c r="AG129" s="147"/>
      <c r="AH129" s="147"/>
      <c r="AI129" s="147"/>
      <c r="AJ129" s="147"/>
    </row>
    <row r="130" spans="1:36" outlineLevel="1" x14ac:dyDescent="0.2">
      <c r="A130" s="166">
        <v>117</v>
      </c>
      <c r="B130" s="167"/>
      <c r="C130" s="174" t="s">
        <v>190</v>
      </c>
      <c r="D130" s="168" t="s">
        <v>172</v>
      </c>
      <c r="E130" s="169">
        <v>65</v>
      </c>
      <c r="F130" s="170"/>
      <c r="G130" s="171">
        <f t="shared" si="5"/>
        <v>0</v>
      </c>
      <c r="H130" s="147"/>
      <c r="I130" s="147"/>
      <c r="J130" s="147">
        <v>21</v>
      </c>
      <c r="K130" s="147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F130" s="147"/>
      <c r="AG130" s="147"/>
      <c r="AH130" s="147"/>
      <c r="AI130" s="147"/>
      <c r="AJ130" s="147"/>
    </row>
    <row r="131" spans="1:36" outlineLevel="1" x14ac:dyDescent="0.2">
      <c r="A131" s="160">
        <v>118</v>
      </c>
      <c r="B131" s="161"/>
      <c r="C131" s="175" t="s">
        <v>191</v>
      </c>
      <c r="D131" s="162" t="s">
        <v>176</v>
      </c>
      <c r="E131" s="163">
        <v>24</v>
      </c>
      <c r="F131" s="164"/>
      <c r="G131" s="165">
        <f t="shared" si="5"/>
        <v>0</v>
      </c>
      <c r="H131" s="147"/>
      <c r="I131" s="147"/>
      <c r="J131" s="147">
        <v>21</v>
      </c>
      <c r="K131" s="147"/>
      <c r="L131" s="147"/>
      <c r="M131" s="147"/>
      <c r="N131" s="147"/>
      <c r="O131" s="147"/>
      <c r="P131" s="147"/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F131" s="147"/>
      <c r="AG131" s="147"/>
      <c r="AH131" s="147"/>
      <c r="AI131" s="147"/>
      <c r="AJ131" s="147"/>
    </row>
    <row r="132" spans="1:36" x14ac:dyDescent="0.2">
      <c r="A132" s="3"/>
      <c r="B132" s="4"/>
      <c r="C132" s="176"/>
      <c r="D132" s="6"/>
      <c r="E132" s="3"/>
      <c r="F132" s="3"/>
      <c r="G132" s="3"/>
      <c r="L132">
        <v>15</v>
      </c>
      <c r="M132">
        <v>21</v>
      </c>
      <c r="N132" t="s">
        <v>391</v>
      </c>
    </row>
    <row r="133" spans="1:36" x14ac:dyDescent="0.2">
      <c r="A133" s="150"/>
      <c r="B133" s="151" t="s">
        <v>30</v>
      </c>
      <c r="C133" s="177"/>
      <c r="D133" s="152"/>
      <c r="E133" s="153"/>
      <c r="F133" s="153"/>
      <c r="G133" s="172">
        <f>G8+G62+G75+G81+G105+G111</f>
        <v>0</v>
      </c>
      <c r="L133">
        <f>SUMIF(J8:J131,L132,G8:G131)</f>
        <v>0</v>
      </c>
      <c r="M133">
        <f>SUMIF(J8:J131,M132,G8:G131)</f>
        <v>0</v>
      </c>
      <c r="N133" t="s">
        <v>392</v>
      </c>
    </row>
    <row r="134" spans="1:36" x14ac:dyDescent="0.2">
      <c r="A134" s="3"/>
      <c r="B134" s="4"/>
      <c r="C134" s="176"/>
      <c r="D134" s="6"/>
      <c r="E134" s="3"/>
      <c r="F134" s="3"/>
      <c r="G134" s="3"/>
    </row>
    <row r="135" spans="1:36" x14ac:dyDescent="0.2">
      <c r="A135" s="3"/>
      <c r="B135" s="4"/>
      <c r="C135" s="176"/>
      <c r="D135" s="6"/>
      <c r="E135" s="3"/>
      <c r="F135" s="3"/>
      <c r="G135" s="3"/>
    </row>
    <row r="136" spans="1:36" x14ac:dyDescent="0.2">
      <c r="B136"/>
      <c r="C136"/>
    </row>
    <row r="137" spans="1:36" x14ac:dyDescent="0.2">
      <c r="B137"/>
      <c r="C137"/>
    </row>
    <row r="138" spans="1:36" x14ac:dyDescent="0.2">
      <c r="B138"/>
      <c r="C138"/>
    </row>
    <row r="139" spans="1:36" x14ac:dyDescent="0.2">
      <c r="B139"/>
      <c r="C139"/>
    </row>
    <row r="140" spans="1:36" x14ac:dyDescent="0.2">
      <c r="B140"/>
      <c r="C140"/>
    </row>
    <row r="141" spans="1:36" x14ac:dyDescent="0.2">
      <c r="B141"/>
      <c r="C141"/>
    </row>
    <row r="142" spans="1:36" x14ac:dyDescent="0.2">
      <c r="A142" s="3"/>
      <c r="B142" s="4"/>
      <c r="C142" s="176"/>
      <c r="D142" s="6"/>
      <c r="E142" s="3"/>
      <c r="F142" s="3"/>
      <c r="G142" s="3"/>
    </row>
    <row r="143" spans="1:36" x14ac:dyDescent="0.2">
      <c r="C143" s="178"/>
      <c r="D143" s="10"/>
    </row>
    <row r="144" spans="1:36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</sheetData>
  <mergeCells count="4">
    <mergeCell ref="A1:G1"/>
    <mergeCell ref="C2:G2"/>
    <mergeCell ref="C3:G3"/>
    <mergeCell ref="C4:G4"/>
  </mergeCells>
  <pageMargins left="0.59055118110236227" right="0.19685039370078741" top="0.78740157480314965" bottom="0.78740157480314965" header="0.31496062992125984" footer="0.31496062992125984"/>
  <pageSetup paperSize="9" fitToHeight="8" orientation="portrait" r:id="rId1"/>
  <headerFooter>
    <oddFooter>&amp;RStránka &amp;P z &amp;N&amp;LZpracováno programem BUILDpower S,  © RTS, a.s.</oddFooter>
  </headerFooter>
  <rowBreaks count="2" manualBreakCount="2">
    <brk id="80" max="6" man="1"/>
    <brk id="104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FC341-629D-4A5C-A048-F5B5DD258B95}">
  <dimension ref="A1:CB145"/>
  <sheetViews>
    <sheetView showGridLines="0" showZeros="0" zoomScaleNormal="100" zoomScaleSheetLayoutView="115" workbookViewId="0">
      <pane xSplit="7" ySplit="6" topLeftCell="H70" activePane="bottomRight" state="frozen"/>
      <selection activeCell="H19" sqref="H19"/>
      <selection pane="topRight" activeCell="H19" sqref="H19"/>
      <selection pane="bottomLeft" activeCell="H19" sqref="H19"/>
      <selection pane="bottomRight" activeCell="H19" sqref="H19"/>
    </sheetView>
  </sheetViews>
  <sheetFormatPr defaultRowHeight="12.75" x14ac:dyDescent="0.2"/>
  <cols>
    <col min="1" max="1" width="4.42578125" style="179" customWidth="1"/>
    <col min="2" max="2" width="11.5703125" style="179" customWidth="1"/>
    <col min="3" max="3" width="40.42578125" style="179" customWidth="1"/>
    <col min="4" max="4" width="5.5703125" style="179" customWidth="1"/>
    <col min="5" max="5" width="8.5703125" style="194" customWidth="1"/>
    <col min="6" max="6" width="9.85546875" style="179" customWidth="1"/>
    <col min="7" max="7" width="13.85546875" style="179" customWidth="1"/>
    <col min="8" max="8" width="9.140625" style="179"/>
    <col min="9" max="10" width="0" style="179" hidden="1" customWidth="1"/>
    <col min="11" max="14" width="8.85546875" style="179" hidden="1" customWidth="1"/>
    <col min="15" max="15" width="8.85546875" style="179" customWidth="1"/>
    <col min="16" max="256" width="9.140625" style="179"/>
    <col min="257" max="257" width="4.42578125" style="179" customWidth="1"/>
    <col min="258" max="258" width="11.5703125" style="179" customWidth="1"/>
    <col min="259" max="259" width="40.42578125" style="179" customWidth="1"/>
    <col min="260" max="260" width="5.5703125" style="179" customWidth="1"/>
    <col min="261" max="261" width="8.5703125" style="179" customWidth="1"/>
    <col min="262" max="262" width="9.85546875" style="179" customWidth="1"/>
    <col min="263" max="263" width="13.85546875" style="179" customWidth="1"/>
    <col min="264" max="267" width="9.140625" style="179"/>
    <col min="268" max="268" width="75.42578125" style="179" customWidth="1"/>
    <col min="269" max="269" width="45.28515625" style="179" customWidth="1"/>
    <col min="270" max="512" width="9.140625" style="179"/>
    <col min="513" max="513" width="4.42578125" style="179" customWidth="1"/>
    <col min="514" max="514" width="11.5703125" style="179" customWidth="1"/>
    <col min="515" max="515" width="40.42578125" style="179" customWidth="1"/>
    <col min="516" max="516" width="5.5703125" style="179" customWidth="1"/>
    <col min="517" max="517" width="8.5703125" style="179" customWidth="1"/>
    <col min="518" max="518" width="9.85546875" style="179" customWidth="1"/>
    <col min="519" max="519" width="13.85546875" style="179" customWidth="1"/>
    <col min="520" max="523" width="9.140625" style="179"/>
    <col min="524" max="524" width="75.42578125" style="179" customWidth="1"/>
    <col min="525" max="525" width="45.28515625" style="179" customWidth="1"/>
    <col min="526" max="768" width="9.140625" style="179"/>
    <col min="769" max="769" width="4.42578125" style="179" customWidth="1"/>
    <col min="770" max="770" width="11.5703125" style="179" customWidth="1"/>
    <col min="771" max="771" width="40.42578125" style="179" customWidth="1"/>
    <col min="772" max="772" width="5.5703125" style="179" customWidth="1"/>
    <col min="773" max="773" width="8.5703125" style="179" customWidth="1"/>
    <col min="774" max="774" width="9.85546875" style="179" customWidth="1"/>
    <col min="775" max="775" width="13.85546875" style="179" customWidth="1"/>
    <col min="776" max="779" width="9.140625" style="179"/>
    <col min="780" max="780" width="75.42578125" style="179" customWidth="1"/>
    <col min="781" max="781" width="45.28515625" style="179" customWidth="1"/>
    <col min="782" max="1024" width="9.140625" style="179"/>
    <col min="1025" max="1025" width="4.42578125" style="179" customWidth="1"/>
    <col min="1026" max="1026" width="11.5703125" style="179" customWidth="1"/>
    <col min="1027" max="1027" width="40.42578125" style="179" customWidth="1"/>
    <col min="1028" max="1028" width="5.5703125" style="179" customWidth="1"/>
    <col min="1029" max="1029" width="8.5703125" style="179" customWidth="1"/>
    <col min="1030" max="1030" width="9.85546875" style="179" customWidth="1"/>
    <col min="1031" max="1031" width="13.85546875" style="179" customWidth="1"/>
    <col min="1032" max="1035" width="9.140625" style="179"/>
    <col min="1036" max="1036" width="75.42578125" style="179" customWidth="1"/>
    <col min="1037" max="1037" width="45.28515625" style="179" customWidth="1"/>
    <col min="1038" max="1280" width="9.140625" style="179"/>
    <col min="1281" max="1281" width="4.42578125" style="179" customWidth="1"/>
    <col min="1282" max="1282" width="11.5703125" style="179" customWidth="1"/>
    <col min="1283" max="1283" width="40.42578125" style="179" customWidth="1"/>
    <col min="1284" max="1284" width="5.5703125" style="179" customWidth="1"/>
    <col min="1285" max="1285" width="8.5703125" style="179" customWidth="1"/>
    <col min="1286" max="1286" width="9.85546875" style="179" customWidth="1"/>
    <col min="1287" max="1287" width="13.85546875" style="179" customWidth="1"/>
    <col min="1288" max="1291" width="9.140625" style="179"/>
    <col min="1292" max="1292" width="75.42578125" style="179" customWidth="1"/>
    <col min="1293" max="1293" width="45.28515625" style="179" customWidth="1"/>
    <col min="1294" max="1536" width="9.140625" style="179"/>
    <col min="1537" max="1537" width="4.42578125" style="179" customWidth="1"/>
    <col min="1538" max="1538" width="11.5703125" style="179" customWidth="1"/>
    <col min="1539" max="1539" width="40.42578125" style="179" customWidth="1"/>
    <col min="1540" max="1540" width="5.5703125" style="179" customWidth="1"/>
    <col min="1541" max="1541" width="8.5703125" style="179" customWidth="1"/>
    <col min="1542" max="1542" width="9.85546875" style="179" customWidth="1"/>
    <col min="1543" max="1543" width="13.85546875" style="179" customWidth="1"/>
    <col min="1544" max="1547" width="9.140625" style="179"/>
    <col min="1548" max="1548" width="75.42578125" style="179" customWidth="1"/>
    <col min="1549" max="1549" width="45.28515625" style="179" customWidth="1"/>
    <col min="1550" max="1792" width="9.140625" style="179"/>
    <col min="1793" max="1793" width="4.42578125" style="179" customWidth="1"/>
    <col min="1794" max="1794" width="11.5703125" style="179" customWidth="1"/>
    <col min="1795" max="1795" width="40.42578125" style="179" customWidth="1"/>
    <col min="1796" max="1796" width="5.5703125" style="179" customWidth="1"/>
    <col min="1797" max="1797" width="8.5703125" style="179" customWidth="1"/>
    <col min="1798" max="1798" width="9.85546875" style="179" customWidth="1"/>
    <col min="1799" max="1799" width="13.85546875" style="179" customWidth="1"/>
    <col min="1800" max="1803" width="9.140625" style="179"/>
    <col min="1804" max="1804" width="75.42578125" style="179" customWidth="1"/>
    <col min="1805" max="1805" width="45.28515625" style="179" customWidth="1"/>
    <col min="1806" max="2048" width="9.140625" style="179"/>
    <col min="2049" max="2049" width="4.42578125" style="179" customWidth="1"/>
    <col min="2050" max="2050" width="11.5703125" style="179" customWidth="1"/>
    <col min="2051" max="2051" width="40.42578125" style="179" customWidth="1"/>
    <col min="2052" max="2052" width="5.5703125" style="179" customWidth="1"/>
    <col min="2053" max="2053" width="8.5703125" style="179" customWidth="1"/>
    <col min="2054" max="2054" width="9.85546875" style="179" customWidth="1"/>
    <col min="2055" max="2055" width="13.85546875" style="179" customWidth="1"/>
    <col min="2056" max="2059" width="9.140625" style="179"/>
    <col min="2060" max="2060" width="75.42578125" style="179" customWidth="1"/>
    <col min="2061" max="2061" width="45.28515625" style="179" customWidth="1"/>
    <col min="2062" max="2304" width="9.140625" style="179"/>
    <col min="2305" max="2305" width="4.42578125" style="179" customWidth="1"/>
    <col min="2306" max="2306" width="11.5703125" style="179" customWidth="1"/>
    <col min="2307" max="2307" width="40.42578125" style="179" customWidth="1"/>
    <col min="2308" max="2308" width="5.5703125" style="179" customWidth="1"/>
    <col min="2309" max="2309" width="8.5703125" style="179" customWidth="1"/>
    <col min="2310" max="2310" width="9.85546875" style="179" customWidth="1"/>
    <col min="2311" max="2311" width="13.85546875" style="179" customWidth="1"/>
    <col min="2312" max="2315" width="9.140625" style="179"/>
    <col min="2316" max="2316" width="75.42578125" style="179" customWidth="1"/>
    <col min="2317" max="2317" width="45.28515625" style="179" customWidth="1"/>
    <col min="2318" max="2560" width="9.140625" style="179"/>
    <col min="2561" max="2561" width="4.42578125" style="179" customWidth="1"/>
    <col min="2562" max="2562" width="11.5703125" style="179" customWidth="1"/>
    <col min="2563" max="2563" width="40.42578125" style="179" customWidth="1"/>
    <col min="2564" max="2564" width="5.5703125" style="179" customWidth="1"/>
    <col min="2565" max="2565" width="8.5703125" style="179" customWidth="1"/>
    <col min="2566" max="2566" width="9.85546875" style="179" customWidth="1"/>
    <col min="2567" max="2567" width="13.85546875" style="179" customWidth="1"/>
    <col min="2568" max="2571" width="9.140625" style="179"/>
    <col min="2572" max="2572" width="75.42578125" style="179" customWidth="1"/>
    <col min="2573" max="2573" width="45.28515625" style="179" customWidth="1"/>
    <col min="2574" max="2816" width="9.140625" style="179"/>
    <col min="2817" max="2817" width="4.42578125" style="179" customWidth="1"/>
    <col min="2818" max="2818" width="11.5703125" style="179" customWidth="1"/>
    <col min="2819" max="2819" width="40.42578125" style="179" customWidth="1"/>
    <col min="2820" max="2820" width="5.5703125" style="179" customWidth="1"/>
    <col min="2821" max="2821" width="8.5703125" style="179" customWidth="1"/>
    <col min="2822" max="2822" width="9.85546875" style="179" customWidth="1"/>
    <col min="2823" max="2823" width="13.85546875" style="179" customWidth="1"/>
    <col min="2824" max="2827" width="9.140625" style="179"/>
    <col min="2828" max="2828" width="75.42578125" style="179" customWidth="1"/>
    <col min="2829" max="2829" width="45.28515625" style="179" customWidth="1"/>
    <col min="2830" max="3072" width="9.140625" style="179"/>
    <col min="3073" max="3073" width="4.42578125" style="179" customWidth="1"/>
    <col min="3074" max="3074" width="11.5703125" style="179" customWidth="1"/>
    <col min="3075" max="3075" width="40.42578125" style="179" customWidth="1"/>
    <col min="3076" max="3076" width="5.5703125" style="179" customWidth="1"/>
    <col min="3077" max="3077" width="8.5703125" style="179" customWidth="1"/>
    <col min="3078" max="3078" width="9.85546875" style="179" customWidth="1"/>
    <col min="3079" max="3079" width="13.85546875" style="179" customWidth="1"/>
    <col min="3080" max="3083" width="9.140625" style="179"/>
    <col min="3084" max="3084" width="75.42578125" style="179" customWidth="1"/>
    <col min="3085" max="3085" width="45.28515625" style="179" customWidth="1"/>
    <col min="3086" max="3328" width="9.140625" style="179"/>
    <col min="3329" max="3329" width="4.42578125" style="179" customWidth="1"/>
    <col min="3330" max="3330" width="11.5703125" style="179" customWidth="1"/>
    <col min="3331" max="3331" width="40.42578125" style="179" customWidth="1"/>
    <col min="3332" max="3332" width="5.5703125" style="179" customWidth="1"/>
    <col min="3333" max="3333" width="8.5703125" style="179" customWidth="1"/>
    <col min="3334" max="3334" width="9.85546875" style="179" customWidth="1"/>
    <col min="3335" max="3335" width="13.85546875" style="179" customWidth="1"/>
    <col min="3336" max="3339" width="9.140625" style="179"/>
    <col min="3340" max="3340" width="75.42578125" style="179" customWidth="1"/>
    <col min="3341" max="3341" width="45.28515625" style="179" customWidth="1"/>
    <col min="3342" max="3584" width="9.140625" style="179"/>
    <col min="3585" max="3585" width="4.42578125" style="179" customWidth="1"/>
    <col min="3586" max="3586" width="11.5703125" style="179" customWidth="1"/>
    <col min="3587" max="3587" width="40.42578125" style="179" customWidth="1"/>
    <col min="3588" max="3588" width="5.5703125" style="179" customWidth="1"/>
    <col min="3589" max="3589" width="8.5703125" style="179" customWidth="1"/>
    <col min="3590" max="3590" width="9.85546875" style="179" customWidth="1"/>
    <col min="3591" max="3591" width="13.85546875" style="179" customWidth="1"/>
    <col min="3592" max="3595" width="9.140625" style="179"/>
    <col min="3596" max="3596" width="75.42578125" style="179" customWidth="1"/>
    <col min="3597" max="3597" width="45.28515625" style="179" customWidth="1"/>
    <col min="3598" max="3840" width="9.140625" style="179"/>
    <col min="3841" max="3841" width="4.42578125" style="179" customWidth="1"/>
    <col min="3842" max="3842" width="11.5703125" style="179" customWidth="1"/>
    <col min="3843" max="3843" width="40.42578125" style="179" customWidth="1"/>
    <col min="3844" max="3844" width="5.5703125" style="179" customWidth="1"/>
    <col min="3845" max="3845" width="8.5703125" style="179" customWidth="1"/>
    <col min="3846" max="3846" width="9.85546875" style="179" customWidth="1"/>
    <col min="3847" max="3847" width="13.85546875" style="179" customWidth="1"/>
    <col min="3848" max="3851" width="9.140625" style="179"/>
    <col min="3852" max="3852" width="75.42578125" style="179" customWidth="1"/>
    <col min="3853" max="3853" width="45.28515625" style="179" customWidth="1"/>
    <col min="3854" max="4096" width="9.140625" style="179"/>
    <col min="4097" max="4097" width="4.42578125" style="179" customWidth="1"/>
    <col min="4098" max="4098" width="11.5703125" style="179" customWidth="1"/>
    <col min="4099" max="4099" width="40.42578125" style="179" customWidth="1"/>
    <col min="4100" max="4100" width="5.5703125" style="179" customWidth="1"/>
    <col min="4101" max="4101" width="8.5703125" style="179" customWidth="1"/>
    <col min="4102" max="4102" width="9.85546875" style="179" customWidth="1"/>
    <col min="4103" max="4103" width="13.85546875" style="179" customWidth="1"/>
    <col min="4104" max="4107" width="9.140625" style="179"/>
    <col min="4108" max="4108" width="75.42578125" style="179" customWidth="1"/>
    <col min="4109" max="4109" width="45.28515625" style="179" customWidth="1"/>
    <col min="4110" max="4352" width="9.140625" style="179"/>
    <col min="4353" max="4353" width="4.42578125" style="179" customWidth="1"/>
    <col min="4354" max="4354" width="11.5703125" style="179" customWidth="1"/>
    <col min="4355" max="4355" width="40.42578125" style="179" customWidth="1"/>
    <col min="4356" max="4356" width="5.5703125" style="179" customWidth="1"/>
    <col min="4357" max="4357" width="8.5703125" style="179" customWidth="1"/>
    <col min="4358" max="4358" width="9.85546875" style="179" customWidth="1"/>
    <col min="4359" max="4359" width="13.85546875" style="179" customWidth="1"/>
    <col min="4360" max="4363" width="9.140625" style="179"/>
    <col min="4364" max="4364" width="75.42578125" style="179" customWidth="1"/>
    <col min="4365" max="4365" width="45.28515625" style="179" customWidth="1"/>
    <col min="4366" max="4608" width="9.140625" style="179"/>
    <col min="4609" max="4609" width="4.42578125" style="179" customWidth="1"/>
    <col min="4610" max="4610" width="11.5703125" style="179" customWidth="1"/>
    <col min="4611" max="4611" width="40.42578125" style="179" customWidth="1"/>
    <col min="4612" max="4612" width="5.5703125" style="179" customWidth="1"/>
    <col min="4613" max="4613" width="8.5703125" style="179" customWidth="1"/>
    <col min="4614" max="4614" width="9.85546875" style="179" customWidth="1"/>
    <col min="4615" max="4615" width="13.85546875" style="179" customWidth="1"/>
    <col min="4616" max="4619" width="9.140625" style="179"/>
    <col min="4620" max="4620" width="75.42578125" style="179" customWidth="1"/>
    <col min="4621" max="4621" width="45.28515625" style="179" customWidth="1"/>
    <col min="4622" max="4864" width="9.140625" style="179"/>
    <col min="4865" max="4865" width="4.42578125" style="179" customWidth="1"/>
    <col min="4866" max="4866" width="11.5703125" style="179" customWidth="1"/>
    <col min="4867" max="4867" width="40.42578125" style="179" customWidth="1"/>
    <col min="4868" max="4868" width="5.5703125" style="179" customWidth="1"/>
    <col min="4869" max="4869" width="8.5703125" style="179" customWidth="1"/>
    <col min="4870" max="4870" width="9.85546875" style="179" customWidth="1"/>
    <col min="4871" max="4871" width="13.85546875" style="179" customWidth="1"/>
    <col min="4872" max="4875" width="9.140625" style="179"/>
    <col min="4876" max="4876" width="75.42578125" style="179" customWidth="1"/>
    <col min="4877" max="4877" width="45.28515625" style="179" customWidth="1"/>
    <col min="4878" max="5120" width="9.140625" style="179"/>
    <col min="5121" max="5121" width="4.42578125" style="179" customWidth="1"/>
    <col min="5122" max="5122" width="11.5703125" style="179" customWidth="1"/>
    <col min="5123" max="5123" width="40.42578125" style="179" customWidth="1"/>
    <col min="5124" max="5124" width="5.5703125" style="179" customWidth="1"/>
    <col min="5125" max="5125" width="8.5703125" style="179" customWidth="1"/>
    <col min="5126" max="5126" width="9.85546875" style="179" customWidth="1"/>
    <col min="5127" max="5127" width="13.85546875" style="179" customWidth="1"/>
    <col min="5128" max="5131" width="9.140625" style="179"/>
    <col min="5132" max="5132" width="75.42578125" style="179" customWidth="1"/>
    <col min="5133" max="5133" width="45.28515625" style="179" customWidth="1"/>
    <col min="5134" max="5376" width="9.140625" style="179"/>
    <col min="5377" max="5377" width="4.42578125" style="179" customWidth="1"/>
    <col min="5378" max="5378" width="11.5703125" style="179" customWidth="1"/>
    <col min="5379" max="5379" width="40.42578125" style="179" customWidth="1"/>
    <col min="5380" max="5380" width="5.5703125" style="179" customWidth="1"/>
    <col min="5381" max="5381" width="8.5703125" style="179" customWidth="1"/>
    <col min="5382" max="5382" width="9.85546875" style="179" customWidth="1"/>
    <col min="5383" max="5383" width="13.85546875" style="179" customWidth="1"/>
    <col min="5384" max="5387" width="9.140625" style="179"/>
    <col min="5388" max="5388" width="75.42578125" style="179" customWidth="1"/>
    <col min="5389" max="5389" width="45.28515625" style="179" customWidth="1"/>
    <col min="5390" max="5632" width="9.140625" style="179"/>
    <col min="5633" max="5633" width="4.42578125" style="179" customWidth="1"/>
    <col min="5634" max="5634" width="11.5703125" style="179" customWidth="1"/>
    <col min="5635" max="5635" width="40.42578125" style="179" customWidth="1"/>
    <col min="5636" max="5636" width="5.5703125" style="179" customWidth="1"/>
    <col min="5637" max="5637" width="8.5703125" style="179" customWidth="1"/>
    <col min="5638" max="5638" width="9.85546875" style="179" customWidth="1"/>
    <col min="5639" max="5639" width="13.85546875" style="179" customWidth="1"/>
    <col min="5640" max="5643" width="9.140625" style="179"/>
    <col min="5644" max="5644" width="75.42578125" style="179" customWidth="1"/>
    <col min="5645" max="5645" width="45.28515625" style="179" customWidth="1"/>
    <col min="5646" max="5888" width="9.140625" style="179"/>
    <col min="5889" max="5889" width="4.42578125" style="179" customWidth="1"/>
    <col min="5890" max="5890" width="11.5703125" style="179" customWidth="1"/>
    <col min="5891" max="5891" width="40.42578125" style="179" customWidth="1"/>
    <col min="5892" max="5892" width="5.5703125" style="179" customWidth="1"/>
    <col min="5893" max="5893" width="8.5703125" style="179" customWidth="1"/>
    <col min="5894" max="5894" width="9.85546875" style="179" customWidth="1"/>
    <col min="5895" max="5895" width="13.85546875" style="179" customWidth="1"/>
    <col min="5896" max="5899" width="9.140625" style="179"/>
    <col min="5900" max="5900" width="75.42578125" style="179" customWidth="1"/>
    <col min="5901" max="5901" width="45.28515625" style="179" customWidth="1"/>
    <col min="5902" max="6144" width="9.140625" style="179"/>
    <col min="6145" max="6145" width="4.42578125" style="179" customWidth="1"/>
    <col min="6146" max="6146" width="11.5703125" style="179" customWidth="1"/>
    <col min="6147" max="6147" width="40.42578125" style="179" customWidth="1"/>
    <col min="6148" max="6148" width="5.5703125" style="179" customWidth="1"/>
    <col min="6149" max="6149" width="8.5703125" style="179" customWidth="1"/>
    <col min="6150" max="6150" width="9.85546875" style="179" customWidth="1"/>
    <col min="6151" max="6151" width="13.85546875" style="179" customWidth="1"/>
    <col min="6152" max="6155" width="9.140625" style="179"/>
    <col min="6156" max="6156" width="75.42578125" style="179" customWidth="1"/>
    <col min="6157" max="6157" width="45.28515625" style="179" customWidth="1"/>
    <col min="6158" max="6400" width="9.140625" style="179"/>
    <col min="6401" max="6401" width="4.42578125" style="179" customWidth="1"/>
    <col min="6402" max="6402" width="11.5703125" style="179" customWidth="1"/>
    <col min="6403" max="6403" width="40.42578125" style="179" customWidth="1"/>
    <col min="6404" max="6404" width="5.5703125" style="179" customWidth="1"/>
    <col min="6405" max="6405" width="8.5703125" style="179" customWidth="1"/>
    <col min="6406" max="6406" width="9.85546875" style="179" customWidth="1"/>
    <col min="6407" max="6407" width="13.85546875" style="179" customWidth="1"/>
    <col min="6408" max="6411" width="9.140625" style="179"/>
    <col min="6412" max="6412" width="75.42578125" style="179" customWidth="1"/>
    <col min="6413" max="6413" width="45.28515625" style="179" customWidth="1"/>
    <col min="6414" max="6656" width="9.140625" style="179"/>
    <col min="6657" max="6657" width="4.42578125" style="179" customWidth="1"/>
    <col min="6658" max="6658" width="11.5703125" style="179" customWidth="1"/>
    <col min="6659" max="6659" width="40.42578125" style="179" customWidth="1"/>
    <col min="6660" max="6660" width="5.5703125" style="179" customWidth="1"/>
    <col min="6661" max="6661" width="8.5703125" style="179" customWidth="1"/>
    <col min="6662" max="6662" width="9.85546875" style="179" customWidth="1"/>
    <col min="6663" max="6663" width="13.85546875" style="179" customWidth="1"/>
    <col min="6664" max="6667" width="9.140625" style="179"/>
    <col min="6668" max="6668" width="75.42578125" style="179" customWidth="1"/>
    <col min="6669" max="6669" width="45.28515625" style="179" customWidth="1"/>
    <col min="6670" max="6912" width="9.140625" style="179"/>
    <col min="6913" max="6913" width="4.42578125" style="179" customWidth="1"/>
    <col min="6914" max="6914" width="11.5703125" style="179" customWidth="1"/>
    <col min="6915" max="6915" width="40.42578125" style="179" customWidth="1"/>
    <col min="6916" max="6916" width="5.5703125" style="179" customWidth="1"/>
    <col min="6917" max="6917" width="8.5703125" style="179" customWidth="1"/>
    <col min="6918" max="6918" width="9.85546875" style="179" customWidth="1"/>
    <col min="6919" max="6919" width="13.85546875" style="179" customWidth="1"/>
    <col min="6920" max="6923" width="9.140625" style="179"/>
    <col min="6924" max="6924" width="75.42578125" style="179" customWidth="1"/>
    <col min="6925" max="6925" width="45.28515625" style="179" customWidth="1"/>
    <col min="6926" max="7168" width="9.140625" style="179"/>
    <col min="7169" max="7169" width="4.42578125" style="179" customWidth="1"/>
    <col min="7170" max="7170" width="11.5703125" style="179" customWidth="1"/>
    <col min="7171" max="7171" width="40.42578125" style="179" customWidth="1"/>
    <col min="7172" max="7172" width="5.5703125" style="179" customWidth="1"/>
    <col min="7173" max="7173" width="8.5703125" style="179" customWidth="1"/>
    <col min="7174" max="7174" width="9.85546875" style="179" customWidth="1"/>
    <col min="7175" max="7175" width="13.85546875" style="179" customWidth="1"/>
    <col min="7176" max="7179" width="9.140625" style="179"/>
    <col min="7180" max="7180" width="75.42578125" style="179" customWidth="1"/>
    <col min="7181" max="7181" width="45.28515625" style="179" customWidth="1"/>
    <col min="7182" max="7424" width="9.140625" style="179"/>
    <col min="7425" max="7425" width="4.42578125" style="179" customWidth="1"/>
    <col min="7426" max="7426" width="11.5703125" style="179" customWidth="1"/>
    <col min="7427" max="7427" width="40.42578125" style="179" customWidth="1"/>
    <col min="7428" max="7428" width="5.5703125" style="179" customWidth="1"/>
    <col min="7429" max="7429" width="8.5703125" style="179" customWidth="1"/>
    <col min="7430" max="7430" width="9.85546875" style="179" customWidth="1"/>
    <col min="7431" max="7431" width="13.85546875" style="179" customWidth="1"/>
    <col min="7432" max="7435" width="9.140625" style="179"/>
    <col min="7436" max="7436" width="75.42578125" style="179" customWidth="1"/>
    <col min="7437" max="7437" width="45.28515625" style="179" customWidth="1"/>
    <col min="7438" max="7680" width="9.140625" style="179"/>
    <col min="7681" max="7681" width="4.42578125" style="179" customWidth="1"/>
    <col min="7682" max="7682" width="11.5703125" style="179" customWidth="1"/>
    <col min="7683" max="7683" width="40.42578125" style="179" customWidth="1"/>
    <col min="7684" max="7684" width="5.5703125" style="179" customWidth="1"/>
    <col min="7685" max="7685" width="8.5703125" style="179" customWidth="1"/>
    <col min="7686" max="7686" width="9.85546875" style="179" customWidth="1"/>
    <col min="7687" max="7687" width="13.85546875" style="179" customWidth="1"/>
    <col min="7688" max="7691" width="9.140625" style="179"/>
    <col min="7692" max="7692" width="75.42578125" style="179" customWidth="1"/>
    <col min="7693" max="7693" width="45.28515625" style="179" customWidth="1"/>
    <col min="7694" max="7936" width="9.140625" style="179"/>
    <col min="7937" max="7937" width="4.42578125" style="179" customWidth="1"/>
    <col min="7938" max="7938" width="11.5703125" style="179" customWidth="1"/>
    <col min="7939" max="7939" width="40.42578125" style="179" customWidth="1"/>
    <col min="7940" max="7940" width="5.5703125" style="179" customWidth="1"/>
    <col min="7941" max="7941" width="8.5703125" style="179" customWidth="1"/>
    <col min="7942" max="7942" width="9.85546875" style="179" customWidth="1"/>
    <col min="7943" max="7943" width="13.85546875" style="179" customWidth="1"/>
    <col min="7944" max="7947" width="9.140625" style="179"/>
    <col min="7948" max="7948" width="75.42578125" style="179" customWidth="1"/>
    <col min="7949" max="7949" width="45.28515625" style="179" customWidth="1"/>
    <col min="7950" max="8192" width="9.140625" style="179"/>
    <col min="8193" max="8193" width="4.42578125" style="179" customWidth="1"/>
    <col min="8194" max="8194" width="11.5703125" style="179" customWidth="1"/>
    <col min="8195" max="8195" width="40.42578125" style="179" customWidth="1"/>
    <col min="8196" max="8196" width="5.5703125" style="179" customWidth="1"/>
    <col min="8197" max="8197" width="8.5703125" style="179" customWidth="1"/>
    <col min="8198" max="8198" width="9.85546875" style="179" customWidth="1"/>
    <col min="8199" max="8199" width="13.85546875" style="179" customWidth="1"/>
    <col min="8200" max="8203" width="9.140625" style="179"/>
    <col min="8204" max="8204" width="75.42578125" style="179" customWidth="1"/>
    <col min="8205" max="8205" width="45.28515625" style="179" customWidth="1"/>
    <col min="8206" max="8448" width="9.140625" style="179"/>
    <col min="8449" max="8449" width="4.42578125" style="179" customWidth="1"/>
    <col min="8450" max="8450" width="11.5703125" style="179" customWidth="1"/>
    <col min="8451" max="8451" width="40.42578125" style="179" customWidth="1"/>
    <col min="8452" max="8452" width="5.5703125" style="179" customWidth="1"/>
    <col min="8453" max="8453" width="8.5703125" style="179" customWidth="1"/>
    <col min="8454" max="8454" width="9.85546875" style="179" customWidth="1"/>
    <col min="8455" max="8455" width="13.85546875" style="179" customWidth="1"/>
    <col min="8456" max="8459" width="9.140625" style="179"/>
    <col min="8460" max="8460" width="75.42578125" style="179" customWidth="1"/>
    <col min="8461" max="8461" width="45.28515625" style="179" customWidth="1"/>
    <col min="8462" max="8704" width="9.140625" style="179"/>
    <col min="8705" max="8705" width="4.42578125" style="179" customWidth="1"/>
    <col min="8706" max="8706" width="11.5703125" style="179" customWidth="1"/>
    <col min="8707" max="8707" width="40.42578125" style="179" customWidth="1"/>
    <col min="8708" max="8708" width="5.5703125" style="179" customWidth="1"/>
    <col min="8709" max="8709" width="8.5703125" style="179" customWidth="1"/>
    <col min="8710" max="8710" width="9.85546875" style="179" customWidth="1"/>
    <col min="8711" max="8711" width="13.85546875" style="179" customWidth="1"/>
    <col min="8712" max="8715" width="9.140625" style="179"/>
    <col min="8716" max="8716" width="75.42578125" style="179" customWidth="1"/>
    <col min="8717" max="8717" width="45.28515625" style="179" customWidth="1"/>
    <col min="8718" max="8960" width="9.140625" style="179"/>
    <col min="8961" max="8961" width="4.42578125" style="179" customWidth="1"/>
    <col min="8962" max="8962" width="11.5703125" style="179" customWidth="1"/>
    <col min="8963" max="8963" width="40.42578125" style="179" customWidth="1"/>
    <col min="8964" max="8964" width="5.5703125" style="179" customWidth="1"/>
    <col min="8965" max="8965" width="8.5703125" style="179" customWidth="1"/>
    <col min="8966" max="8966" width="9.85546875" style="179" customWidth="1"/>
    <col min="8967" max="8967" width="13.85546875" style="179" customWidth="1"/>
    <col min="8968" max="8971" width="9.140625" style="179"/>
    <col min="8972" max="8972" width="75.42578125" style="179" customWidth="1"/>
    <col min="8973" max="8973" width="45.28515625" style="179" customWidth="1"/>
    <col min="8974" max="9216" width="9.140625" style="179"/>
    <col min="9217" max="9217" width="4.42578125" style="179" customWidth="1"/>
    <col min="9218" max="9218" width="11.5703125" style="179" customWidth="1"/>
    <col min="9219" max="9219" width="40.42578125" style="179" customWidth="1"/>
    <col min="9220" max="9220" width="5.5703125" style="179" customWidth="1"/>
    <col min="9221" max="9221" width="8.5703125" style="179" customWidth="1"/>
    <col min="9222" max="9222" width="9.85546875" style="179" customWidth="1"/>
    <col min="9223" max="9223" width="13.85546875" style="179" customWidth="1"/>
    <col min="9224" max="9227" width="9.140625" style="179"/>
    <col min="9228" max="9228" width="75.42578125" style="179" customWidth="1"/>
    <col min="9229" max="9229" width="45.28515625" style="179" customWidth="1"/>
    <col min="9230" max="9472" width="9.140625" style="179"/>
    <col min="9473" max="9473" width="4.42578125" style="179" customWidth="1"/>
    <col min="9474" max="9474" width="11.5703125" style="179" customWidth="1"/>
    <col min="9475" max="9475" width="40.42578125" style="179" customWidth="1"/>
    <col min="9476" max="9476" width="5.5703125" style="179" customWidth="1"/>
    <col min="9477" max="9477" width="8.5703125" style="179" customWidth="1"/>
    <col min="9478" max="9478" width="9.85546875" style="179" customWidth="1"/>
    <col min="9479" max="9479" width="13.85546875" style="179" customWidth="1"/>
    <col min="9480" max="9483" width="9.140625" style="179"/>
    <col min="9484" max="9484" width="75.42578125" style="179" customWidth="1"/>
    <col min="9485" max="9485" width="45.28515625" style="179" customWidth="1"/>
    <col min="9486" max="9728" width="9.140625" style="179"/>
    <col min="9729" max="9729" width="4.42578125" style="179" customWidth="1"/>
    <col min="9730" max="9730" width="11.5703125" style="179" customWidth="1"/>
    <col min="9731" max="9731" width="40.42578125" style="179" customWidth="1"/>
    <col min="9732" max="9732" width="5.5703125" style="179" customWidth="1"/>
    <col min="9733" max="9733" width="8.5703125" style="179" customWidth="1"/>
    <col min="9734" max="9734" width="9.85546875" style="179" customWidth="1"/>
    <col min="9735" max="9735" width="13.85546875" style="179" customWidth="1"/>
    <col min="9736" max="9739" width="9.140625" style="179"/>
    <col min="9740" max="9740" width="75.42578125" style="179" customWidth="1"/>
    <col min="9741" max="9741" width="45.28515625" style="179" customWidth="1"/>
    <col min="9742" max="9984" width="9.140625" style="179"/>
    <col min="9985" max="9985" width="4.42578125" style="179" customWidth="1"/>
    <col min="9986" max="9986" width="11.5703125" style="179" customWidth="1"/>
    <col min="9987" max="9987" width="40.42578125" style="179" customWidth="1"/>
    <col min="9988" max="9988" width="5.5703125" style="179" customWidth="1"/>
    <col min="9989" max="9989" width="8.5703125" style="179" customWidth="1"/>
    <col min="9990" max="9990" width="9.85546875" style="179" customWidth="1"/>
    <col min="9991" max="9991" width="13.85546875" style="179" customWidth="1"/>
    <col min="9992" max="9995" width="9.140625" style="179"/>
    <col min="9996" max="9996" width="75.42578125" style="179" customWidth="1"/>
    <col min="9997" max="9997" width="45.28515625" style="179" customWidth="1"/>
    <col min="9998" max="10240" width="9.140625" style="179"/>
    <col min="10241" max="10241" width="4.42578125" style="179" customWidth="1"/>
    <col min="10242" max="10242" width="11.5703125" style="179" customWidth="1"/>
    <col min="10243" max="10243" width="40.42578125" style="179" customWidth="1"/>
    <col min="10244" max="10244" width="5.5703125" style="179" customWidth="1"/>
    <col min="10245" max="10245" width="8.5703125" style="179" customWidth="1"/>
    <col min="10246" max="10246" width="9.85546875" style="179" customWidth="1"/>
    <col min="10247" max="10247" width="13.85546875" style="179" customWidth="1"/>
    <col min="10248" max="10251" width="9.140625" style="179"/>
    <col min="10252" max="10252" width="75.42578125" style="179" customWidth="1"/>
    <col min="10253" max="10253" width="45.28515625" style="179" customWidth="1"/>
    <col min="10254" max="10496" width="9.140625" style="179"/>
    <col min="10497" max="10497" width="4.42578125" style="179" customWidth="1"/>
    <col min="10498" max="10498" width="11.5703125" style="179" customWidth="1"/>
    <col min="10499" max="10499" width="40.42578125" style="179" customWidth="1"/>
    <col min="10500" max="10500" width="5.5703125" style="179" customWidth="1"/>
    <col min="10501" max="10501" width="8.5703125" style="179" customWidth="1"/>
    <col min="10502" max="10502" width="9.85546875" style="179" customWidth="1"/>
    <col min="10503" max="10503" width="13.85546875" style="179" customWidth="1"/>
    <col min="10504" max="10507" width="9.140625" style="179"/>
    <col min="10508" max="10508" width="75.42578125" style="179" customWidth="1"/>
    <col min="10509" max="10509" width="45.28515625" style="179" customWidth="1"/>
    <col min="10510" max="10752" width="9.140625" style="179"/>
    <col min="10753" max="10753" width="4.42578125" style="179" customWidth="1"/>
    <col min="10754" max="10754" width="11.5703125" style="179" customWidth="1"/>
    <col min="10755" max="10755" width="40.42578125" style="179" customWidth="1"/>
    <col min="10756" max="10756" width="5.5703125" style="179" customWidth="1"/>
    <col min="10757" max="10757" width="8.5703125" style="179" customWidth="1"/>
    <col min="10758" max="10758" width="9.85546875" style="179" customWidth="1"/>
    <col min="10759" max="10759" width="13.85546875" style="179" customWidth="1"/>
    <col min="10760" max="10763" width="9.140625" style="179"/>
    <col min="10764" max="10764" width="75.42578125" style="179" customWidth="1"/>
    <col min="10765" max="10765" width="45.28515625" style="179" customWidth="1"/>
    <col min="10766" max="11008" width="9.140625" style="179"/>
    <col min="11009" max="11009" width="4.42578125" style="179" customWidth="1"/>
    <col min="11010" max="11010" width="11.5703125" style="179" customWidth="1"/>
    <col min="11011" max="11011" width="40.42578125" style="179" customWidth="1"/>
    <col min="11012" max="11012" width="5.5703125" style="179" customWidth="1"/>
    <col min="11013" max="11013" width="8.5703125" style="179" customWidth="1"/>
    <col min="11014" max="11014" width="9.85546875" style="179" customWidth="1"/>
    <col min="11015" max="11015" width="13.85546875" style="179" customWidth="1"/>
    <col min="11016" max="11019" width="9.140625" style="179"/>
    <col min="11020" max="11020" width="75.42578125" style="179" customWidth="1"/>
    <col min="11021" max="11021" width="45.28515625" style="179" customWidth="1"/>
    <col min="11022" max="11264" width="9.140625" style="179"/>
    <col min="11265" max="11265" width="4.42578125" style="179" customWidth="1"/>
    <col min="11266" max="11266" width="11.5703125" style="179" customWidth="1"/>
    <col min="11267" max="11267" width="40.42578125" style="179" customWidth="1"/>
    <col min="11268" max="11268" width="5.5703125" style="179" customWidth="1"/>
    <col min="11269" max="11269" width="8.5703125" style="179" customWidth="1"/>
    <col min="11270" max="11270" width="9.85546875" style="179" customWidth="1"/>
    <col min="11271" max="11271" width="13.85546875" style="179" customWidth="1"/>
    <col min="11272" max="11275" width="9.140625" style="179"/>
    <col min="11276" max="11276" width="75.42578125" style="179" customWidth="1"/>
    <col min="11277" max="11277" width="45.28515625" style="179" customWidth="1"/>
    <col min="11278" max="11520" width="9.140625" style="179"/>
    <col min="11521" max="11521" width="4.42578125" style="179" customWidth="1"/>
    <col min="11522" max="11522" width="11.5703125" style="179" customWidth="1"/>
    <col min="11523" max="11523" width="40.42578125" style="179" customWidth="1"/>
    <col min="11524" max="11524" width="5.5703125" style="179" customWidth="1"/>
    <col min="11525" max="11525" width="8.5703125" style="179" customWidth="1"/>
    <col min="11526" max="11526" width="9.85546875" style="179" customWidth="1"/>
    <col min="11527" max="11527" width="13.85546875" style="179" customWidth="1"/>
    <col min="11528" max="11531" width="9.140625" style="179"/>
    <col min="11532" max="11532" width="75.42578125" style="179" customWidth="1"/>
    <col min="11533" max="11533" width="45.28515625" style="179" customWidth="1"/>
    <col min="11534" max="11776" width="9.140625" style="179"/>
    <col min="11777" max="11777" width="4.42578125" style="179" customWidth="1"/>
    <col min="11778" max="11778" width="11.5703125" style="179" customWidth="1"/>
    <col min="11779" max="11779" width="40.42578125" style="179" customWidth="1"/>
    <col min="11780" max="11780" width="5.5703125" style="179" customWidth="1"/>
    <col min="11781" max="11781" width="8.5703125" style="179" customWidth="1"/>
    <col min="11782" max="11782" width="9.85546875" style="179" customWidth="1"/>
    <col min="11783" max="11783" width="13.85546875" style="179" customWidth="1"/>
    <col min="11784" max="11787" width="9.140625" style="179"/>
    <col min="11788" max="11788" width="75.42578125" style="179" customWidth="1"/>
    <col min="11789" max="11789" width="45.28515625" style="179" customWidth="1"/>
    <col min="11790" max="12032" width="9.140625" style="179"/>
    <col min="12033" max="12033" width="4.42578125" style="179" customWidth="1"/>
    <col min="12034" max="12034" width="11.5703125" style="179" customWidth="1"/>
    <col min="12035" max="12035" width="40.42578125" style="179" customWidth="1"/>
    <col min="12036" max="12036" width="5.5703125" style="179" customWidth="1"/>
    <col min="12037" max="12037" width="8.5703125" style="179" customWidth="1"/>
    <col min="12038" max="12038" width="9.85546875" style="179" customWidth="1"/>
    <col min="12039" max="12039" width="13.85546875" style="179" customWidth="1"/>
    <col min="12040" max="12043" width="9.140625" style="179"/>
    <col min="12044" max="12044" width="75.42578125" style="179" customWidth="1"/>
    <col min="12045" max="12045" width="45.28515625" style="179" customWidth="1"/>
    <col min="12046" max="12288" width="9.140625" style="179"/>
    <col min="12289" max="12289" width="4.42578125" style="179" customWidth="1"/>
    <col min="12290" max="12290" width="11.5703125" style="179" customWidth="1"/>
    <col min="12291" max="12291" width="40.42578125" style="179" customWidth="1"/>
    <col min="12292" max="12292" width="5.5703125" style="179" customWidth="1"/>
    <col min="12293" max="12293" width="8.5703125" style="179" customWidth="1"/>
    <col min="12294" max="12294" width="9.85546875" style="179" customWidth="1"/>
    <col min="12295" max="12295" width="13.85546875" style="179" customWidth="1"/>
    <col min="12296" max="12299" width="9.140625" style="179"/>
    <col min="12300" max="12300" width="75.42578125" style="179" customWidth="1"/>
    <col min="12301" max="12301" width="45.28515625" style="179" customWidth="1"/>
    <col min="12302" max="12544" width="9.140625" style="179"/>
    <col min="12545" max="12545" width="4.42578125" style="179" customWidth="1"/>
    <col min="12546" max="12546" width="11.5703125" style="179" customWidth="1"/>
    <col min="12547" max="12547" width="40.42578125" style="179" customWidth="1"/>
    <col min="12548" max="12548" width="5.5703125" style="179" customWidth="1"/>
    <col min="12549" max="12549" width="8.5703125" style="179" customWidth="1"/>
    <col min="12550" max="12550" width="9.85546875" style="179" customWidth="1"/>
    <col min="12551" max="12551" width="13.85546875" style="179" customWidth="1"/>
    <col min="12552" max="12555" width="9.140625" style="179"/>
    <col min="12556" max="12556" width="75.42578125" style="179" customWidth="1"/>
    <col min="12557" max="12557" width="45.28515625" style="179" customWidth="1"/>
    <col min="12558" max="12800" width="9.140625" style="179"/>
    <col min="12801" max="12801" width="4.42578125" style="179" customWidth="1"/>
    <col min="12802" max="12802" width="11.5703125" style="179" customWidth="1"/>
    <col min="12803" max="12803" width="40.42578125" style="179" customWidth="1"/>
    <col min="12804" max="12804" width="5.5703125" style="179" customWidth="1"/>
    <col min="12805" max="12805" width="8.5703125" style="179" customWidth="1"/>
    <col min="12806" max="12806" width="9.85546875" style="179" customWidth="1"/>
    <col min="12807" max="12807" width="13.85546875" style="179" customWidth="1"/>
    <col min="12808" max="12811" width="9.140625" style="179"/>
    <col min="12812" max="12812" width="75.42578125" style="179" customWidth="1"/>
    <col min="12813" max="12813" width="45.28515625" style="179" customWidth="1"/>
    <col min="12814" max="13056" width="9.140625" style="179"/>
    <col min="13057" max="13057" width="4.42578125" style="179" customWidth="1"/>
    <col min="13058" max="13058" width="11.5703125" style="179" customWidth="1"/>
    <col min="13059" max="13059" width="40.42578125" style="179" customWidth="1"/>
    <col min="13060" max="13060" width="5.5703125" style="179" customWidth="1"/>
    <col min="13061" max="13061" width="8.5703125" style="179" customWidth="1"/>
    <col min="13062" max="13062" width="9.85546875" style="179" customWidth="1"/>
    <col min="13063" max="13063" width="13.85546875" style="179" customWidth="1"/>
    <col min="13064" max="13067" width="9.140625" style="179"/>
    <col min="13068" max="13068" width="75.42578125" style="179" customWidth="1"/>
    <col min="13069" max="13069" width="45.28515625" style="179" customWidth="1"/>
    <col min="13070" max="13312" width="9.140625" style="179"/>
    <col min="13313" max="13313" width="4.42578125" style="179" customWidth="1"/>
    <col min="13314" max="13314" width="11.5703125" style="179" customWidth="1"/>
    <col min="13315" max="13315" width="40.42578125" style="179" customWidth="1"/>
    <col min="13316" max="13316" width="5.5703125" style="179" customWidth="1"/>
    <col min="13317" max="13317" width="8.5703125" style="179" customWidth="1"/>
    <col min="13318" max="13318" width="9.85546875" style="179" customWidth="1"/>
    <col min="13319" max="13319" width="13.85546875" style="179" customWidth="1"/>
    <col min="13320" max="13323" width="9.140625" style="179"/>
    <col min="13324" max="13324" width="75.42578125" style="179" customWidth="1"/>
    <col min="13325" max="13325" width="45.28515625" style="179" customWidth="1"/>
    <col min="13326" max="13568" width="9.140625" style="179"/>
    <col min="13569" max="13569" width="4.42578125" style="179" customWidth="1"/>
    <col min="13570" max="13570" width="11.5703125" style="179" customWidth="1"/>
    <col min="13571" max="13571" width="40.42578125" style="179" customWidth="1"/>
    <col min="13572" max="13572" width="5.5703125" style="179" customWidth="1"/>
    <col min="13573" max="13573" width="8.5703125" style="179" customWidth="1"/>
    <col min="13574" max="13574" width="9.85546875" style="179" customWidth="1"/>
    <col min="13575" max="13575" width="13.85546875" style="179" customWidth="1"/>
    <col min="13576" max="13579" width="9.140625" style="179"/>
    <col min="13580" max="13580" width="75.42578125" style="179" customWidth="1"/>
    <col min="13581" max="13581" width="45.28515625" style="179" customWidth="1"/>
    <col min="13582" max="13824" width="9.140625" style="179"/>
    <col min="13825" max="13825" width="4.42578125" style="179" customWidth="1"/>
    <col min="13826" max="13826" width="11.5703125" style="179" customWidth="1"/>
    <col min="13827" max="13827" width="40.42578125" style="179" customWidth="1"/>
    <col min="13828" max="13828" width="5.5703125" style="179" customWidth="1"/>
    <col min="13829" max="13829" width="8.5703125" style="179" customWidth="1"/>
    <col min="13830" max="13830" width="9.85546875" style="179" customWidth="1"/>
    <col min="13831" max="13831" width="13.85546875" style="179" customWidth="1"/>
    <col min="13832" max="13835" width="9.140625" style="179"/>
    <col min="13836" max="13836" width="75.42578125" style="179" customWidth="1"/>
    <col min="13837" max="13837" width="45.28515625" style="179" customWidth="1"/>
    <col min="13838" max="14080" width="9.140625" style="179"/>
    <col min="14081" max="14081" width="4.42578125" style="179" customWidth="1"/>
    <col min="14082" max="14082" width="11.5703125" style="179" customWidth="1"/>
    <col min="14083" max="14083" width="40.42578125" style="179" customWidth="1"/>
    <col min="14084" max="14084" width="5.5703125" style="179" customWidth="1"/>
    <col min="14085" max="14085" width="8.5703125" style="179" customWidth="1"/>
    <col min="14086" max="14086" width="9.85546875" style="179" customWidth="1"/>
    <col min="14087" max="14087" width="13.85546875" style="179" customWidth="1"/>
    <col min="14088" max="14091" width="9.140625" style="179"/>
    <col min="14092" max="14092" width="75.42578125" style="179" customWidth="1"/>
    <col min="14093" max="14093" width="45.28515625" style="179" customWidth="1"/>
    <col min="14094" max="14336" width="9.140625" style="179"/>
    <col min="14337" max="14337" width="4.42578125" style="179" customWidth="1"/>
    <col min="14338" max="14338" width="11.5703125" style="179" customWidth="1"/>
    <col min="14339" max="14339" width="40.42578125" style="179" customWidth="1"/>
    <col min="14340" max="14340" width="5.5703125" style="179" customWidth="1"/>
    <col min="14341" max="14341" width="8.5703125" style="179" customWidth="1"/>
    <col min="14342" max="14342" width="9.85546875" style="179" customWidth="1"/>
    <col min="14343" max="14343" width="13.85546875" style="179" customWidth="1"/>
    <col min="14344" max="14347" width="9.140625" style="179"/>
    <col min="14348" max="14348" width="75.42578125" style="179" customWidth="1"/>
    <col min="14349" max="14349" width="45.28515625" style="179" customWidth="1"/>
    <col min="14350" max="14592" width="9.140625" style="179"/>
    <col min="14593" max="14593" width="4.42578125" style="179" customWidth="1"/>
    <col min="14594" max="14594" width="11.5703125" style="179" customWidth="1"/>
    <col min="14595" max="14595" width="40.42578125" style="179" customWidth="1"/>
    <col min="14596" max="14596" width="5.5703125" style="179" customWidth="1"/>
    <col min="14597" max="14597" width="8.5703125" style="179" customWidth="1"/>
    <col min="14598" max="14598" width="9.85546875" style="179" customWidth="1"/>
    <col min="14599" max="14599" width="13.85546875" style="179" customWidth="1"/>
    <col min="14600" max="14603" width="9.140625" style="179"/>
    <col min="14604" max="14604" width="75.42578125" style="179" customWidth="1"/>
    <col min="14605" max="14605" width="45.28515625" style="179" customWidth="1"/>
    <col min="14606" max="14848" width="9.140625" style="179"/>
    <col min="14849" max="14849" width="4.42578125" style="179" customWidth="1"/>
    <col min="14850" max="14850" width="11.5703125" style="179" customWidth="1"/>
    <col min="14851" max="14851" width="40.42578125" style="179" customWidth="1"/>
    <col min="14852" max="14852" width="5.5703125" style="179" customWidth="1"/>
    <col min="14853" max="14853" width="8.5703125" style="179" customWidth="1"/>
    <col min="14854" max="14854" width="9.85546875" style="179" customWidth="1"/>
    <col min="14855" max="14855" width="13.85546875" style="179" customWidth="1"/>
    <col min="14856" max="14859" width="9.140625" style="179"/>
    <col min="14860" max="14860" width="75.42578125" style="179" customWidth="1"/>
    <col min="14861" max="14861" width="45.28515625" style="179" customWidth="1"/>
    <col min="14862" max="15104" width="9.140625" style="179"/>
    <col min="15105" max="15105" width="4.42578125" style="179" customWidth="1"/>
    <col min="15106" max="15106" width="11.5703125" style="179" customWidth="1"/>
    <col min="15107" max="15107" width="40.42578125" style="179" customWidth="1"/>
    <col min="15108" max="15108" width="5.5703125" style="179" customWidth="1"/>
    <col min="15109" max="15109" width="8.5703125" style="179" customWidth="1"/>
    <col min="15110" max="15110" width="9.85546875" style="179" customWidth="1"/>
    <col min="15111" max="15111" width="13.85546875" style="179" customWidth="1"/>
    <col min="15112" max="15115" width="9.140625" style="179"/>
    <col min="15116" max="15116" width="75.42578125" style="179" customWidth="1"/>
    <col min="15117" max="15117" width="45.28515625" style="179" customWidth="1"/>
    <col min="15118" max="15360" width="9.140625" style="179"/>
    <col min="15361" max="15361" width="4.42578125" style="179" customWidth="1"/>
    <col min="15362" max="15362" width="11.5703125" style="179" customWidth="1"/>
    <col min="15363" max="15363" width="40.42578125" style="179" customWidth="1"/>
    <col min="15364" max="15364" width="5.5703125" style="179" customWidth="1"/>
    <col min="15365" max="15365" width="8.5703125" style="179" customWidth="1"/>
    <col min="15366" max="15366" width="9.85546875" style="179" customWidth="1"/>
    <col min="15367" max="15367" width="13.85546875" style="179" customWidth="1"/>
    <col min="15368" max="15371" width="9.140625" style="179"/>
    <col min="15372" max="15372" width="75.42578125" style="179" customWidth="1"/>
    <col min="15373" max="15373" width="45.28515625" style="179" customWidth="1"/>
    <col min="15374" max="15616" width="9.140625" style="179"/>
    <col min="15617" max="15617" width="4.42578125" style="179" customWidth="1"/>
    <col min="15618" max="15618" width="11.5703125" style="179" customWidth="1"/>
    <col min="15619" max="15619" width="40.42578125" style="179" customWidth="1"/>
    <col min="15620" max="15620" width="5.5703125" style="179" customWidth="1"/>
    <col min="15621" max="15621" width="8.5703125" style="179" customWidth="1"/>
    <col min="15622" max="15622" width="9.85546875" style="179" customWidth="1"/>
    <col min="15623" max="15623" width="13.85546875" style="179" customWidth="1"/>
    <col min="15624" max="15627" width="9.140625" style="179"/>
    <col min="15628" max="15628" width="75.42578125" style="179" customWidth="1"/>
    <col min="15629" max="15629" width="45.28515625" style="179" customWidth="1"/>
    <col min="15630" max="15872" width="9.140625" style="179"/>
    <col min="15873" max="15873" width="4.42578125" style="179" customWidth="1"/>
    <col min="15874" max="15874" width="11.5703125" style="179" customWidth="1"/>
    <col min="15875" max="15875" width="40.42578125" style="179" customWidth="1"/>
    <col min="15876" max="15876" width="5.5703125" style="179" customWidth="1"/>
    <col min="15877" max="15877" width="8.5703125" style="179" customWidth="1"/>
    <col min="15878" max="15878" width="9.85546875" style="179" customWidth="1"/>
    <col min="15879" max="15879" width="13.85546875" style="179" customWidth="1"/>
    <col min="15880" max="15883" width="9.140625" style="179"/>
    <col min="15884" max="15884" width="75.42578125" style="179" customWidth="1"/>
    <col min="15885" max="15885" width="45.28515625" style="179" customWidth="1"/>
    <col min="15886" max="16128" width="9.140625" style="179"/>
    <col min="16129" max="16129" width="4.42578125" style="179" customWidth="1"/>
    <col min="16130" max="16130" width="11.5703125" style="179" customWidth="1"/>
    <col min="16131" max="16131" width="40.42578125" style="179" customWidth="1"/>
    <col min="16132" max="16132" width="5.5703125" style="179" customWidth="1"/>
    <col min="16133" max="16133" width="8.5703125" style="179" customWidth="1"/>
    <col min="16134" max="16134" width="9.85546875" style="179" customWidth="1"/>
    <col min="16135" max="16135" width="13.85546875" style="179" customWidth="1"/>
    <col min="16136" max="16139" width="9.140625" style="179"/>
    <col min="16140" max="16140" width="75.42578125" style="179" customWidth="1"/>
    <col min="16141" max="16141" width="45.28515625" style="179" customWidth="1"/>
    <col min="16142" max="16384" width="9.140625" style="179"/>
  </cols>
  <sheetData>
    <row r="1" spans="1:80" ht="15.75" x14ac:dyDescent="0.25">
      <c r="A1" s="312" t="s">
        <v>7</v>
      </c>
      <c r="B1" s="312"/>
      <c r="C1" s="312"/>
      <c r="D1" s="312"/>
      <c r="E1" s="312"/>
      <c r="F1" s="312"/>
      <c r="G1" s="312"/>
    </row>
    <row r="2" spans="1:80" ht="24.95" customHeight="1" x14ac:dyDescent="0.2">
      <c r="A2" s="139" t="s">
        <v>8</v>
      </c>
      <c r="B2" s="140" t="s">
        <v>390</v>
      </c>
      <c r="C2" s="306" t="s">
        <v>389</v>
      </c>
      <c r="D2" s="307"/>
      <c r="E2" s="307"/>
      <c r="F2" s="307"/>
      <c r="G2" s="308"/>
    </row>
    <row r="3" spans="1:80" ht="24.95" customHeight="1" x14ac:dyDescent="0.2">
      <c r="A3" s="139" t="s">
        <v>9</v>
      </c>
      <c r="B3" s="140" t="s">
        <v>42</v>
      </c>
      <c r="C3" s="306" t="s">
        <v>43</v>
      </c>
      <c r="D3" s="307"/>
      <c r="E3" s="307"/>
      <c r="F3" s="307"/>
      <c r="G3" s="308"/>
    </row>
    <row r="4" spans="1:80" ht="24.95" customHeight="1" x14ac:dyDescent="0.2">
      <c r="A4" s="213" t="s">
        <v>10</v>
      </c>
      <c r="B4" s="214" t="s">
        <v>40</v>
      </c>
      <c r="C4" s="313" t="s">
        <v>380</v>
      </c>
      <c r="D4" s="314"/>
      <c r="E4" s="314"/>
      <c r="F4" s="314"/>
      <c r="G4" s="315"/>
    </row>
    <row r="5" spans="1:80" x14ac:dyDescent="0.2">
      <c r="A5" s="181"/>
      <c r="B5" s="180"/>
      <c r="C5" s="180"/>
      <c r="D5" s="180"/>
      <c r="E5" s="182"/>
      <c r="F5" s="180"/>
      <c r="G5" s="180"/>
    </row>
    <row r="6" spans="1:80" ht="38.25" customHeight="1" x14ac:dyDescent="0.2">
      <c r="A6" s="183" t="s">
        <v>64</v>
      </c>
      <c r="B6" s="184" t="s">
        <v>65</v>
      </c>
      <c r="C6" s="184" t="s">
        <v>66</v>
      </c>
      <c r="D6" s="184" t="s">
        <v>67</v>
      </c>
      <c r="E6" s="184" t="s">
        <v>192</v>
      </c>
      <c r="F6" s="184" t="s">
        <v>193</v>
      </c>
      <c r="G6" s="185" t="s">
        <v>194</v>
      </c>
      <c r="J6" s="237" t="s">
        <v>391</v>
      </c>
    </row>
    <row r="7" spans="1:80" x14ac:dyDescent="0.2">
      <c r="A7" s="215" t="s">
        <v>70</v>
      </c>
      <c r="B7" s="216" t="s">
        <v>195</v>
      </c>
      <c r="C7" s="217" t="s">
        <v>196</v>
      </c>
      <c r="D7" s="218"/>
      <c r="E7" s="219"/>
      <c r="F7" s="220"/>
      <c r="G7" s="221">
        <f>SUMIF(G8:G14,"&lt;&gt;NOR")</f>
        <v>0</v>
      </c>
      <c r="J7" s="239"/>
      <c r="O7" s="186"/>
    </row>
    <row r="8" spans="1:80" x14ac:dyDescent="0.2">
      <c r="A8" s="187">
        <v>1</v>
      </c>
      <c r="B8" s="188" t="s">
        <v>197</v>
      </c>
      <c r="C8" s="189" t="s">
        <v>198</v>
      </c>
      <c r="D8" s="190" t="s">
        <v>164</v>
      </c>
      <c r="E8" s="191">
        <v>44</v>
      </c>
      <c r="F8" s="170"/>
      <c r="G8" s="171">
        <f>ROUND(E8*F8,2)</f>
        <v>0</v>
      </c>
      <c r="J8" s="147">
        <v>21</v>
      </c>
      <c r="O8" s="186"/>
      <c r="CA8" s="192"/>
      <c r="CB8" s="192"/>
    </row>
    <row r="9" spans="1:80" x14ac:dyDescent="0.2">
      <c r="A9" s="187">
        <v>2</v>
      </c>
      <c r="B9" s="188" t="s">
        <v>199</v>
      </c>
      <c r="C9" s="189" t="s">
        <v>200</v>
      </c>
      <c r="D9" s="190" t="s">
        <v>201</v>
      </c>
      <c r="E9" s="191">
        <v>1</v>
      </c>
      <c r="F9" s="170"/>
      <c r="G9" s="171">
        <f t="shared" ref="G9:G72" si="0">ROUND(E9*F9,2)</f>
        <v>0</v>
      </c>
      <c r="J9" s="147">
        <v>21</v>
      </c>
      <c r="O9" s="186"/>
      <c r="CA9" s="192"/>
      <c r="CB9" s="192"/>
    </row>
    <row r="10" spans="1:80" x14ac:dyDescent="0.2">
      <c r="A10" s="187">
        <v>3</v>
      </c>
      <c r="B10" s="188" t="s">
        <v>202</v>
      </c>
      <c r="C10" s="189" t="s">
        <v>203</v>
      </c>
      <c r="D10" s="190" t="s">
        <v>164</v>
      </c>
      <c r="E10" s="191">
        <v>4</v>
      </c>
      <c r="F10" s="170"/>
      <c r="G10" s="171">
        <f t="shared" si="0"/>
        <v>0</v>
      </c>
      <c r="J10" s="147">
        <v>21</v>
      </c>
      <c r="O10" s="186"/>
      <c r="CA10" s="192"/>
      <c r="CB10" s="192"/>
    </row>
    <row r="11" spans="1:80" x14ac:dyDescent="0.2">
      <c r="A11" s="187">
        <v>4</v>
      </c>
      <c r="B11" s="188" t="s">
        <v>204</v>
      </c>
      <c r="C11" s="189" t="s">
        <v>205</v>
      </c>
      <c r="D11" s="190" t="s">
        <v>164</v>
      </c>
      <c r="E11" s="191">
        <v>8</v>
      </c>
      <c r="F11" s="170"/>
      <c r="G11" s="171">
        <f t="shared" si="0"/>
        <v>0</v>
      </c>
      <c r="J11" s="147">
        <v>21</v>
      </c>
      <c r="O11" s="186"/>
      <c r="CA11" s="192"/>
      <c r="CB11" s="192"/>
    </row>
    <row r="12" spans="1:80" x14ac:dyDescent="0.2">
      <c r="A12" s="187">
        <v>5</v>
      </c>
      <c r="B12" s="188" t="s">
        <v>206</v>
      </c>
      <c r="C12" s="189" t="s">
        <v>207</v>
      </c>
      <c r="D12" s="190" t="s">
        <v>164</v>
      </c>
      <c r="E12" s="191">
        <v>20</v>
      </c>
      <c r="F12" s="170"/>
      <c r="G12" s="171">
        <f t="shared" si="0"/>
        <v>0</v>
      </c>
      <c r="J12" s="147">
        <v>21</v>
      </c>
      <c r="O12" s="186"/>
      <c r="CA12" s="192"/>
      <c r="CB12" s="192"/>
    </row>
    <row r="13" spans="1:80" x14ac:dyDescent="0.2">
      <c r="A13" s="187">
        <v>6</v>
      </c>
      <c r="B13" s="188" t="s">
        <v>208</v>
      </c>
      <c r="C13" s="189" t="s">
        <v>209</v>
      </c>
      <c r="D13" s="190" t="s">
        <v>164</v>
      </c>
      <c r="E13" s="191">
        <v>7</v>
      </c>
      <c r="F13" s="170"/>
      <c r="G13" s="171">
        <f t="shared" si="0"/>
        <v>0</v>
      </c>
      <c r="J13" s="147">
        <v>21</v>
      </c>
      <c r="O13" s="186"/>
      <c r="CA13" s="192"/>
      <c r="CB13" s="192"/>
    </row>
    <row r="14" spans="1:80" x14ac:dyDescent="0.2">
      <c r="A14" s="187">
        <v>7</v>
      </c>
      <c r="B14" s="188" t="s">
        <v>210</v>
      </c>
      <c r="C14" s="189" t="s">
        <v>211</v>
      </c>
      <c r="D14" s="190" t="s">
        <v>164</v>
      </c>
      <c r="E14" s="191">
        <v>5</v>
      </c>
      <c r="F14" s="170"/>
      <c r="G14" s="171">
        <f t="shared" si="0"/>
        <v>0</v>
      </c>
      <c r="J14" s="147">
        <v>21</v>
      </c>
      <c r="O14" s="186"/>
      <c r="CA14" s="192"/>
      <c r="CB14" s="192"/>
    </row>
    <row r="15" spans="1:80" x14ac:dyDescent="0.2">
      <c r="A15" s="215" t="s">
        <v>70</v>
      </c>
      <c r="B15" s="216" t="s">
        <v>212</v>
      </c>
      <c r="C15" s="217" t="s">
        <v>213</v>
      </c>
      <c r="D15" s="218"/>
      <c r="E15" s="219"/>
      <c r="F15" s="220"/>
      <c r="G15" s="222">
        <f>SUMIF(G16:G32,"&lt;&gt;NOR")</f>
        <v>0</v>
      </c>
      <c r="J15" s="239"/>
      <c r="O15" s="186"/>
    </row>
    <row r="16" spans="1:80" x14ac:dyDescent="0.2">
      <c r="A16" s="187">
        <v>8</v>
      </c>
      <c r="B16" s="188" t="s">
        <v>214</v>
      </c>
      <c r="C16" s="189" t="s">
        <v>215</v>
      </c>
      <c r="D16" s="190" t="s">
        <v>164</v>
      </c>
      <c r="E16" s="191">
        <v>6</v>
      </c>
      <c r="F16" s="170"/>
      <c r="G16" s="171">
        <f t="shared" si="0"/>
        <v>0</v>
      </c>
      <c r="J16" s="147">
        <v>21</v>
      </c>
      <c r="O16" s="186"/>
      <c r="CA16" s="192"/>
      <c r="CB16" s="192"/>
    </row>
    <row r="17" spans="1:80" x14ac:dyDescent="0.2">
      <c r="A17" s="187">
        <v>9</v>
      </c>
      <c r="B17" s="188" t="s">
        <v>216</v>
      </c>
      <c r="C17" s="189" t="s">
        <v>217</v>
      </c>
      <c r="D17" s="190" t="s">
        <v>164</v>
      </c>
      <c r="E17" s="191">
        <v>7</v>
      </c>
      <c r="F17" s="170"/>
      <c r="G17" s="171">
        <f t="shared" si="0"/>
        <v>0</v>
      </c>
      <c r="J17" s="147">
        <v>21</v>
      </c>
      <c r="O17" s="186"/>
      <c r="CA17" s="192"/>
      <c r="CB17" s="192"/>
    </row>
    <row r="18" spans="1:80" x14ac:dyDescent="0.2">
      <c r="A18" s="187">
        <v>10</v>
      </c>
      <c r="B18" s="188" t="s">
        <v>218</v>
      </c>
      <c r="C18" s="189" t="s">
        <v>219</v>
      </c>
      <c r="D18" s="190" t="s">
        <v>164</v>
      </c>
      <c r="E18" s="191">
        <v>6</v>
      </c>
      <c r="F18" s="170"/>
      <c r="G18" s="171">
        <f t="shared" si="0"/>
        <v>0</v>
      </c>
      <c r="J18" s="147">
        <v>21</v>
      </c>
      <c r="O18" s="186"/>
      <c r="CA18" s="192"/>
      <c r="CB18" s="192"/>
    </row>
    <row r="19" spans="1:80" x14ac:dyDescent="0.2">
      <c r="A19" s="187">
        <v>11</v>
      </c>
      <c r="B19" s="188" t="s">
        <v>220</v>
      </c>
      <c r="C19" s="189" t="s">
        <v>221</v>
      </c>
      <c r="D19" s="190" t="s">
        <v>164</v>
      </c>
      <c r="E19" s="191">
        <v>20</v>
      </c>
      <c r="F19" s="170"/>
      <c r="G19" s="171">
        <f t="shared" si="0"/>
        <v>0</v>
      </c>
      <c r="J19" s="147">
        <v>21</v>
      </c>
      <c r="O19" s="186"/>
      <c r="CA19" s="192"/>
      <c r="CB19" s="192"/>
    </row>
    <row r="20" spans="1:80" x14ac:dyDescent="0.2">
      <c r="A20" s="187">
        <v>12</v>
      </c>
      <c r="B20" s="188" t="s">
        <v>222</v>
      </c>
      <c r="C20" s="189" t="s">
        <v>223</v>
      </c>
      <c r="D20" s="190" t="s">
        <v>201</v>
      </c>
      <c r="E20" s="191">
        <v>5</v>
      </c>
      <c r="F20" s="170"/>
      <c r="G20" s="171">
        <f t="shared" si="0"/>
        <v>0</v>
      </c>
      <c r="J20" s="147">
        <v>21</v>
      </c>
      <c r="O20" s="186"/>
      <c r="CA20" s="192"/>
      <c r="CB20" s="192"/>
    </row>
    <row r="21" spans="1:80" x14ac:dyDescent="0.2">
      <c r="A21" s="187">
        <v>13</v>
      </c>
      <c r="B21" s="188" t="s">
        <v>224</v>
      </c>
      <c r="C21" s="189" t="s">
        <v>225</v>
      </c>
      <c r="D21" s="190" t="s">
        <v>201</v>
      </c>
      <c r="E21" s="191">
        <v>4</v>
      </c>
      <c r="F21" s="170"/>
      <c r="G21" s="171">
        <f t="shared" si="0"/>
        <v>0</v>
      </c>
      <c r="J21" s="147">
        <v>21</v>
      </c>
      <c r="O21" s="186"/>
      <c r="CA21" s="192"/>
      <c r="CB21" s="192"/>
    </row>
    <row r="22" spans="1:80" x14ac:dyDescent="0.2">
      <c r="A22" s="187">
        <v>14</v>
      </c>
      <c r="B22" s="188" t="s">
        <v>226</v>
      </c>
      <c r="C22" s="189" t="s">
        <v>227</v>
      </c>
      <c r="D22" s="190" t="s">
        <v>201</v>
      </c>
      <c r="E22" s="191">
        <v>1</v>
      </c>
      <c r="F22" s="170"/>
      <c r="G22" s="171">
        <f t="shared" si="0"/>
        <v>0</v>
      </c>
      <c r="J22" s="147">
        <v>21</v>
      </c>
      <c r="O22" s="186"/>
      <c r="CA22" s="192"/>
      <c r="CB22" s="192"/>
    </row>
    <row r="23" spans="1:80" x14ac:dyDescent="0.2">
      <c r="A23" s="187">
        <v>15</v>
      </c>
      <c r="B23" s="188" t="s">
        <v>228</v>
      </c>
      <c r="C23" s="189" t="s">
        <v>229</v>
      </c>
      <c r="D23" s="190" t="s">
        <v>201</v>
      </c>
      <c r="E23" s="191">
        <v>1</v>
      </c>
      <c r="F23" s="170"/>
      <c r="G23" s="171">
        <f t="shared" si="0"/>
        <v>0</v>
      </c>
      <c r="J23" s="147">
        <v>21</v>
      </c>
      <c r="O23" s="186"/>
      <c r="CA23" s="192"/>
      <c r="CB23" s="192"/>
    </row>
    <row r="24" spans="1:80" x14ac:dyDescent="0.2">
      <c r="A24" s="187">
        <v>16</v>
      </c>
      <c r="B24" s="188" t="s">
        <v>230</v>
      </c>
      <c r="C24" s="189" t="s">
        <v>231</v>
      </c>
      <c r="D24" s="190" t="s">
        <v>201</v>
      </c>
      <c r="E24" s="191">
        <v>1</v>
      </c>
      <c r="F24" s="170"/>
      <c r="G24" s="171">
        <f t="shared" si="0"/>
        <v>0</v>
      </c>
      <c r="J24" s="147">
        <v>21</v>
      </c>
      <c r="O24" s="186"/>
      <c r="CA24" s="192"/>
      <c r="CB24" s="192"/>
    </row>
    <row r="25" spans="1:80" x14ac:dyDescent="0.2">
      <c r="A25" s="187">
        <v>17</v>
      </c>
      <c r="B25" s="188" t="s">
        <v>232</v>
      </c>
      <c r="C25" s="189" t="s">
        <v>233</v>
      </c>
      <c r="D25" s="190" t="s">
        <v>201</v>
      </c>
      <c r="E25" s="191">
        <v>6</v>
      </c>
      <c r="F25" s="170"/>
      <c r="G25" s="171">
        <f t="shared" si="0"/>
        <v>0</v>
      </c>
      <c r="J25" s="147">
        <v>21</v>
      </c>
      <c r="O25" s="186"/>
      <c r="CA25" s="192"/>
      <c r="CB25" s="192"/>
    </row>
    <row r="26" spans="1:80" x14ac:dyDescent="0.2">
      <c r="A26" s="187">
        <v>18</v>
      </c>
      <c r="B26" s="188" t="s">
        <v>234</v>
      </c>
      <c r="C26" s="189" t="s">
        <v>235</v>
      </c>
      <c r="D26" s="190" t="s">
        <v>201</v>
      </c>
      <c r="E26" s="191">
        <v>1</v>
      </c>
      <c r="F26" s="170"/>
      <c r="G26" s="171">
        <f t="shared" si="0"/>
        <v>0</v>
      </c>
      <c r="J26" s="147">
        <v>21</v>
      </c>
      <c r="O26" s="186"/>
      <c r="CA26" s="192"/>
      <c r="CB26" s="192"/>
    </row>
    <row r="27" spans="1:80" x14ac:dyDescent="0.2">
      <c r="A27" s="187">
        <v>19</v>
      </c>
      <c r="B27" s="188" t="s">
        <v>236</v>
      </c>
      <c r="C27" s="189" t="s">
        <v>237</v>
      </c>
      <c r="D27" s="190" t="s">
        <v>201</v>
      </c>
      <c r="E27" s="191">
        <v>1</v>
      </c>
      <c r="F27" s="170"/>
      <c r="G27" s="171">
        <f t="shared" si="0"/>
        <v>0</v>
      </c>
      <c r="J27" s="147">
        <v>21</v>
      </c>
      <c r="O27" s="186"/>
      <c r="CA27" s="192"/>
      <c r="CB27" s="192"/>
    </row>
    <row r="28" spans="1:80" x14ac:dyDescent="0.2">
      <c r="A28" s="187">
        <v>20</v>
      </c>
      <c r="B28" s="188" t="s">
        <v>238</v>
      </c>
      <c r="C28" s="189" t="s">
        <v>239</v>
      </c>
      <c r="D28" s="190" t="s">
        <v>201</v>
      </c>
      <c r="E28" s="191">
        <v>3</v>
      </c>
      <c r="F28" s="170"/>
      <c r="G28" s="171">
        <f t="shared" si="0"/>
        <v>0</v>
      </c>
      <c r="J28" s="147">
        <v>21</v>
      </c>
      <c r="O28" s="186"/>
      <c r="CA28" s="192"/>
      <c r="CB28" s="192"/>
    </row>
    <row r="29" spans="1:80" x14ac:dyDescent="0.2">
      <c r="A29" s="187">
        <v>21</v>
      </c>
      <c r="B29" s="188" t="s">
        <v>240</v>
      </c>
      <c r="C29" s="189" t="s">
        <v>241</v>
      </c>
      <c r="D29" s="190" t="s">
        <v>201</v>
      </c>
      <c r="E29" s="191">
        <v>1</v>
      </c>
      <c r="F29" s="170"/>
      <c r="G29" s="171">
        <f t="shared" si="0"/>
        <v>0</v>
      </c>
      <c r="J29" s="147">
        <v>21</v>
      </c>
      <c r="O29" s="186"/>
      <c r="CA29" s="192"/>
      <c r="CB29" s="192"/>
    </row>
    <row r="30" spans="1:80" x14ac:dyDescent="0.2">
      <c r="A30" s="187">
        <v>22</v>
      </c>
      <c r="B30" s="188" t="s">
        <v>242</v>
      </c>
      <c r="C30" s="189" t="s">
        <v>243</v>
      </c>
      <c r="D30" s="190" t="s">
        <v>201</v>
      </c>
      <c r="E30" s="191">
        <v>4</v>
      </c>
      <c r="F30" s="170"/>
      <c r="G30" s="171">
        <f t="shared" si="0"/>
        <v>0</v>
      </c>
      <c r="J30" s="147">
        <v>21</v>
      </c>
      <c r="O30" s="186"/>
      <c r="CA30" s="192"/>
      <c r="CB30" s="192"/>
    </row>
    <row r="31" spans="1:80" x14ac:dyDescent="0.2">
      <c r="A31" s="187">
        <v>23</v>
      </c>
      <c r="B31" s="188" t="s">
        <v>244</v>
      </c>
      <c r="C31" s="189" t="s">
        <v>245</v>
      </c>
      <c r="D31" s="190" t="s">
        <v>201</v>
      </c>
      <c r="E31" s="191">
        <v>1</v>
      </c>
      <c r="F31" s="170"/>
      <c r="G31" s="171">
        <f t="shared" si="0"/>
        <v>0</v>
      </c>
      <c r="J31" s="147">
        <v>21</v>
      </c>
      <c r="O31" s="186"/>
      <c r="CA31" s="192"/>
      <c r="CB31" s="192"/>
    </row>
    <row r="32" spans="1:80" x14ac:dyDescent="0.2">
      <c r="A32" s="187">
        <v>24</v>
      </c>
      <c r="B32" s="188" t="s">
        <v>246</v>
      </c>
      <c r="C32" s="189" t="s">
        <v>247</v>
      </c>
      <c r="D32" s="190" t="s">
        <v>201</v>
      </c>
      <c r="E32" s="191">
        <v>1</v>
      </c>
      <c r="F32" s="170"/>
      <c r="G32" s="171">
        <f t="shared" si="0"/>
        <v>0</v>
      </c>
      <c r="J32" s="147">
        <v>21</v>
      </c>
      <c r="O32" s="186"/>
      <c r="CA32" s="192"/>
      <c r="CB32" s="192"/>
    </row>
    <row r="33" spans="1:80" x14ac:dyDescent="0.2">
      <c r="A33" s="215" t="s">
        <v>70</v>
      </c>
      <c r="B33" s="216" t="s">
        <v>248</v>
      </c>
      <c r="C33" s="217" t="s">
        <v>249</v>
      </c>
      <c r="D33" s="218"/>
      <c r="E33" s="219"/>
      <c r="F33" s="220"/>
      <c r="G33" s="222">
        <f>SUMIF(G34:G42,"&lt;&gt;NOR")</f>
        <v>0</v>
      </c>
      <c r="J33" s="239"/>
      <c r="O33" s="186"/>
    </row>
    <row r="34" spans="1:80" x14ac:dyDescent="0.2">
      <c r="A34" s="187">
        <v>25</v>
      </c>
      <c r="B34" s="188" t="s">
        <v>250</v>
      </c>
      <c r="C34" s="189" t="s">
        <v>251</v>
      </c>
      <c r="D34" s="190" t="s">
        <v>201</v>
      </c>
      <c r="E34" s="191">
        <v>1</v>
      </c>
      <c r="F34" s="170"/>
      <c r="G34" s="171">
        <f t="shared" si="0"/>
        <v>0</v>
      </c>
      <c r="J34" s="147">
        <v>21</v>
      </c>
      <c r="O34" s="186"/>
      <c r="CA34" s="192"/>
      <c r="CB34" s="192"/>
    </row>
    <row r="35" spans="1:80" x14ac:dyDescent="0.2">
      <c r="A35" s="187">
        <v>26</v>
      </c>
      <c r="B35" s="188" t="s">
        <v>252</v>
      </c>
      <c r="C35" s="189" t="s">
        <v>253</v>
      </c>
      <c r="D35" s="190" t="s">
        <v>254</v>
      </c>
      <c r="E35" s="191">
        <v>1</v>
      </c>
      <c r="F35" s="170"/>
      <c r="G35" s="171">
        <f t="shared" si="0"/>
        <v>0</v>
      </c>
      <c r="J35" s="147">
        <v>21</v>
      </c>
      <c r="O35" s="186"/>
      <c r="CA35" s="192"/>
      <c r="CB35" s="192"/>
    </row>
    <row r="36" spans="1:80" x14ac:dyDescent="0.2">
      <c r="A36" s="187">
        <v>27</v>
      </c>
      <c r="B36" s="188" t="s">
        <v>255</v>
      </c>
      <c r="C36" s="189" t="s">
        <v>256</v>
      </c>
      <c r="D36" s="190" t="s">
        <v>254</v>
      </c>
      <c r="E36" s="191">
        <v>1</v>
      </c>
      <c r="F36" s="170"/>
      <c r="G36" s="171">
        <f t="shared" si="0"/>
        <v>0</v>
      </c>
      <c r="J36" s="147">
        <v>21</v>
      </c>
      <c r="O36" s="186"/>
      <c r="CA36" s="192"/>
      <c r="CB36" s="192"/>
    </row>
    <row r="37" spans="1:80" x14ac:dyDescent="0.2">
      <c r="A37" s="187">
        <v>28</v>
      </c>
      <c r="B37" s="188" t="s">
        <v>257</v>
      </c>
      <c r="C37" s="189" t="s">
        <v>258</v>
      </c>
      <c r="D37" s="190" t="s">
        <v>254</v>
      </c>
      <c r="E37" s="191">
        <v>7</v>
      </c>
      <c r="F37" s="170"/>
      <c r="G37" s="171">
        <f t="shared" si="0"/>
        <v>0</v>
      </c>
      <c r="J37" s="147">
        <v>21</v>
      </c>
      <c r="O37" s="186"/>
      <c r="CA37" s="192"/>
      <c r="CB37" s="192"/>
    </row>
    <row r="38" spans="1:80" x14ac:dyDescent="0.2">
      <c r="A38" s="187">
        <v>29</v>
      </c>
      <c r="B38" s="188" t="s">
        <v>259</v>
      </c>
      <c r="C38" s="189" t="s">
        <v>260</v>
      </c>
      <c r="D38" s="190" t="s">
        <v>254</v>
      </c>
      <c r="E38" s="191">
        <v>2</v>
      </c>
      <c r="F38" s="170"/>
      <c r="G38" s="171">
        <f t="shared" si="0"/>
        <v>0</v>
      </c>
      <c r="J38" s="147">
        <v>21</v>
      </c>
      <c r="O38" s="186"/>
      <c r="CA38" s="192"/>
      <c r="CB38" s="192"/>
    </row>
    <row r="39" spans="1:80" x14ac:dyDescent="0.2">
      <c r="A39" s="187">
        <v>30</v>
      </c>
      <c r="B39" s="188" t="s">
        <v>261</v>
      </c>
      <c r="C39" s="189" t="s">
        <v>262</v>
      </c>
      <c r="D39" s="190" t="s">
        <v>254</v>
      </c>
      <c r="E39" s="191">
        <v>2</v>
      </c>
      <c r="F39" s="170"/>
      <c r="G39" s="171">
        <f t="shared" si="0"/>
        <v>0</v>
      </c>
      <c r="J39" s="147">
        <v>21</v>
      </c>
      <c r="O39" s="186"/>
      <c r="CA39" s="192"/>
      <c r="CB39" s="192"/>
    </row>
    <row r="40" spans="1:80" x14ac:dyDescent="0.2">
      <c r="A40" s="187">
        <v>31</v>
      </c>
      <c r="B40" s="188" t="s">
        <v>263</v>
      </c>
      <c r="C40" s="189" t="s">
        <v>264</v>
      </c>
      <c r="D40" s="190" t="s">
        <v>254</v>
      </c>
      <c r="E40" s="191">
        <v>7</v>
      </c>
      <c r="F40" s="170"/>
      <c r="G40" s="171">
        <f t="shared" si="0"/>
        <v>0</v>
      </c>
      <c r="J40" s="147">
        <v>21</v>
      </c>
      <c r="O40" s="186"/>
      <c r="CA40" s="192"/>
      <c r="CB40" s="192"/>
    </row>
    <row r="41" spans="1:80" x14ac:dyDescent="0.2">
      <c r="A41" s="187">
        <v>32</v>
      </c>
      <c r="B41" s="188" t="s">
        <v>265</v>
      </c>
      <c r="C41" s="189" t="s">
        <v>266</v>
      </c>
      <c r="D41" s="190" t="s">
        <v>201</v>
      </c>
      <c r="E41" s="191">
        <v>1</v>
      </c>
      <c r="F41" s="170"/>
      <c r="G41" s="171">
        <f t="shared" si="0"/>
        <v>0</v>
      </c>
      <c r="J41" s="147">
        <v>21</v>
      </c>
      <c r="O41" s="186"/>
      <c r="CA41" s="192"/>
      <c r="CB41" s="192"/>
    </row>
    <row r="42" spans="1:80" x14ac:dyDescent="0.2">
      <c r="A42" s="187">
        <v>33</v>
      </c>
      <c r="B42" s="188" t="s">
        <v>267</v>
      </c>
      <c r="C42" s="189" t="s">
        <v>268</v>
      </c>
      <c r="D42" s="190" t="s">
        <v>201</v>
      </c>
      <c r="E42" s="191">
        <v>1</v>
      </c>
      <c r="F42" s="170"/>
      <c r="G42" s="171">
        <f t="shared" si="0"/>
        <v>0</v>
      </c>
      <c r="J42" s="147">
        <v>21</v>
      </c>
      <c r="O42" s="186"/>
      <c r="CA42" s="192"/>
      <c r="CB42" s="192"/>
    </row>
    <row r="43" spans="1:80" x14ac:dyDescent="0.2">
      <c r="A43" s="215" t="s">
        <v>70</v>
      </c>
      <c r="B43" s="216" t="s">
        <v>269</v>
      </c>
      <c r="C43" s="217" t="s">
        <v>270</v>
      </c>
      <c r="D43" s="218"/>
      <c r="E43" s="219"/>
      <c r="F43" s="220"/>
      <c r="G43" s="222">
        <f>SUMIF(G44:G52,"&lt;&gt;NOR")</f>
        <v>0</v>
      </c>
      <c r="J43" s="239"/>
      <c r="O43" s="186"/>
    </row>
    <row r="44" spans="1:80" x14ac:dyDescent="0.2">
      <c r="A44" s="187">
        <v>34</v>
      </c>
      <c r="B44" s="188" t="s">
        <v>271</v>
      </c>
      <c r="C44" s="189" t="s">
        <v>272</v>
      </c>
      <c r="D44" s="190" t="s">
        <v>164</v>
      </c>
      <c r="E44" s="191">
        <v>4</v>
      </c>
      <c r="F44" s="170"/>
      <c r="G44" s="171">
        <f t="shared" si="0"/>
        <v>0</v>
      </c>
      <c r="J44" s="147">
        <v>21</v>
      </c>
      <c r="O44" s="186"/>
      <c r="CA44" s="192"/>
      <c r="CB44" s="192"/>
    </row>
    <row r="45" spans="1:80" x14ac:dyDescent="0.2">
      <c r="A45" s="187">
        <v>35</v>
      </c>
      <c r="B45" s="188" t="s">
        <v>273</v>
      </c>
      <c r="C45" s="189" t="s">
        <v>274</v>
      </c>
      <c r="D45" s="190" t="s">
        <v>164</v>
      </c>
      <c r="E45" s="191">
        <v>8</v>
      </c>
      <c r="F45" s="170"/>
      <c r="G45" s="171">
        <f t="shared" si="0"/>
        <v>0</v>
      </c>
      <c r="J45" s="147">
        <v>21</v>
      </c>
      <c r="O45" s="186"/>
      <c r="CA45" s="192"/>
      <c r="CB45" s="192"/>
    </row>
    <row r="46" spans="1:80" x14ac:dyDescent="0.2">
      <c r="A46" s="187">
        <v>36</v>
      </c>
      <c r="B46" s="188" t="s">
        <v>275</v>
      </c>
      <c r="C46" s="189" t="s">
        <v>276</v>
      </c>
      <c r="D46" s="190" t="s">
        <v>164</v>
      </c>
      <c r="E46" s="191">
        <v>7</v>
      </c>
      <c r="F46" s="170"/>
      <c r="G46" s="171">
        <f t="shared" si="0"/>
        <v>0</v>
      </c>
      <c r="J46" s="147">
        <v>21</v>
      </c>
      <c r="O46" s="186"/>
      <c r="CA46" s="192"/>
      <c r="CB46" s="192"/>
    </row>
    <row r="47" spans="1:80" x14ac:dyDescent="0.2">
      <c r="A47" s="187">
        <v>37</v>
      </c>
      <c r="B47" s="188" t="s">
        <v>277</v>
      </c>
      <c r="C47" s="189" t="s">
        <v>278</v>
      </c>
      <c r="D47" s="190" t="s">
        <v>164</v>
      </c>
      <c r="E47" s="191">
        <v>5</v>
      </c>
      <c r="F47" s="170"/>
      <c r="G47" s="171">
        <f t="shared" si="0"/>
        <v>0</v>
      </c>
      <c r="J47" s="147">
        <v>21</v>
      </c>
      <c r="O47" s="186"/>
      <c r="CA47" s="192"/>
      <c r="CB47" s="192"/>
    </row>
    <row r="48" spans="1:80" x14ac:dyDescent="0.2">
      <c r="A48" s="187">
        <v>38</v>
      </c>
      <c r="B48" s="188" t="s">
        <v>279</v>
      </c>
      <c r="C48" s="189" t="s">
        <v>280</v>
      </c>
      <c r="D48" s="190" t="s">
        <v>201</v>
      </c>
      <c r="E48" s="191">
        <v>1</v>
      </c>
      <c r="F48" s="170"/>
      <c r="G48" s="171">
        <f t="shared" si="0"/>
        <v>0</v>
      </c>
      <c r="J48" s="147">
        <v>21</v>
      </c>
      <c r="O48" s="186"/>
      <c r="CA48" s="192"/>
      <c r="CB48" s="192"/>
    </row>
    <row r="49" spans="1:80" x14ac:dyDescent="0.2">
      <c r="A49" s="187">
        <v>39</v>
      </c>
      <c r="B49" s="188" t="s">
        <v>281</v>
      </c>
      <c r="C49" s="189" t="s">
        <v>282</v>
      </c>
      <c r="D49" s="190" t="s">
        <v>201</v>
      </c>
      <c r="E49" s="191">
        <v>6</v>
      </c>
      <c r="F49" s="170"/>
      <c r="G49" s="171">
        <f t="shared" si="0"/>
        <v>0</v>
      </c>
      <c r="J49" s="147">
        <v>21</v>
      </c>
      <c r="O49" s="186"/>
      <c r="CA49" s="192"/>
      <c r="CB49" s="192"/>
    </row>
    <row r="50" spans="1:80" x14ac:dyDescent="0.2">
      <c r="A50" s="187">
        <v>40</v>
      </c>
      <c r="B50" s="188" t="s">
        <v>283</v>
      </c>
      <c r="C50" s="189" t="s">
        <v>284</v>
      </c>
      <c r="D50" s="190" t="s">
        <v>201</v>
      </c>
      <c r="E50" s="191">
        <v>1</v>
      </c>
      <c r="F50" s="170"/>
      <c r="G50" s="171">
        <f t="shared" si="0"/>
        <v>0</v>
      </c>
      <c r="J50" s="147">
        <v>21</v>
      </c>
      <c r="O50" s="186"/>
      <c r="CA50" s="192"/>
      <c r="CB50" s="192"/>
    </row>
    <row r="51" spans="1:80" x14ac:dyDescent="0.2">
      <c r="A51" s="187">
        <v>41</v>
      </c>
      <c r="B51" s="188" t="s">
        <v>285</v>
      </c>
      <c r="C51" s="189" t="s">
        <v>286</v>
      </c>
      <c r="D51" s="190" t="s">
        <v>201</v>
      </c>
      <c r="E51" s="191">
        <v>3</v>
      </c>
      <c r="F51" s="170"/>
      <c r="G51" s="171">
        <f t="shared" si="0"/>
        <v>0</v>
      </c>
      <c r="J51" s="147">
        <v>21</v>
      </c>
      <c r="O51" s="186"/>
      <c r="CA51" s="192"/>
      <c r="CB51" s="192"/>
    </row>
    <row r="52" spans="1:80" x14ac:dyDescent="0.2">
      <c r="A52" s="187">
        <v>42</v>
      </c>
      <c r="B52" s="188" t="s">
        <v>287</v>
      </c>
      <c r="C52" s="189" t="s">
        <v>288</v>
      </c>
      <c r="D52" s="190" t="s">
        <v>201</v>
      </c>
      <c r="E52" s="191">
        <v>3</v>
      </c>
      <c r="F52" s="170"/>
      <c r="G52" s="171">
        <f t="shared" si="0"/>
        <v>0</v>
      </c>
      <c r="J52" s="147">
        <v>21</v>
      </c>
      <c r="O52" s="186"/>
      <c r="CA52" s="192"/>
      <c r="CB52" s="192"/>
    </row>
    <row r="53" spans="1:80" x14ac:dyDescent="0.2">
      <c r="A53" s="215" t="s">
        <v>70</v>
      </c>
      <c r="B53" s="216" t="s">
        <v>289</v>
      </c>
      <c r="C53" s="217" t="s">
        <v>290</v>
      </c>
      <c r="D53" s="218"/>
      <c r="E53" s="219"/>
      <c r="F53" s="220"/>
      <c r="G53" s="222">
        <f>SUMIF(G54:G83,"&lt;&gt;NOR")</f>
        <v>0</v>
      </c>
      <c r="J53" s="239"/>
      <c r="O53" s="186"/>
    </row>
    <row r="54" spans="1:80" x14ac:dyDescent="0.2">
      <c r="A54" s="187">
        <v>43</v>
      </c>
      <c r="B54" s="188" t="s">
        <v>291</v>
      </c>
      <c r="C54" s="189" t="s">
        <v>292</v>
      </c>
      <c r="D54" s="190" t="s">
        <v>254</v>
      </c>
      <c r="E54" s="191">
        <v>1</v>
      </c>
      <c r="F54" s="170"/>
      <c r="G54" s="171">
        <f t="shared" si="0"/>
        <v>0</v>
      </c>
      <c r="J54" s="147">
        <v>21</v>
      </c>
      <c r="O54" s="186"/>
      <c r="CA54" s="192"/>
      <c r="CB54" s="192"/>
    </row>
    <row r="55" spans="1:80" x14ac:dyDescent="0.2">
      <c r="A55" s="187">
        <v>44</v>
      </c>
      <c r="B55" s="188" t="s">
        <v>293</v>
      </c>
      <c r="C55" s="189" t="s">
        <v>294</v>
      </c>
      <c r="D55" s="190" t="s">
        <v>254</v>
      </c>
      <c r="E55" s="191">
        <v>2</v>
      </c>
      <c r="F55" s="170"/>
      <c r="G55" s="171">
        <f t="shared" si="0"/>
        <v>0</v>
      </c>
      <c r="J55" s="147">
        <v>21</v>
      </c>
      <c r="O55" s="186"/>
      <c r="CA55" s="192"/>
      <c r="CB55" s="192"/>
    </row>
    <row r="56" spans="1:80" x14ac:dyDescent="0.2">
      <c r="A56" s="187">
        <v>45</v>
      </c>
      <c r="B56" s="188" t="s">
        <v>295</v>
      </c>
      <c r="C56" s="189" t="s">
        <v>296</v>
      </c>
      <c r="D56" s="190" t="s">
        <v>254</v>
      </c>
      <c r="E56" s="191">
        <v>11</v>
      </c>
      <c r="F56" s="170"/>
      <c r="G56" s="171">
        <f t="shared" si="0"/>
        <v>0</v>
      </c>
      <c r="J56" s="147">
        <v>21</v>
      </c>
      <c r="O56" s="186"/>
      <c r="CA56" s="192"/>
      <c r="CB56" s="192"/>
    </row>
    <row r="57" spans="1:80" x14ac:dyDescent="0.2">
      <c r="A57" s="187">
        <v>46</v>
      </c>
      <c r="B57" s="188" t="s">
        <v>297</v>
      </c>
      <c r="C57" s="189" t="s">
        <v>298</v>
      </c>
      <c r="D57" s="190" t="s">
        <v>254</v>
      </c>
      <c r="E57" s="191">
        <v>1</v>
      </c>
      <c r="F57" s="170"/>
      <c r="G57" s="171">
        <f t="shared" si="0"/>
        <v>0</v>
      </c>
      <c r="J57" s="147">
        <v>21</v>
      </c>
      <c r="O57" s="186"/>
      <c r="CA57" s="192"/>
      <c r="CB57" s="192"/>
    </row>
    <row r="58" spans="1:80" x14ac:dyDescent="0.2">
      <c r="A58" s="187">
        <v>47</v>
      </c>
      <c r="B58" s="188" t="s">
        <v>299</v>
      </c>
      <c r="C58" s="189" t="s">
        <v>300</v>
      </c>
      <c r="D58" s="190" t="s">
        <v>254</v>
      </c>
      <c r="E58" s="191">
        <v>8</v>
      </c>
      <c r="F58" s="170"/>
      <c r="G58" s="171">
        <f t="shared" si="0"/>
        <v>0</v>
      </c>
      <c r="J58" s="147">
        <v>21</v>
      </c>
      <c r="O58" s="186"/>
      <c r="CA58" s="192"/>
      <c r="CB58" s="192"/>
    </row>
    <row r="59" spans="1:80" x14ac:dyDescent="0.2">
      <c r="A59" s="187">
        <v>48</v>
      </c>
      <c r="B59" s="188" t="s">
        <v>301</v>
      </c>
      <c r="C59" s="189" t="s">
        <v>302</v>
      </c>
      <c r="D59" s="190" t="s">
        <v>254</v>
      </c>
      <c r="E59" s="191">
        <v>4</v>
      </c>
      <c r="F59" s="170"/>
      <c r="G59" s="171">
        <f t="shared" si="0"/>
        <v>0</v>
      </c>
      <c r="J59" s="147">
        <v>21</v>
      </c>
      <c r="O59" s="186"/>
      <c r="CA59" s="192"/>
      <c r="CB59" s="192"/>
    </row>
    <row r="60" spans="1:80" x14ac:dyDescent="0.2">
      <c r="A60" s="187">
        <v>49</v>
      </c>
      <c r="B60" s="188" t="s">
        <v>303</v>
      </c>
      <c r="C60" s="189" t="s">
        <v>304</v>
      </c>
      <c r="D60" s="190" t="s">
        <v>254</v>
      </c>
      <c r="E60" s="191">
        <v>1</v>
      </c>
      <c r="F60" s="170"/>
      <c r="G60" s="171">
        <f t="shared" si="0"/>
        <v>0</v>
      </c>
      <c r="J60" s="147">
        <v>21</v>
      </c>
      <c r="O60" s="186"/>
      <c r="CA60" s="192"/>
      <c r="CB60" s="192"/>
    </row>
    <row r="61" spans="1:80" x14ac:dyDescent="0.2">
      <c r="A61" s="187">
        <v>50</v>
      </c>
      <c r="B61" s="188" t="s">
        <v>305</v>
      </c>
      <c r="C61" s="189" t="s">
        <v>306</v>
      </c>
      <c r="D61" s="190" t="s">
        <v>254</v>
      </c>
      <c r="E61" s="191">
        <v>6</v>
      </c>
      <c r="F61" s="170"/>
      <c r="G61" s="171">
        <f t="shared" si="0"/>
        <v>0</v>
      </c>
      <c r="J61" s="242">
        <v>21</v>
      </c>
      <c r="O61" s="186"/>
      <c r="CA61" s="192"/>
      <c r="CB61" s="192"/>
    </row>
    <row r="62" spans="1:80" x14ac:dyDescent="0.2">
      <c r="A62" s="187">
        <v>51</v>
      </c>
      <c r="B62" s="188" t="s">
        <v>307</v>
      </c>
      <c r="C62" s="189" t="s">
        <v>308</v>
      </c>
      <c r="D62" s="190" t="s">
        <v>254</v>
      </c>
      <c r="E62" s="191">
        <v>4</v>
      </c>
      <c r="F62" s="170"/>
      <c r="G62" s="171">
        <f t="shared" si="0"/>
        <v>0</v>
      </c>
      <c r="J62" s="147">
        <v>21</v>
      </c>
      <c r="O62" s="186"/>
      <c r="CA62" s="192"/>
      <c r="CB62" s="192"/>
    </row>
    <row r="63" spans="1:80" x14ac:dyDescent="0.2">
      <c r="A63" s="187">
        <v>52</v>
      </c>
      <c r="B63" s="188" t="s">
        <v>309</v>
      </c>
      <c r="C63" s="189" t="s">
        <v>310</v>
      </c>
      <c r="D63" s="190" t="s">
        <v>201</v>
      </c>
      <c r="E63" s="191">
        <v>4</v>
      </c>
      <c r="F63" s="170"/>
      <c r="G63" s="171">
        <f t="shared" si="0"/>
        <v>0</v>
      </c>
      <c r="J63" s="147">
        <v>21</v>
      </c>
      <c r="O63" s="186"/>
      <c r="CA63" s="192"/>
      <c r="CB63" s="192"/>
    </row>
    <row r="64" spans="1:80" x14ac:dyDescent="0.2">
      <c r="A64" s="187">
        <v>53</v>
      </c>
      <c r="B64" s="188" t="s">
        <v>311</v>
      </c>
      <c r="C64" s="189" t="s">
        <v>312</v>
      </c>
      <c r="D64" s="190" t="s">
        <v>201</v>
      </c>
      <c r="E64" s="191">
        <v>2</v>
      </c>
      <c r="F64" s="170"/>
      <c r="G64" s="171">
        <f t="shared" si="0"/>
        <v>0</v>
      </c>
      <c r="J64" s="147">
        <v>21</v>
      </c>
      <c r="O64" s="186"/>
      <c r="CA64" s="192"/>
      <c r="CB64" s="192"/>
    </row>
    <row r="65" spans="1:80" x14ac:dyDescent="0.2">
      <c r="A65" s="187">
        <v>54</v>
      </c>
      <c r="B65" s="188" t="s">
        <v>313</v>
      </c>
      <c r="C65" s="189" t="s">
        <v>314</v>
      </c>
      <c r="D65" s="190" t="s">
        <v>201</v>
      </c>
      <c r="E65" s="191">
        <v>9</v>
      </c>
      <c r="F65" s="170"/>
      <c r="G65" s="171">
        <f t="shared" si="0"/>
        <v>0</v>
      </c>
      <c r="J65" s="147">
        <v>21</v>
      </c>
      <c r="O65" s="186"/>
      <c r="CA65" s="192"/>
      <c r="CB65" s="192"/>
    </row>
    <row r="66" spans="1:80" x14ac:dyDescent="0.2">
      <c r="A66" s="187">
        <v>55</v>
      </c>
      <c r="B66" s="188" t="s">
        <v>315</v>
      </c>
      <c r="C66" s="189" t="s">
        <v>316</v>
      </c>
      <c r="D66" s="190" t="s">
        <v>201</v>
      </c>
      <c r="E66" s="191">
        <v>1</v>
      </c>
      <c r="F66" s="170"/>
      <c r="G66" s="171">
        <f t="shared" si="0"/>
        <v>0</v>
      </c>
      <c r="J66" s="147">
        <v>21</v>
      </c>
      <c r="O66" s="186"/>
      <c r="CA66" s="192"/>
      <c r="CB66" s="192"/>
    </row>
    <row r="67" spans="1:80" x14ac:dyDescent="0.2">
      <c r="A67" s="187">
        <v>56</v>
      </c>
      <c r="B67" s="188" t="s">
        <v>317</v>
      </c>
      <c r="C67" s="189" t="s">
        <v>318</v>
      </c>
      <c r="D67" s="190" t="s">
        <v>201</v>
      </c>
      <c r="E67" s="191">
        <v>2</v>
      </c>
      <c r="F67" s="170"/>
      <c r="G67" s="171">
        <f t="shared" si="0"/>
        <v>0</v>
      </c>
      <c r="J67" s="147">
        <v>21</v>
      </c>
      <c r="O67" s="186"/>
      <c r="CA67" s="192"/>
      <c r="CB67" s="192"/>
    </row>
    <row r="68" spans="1:80" x14ac:dyDescent="0.2">
      <c r="A68" s="187">
        <v>57</v>
      </c>
      <c r="B68" s="188" t="s">
        <v>319</v>
      </c>
      <c r="C68" s="189" t="s">
        <v>320</v>
      </c>
      <c r="D68" s="190" t="s">
        <v>201</v>
      </c>
      <c r="E68" s="191">
        <v>21</v>
      </c>
      <c r="F68" s="170"/>
      <c r="G68" s="171">
        <f t="shared" si="0"/>
        <v>0</v>
      </c>
      <c r="J68" s="147">
        <v>21</v>
      </c>
      <c r="O68" s="186"/>
      <c r="CA68" s="192"/>
      <c r="CB68" s="192"/>
    </row>
    <row r="69" spans="1:80" x14ac:dyDescent="0.2">
      <c r="A69" s="187">
        <v>58</v>
      </c>
      <c r="B69" s="188" t="s">
        <v>321</v>
      </c>
      <c r="C69" s="189" t="s">
        <v>322</v>
      </c>
      <c r="D69" s="190" t="s">
        <v>201</v>
      </c>
      <c r="E69" s="191">
        <v>3</v>
      </c>
      <c r="F69" s="170"/>
      <c r="G69" s="171">
        <f t="shared" si="0"/>
        <v>0</v>
      </c>
      <c r="J69" s="147">
        <v>21</v>
      </c>
      <c r="O69" s="186"/>
      <c r="CA69" s="192"/>
      <c r="CB69" s="192"/>
    </row>
    <row r="70" spans="1:80" x14ac:dyDescent="0.2">
      <c r="A70" s="187">
        <v>59</v>
      </c>
      <c r="B70" s="188" t="s">
        <v>323</v>
      </c>
      <c r="C70" s="189" t="s">
        <v>324</v>
      </c>
      <c r="D70" s="190" t="s">
        <v>201</v>
      </c>
      <c r="E70" s="191">
        <v>10</v>
      </c>
      <c r="F70" s="170"/>
      <c r="G70" s="171">
        <f t="shared" si="0"/>
        <v>0</v>
      </c>
      <c r="J70" s="147">
        <v>21</v>
      </c>
      <c r="O70" s="186"/>
      <c r="CA70" s="192"/>
      <c r="CB70" s="192"/>
    </row>
    <row r="71" spans="1:80" x14ac:dyDescent="0.2">
      <c r="A71" s="187">
        <v>60</v>
      </c>
      <c r="B71" s="188" t="s">
        <v>325</v>
      </c>
      <c r="C71" s="189" t="s">
        <v>326</v>
      </c>
      <c r="D71" s="190" t="s">
        <v>201</v>
      </c>
      <c r="E71" s="191">
        <v>21</v>
      </c>
      <c r="F71" s="170"/>
      <c r="G71" s="171">
        <f t="shared" si="0"/>
        <v>0</v>
      </c>
      <c r="J71" s="147">
        <v>21</v>
      </c>
      <c r="O71" s="186"/>
      <c r="CA71" s="192"/>
      <c r="CB71" s="192"/>
    </row>
    <row r="72" spans="1:80" x14ac:dyDescent="0.2">
      <c r="A72" s="187">
        <v>61</v>
      </c>
      <c r="B72" s="188" t="s">
        <v>327</v>
      </c>
      <c r="C72" s="189" t="s">
        <v>328</v>
      </c>
      <c r="D72" s="190" t="s">
        <v>201</v>
      </c>
      <c r="E72" s="191">
        <v>2</v>
      </c>
      <c r="F72" s="170"/>
      <c r="G72" s="171">
        <f t="shared" si="0"/>
        <v>0</v>
      </c>
      <c r="J72" s="147">
        <v>21</v>
      </c>
      <c r="O72" s="186"/>
      <c r="CA72" s="192"/>
      <c r="CB72" s="192"/>
    </row>
    <row r="73" spans="1:80" x14ac:dyDescent="0.2">
      <c r="A73" s="187">
        <v>62</v>
      </c>
      <c r="B73" s="188" t="s">
        <v>329</v>
      </c>
      <c r="C73" s="189" t="s">
        <v>330</v>
      </c>
      <c r="D73" s="190" t="s">
        <v>201</v>
      </c>
      <c r="E73" s="191">
        <v>4</v>
      </c>
      <c r="F73" s="170"/>
      <c r="G73" s="171">
        <f t="shared" ref="G73:G90" si="1">ROUND(E73*F73,2)</f>
        <v>0</v>
      </c>
      <c r="J73" s="147">
        <v>21</v>
      </c>
      <c r="O73" s="186"/>
      <c r="CA73" s="192"/>
      <c r="CB73" s="192"/>
    </row>
    <row r="74" spans="1:80" x14ac:dyDescent="0.2">
      <c r="A74" s="187">
        <v>63</v>
      </c>
      <c r="B74" s="188" t="s">
        <v>331</v>
      </c>
      <c r="C74" s="189" t="s">
        <v>332</v>
      </c>
      <c r="D74" s="190" t="s">
        <v>201</v>
      </c>
      <c r="E74" s="191">
        <v>3</v>
      </c>
      <c r="F74" s="170"/>
      <c r="G74" s="171">
        <f t="shared" si="1"/>
        <v>0</v>
      </c>
      <c r="J74" s="242">
        <v>21</v>
      </c>
      <c r="O74" s="186"/>
      <c r="CA74" s="192"/>
      <c r="CB74" s="192"/>
    </row>
    <row r="75" spans="1:80" x14ac:dyDescent="0.2">
      <c r="A75" s="187">
        <v>64</v>
      </c>
      <c r="B75" s="188" t="s">
        <v>333</v>
      </c>
      <c r="C75" s="189" t="s">
        <v>334</v>
      </c>
      <c r="D75" s="190" t="s">
        <v>201</v>
      </c>
      <c r="E75" s="191">
        <v>1</v>
      </c>
      <c r="F75" s="170"/>
      <c r="G75" s="171">
        <f t="shared" si="1"/>
        <v>0</v>
      </c>
      <c r="J75" s="147">
        <v>21</v>
      </c>
      <c r="O75" s="186"/>
      <c r="CA75" s="192"/>
      <c r="CB75" s="192"/>
    </row>
    <row r="76" spans="1:80" x14ac:dyDescent="0.2">
      <c r="A76" s="187">
        <v>65</v>
      </c>
      <c r="B76" s="188" t="s">
        <v>335</v>
      </c>
      <c r="C76" s="189" t="s">
        <v>336</v>
      </c>
      <c r="D76" s="190" t="s">
        <v>201</v>
      </c>
      <c r="E76" s="191">
        <v>2</v>
      </c>
      <c r="F76" s="170"/>
      <c r="G76" s="171">
        <f t="shared" si="1"/>
        <v>0</v>
      </c>
      <c r="J76" s="147">
        <v>21</v>
      </c>
      <c r="O76" s="186"/>
      <c r="CA76" s="192"/>
      <c r="CB76" s="192"/>
    </row>
    <row r="77" spans="1:80" x14ac:dyDescent="0.2">
      <c r="A77" s="187">
        <v>66</v>
      </c>
      <c r="B77" s="188" t="s">
        <v>337</v>
      </c>
      <c r="C77" s="189" t="s">
        <v>338</v>
      </c>
      <c r="D77" s="190" t="s">
        <v>201</v>
      </c>
      <c r="E77" s="191">
        <v>2</v>
      </c>
      <c r="F77" s="170"/>
      <c r="G77" s="171">
        <f t="shared" si="1"/>
        <v>0</v>
      </c>
      <c r="J77" s="147">
        <v>21</v>
      </c>
      <c r="O77" s="186"/>
      <c r="CA77" s="192"/>
      <c r="CB77" s="192"/>
    </row>
    <row r="78" spans="1:80" x14ac:dyDescent="0.2">
      <c r="A78" s="187">
        <v>67</v>
      </c>
      <c r="B78" s="188" t="s">
        <v>339</v>
      </c>
      <c r="C78" s="189" t="s">
        <v>340</v>
      </c>
      <c r="D78" s="190" t="s">
        <v>201</v>
      </c>
      <c r="E78" s="191">
        <v>4</v>
      </c>
      <c r="F78" s="170"/>
      <c r="G78" s="171">
        <f t="shared" si="1"/>
        <v>0</v>
      </c>
      <c r="J78" s="147">
        <v>21</v>
      </c>
      <c r="O78" s="186"/>
      <c r="CA78" s="192"/>
      <c r="CB78" s="192"/>
    </row>
    <row r="79" spans="1:80" x14ac:dyDescent="0.2">
      <c r="A79" s="187">
        <v>68</v>
      </c>
      <c r="B79" s="188" t="s">
        <v>341</v>
      </c>
      <c r="C79" s="189" t="s">
        <v>342</v>
      </c>
      <c r="D79" s="190" t="s">
        <v>201</v>
      </c>
      <c r="E79" s="191">
        <v>1</v>
      </c>
      <c r="F79" s="170"/>
      <c r="G79" s="171">
        <f t="shared" si="1"/>
        <v>0</v>
      </c>
      <c r="J79" s="147">
        <v>21</v>
      </c>
      <c r="O79" s="186"/>
      <c r="CA79" s="192"/>
      <c r="CB79" s="192"/>
    </row>
    <row r="80" spans="1:80" x14ac:dyDescent="0.2">
      <c r="A80" s="187">
        <v>69</v>
      </c>
      <c r="B80" s="188" t="s">
        <v>343</v>
      </c>
      <c r="C80" s="189" t="s">
        <v>344</v>
      </c>
      <c r="D80" s="190" t="s">
        <v>201</v>
      </c>
      <c r="E80" s="191">
        <v>1</v>
      </c>
      <c r="F80" s="170"/>
      <c r="G80" s="171">
        <f t="shared" si="1"/>
        <v>0</v>
      </c>
      <c r="J80" s="242">
        <v>21</v>
      </c>
      <c r="O80" s="186"/>
      <c r="CA80" s="192"/>
      <c r="CB80" s="192"/>
    </row>
    <row r="81" spans="1:80" x14ac:dyDescent="0.2">
      <c r="A81" s="187">
        <v>70</v>
      </c>
      <c r="B81" s="188" t="s">
        <v>345</v>
      </c>
      <c r="C81" s="189" t="s">
        <v>346</v>
      </c>
      <c r="D81" s="190" t="s">
        <v>201</v>
      </c>
      <c r="E81" s="191">
        <v>10</v>
      </c>
      <c r="F81" s="170"/>
      <c r="G81" s="171">
        <f t="shared" si="1"/>
        <v>0</v>
      </c>
      <c r="J81" s="147">
        <v>21</v>
      </c>
      <c r="O81" s="186"/>
      <c r="CA81" s="192"/>
      <c r="CB81" s="192"/>
    </row>
    <row r="82" spans="1:80" x14ac:dyDescent="0.2">
      <c r="A82" s="187">
        <v>71</v>
      </c>
      <c r="B82" s="188" t="s">
        <v>347</v>
      </c>
      <c r="C82" s="189" t="s">
        <v>348</v>
      </c>
      <c r="D82" s="190" t="s">
        <v>72</v>
      </c>
      <c r="E82" s="191">
        <v>1</v>
      </c>
      <c r="F82" s="170"/>
      <c r="G82" s="171">
        <f t="shared" si="1"/>
        <v>0</v>
      </c>
      <c r="J82" s="147">
        <v>21</v>
      </c>
      <c r="O82" s="186"/>
      <c r="CA82" s="192"/>
      <c r="CB82" s="192"/>
    </row>
    <row r="83" spans="1:80" x14ac:dyDescent="0.2">
      <c r="A83" s="187">
        <v>72</v>
      </c>
      <c r="B83" s="188" t="s">
        <v>349</v>
      </c>
      <c r="C83" s="189" t="s">
        <v>350</v>
      </c>
      <c r="D83" s="190" t="s">
        <v>201</v>
      </c>
      <c r="E83" s="191">
        <v>1</v>
      </c>
      <c r="F83" s="170"/>
      <c r="G83" s="171">
        <f t="shared" si="1"/>
        <v>0</v>
      </c>
      <c r="J83" s="147">
        <v>21</v>
      </c>
      <c r="O83" s="186"/>
      <c r="CA83" s="192"/>
      <c r="CB83" s="192"/>
    </row>
    <row r="84" spans="1:80" x14ac:dyDescent="0.2">
      <c r="A84" s="215" t="s">
        <v>70</v>
      </c>
      <c r="B84" s="216" t="s">
        <v>351</v>
      </c>
      <c r="C84" s="217" t="s">
        <v>352</v>
      </c>
      <c r="D84" s="218"/>
      <c r="E84" s="219"/>
      <c r="F84" s="220"/>
      <c r="G84" s="222">
        <f>SUMIF(G85:G86,"&lt;&gt;NOR")</f>
        <v>0</v>
      </c>
      <c r="J84" s="239"/>
      <c r="O84" s="186"/>
    </row>
    <row r="85" spans="1:80" x14ac:dyDescent="0.2">
      <c r="A85" s="187">
        <v>73</v>
      </c>
      <c r="B85" s="188" t="s">
        <v>353</v>
      </c>
      <c r="C85" s="189" t="s">
        <v>354</v>
      </c>
      <c r="D85" s="190" t="s">
        <v>355</v>
      </c>
      <c r="E85" s="191">
        <v>8</v>
      </c>
      <c r="F85" s="170"/>
      <c r="G85" s="171">
        <f t="shared" si="1"/>
        <v>0</v>
      </c>
      <c r="J85" s="147">
        <v>21</v>
      </c>
      <c r="O85" s="186"/>
      <c r="CA85" s="192"/>
      <c r="CB85" s="192"/>
    </row>
    <row r="86" spans="1:80" x14ac:dyDescent="0.2">
      <c r="A86" s="187">
        <v>74</v>
      </c>
      <c r="B86" s="188" t="s">
        <v>356</v>
      </c>
      <c r="C86" s="189" t="s">
        <v>357</v>
      </c>
      <c r="D86" s="190" t="s">
        <v>355</v>
      </c>
      <c r="E86" s="191">
        <v>27.3</v>
      </c>
      <c r="F86" s="170"/>
      <c r="G86" s="171">
        <f t="shared" si="1"/>
        <v>0</v>
      </c>
      <c r="J86" s="147">
        <v>21</v>
      </c>
      <c r="O86" s="186"/>
      <c r="CA86" s="192"/>
      <c r="CB86" s="192"/>
    </row>
    <row r="87" spans="1:80" x14ac:dyDescent="0.2">
      <c r="A87" s="215" t="s">
        <v>70</v>
      </c>
      <c r="B87" s="216" t="s">
        <v>358</v>
      </c>
      <c r="C87" s="217" t="s">
        <v>359</v>
      </c>
      <c r="D87" s="218"/>
      <c r="E87" s="219"/>
      <c r="F87" s="220"/>
      <c r="G87" s="222">
        <f>SUMIF(G88,"&lt;&gt;NOR")</f>
        <v>0</v>
      </c>
      <c r="J87" s="239"/>
      <c r="O87" s="186"/>
    </row>
    <row r="88" spans="1:80" x14ac:dyDescent="0.2">
      <c r="A88" s="187">
        <v>75</v>
      </c>
      <c r="B88" s="188" t="s">
        <v>360</v>
      </c>
      <c r="C88" s="189" t="s">
        <v>361</v>
      </c>
      <c r="D88" s="190" t="s">
        <v>355</v>
      </c>
      <c r="E88" s="191">
        <v>102.5</v>
      </c>
      <c r="F88" s="170"/>
      <c r="G88" s="171">
        <f t="shared" si="1"/>
        <v>0</v>
      </c>
      <c r="J88" s="147">
        <v>21</v>
      </c>
      <c r="O88" s="186"/>
      <c r="CA88" s="192"/>
      <c r="CB88" s="192"/>
    </row>
    <row r="89" spans="1:80" x14ac:dyDescent="0.2">
      <c r="A89" s="215" t="s">
        <v>70</v>
      </c>
      <c r="B89" s="216" t="s">
        <v>362</v>
      </c>
      <c r="C89" s="217" t="s">
        <v>363</v>
      </c>
      <c r="D89" s="218"/>
      <c r="E89" s="219"/>
      <c r="F89" s="220"/>
      <c r="G89" s="222">
        <f>SUMIF(G90,"&lt;&gt;NOR")</f>
        <v>0</v>
      </c>
      <c r="J89" s="239"/>
      <c r="O89" s="186"/>
    </row>
    <row r="90" spans="1:80" x14ac:dyDescent="0.2">
      <c r="A90" s="198">
        <v>76</v>
      </c>
      <c r="B90" s="199" t="s">
        <v>364</v>
      </c>
      <c r="C90" s="200" t="s">
        <v>365</v>
      </c>
      <c r="D90" s="201" t="s">
        <v>366</v>
      </c>
      <c r="E90" s="202">
        <v>1</v>
      </c>
      <c r="F90" s="203"/>
      <c r="G90" s="204">
        <f t="shared" si="1"/>
        <v>0</v>
      </c>
      <c r="J90" s="147">
        <v>21</v>
      </c>
      <c r="O90" s="186"/>
      <c r="CA90" s="192"/>
      <c r="CB90" s="192"/>
    </row>
    <row r="91" spans="1:80" x14ac:dyDescent="0.2">
      <c r="E91" s="179"/>
      <c r="J91" s="147"/>
      <c r="L91">
        <v>15</v>
      </c>
      <c r="M91">
        <v>21</v>
      </c>
      <c r="N91" t="s">
        <v>391</v>
      </c>
    </row>
    <row r="92" spans="1:80" x14ac:dyDescent="0.2">
      <c r="A92" s="223"/>
      <c r="B92" s="224" t="s">
        <v>30</v>
      </c>
      <c r="C92" s="225"/>
      <c r="D92" s="226"/>
      <c r="E92" s="227"/>
      <c r="F92" s="227"/>
      <c r="G92" s="228">
        <f>G7+G15+G33+G43+G53+G84+G87+G89</f>
        <v>0</v>
      </c>
      <c r="J92" s="147"/>
      <c r="L92" s="243">
        <f>SUMIF(J7:J90,L91,G7:G90)</f>
        <v>0</v>
      </c>
      <c r="M92">
        <f ca="1">SUMIF(J7:J91,M91,G7:G90)</f>
        <v>0</v>
      </c>
      <c r="N92" t="s">
        <v>392</v>
      </c>
    </row>
    <row r="93" spans="1:80" x14ac:dyDescent="0.2">
      <c r="E93" s="179"/>
      <c r="J93" s="147"/>
    </row>
    <row r="94" spans="1:80" x14ac:dyDescent="0.2">
      <c r="E94" s="179"/>
      <c r="J94" s="147"/>
    </row>
    <row r="95" spans="1:80" x14ac:dyDescent="0.2">
      <c r="C95" s="241"/>
      <c r="E95" s="179"/>
      <c r="J95" s="147"/>
    </row>
    <row r="96" spans="1:80" x14ac:dyDescent="0.2">
      <c r="E96" s="179"/>
      <c r="J96" s="147"/>
    </row>
    <row r="97" spans="5:11" x14ac:dyDescent="0.2">
      <c r="E97" s="179"/>
      <c r="J97" s="147"/>
    </row>
    <row r="98" spans="5:11" x14ac:dyDescent="0.2">
      <c r="E98" s="179"/>
      <c r="J98" s="147"/>
    </row>
    <row r="99" spans="5:11" x14ac:dyDescent="0.2">
      <c r="E99" s="179"/>
      <c r="I99" s="241"/>
      <c r="J99" s="242"/>
      <c r="K99" s="241"/>
    </row>
    <row r="100" spans="5:11" x14ac:dyDescent="0.2">
      <c r="E100" s="179"/>
      <c r="I100" s="241"/>
      <c r="J100" s="242"/>
      <c r="K100" s="241"/>
    </row>
    <row r="101" spans="5:11" x14ac:dyDescent="0.2">
      <c r="E101" s="179"/>
      <c r="I101" s="241"/>
      <c r="J101" s="242"/>
      <c r="K101" s="241"/>
    </row>
    <row r="102" spans="5:11" x14ac:dyDescent="0.2">
      <c r="E102" s="179"/>
      <c r="I102" s="241"/>
      <c r="J102" s="242"/>
      <c r="K102" s="241"/>
    </row>
    <row r="103" spans="5:11" x14ac:dyDescent="0.2">
      <c r="E103" s="179"/>
      <c r="I103" s="241"/>
      <c r="J103" s="242"/>
      <c r="K103" s="241"/>
    </row>
    <row r="104" spans="5:11" x14ac:dyDescent="0.2">
      <c r="E104" s="179"/>
      <c r="I104" s="241"/>
      <c r="J104" s="240"/>
      <c r="K104" s="241"/>
    </row>
    <row r="105" spans="5:11" x14ac:dyDescent="0.2">
      <c r="E105" s="179"/>
      <c r="I105" s="241"/>
      <c r="J105" s="242"/>
      <c r="K105" s="241"/>
    </row>
    <row r="106" spans="5:11" x14ac:dyDescent="0.2">
      <c r="E106" s="179"/>
      <c r="I106" s="241"/>
      <c r="J106" s="242"/>
      <c r="K106" s="241"/>
    </row>
    <row r="107" spans="5:11" x14ac:dyDescent="0.2">
      <c r="E107" s="179"/>
      <c r="I107" s="241"/>
      <c r="J107" s="242"/>
      <c r="K107" s="241"/>
    </row>
    <row r="108" spans="5:11" x14ac:dyDescent="0.2">
      <c r="E108" s="179"/>
      <c r="I108" s="241"/>
      <c r="J108" s="242"/>
      <c r="K108" s="241"/>
    </row>
    <row r="109" spans="5:11" x14ac:dyDescent="0.2">
      <c r="E109" s="179"/>
      <c r="I109" s="241"/>
      <c r="J109" s="242"/>
      <c r="K109" s="241"/>
    </row>
    <row r="110" spans="5:11" x14ac:dyDescent="0.2">
      <c r="E110" s="179"/>
      <c r="I110" s="241"/>
      <c r="J110" s="240"/>
      <c r="K110" s="241"/>
    </row>
    <row r="111" spans="5:11" x14ac:dyDescent="0.2">
      <c r="E111" s="179"/>
      <c r="I111" s="241"/>
      <c r="J111" s="241"/>
      <c r="K111" s="241"/>
    </row>
    <row r="112" spans="5:11" x14ac:dyDescent="0.2">
      <c r="E112" s="179"/>
      <c r="I112" s="241"/>
      <c r="J112" s="242"/>
      <c r="K112" s="241"/>
    </row>
    <row r="113" spans="5:11" x14ac:dyDescent="0.2">
      <c r="E113" s="179"/>
      <c r="I113" s="241"/>
      <c r="J113" s="242"/>
      <c r="K113" s="241"/>
    </row>
    <row r="114" spans="5:11" x14ac:dyDescent="0.2">
      <c r="E114" s="179"/>
      <c r="J114" s="147"/>
    </row>
    <row r="115" spans="5:11" x14ac:dyDescent="0.2">
      <c r="E115" s="179"/>
      <c r="J115" s="147"/>
    </row>
    <row r="116" spans="5:11" x14ac:dyDescent="0.2">
      <c r="E116" s="179"/>
      <c r="J116" s="147"/>
    </row>
    <row r="117" spans="5:11" x14ac:dyDescent="0.2">
      <c r="E117" s="179"/>
      <c r="J117" s="147"/>
    </row>
    <row r="118" spans="5:11" x14ac:dyDescent="0.2">
      <c r="E118" s="179"/>
      <c r="J118" s="147"/>
    </row>
    <row r="119" spans="5:11" x14ac:dyDescent="0.2">
      <c r="E119" s="179"/>
      <c r="J119" s="147"/>
    </row>
    <row r="120" spans="5:11" x14ac:dyDescent="0.2">
      <c r="E120" s="179"/>
      <c r="J120" s="147"/>
    </row>
    <row r="121" spans="5:11" x14ac:dyDescent="0.2">
      <c r="E121" s="179"/>
      <c r="J121" s="147"/>
    </row>
    <row r="122" spans="5:11" x14ac:dyDescent="0.2">
      <c r="E122" s="179"/>
      <c r="J122" s="147"/>
    </row>
    <row r="123" spans="5:11" x14ac:dyDescent="0.2">
      <c r="E123" s="179"/>
      <c r="J123" s="147"/>
    </row>
    <row r="124" spans="5:11" x14ac:dyDescent="0.2">
      <c r="E124" s="179"/>
      <c r="J124" s="147"/>
    </row>
    <row r="125" spans="5:11" x14ac:dyDescent="0.2">
      <c r="E125" s="179"/>
      <c r="J125" s="147"/>
    </row>
    <row r="126" spans="5:11" x14ac:dyDescent="0.2">
      <c r="E126" s="179"/>
      <c r="J126" s="147"/>
    </row>
    <row r="127" spans="5:11" x14ac:dyDescent="0.2">
      <c r="E127" s="179"/>
      <c r="J127" s="147"/>
    </row>
    <row r="128" spans="5:11" x14ac:dyDescent="0.2">
      <c r="E128" s="179"/>
      <c r="J128" s="147"/>
    </row>
    <row r="129" spans="1:10" x14ac:dyDescent="0.2">
      <c r="E129" s="179"/>
      <c r="J129" s="147"/>
    </row>
    <row r="130" spans="1:10" x14ac:dyDescent="0.2">
      <c r="E130" s="179"/>
      <c r="J130" s="147"/>
    </row>
    <row r="131" spans="1:10" x14ac:dyDescent="0.2">
      <c r="E131" s="179"/>
      <c r="J131" s="147"/>
    </row>
    <row r="132" spans="1:10" x14ac:dyDescent="0.2">
      <c r="E132" s="179"/>
      <c r="J132"/>
    </row>
    <row r="133" spans="1:10" x14ac:dyDescent="0.2">
      <c r="E133" s="179"/>
      <c r="J133"/>
    </row>
    <row r="134" spans="1:10" x14ac:dyDescent="0.2">
      <c r="E134" s="179"/>
    </row>
    <row r="135" spans="1:10" x14ac:dyDescent="0.2">
      <c r="E135" s="179"/>
    </row>
    <row r="136" spans="1:10" x14ac:dyDescent="0.2">
      <c r="E136" s="179"/>
    </row>
    <row r="137" spans="1:10" x14ac:dyDescent="0.2">
      <c r="E137" s="179"/>
    </row>
    <row r="138" spans="1:10" x14ac:dyDescent="0.2">
      <c r="E138" s="179"/>
    </row>
    <row r="139" spans="1:10" x14ac:dyDescent="0.2">
      <c r="E139" s="179"/>
    </row>
    <row r="140" spans="1:10" x14ac:dyDescent="0.2">
      <c r="E140" s="179"/>
    </row>
    <row r="141" spans="1:10" x14ac:dyDescent="0.2">
      <c r="E141" s="179"/>
    </row>
    <row r="142" spans="1:10" x14ac:dyDescent="0.2">
      <c r="E142" s="179"/>
    </row>
    <row r="143" spans="1:10" x14ac:dyDescent="0.2">
      <c r="A143" s="193"/>
      <c r="B143" s="193"/>
    </row>
    <row r="144" spans="1:10" x14ac:dyDescent="0.2">
      <c r="C144" s="195"/>
      <c r="D144" s="195"/>
      <c r="E144" s="196"/>
      <c r="F144" s="195"/>
      <c r="G144" s="197"/>
    </row>
    <row r="145" spans="1:2" x14ac:dyDescent="0.2">
      <c r="A145" s="193"/>
      <c r="B145" s="193"/>
    </row>
  </sheetData>
  <mergeCells count="4">
    <mergeCell ref="A1:G1"/>
    <mergeCell ref="C2:G2"/>
    <mergeCell ref="C3:G3"/>
    <mergeCell ref="C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57</vt:i4>
      </vt:variant>
    </vt:vector>
  </HeadingPairs>
  <TitlesOfParts>
    <vt:vector size="62" baseType="lpstr">
      <vt:lpstr>Pokyny pro vyplnění</vt:lpstr>
      <vt:lpstr>Rekapitulace </vt:lpstr>
      <vt:lpstr>VzorPolozky</vt:lpstr>
      <vt:lpstr>Položky MaR</vt:lpstr>
      <vt:lpstr>Položky strojní část</vt:lpstr>
      <vt:lpstr>'Rekapitulace '!CelkemDPHVypocet</vt:lpstr>
      <vt:lpstr>CenaCelkem</vt:lpstr>
      <vt:lpstr>CenaCelkemBezDPH</vt:lpstr>
      <vt:lpstr>'Rekapitulace '!CenaCelkemVypocet</vt:lpstr>
      <vt:lpstr>cisloobjektu</vt:lpstr>
      <vt:lpstr>'Rekapitulace '!CisloStavby</vt:lpstr>
      <vt:lpstr>CisloStavebnihoRozpoctu</vt:lpstr>
      <vt:lpstr>dadresa</vt:lpstr>
      <vt:lpstr>'Rekapitulace '!DIČ</vt:lpstr>
      <vt:lpstr>dmisto</vt:lpstr>
      <vt:lpstr>DPHSni</vt:lpstr>
      <vt:lpstr>DPHZakl</vt:lpstr>
      <vt:lpstr>'Rekapitulace '!dpsc</vt:lpstr>
      <vt:lpstr>'Rekapitulace '!IČO</vt:lpstr>
      <vt:lpstr>Mena</vt:lpstr>
      <vt:lpstr>MistoStavby</vt:lpstr>
      <vt:lpstr>nazevobjektu</vt:lpstr>
      <vt:lpstr>'Rekapitulace '!NazevStavby</vt:lpstr>
      <vt:lpstr>NazevStavebnihoRozpoctu</vt:lpstr>
      <vt:lpstr>'Položky MaR'!Názvy_tisku</vt:lpstr>
      <vt:lpstr>'Položky strojní část'!Názvy_tisku</vt:lpstr>
      <vt:lpstr>oadresa</vt:lpstr>
      <vt:lpstr>'Rekapitulace '!Objednatel</vt:lpstr>
      <vt:lpstr>'Rekapitulace '!Objekt</vt:lpstr>
      <vt:lpstr>'Položky MaR'!Oblast_tisku</vt:lpstr>
      <vt:lpstr>'Položky strojní část'!Oblast_tisku</vt:lpstr>
      <vt:lpstr>'Rekapitulace '!Oblast_tisku</vt:lpstr>
      <vt:lpstr>'Rekapitulace '!odic</vt:lpstr>
      <vt:lpstr>'Rekapitulace '!oico</vt:lpstr>
      <vt:lpstr>'Rekapitulace '!omisto</vt:lpstr>
      <vt:lpstr>'Rekapitulace '!onazev</vt:lpstr>
      <vt:lpstr>'Rekapitulace '!opsc</vt:lpstr>
      <vt:lpstr>padresa</vt:lpstr>
      <vt:lpstr>pdic</vt:lpstr>
      <vt:lpstr>pico</vt:lpstr>
      <vt:lpstr>pmisto</vt:lpstr>
      <vt:lpstr>PoptavkaID</vt:lpstr>
      <vt:lpstr>pPSC</vt:lpstr>
      <vt:lpstr>Projektant</vt:lpstr>
      <vt:lpstr>'Rekapitulace '!SazbaDPH1</vt:lpstr>
      <vt:lpstr>'Rekapitulace '!SazbaDPH2</vt:lpstr>
      <vt:lpstr>'Položky strojní část'!SloupecCC</vt:lpstr>
      <vt:lpstr>'Položky strojní část'!SloupecCisloPol</vt:lpstr>
      <vt:lpstr>'Položky strojní část'!SloupecJC</vt:lpstr>
      <vt:lpstr>'Položky strojní část'!SloupecMJ</vt:lpstr>
      <vt:lpstr>'Položky strojní část'!SloupecMnozstvi</vt:lpstr>
      <vt:lpstr>'Položky strojní část'!SloupecNazPol</vt:lpstr>
      <vt:lpstr>'Položky strojní část'!SloupecPC</vt:lpstr>
      <vt:lpstr>Vypracoval</vt:lpstr>
      <vt:lpstr>ZakladDPHSni</vt:lpstr>
      <vt:lpstr>'Rekapitulace '!ZakladDPHSniVypocet</vt:lpstr>
      <vt:lpstr>ZakladDPHZakl</vt:lpstr>
      <vt:lpstr>'Rekapitulace '!ZakladDPHZaklVypocet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Gabina</dc:creator>
  <cp:lastModifiedBy>Zurban-PC</cp:lastModifiedBy>
  <cp:lastPrinted>2022-01-25T11:56:32Z</cp:lastPrinted>
  <dcterms:created xsi:type="dcterms:W3CDTF">2009-04-08T07:15:50Z</dcterms:created>
  <dcterms:modified xsi:type="dcterms:W3CDTF">2022-01-25T11:58:00Z</dcterms:modified>
</cp:coreProperties>
</file>