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VYSVETLENIE/7 SO03 pieskovisko skusky siet basket kos stlpy/"/>
    </mc:Choice>
  </mc:AlternateContent>
  <xr:revisionPtr revIDLastSave="14" documentId="8_{58AB8013-F652-4BC9-A18D-7D03B84E23CD}" xr6:coauthVersionLast="46" xr6:coauthVersionMax="46" xr10:uidLastSave="{78EBDD1A-7EA5-4F52-9522-2EA7B84725C5}"/>
  <bookViews>
    <workbookView xWindow="-105" yWindow="0" windowWidth="14490" windowHeight="15600" xr2:uid="{6D2AFE1A-BF02-4DFE-838B-F303F76A0AE3}"/>
  </bookViews>
  <sheets>
    <sheet name="SO 03" sheetId="1" r:id="rId1"/>
  </sheets>
  <externalReferences>
    <externalReference r:id="rId2"/>
  </externalReferences>
  <definedNames>
    <definedName name="_xlnm._FilterDatabase" localSheetId="0" hidden="1">'SO 03'!$C$10:$J$144</definedName>
    <definedName name="_xlnm._FilterDatabase" hidden="1">#REF!</definedName>
    <definedName name="fakt1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43" i="1" l="1"/>
  <c r="BI143" i="1"/>
  <c r="BH143" i="1"/>
  <c r="BG143" i="1"/>
  <c r="BF143" i="1"/>
  <c r="BE143" i="1"/>
  <c r="T143" i="1"/>
  <c r="T142" i="1" s="1"/>
  <c r="R143" i="1"/>
  <c r="P143" i="1"/>
  <c r="J143" i="1"/>
  <c r="J142" i="1" s="1"/>
  <c r="BK142" i="1"/>
  <c r="R142" i="1"/>
  <c r="P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BK125" i="1"/>
  <c r="BI125" i="1"/>
  <c r="BH125" i="1"/>
  <c r="BG125" i="1"/>
  <c r="BF125" i="1"/>
  <c r="BE125" i="1"/>
  <c r="T125" i="1"/>
  <c r="R125" i="1"/>
  <c r="P125" i="1"/>
  <c r="J125" i="1"/>
  <c r="BK124" i="1"/>
  <c r="BI124" i="1"/>
  <c r="BH124" i="1"/>
  <c r="BG124" i="1"/>
  <c r="BF124" i="1"/>
  <c r="T124" i="1"/>
  <c r="R124" i="1"/>
  <c r="P124" i="1"/>
  <c r="J124" i="1"/>
  <c r="BE124" i="1" s="1"/>
  <c r="BK123" i="1"/>
  <c r="BI123" i="1"/>
  <c r="BH123" i="1"/>
  <c r="BG123" i="1"/>
  <c r="BF123" i="1"/>
  <c r="T123" i="1"/>
  <c r="T121" i="1" s="1"/>
  <c r="R123" i="1"/>
  <c r="P123" i="1"/>
  <c r="J123" i="1"/>
  <c r="BE123" i="1" s="1"/>
  <c r="BK122" i="1"/>
  <c r="BK121" i="1" s="1"/>
  <c r="BI122" i="1"/>
  <c r="BH122" i="1"/>
  <c r="BG122" i="1"/>
  <c r="BF122" i="1"/>
  <c r="T122" i="1"/>
  <c r="R122" i="1"/>
  <c r="P122" i="1"/>
  <c r="P121" i="1" s="1"/>
  <c r="J122" i="1"/>
  <c r="BE122" i="1" s="1"/>
  <c r="R121" i="1"/>
  <c r="H119" i="1"/>
  <c r="H118" i="1"/>
  <c r="H120" i="1" s="1"/>
  <c r="H117" i="1" s="1"/>
  <c r="BI117" i="1"/>
  <c r="BH117" i="1"/>
  <c r="BG117" i="1"/>
  <c r="BF117" i="1"/>
  <c r="H114" i="1"/>
  <c r="H112" i="1" s="1"/>
  <c r="BI112" i="1"/>
  <c r="BH112" i="1"/>
  <c r="BG112" i="1"/>
  <c r="BF112" i="1"/>
  <c r="H110" i="1"/>
  <c r="H108" i="1" s="1"/>
  <c r="BI108" i="1"/>
  <c r="BH108" i="1"/>
  <c r="BG108" i="1"/>
  <c r="BF108" i="1"/>
  <c r="H107" i="1"/>
  <c r="H105" i="1" s="1"/>
  <c r="H106" i="1"/>
  <c r="BI105" i="1"/>
  <c r="BH105" i="1"/>
  <c r="BG105" i="1"/>
  <c r="BF105" i="1"/>
  <c r="H104" i="1"/>
  <c r="BI102" i="1"/>
  <c r="BH102" i="1"/>
  <c r="BG102" i="1"/>
  <c r="BF102" i="1"/>
  <c r="H102" i="1"/>
  <c r="J102" i="1" s="1"/>
  <c r="BE102" i="1" s="1"/>
  <c r="H101" i="1"/>
  <c r="BI97" i="1"/>
  <c r="BH97" i="1"/>
  <c r="BG97" i="1"/>
  <c r="BF97" i="1"/>
  <c r="H97" i="1"/>
  <c r="T97" i="1" s="1"/>
  <c r="H96" i="1"/>
  <c r="BI91" i="1"/>
  <c r="BH91" i="1"/>
  <c r="BG91" i="1"/>
  <c r="BF91" i="1"/>
  <c r="H91" i="1"/>
  <c r="J91" i="1" s="1"/>
  <c r="BE91" i="1" s="1"/>
  <c r="H90" i="1"/>
  <c r="BI87" i="1"/>
  <c r="BH87" i="1"/>
  <c r="BG87" i="1"/>
  <c r="BF87" i="1"/>
  <c r="H87" i="1"/>
  <c r="R87" i="1" s="1"/>
  <c r="H86" i="1"/>
  <c r="BI83" i="1"/>
  <c r="BH83" i="1"/>
  <c r="BG83" i="1"/>
  <c r="BF83" i="1"/>
  <c r="H83" i="1"/>
  <c r="J83" i="1" s="1"/>
  <c r="BE83" i="1" s="1"/>
  <c r="H82" i="1"/>
  <c r="BI79" i="1"/>
  <c r="BH79" i="1"/>
  <c r="BG79" i="1"/>
  <c r="BF79" i="1"/>
  <c r="T79" i="1"/>
  <c r="H79" i="1"/>
  <c r="R79" i="1" s="1"/>
  <c r="H78" i="1"/>
  <c r="BI72" i="1"/>
  <c r="BH72" i="1"/>
  <c r="BG72" i="1"/>
  <c r="BF72" i="1"/>
  <c r="H72" i="1"/>
  <c r="J72" i="1" s="1"/>
  <c r="BE72" i="1" s="1"/>
  <c r="H71" i="1"/>
  <c r="BI65" i="1"/>
  <c r="BH65" i="1"/>
  <c r="BG65" i="1"/>
  <c r="BF65" i="1"/>
  <c r="T65" i="1"/>
  <c r="H65" i="1"/>
  <c r="R65" i="1" s="1"/>
  <c r="H63" i="1"/>
  <c r="H58" i="1"/>
  <c r="J58" i="1" s="1"/>
  <c r="J57" i="1" s="1"/>
  <c r="H55" i="1"/>
  <c r="H56" i="1" s="1"/>
  <c r="H53" i="1" s="1"/>
  <c r="J53" i="1" s="1"/>
  <c r="H52" i="1"/>
  <c r="H49" i="1"/>
  <c r="J49" i="1" s="1"/>
  <c r="H48" i="1"/>
  <c r="H46" i="1"/>
  <c r="H43" i="1"/>
  <c r="J43" i="1" s="1"/>
  <c r="H41" i="1"/>
  <c r="H40" i="1"/>
  <c r="H39" i="1"/>
  <c r="H42" i="1" s="1"/>
  <c r="H36" i="1" s="1"/>
  <c r="BI36" i="1"/>
  <c r="BH36" i="1"/>
  <c r="BG36" i="1"/>
  <c r="BF36" i="1"/>
  <c r="H35" i="1"/>
  <c r="H33" i="1" s="1"/>
  <c r="J33" i="1" s="1"/>
  <c r="H34" i="1"/>
  <c r="H31" i="1"/>
  <c r="H30" i="1"/>
  <c r="H29" i="1"/>
  <c r="H28" i="1"/>
  <c r="H32" i="1" s="1"/>
  <c r="H26" i="1" s="1"/>
  <c r="J26" i="1" s="1"/>
  <c r="H27" i="1"/>
  <c r="H23" i="1"/>
  <c r="H22" i="1"/>
  <c r="H21" i="1"/>
  <c r="H20" i="1"/>
  <c r="H19" i="1"/>
  <c r="H18" i="1"/>
  <c r="H17" i="1"/>
  <c r="H24" i="1" s="1"/>
  <c r="H16" i="1" s="1"/>
  <c r="BI16" i="1"/>
  <c r="BH16" i="1"/>
  <c r="BG16" i="1"/>
  <c r="BF16" i="1"/>
  <c r="BK14" i="1"/>
  <c r="BK13" i="1" s="1"/>
  <c r="BI14" i="1"/>
  <c r="BH14" i="1"/>
  <c r="BG14" i="1"/>
  <c r="BF14" i="1"/>
  <c r="T14" i="1"/>
  <c r="R14" i="1"/>
  <c r="P14" i="1"/>
  <c r="P13" i="1" s="1"/>
  <c r="J14" i="1"/>
  <c r="BE14" i="1" s="1"/>
  <c r="T13" i="1"/>
  <c r="R13" i="1"/>
  <c r="T112" i="1" l="1"/>
  <c r="P112" i="1"/>
  <c r="R112" i="1"/>
  <c r="R111" i="1" s="1"/>
  <c r="BK112" i="1"/>
  <c r="BK111" i="1" s="1"/>
  <c r="J112" i="1"/>
  <c r="T16" i="1"/>
  <c r="BK16" i="1"/>
  <c r="P16" i="1"/>
  <c r="J16" i="1"/>
  <c r="BE16" i="1" s="1"/>
  <c r="R16" i="1"/>
  <c r="J25" i="1"/>
  <c r="T108" i="1"/>
  <c r="R108" i="1"/>
  <c r="BK108" i="1"/>
  <c r="P108" i="1"/>
  <c r="J108" i="1"/>
  <c r="BE108" i="1" s="1"/>
  <c r="T36" i="1"/>
  <c r="T25" i="1" s="1"/>
  <c r="R36" i="1"/>
  <c r="R25" i="1" s="1"/>
  <c r="R12" i="1" s="1"/>
  <c r="R11" i="1" s="1"/>
  <c r="BK36" i="1"/>
  <c r="BK25" i="1" s="1"/>
  <c r="P36" i="1"/>
  <c r="P25" i="1" s="1"/>
  <c r="J36" i="1"/>
  <c r="BE36" i="1" s="1"/>
  <c r="J117" i="1"/>
  <c r="T117" i="1"/>
  <c r="T116" i="1" s="1"/>
  <c r="T115" i="1" s="1"/>
  <c r="R117" i="1"/>
  <c r="R116" i="1" s="1"/>
  <c r="R115" i="1" s="1"/>
  <c r="BK117" i="1"/>
  <c r="BK116" i="1" s="1"/>
  <c r="BK115" i="1" s="1"/>
  <c r="P117" i="1"/>
  <c r="P116" i="1" s="1"/>
  <c r="P115" i="1" s="1"/>
  <c r="T105" i="1"/>
  <c r="R105" i="1"/>
  <c r="BK105" i="1"/>
  <c r="P105" i="1"/>
  <c r="J105" i="1"/>
  <c r="BE105" i="1" s="1"/>
  <c r="T87" i="1"/>
  <c r="P72" i="1"/>
  <c r="BK72" i="1"/>
  <c r="P83" i="1"/>
  <c r="BK83" i="1"/>
  <c r="P91" i="1"/>
  <c r="BK91" i="1"/>
  <c r="P102" i="1"/>
  <c r="BK102" i="1"/>
  <c r="R72" i="1"/>
  <c r="R64" i="1" s="1"/>
  <c r="R83" i="1"/>
  <c r="R91" i="1"/>
  <c r="R102" i="1"/>
  <c r="T83" i="1"/>
  <c r="J65" i="1"/>
  <c r="J79" i="1"/>
  <c r="BE79" i="1" s="1"/>
  <c r="J87" i="1"/>
  <c r="BE87" i="1" s="1"/>
  <c r="J97" i="1"/>
  <c r="BE97" i="1" s="1"/>
  <c r="P65" i="1"/>
  <c r="BK65" i="1"/>
  <c r="BK64" i="1" s="1"/>
  <c r="BK12" i="1" s="1"/>
  <c r="BK11" i="1" s="1"/>
  <c r="P79" i="1"/>
  <c r="BK79" i="1"/>
  <c r="P87" i="1"/>
  <c r="BK87" i="1"/>
  <c r="P97" i="1"/>
  <c r="BK97" i="1"/>
  <c r="J121" i="1"/>
  <c r="T72" i="1"/>
  <c r="T64" i="1" s="1"/>
  <c r="T91" i="1"/>
  <c r="T102" i="1"/>
  <c r="R97" i="1"/>
  <c r="P64" i="1" l="1"/>
  <c r="P12" i="1" s="1"/>
  <c r="P11" i="1" s="1"/>
  <c r="J13" i="1"/>
  <c r="J12" i="1" s="1"/>
  <c r="BE112" i="1"/>
  <c r="J111" i="1"/>
  <c r="T12" i="1"/>
  <c r="T11" i="1" s="1"/>
  <c r="P111" i="1"/>
  <c r="BE65" i="1"/>
  <c r="J64" i="1"/>
  <c r="T111" i="1"/>
  <c r="BE117" i="1"/>
  <c r="J116" i="1"/>
  <c r="J115" i="1" s="1"/>
  <c r="J11" i="1" l="1"/>
</calcChain>
</file>

<file path=xl/sharedStrings.xml><?xml version="1.0" encoding="utf-8"?>
<sst xmlns="http://schemas.openxmlformats.org/spreadsheetml/2006/main" count="559" uniqueCount="194">
  <si>
    <t>ROZPOČET</t>
  </si>
  <si>
    <t>Stavba:</t>
  </si>
  <si>
    <t>ZŚ s MŚ SUT - REKONŚTRUKCIA AREÁLU - TRNAVA</t>
  </si>
  <si>
    <t>Objekt:</t>
  </si>
  <si>
    <t>SO 03  Multifunkčné ihrisko</t>
  </si>
  <si>
    <t>Zadavatel:</t>
  </si>
  <si>
    <t>Dátum:</t>
  </si>
  <si>
    <t>Zhotovitel:</t>
  </si>
  <si>
    <t>Projektant:</t>
  </si>
  <si>
    <t>PČ</t>
  </si>
  <si>
    <t>Typ</t>
  </si>
  <si>
    <t>Kód</t>
  </si>
  <si>
    <t>Popis</t>
  </si>
  <si>
    <t>MJ</t>
  </si>
  <si>
    <t>Množství</t>
  </si>
  <si>
    <t>J.cena [EUR]</t>
  </si>
  <si>
    <t>Cena celkem [EUR]</t>
  </si>
  <si>
    <t>Cenová soustava</t>
  </si>
  <si>
    <t/>
  </si>
  <si>
    <t>DPH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</si>
  <si>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</si>
  <si>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</si>
  <si>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</si>
  <si>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</si>
  <si>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</si>
  <si>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</si>
  <si>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rozpočtu celkom</t>
  </si>
  <si>
    <t>D</t>
  </si>
  <si>
    <t>-1</t>
  </si>
  <si>
    <t>HSV</t>
  </si>
  <si>
    <t xml:space="preserve"> Práce a dodávky HSV</t>
  </si>
  <si>
    <t>1</t>
  </si>
  <si>
    <t>0</t>
  </si>
  <si>
    <t>ROZPOCET</t>
  </si>
  <si>
    <t>Zemné práce</t>
  </si>
  <si>
    <t>K</t>
  </si>
  <si>
    <t>121101101_R</t>
  </si>
  <si>
    <t>Výkop zeminy pre dopadové a herné plochy, vr. poplatku za skádku</t>
  </si>
  <si>
    <t>m3</t>
  </si>
  <si>
    <t>základní</t>
  </si>
  <si>
    <t>4</t>
  </si>
  <si>
    <t>2</t>
  </si>
  <si>
    <t>243359498</t>
  </si>
  <si>
    <t>PP</t>
  </si>
  <si>
    <t>vr. nákladov na naloženie zloženie a  poplatku za skládku</t>
  </si>
  <si>
    <t>130101001</t>
  </si>
  <si>
    <t>Výkop jamy a ryhy v obmedzenom priestore horn. tr.1-2 ručne</t>
  </si>
  <si>
    <t>basketbalové uhrisko: 2*6*0,40*0,40*1,20</t>
  </si>
  <si>
    <t>multifunkčné ihrisko: 2*8*0,40*0,40*1,20</t>
  </si>
  <si>
    <t>pre volejbalové stĺpy: 2*0,50*0,50*1,12</t>
  </si>
  <si>
    <t>pre basketbalové koše: 2*0,70*0,70*1,12</t>
  </si>
  <si>
    <t>pre futbalové bránky: 2*2*0,60*0,60*0,90</t>
  </si>
  <si>
    <t>pre vrh guľou</t>
  </si>
  <si>
    <t>pre pieskový doskok</t>
  </si>
  <si>
    <t>Súčet:</t>
  </si>
  <si>
    <t>Zakladanie</t>
  </si>
  <si>
    <t>Betón základových pätiek, prostý tr. C 20/25</t>
  </si>
  <si>
    <t>ks</t>
  </si>
  <si>
    <t>pre volejbalové stĺpy: 2*0,50*0,50*1,0</t>
  </si>
  <si>
    <t>pre basketbalové koše: 2*0,70*0,70*1,0</t>
  </si>
  <si>
    <t>pre futbalové bránky: 2*2*0,60*0,60*0,78</t>
  </si>
  <si>
    <t>9a</t>
  </si>
  <si>
    <t>275</t>
  </si>
  <si>
    <t>Betón základových dosiek, železový tr. C 25/30 vystužený KARI sieťou Ø 5 mm oká 100/100 mm vr.debnenia</t>
  </si>
  <si>
    <t>pre vrh guľou: žb doska hr.120 mm</t>
  </si>
  <si>
    <t>M</t>
  </si>
  <si>
    <t>693111460</t>
  </si>
  <si>
    <t>GEOFILTEX 63 63/30 300 g/m2 do š 8,8 m D+ M</t>
  </si>
  <si>
    <t>m2</t>
  </si>
  <si>
    <t>8</t>
  </si>
  <si>
    <t>-1189593450</t>
  </si>
  <si>
    <t>textilia GEOFILTEX 63 63/30 300 g/m2 do š 8,8 m</t>
  </si>
  <si>
    <t>skladba S3</t>
  </si>
  <si>
    <t>skladba S1</t>
  </si>
  <si>
    <t>skladba S2 a S4</t>
  </si>
  <si>
    <t>basketbalové ihrisko</t>
  </si>
  <si>
    <t>Spolu:</t>
  </si>
  <si>
    <t>59217017_R</t>
  </si>
  <si>
    <t>Separačný obrubník betónový 1000x200x50 mm D+M</t>
  </si>
  <si>
    <t>cvičisko</t>
  </si>
  <si>
    <t>veľké ihrisko a bežecká dráha</t>
  </si>
  <si>
    <t>3a</t>
  </si>
  <si>
    <t>59217017_R1</t>
  </si>
  <si>
    <t>Separačný obrubník betónový 500x200x50mm D+M</t>
  </si>
  <si>
    <t>m</t>
  </si>
  <si>
    <t>Separačný obrubník betónový oblúkový D+M</t>
  </si>
  <si>
    <t>3b</t>
  </si>
  <si>
    <t>Separačný obrubník gumový D+M</t>
  </si>
  <si>
    <t>pieskový doskok</t>
  </si>
  <si>
    <t>Zvislé a kompletné konštrukcie</t>
  </si>
  <si>
    <t>338171122.1</t>
  </si>
  <si>
    <t>Osadzovanie stĺpika oceľového plotového výšky nad 2 m so zabetónovaním do vopred vykopaných dier vr.dodávky</t>
  </si>
  <si>
    <r>
      <t xml:space="preserve">basketbalové ihrisko: stĺpik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- 12 ks</t>
    </r>
  </si>
  <si>
    <r>
      <t xml:space="preserve">basketbalové ihrisko: vzpera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- 4 ks</t>
    </r>
  </si>
  <si>
    <t>multifunkčné ihrisko: stĺpik Ф 80 mm dĺ.6,0 m - 16 ks</t>
  </si>
  <si>
    <t>multifunkčné ihrisko: vzpera Ф 80 mm dĺ.5,85 m - 8 ks</t>
  </si>
  <si>
    <t>5</t>
  </si>
  <si>
    <t>Komunikace pozemní</t>
  </si>
  <si>
    <t>564231111</t>
  </si>
  <si>
    <t xml:space="preserve">Lomové kamenivo  fr.0-4 mm </t>
  </si>
  <si>
    <t>232026926</t>
  </si>
  <si>
    <t xml:space="preserve">Podklad alebo podsyp, lomové kamenivo fr.0-4 mm </t>
  </si>
  <si>
    <t>564760111</t>
  </si>
  <si>
    <t>Podklad z kameniva hrubého drveného vel. 16-32 mm hr. 200 mm</t>
  </si>
  <si>
    <t>1724381769</t>
  </si>
  <si>
    <t>Podklad alebo kryt z kameniva hrubého drveného  vel. 16-32 mm s rozprestrením a zhutněním, po zhutnění tl. 200 mm</t>
  </si>
  <si>
    <t>5a</t>
  </si>
  <si>
    <t>564</t>
  </si>
  <si>
    <t>Podklad z kameniva hrubého drveného vel. 16-32 mm hr. 100 mm</t>
  </si>
  <si>
    <t>Podklad alebo kryt z kameniva hrubého drveného  vel. 16-32 mm s rozprestrením a zhutněním, po zhutnění tl. 100 mm</t>
  </si>
  <si>
    <t>vrh guľou priemer 2135 mm</t>
  </si>
  <si>
    <t>5b</t>
  </si>
  <si>
    <t>Podklad z kameniva hrubého drveného vel. 32-63 mm hr. 150 mm</t>
  </si>
  <si>
    <t>Podklad alebo kryt z kameniva hrubého drveného  vel. 32-63 mm s rozprestrením a zhutněním, po zhutnění tl. 150 mm</t>
  </si>
  <si>
    <t>565191111A</t>
  </si>
  <si>
    <t>Podkladná pružná vrstva SBR, hr. 50 mm</t>
  </si>
  <si>
    <t>-348801081</t>
  </si>
  <si>
    <t>Podklad plôch pre telovýchovu</t>
  </si>
  <si>
    <t>6a</t>
  </si>
  <si>
    <t>Podkladná pružná vrstva SBR, hr. 30 mm, zmes SBR + kamenivo fr.4-8</t>
  </si>
  <si>
    <t>Podklad pre športové plochy</t>
  </si>
  <si>
    <t>57922122_R</t>
  </si>
  <si>
    <t>Polyuretanový povrch EPDM granulát 10 mm, farebnost podľa PD a podľa skladieb,  v.č. A01 - pôdorys ihrísk</t>
  </si>
  <si>
    <t>1571037800</t>
  </si>
  <si>
    <t>7a</t>
  </si>
  <si>
    <t>Polyuretanový povrch SBR granulát 10 mm + EPDM granulát 3 mm, farebnost podľa PD a podľa skladieb,  v.č. A01 - pôdorys ihrísk</t>
  </si>
  <si>
    <t>7b</t>
  </si>
  <si>
    <t>Pieskový doskok - piesok hr.400 mm</t>
  </si>
  <si>
    <t>pieskový doskok: 8,0x3,0 m</t>
  </si>
  <si>
    <t>PC101</t>
  </si>
  <si>
    <t>M+D líniový odvodňovač z prefabrikátov z polymerbetónu vr.liatinovej mreže</t>
  </si>
  <si>
    <t>multifunkčné ihrisko</t>
  </si>
  <si>
    <t>Úpravy povrchov</t>
  </si>
  <si>
    <t>9b</t>
  </si>
  <si>
    <t>631</t>
  </si>
  <si>
    <t>Cementový poter hr.30 mm</t>
  </si>
  <si>
    <t>PSV</t>
  </si>
  <si>
    <t xml:space="preserve"> Práce a dodávky PSV</t>
  </si>
  <si>
    <t>Kovové stavebné doplnkové konštrukcie</t>
  </si>
  <si>
    <t>767911130.1</t>
  </si>
  <si>
    <t>Montáž oplotenia s ochrannou sieťou PE siete oká 45x45 cm, s výškou nad 1,6 m vr.dodávky siete</t>
  </si>
  <si>
    <t>basketbalové ihrisko: 2*15,0*4,0</t>
  </si>
  <si>
    <t>multifunkčné ihrisko: 2*21*5,0</t>
  </si>
  <si>
    <t>Práce a dodávky M</t>
  </si>
  <si>
    <t>3</t>
  </si>
  <si>
    <t>Montáž prvkov</t>
  </si>
  <si>
    <t>kpl</t>
  </si>
  <si>
    <t>-832021754</t>
  </si>
  <si>
    <t>Betonové základy pro montáž prvkov vr. prípravy</t>
  </si>
  <si>
    <t>-1738658847</t>
  </si>
  <si>
    <t>PW3</t>
  </si>
  <si>
    <t xml:space="preserve">KOMPAN FSW105 Combi 5 Pro, tmavošedá-workout zostava </t>
  </si>
  <si>
    <t>512</t>
  </si>
  <si>
    <t>1980157074</t>
  </si>
  <si>
    <t>PW1</t>
  </si>
  <si>
    <t>KOMPAN FSW 101Combi 1 Pro,tmavošedá-workout zostava s lavicou</t>
  </si>
  <si>
    <t>-1187355513</t>
  </si>
  <si>
    <t>PW2</t>
  </si>
  <si>
    <t>KOMPAN FSW103 Combi 3 Pro,tmavošedá-workout zostava bradlá</t>
  </si>
  <si>
    <t>PW4</t>
  </si>
  <si>
    <t>KOMPAN FSW 201, tmavošedá-bradlá</t>
  </si>
  <si>
    <t>PW5</t>
  </si>
  <si>
    <t>KOMPAN FSW 209,Tmavošedá-hrazda na kliky</t>
  </si>
  <si>
    <t>PF1</t>
  </si>
  <si>
    <t>KOMPAN KPX120,Simulácia behu</t>
  </si>
  <si>
    <t>PF3</t>
  </si>
  <si>
    <t>KOMPAN KPX125,Šliapacie zariadenie</t>
  </si>
  <si>
    <t>PF2</t>
  </si>
  <si>
    <t>KOMPAN KPX129,Zlepšenie kardiovaskulárnej odolnosti</t>
  </si>
  <si>
    <t>PF4</t>
  </si>
  <si>
    <t>KOMPAN KPX130,Ručný bicykel</t>
  </si>
  <si>
    <t>PF5</t>
  </si>
  <si>
    <t>KOMPAN KPX131,Budovanie hrudných a ramenných svalov</t>
  </si>
  <si>
    <t>PF6</t>
  </si>
  <si>
    <t>KOMPAN KPX224,Polohovanie hornej časti tela</t>
  </si>
  <si>
    <t>27a</t>
  </si>
  <si>
    <t>D+M odrazová doska skoku do diaľky</t>
  </si>
  <si>
    <t>27b</t>
  </si>
  <si>
    <t>D+M basketbalový kôš, rameno 1,65m,                                       doska 1050x1800mm.standard,  vodovzdorná preglejka exterier, farbená</t>
  </si>
  <si>
    <t>27c</t>
  </si>
  <si>
    <t>D+M futbalová brána</t>
  </si>
  <si>
    <t>27d</t>
  </si>
  <si>
    <t>D+M volejbalové stĺpy oceľové</t>
  </si>
  <si>
    <t>27e</t>
  </si>
  <si>
    <t>Čiarovanie ihrísk</t>
  </si>
  <si>
    <t>27f</t>
  </si>
  <si>
    <t>Zarážacie brvno, oceľový kruh priemer 2135 mm</t>
  </si>
  <si>
    <t>27g</t>
  </si>
  <si>
    <t>Kovová obruč pre vrh guľou 6x100 mm, dl.=6,7m</t>
  </si>
  <si>
    <t>998</t>
  </si>
  <si>
    <t>Presun hmôt</t>
  </si>
  <si>
    <t>998225111</t>
  </si>
  <si>
    <t>Presun hmôt, réžie, zariadenie staveniska</t>
  </si>
  <si>
    <t>2062050430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</si>
</sst>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000"/>
    <numFmt numFmtId="166" formatCode="#,##0.000"/>
    <numFmt numFmtId="167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MS Sans Serif"/>
      <family val="2"/>
      <charset val="238"/>
    </font>
    <font>
      <b/>
      <sz val="14"/>
      <color indexed="10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2"/>
      <color rgb="FF960000"/>
      <name val="Arial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12"/>
      <color rgb="FF003366"/>
      <name val="Arial CE"/>
      <family val="2"/>
      <charset val="238"/>
    </font>
    <font>
      <sz val="12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color rgb="FF003366"/>
      <name val="Arial CE"/>
      <family val="2"/>
      <charset val="238"/>
    </font>
    <font>
      <sz val="10"/>
      <color rgb="FF003366"/>
      <name val="Arial"/>
      <family val="2"/>
      <charset val="238"/>
    </font>
    <font>
      <sz val="9"/>
      <name val="Arial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sz val="11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i/>
      <sz val="8"/>
      <color rgb="FF0000FF"/>
      <name val="Arial CE"/>
      <family val="2"/>
      <charset val="238"/>
    </font>
    <font>
      <sz val="7"/>
      <color rgb="FF969696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name val="Arial CE"/>
      <family val="2"/>
      <charset val="238"/>
    </font>
    <font>
      <sz val="8"/>
      <color rgb="FF003366"/>
      <name val="Arial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Alignment="0">
      <alignment vertical="top" wrapText="1"/>
      <protection locked="0"/>
    </xf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Font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5" fontId="12" fillId="0" borderId="8" xfId="0" applyNumberFormat="1" applyFont="1" applyBorder="1"/>
    <xf numFmtId="165" fontId="12" fillId="0" borderId="9" xfId="0" applyNumberFormat="1" applyFont="1" applyBorder="1"/>
    <xf numFmtId="0" fontId="0" fillId="0" borderId="0" xfId="0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6" fillId="0" borderId="0" xfId="0" applyNumberFormat="1" applyFont="1"/>
    <xf numFmtId="0" fontId="14" fillId="0" borderId="10" xfId="0" applyFont="1" applyBorder="1"/>
    <xf numFmtId="165" fontId="14" fillId="0" borderId="0" xfId="0" applyNumberFormat="1" applyFont="1"/>
    <xf numFmtId="165" fontId="14" fillId="0" borderId="11" xfId="0" applyNumberFormat="1" applyFont="1" applyBorder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4" fontId="19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166" fontId="8" fillId="0" borderId="12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4" fontId="20" fillId="0" borderId="12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9" fillId="0" borderId="1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3" fillId="0" borderId="3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49" fontId="20" fillId="0" borderId="12" xfId="0" applyNumberFormat="1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166" fontId="20" fillId="3" borderId="12" xfId="0" applyNumberFormat="1" applyFont="1" applyFill="1" applyBorder="1" applyAlignment="1" applyProtection="1">
      <alignment vertic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165" fontId="24" fillId="0" borderId="1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14" fontId="20" fillId="0" borderId="0" xfId="1" applyNumberFormat="1" applyFont="1" applyAlignment="1">
      <alignment horizontal="center" vertical="center"/>
      <protection locked="0"/>
    </xf>
    <xf numFmtId="0" fontId="8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left"/>
    </xf>
    <xf numFmtId="0" fontId="25" fillId="0" borderId="0" xfId="1" applyFont="1" applyAlignment="1" applyProtection="1">
      <alignment horizontal="left" wrapText="1"/>
    </xf>
    <xf numFmtId="0" fontId="25" fillId="0" borderId="0" xfId="1" applyFont="1" applyAlignment="1" applyProtection="1">
      <alignment horizontal="center" vertical="center"/>
    </xf>
    <xf numFmtId="166" fontId="25" fillId="0" borderId="0" xfId="1" applyNumberFormat="1" applyFont="1" applyAlignment="1" applyProtection="1">
      <alignment horizontal="right"/>
    </xf>
    <xf numFmtId="4" fontId="8" fillId="0" borderId="0" xfId="1" applyNumberFormat="1" applyFont="1" applyAlignment="1" applyProtection="1">
      <alignment horizontal="left"/>
    </xf>
    <xf numFmtId="167" fontId="26" fillId="0" borderId="0" xfId="0" applyNumberFormat="1" applyFont="1" applyAlignment="1">
      <alignment horizontal="right" vertical="center"/>
    </xf>
    <xf numFmtId="0" fontId="26" fillId="0" borderId="0" xfId="1" applyFont="1" applyAlignment="1">
      <alignment horizontal="left" vertical="top"/>
      <protection locked="0"/>
    </xf>
    <xf numFmtId="0" fontId="27" fillId="0" borderId="0" xfId="1" applyFont="1" applyAlignment="1">
      <alignment horizontal="left" vertical="center"/>
      <protection locked="0"/>
    </xf>
    <xf numFmtId="0" fontId="8" fillId="0" borderId="0" xfId="1" applyFont="1" applyAlignment="1">
      <alignment horizontal="left" vertical="top"/>
      <protection locked="0"/>
    </xf>
    <xf numFmtId="0" fontId="20" fillId="0" borderId="0" xfId="1" applyFont="1" applyAlignment="1">
      <alignment horizontal="center" vertical="center"/>
      <protection locked="0"/>
    </xf>
    <xf numFmtId="0" fontId="25" fillId="3" borderId="0" xfId="1" applyFont="1" applyFill="1" applyAlignment="1" applyProtection="1">
      <alignment horizontal="left" wrapText="1"/>
    </xf>
    <xf numFmtId="0" fontId="25" fillId="3" borderId="0" xfId="1" applyFont="1" applyFill="1" applyAlignment="1" applyProtection="1">
      <alignment horizontal="center" vertical="center"/>
    </xf>
    <xf numFmtId="166" fontId="25" fillId="3" borderId="0" xfId="1" applyNumberFormat="1" applyFont="1" applyFill="1" applyAlignment="1" applyProtection="1">
      <alignment horizontal="right"/>
    </xf>
    <xf numFmtId="0" fontId="28" fillId="3" borderId="0" xfId="1" applyFont="1" applyFill="1" applyAlignment="1" applyProtection="1">
      <alignment horizontal="left" wrapText="1"/>
    </xf>
    <xf numFmtId="0" fontId="28" fillId="3" borderId="0" xfId="1" applyFont="1" applyFill="1" applyAlignment="1" applyProtection="1">
      <alignment horizontal="center" vertical="center"/>
    </xf>
    <xf numFmtId="166" fontId="28" fillId="3" borderId="0" xfId="1" applyNumberFormat="1" applyFont="1" applyFill="1" applyAlignment="1" applyProtection="1">
      <alignment horizontal="right"/>
    </xf>
    <xf numFmtId="0" fontId="28" fillId="3" borderId="13" xfId="1" applyFont="1" applyFill="1" applyBorder="1" applyAlignment="1" applyProtection="1">
      <alignment horizontal="left" wrapText="1"/>
    </xf>
    <xf numFmtId="0" fontId="28" fillId="3" borderId="13" xfId="1" applyFont="1" applyFill="1" applyBorder="1" applyAlignment="1" applyProtection="1">
      <alignment horizontal="center" vertical="center"/>
    </xf>
    <xf numFmtId="166" fontId="28" fillId="3" borderId="13" xfId="1" applyNumberFormat="1" applyFont="1" applyFill="1" applyBorder="1" applyAlignment="1" applyProtection="1">
      <alignment horizontal="right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49" fontId="20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center" vertical="center" wrapText="1"/>
      <protection locked="0"/>
    </xf>
    <xf numFmtId="4" fontId="20" fillId="3" borderId="12" xfId="0" applyNumberFormat="1" applyFont="1" applyFill="1" applyBorder="1" applyAlignment="1" applyProtection="1">
      <alignment vertical="center"/>
      <protection locked="0"/>
    </xf>
    <xf numFmtId="0" fontId="8" fillId="3" borderId="0" xfId="1" applyFont="1" applyFill="1" applyAlignment="1" applyProtection="1">
      <alignment horizontal="center"/>
    </xf>
    <xf numFmtId="0" fontId="8" fillId="3" borderId="0" xfId="1" applyFont="1" applyFill="1" applyAlignment="1" applyProtection="1">
      <alignment horizontal="left"/>
    </xf>
    <xf numFmtId="4" fontId="8" fillId="3" borderId="0" xfId="1" applyNumberFormat="1" applyFont="1" applyFill="1" applyAlignment="1" applyProtection="1">
      <alignment horizontal="left"/>
    </xf>
    <xf numFmtId="0" fontId="29" fillId="0" borderId="12" xfId="0" applyFont="1" applyBorder="1" applyAlignment="1" applyProtection="1">
      <alignment horizontal="center" vertical="center"/>
      <protection locked="0"/>
    </xf>
    <xf numFmtId="49" fontId="29" fillId="0" borderId="12" xfId="0" applyNumberFormat="1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166" fontId="29" fillId="0" borderId="12" xfId="0" applyNumberFormat="1" applyFont="1" applyBorder="1" applyAlignment="1" applyProtection="1">
      <alignment vertical="center"/>
      <protection locked="0"/>
    </xf>
    <xf numFmtId="4" fontId="29" fillId="0" borderId="12" xfId="0" applyNumberFormat="1" applyFont="1" applyBorder="1" applyAlignment="1" applyProtection="1">
      <alignment vertical="center"/>
      <protection locked="0"/>
    </xf>
    <xf numFmtId="4" fontId="30" fillId="0" borderId="12" xfId="0" applyNumberFormat="1" applyFont="1" applyBorder="1" applyAlignment="1" applyProtection="1">
      <alignment vertical="center"/>
      <protection locked="0"/>
    </xf>
    <xf numFmtId="0" fontId="31" fillId="0" borderId="1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166" fontId="35" fillId="0" borderId="0" xfId="0" applyNumberFormat="1" applyFont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9" fillId="3" borderId="12" xfId="0" applyFont="1" applyFill="1" applyBorder="1" applyAlignment="1" applyProtection="1">
      <alignment horizontal="left" vertical="center" wrapText="1"/>
      <protection locked="0"/>
    </xf>
    <xf numFmtId="166" fontId="29" fillId="3" borderId="12" xfId="0" applyNumberFormat="1" applyFont="1" applyFill="1" applyBorder="1" applyAlignment="1" applyProtection="1">
      <alignment vertical="center"/>
      <protection locked="0"/>
    </xf>
    <xf numFmtId="14" fontId="1" fillId="0" borderId="0" xfId="0" applyNumberFormat="1" applyFont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166" fontId="35" fillId="3" borderId="0" xfId="0" applyNumberFormat="1" applyFont="1" applyFill="1" applyAlignment="1">
      <alignment vertical="center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49" fontId="29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9" fillId="3" borderId="12" xfId="0" applyFont="1" applyFill="1" applyBorder="1" applyAlignment="1" applyProtection="1">
      <alignment horizontal="center" vertical="center" wrapText="1"/>
      <protection locked="0"/>
    </xf>
    <xf numFmtId="4" fontId="29" fillId="3" borderId="12" xfId="0" applyNumberFormat="1" applyFont="1" applyFill="1" applyBorder="1" applyAlignment="1" applyProtection="1">
      <alignment vertical="center"/>
      <protection locked="0"/>
    </xf>
    <xf numFmtId="4" fontId="30" fillId="3" borderId="12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vertical="center"/>
    </xf>
    <xf numFmtId="0" fontId="36" fillId="0" borderId="0" xfId="1" applyFont="1" applyAlignment="1" applyProtection="1">
      <alignment horizontal="left" vertical="center"/>
    </xf>
    <xf numFmtId="0" fontId="3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7" fillId="0" borderId="0" xfId="0" applyFont="1"/>
    <xf numFmtId="167" fontId="26" fillId="0" borderId="0" xfId="1" applyNumberFormat="1" applyFont="1" applyAlignment="1">
      <alignment horizontal="right" vertical="center"/>
      <protection locked="0"/>
    </xf>
    <xf numFmtId="166" fontId="20" fillId="0" borderId="12" xfId="0" applyNumberFormat="1" applyFont="1" applyBorder="1" applyAlignment="1" applyProtection="1">
      <alignment vertical="center"/>
      <protection locked="0"/>
    </xf>
    <xf numFmtId="0" fontId="28" fillId="0" borderId="13" xfId="1" applyFont="1" applyBorder="1" applyAlignment="1" applyProtection="1">
      <alignment horizontal="left" wrapText="1"/>
    </xf>
    <xf numFmtId="0" fontId="28" fillId="0" borderId="13" xfId="1" applyFont="1" applyBorder="1" applyAlignment="1" applyProtection="1">
      <alignment horizontal="center" vertical="center"/>
    </xf>
    <xf numFmtId="166" fontId="28" fillId="0" borderId="13" xfId="1" applyNumberFormat="1" applyFont="1" applyBorder="1" applyAlignment="1" applyProtection="1">
      <alignment horizontal="right"/>
    </xf>
    <xf numFmtId="0" fontId="26" fillId="0" borderId="0" xfId="0" applyFont="1" applyAlignment="1">
      <alignment horizontal="left" vertical="center" wrapText="1"/>
    </xf>
    <xf numFmtId="166" fontId="40" fillId="0" borderId="0" xfId="0" applyNumberFormat="1" applyFont="1" applyAlignment="1">
      <alignment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49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166" fontId="8" fillId="3" borderId="12" xfId="0" applyNumberFormat="1" applyFont="1" applyFill="1" applyBorder="1" applyAlignment="1" applyProtection="1">
      <alignment vertical="center"/>
      <protection locked="0"/>
    </xf>
    <xf numFmtId="4" fontId="8" fillId="3" borderId="12" xfId="0" applyNumberFormat="1" applyFont="1" applyFill="1" applyBorder="1" applyAlignment="1" applyProtection="1">
      <alignment vertical="center"/>
      <protection locked="0"/>
    </xf>
    <xf numFmtId="0" fontId="26" fillId="3" borderId="0" xfId="0" applyFont="1" applyFill="1" applyAlignment="1">
      <alignment horizontal="left" vertical="center" wrapText="1"/>
    </xf>
    <xf numFmtId="166" fontId="40" fillId="3" borderId="0" xfId="0" applyNumberFormat="1" applyFont="1" applyFill="1" applyAlignment="1">
      <alignment vertical="center"/>
    </xf>
    <xf numFmtId="0" fontId="37" fillId="0" borderId="3" xfId="0" applyFont="1" applyBorder="1"/>
    <xf numFmtId="0" fontId="16" fillId="0" borderId="0" xfId="0" applyFont="1" applyAlignment="1">
      <alignment horizontal="left"/>
    </xf>
    <xf numFmtId="0" fontId="37" fillId="0" borderId="10" xfId="0" applyFont="1" applyBorder="1"/>
    <xf numFmtId="165" fontId="37" fillId="0" borderId="0" xfId="0" applyNumberFormat="1" applyFont="1"/>
    <xf numFmtId="165" fontId="37" fillId="0" borderId="11" xfId="0" applyNumberFormat="1" applyFont="1" applyBorder="1"/>
    <xf numFmtId="0" fontId="37" fillId="0" borderId="0" xfId="0" applyFont="1" applyAlignment="1">
      <alignment horizontal="center"/>
    </xf>
    <xf numFmtId="4" fontId="37" fillId="0" borderId="0" xfId="0" applyNumberFormat="1" applyFont="1" applyAlignment="1">
      <alignment vertical="center"/>
    </xf>
    <xf numFmtId="0" fontId="28" fillId="0" borderId="0" xfId="1" applyFont="1" applyAlignment="1" applyProtection="1">
      <alignment horizontal="left" wrapText="1"/>
    </xf>
    <xf numFmtId="0" fontId="28" fillId="0" borderId="0" xfId="1" applyFont="1" applyAlignment="1" applyProtection="1">
      <alignment horizontal="center" vertical="center"/>
    </xf>
    <xf numFmtId="166" fontId="28" fillId="0" borderId="0" xfId="1" applyNumberFormat="1" applyFont="1" applyAlignment="1" applyProtection="1">
      <alignment horizontal="right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15" xfId="0" applyFont="1" applyBorder="1" applyAlignment="1">
      <alignment vertical="center"/>
    </xf>
    <xf numFmtId="166" fontId="20" fillId="0" borderId="12" xfId="0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Alignment="1" applyProtection="1">
      <alignment horizontal="left" wrapText="1"/>
    </xf>
    <xf numFmtId="0" fontId="25" fillId="0" borderId="0" xfId="1" applyFont="1" applyFill="1" applyAlignment="1" applyProtection="1">
      <alignment horizontal="center" vertical="center"/>
    </xf>
    <xf numFmtId="166" fontId="25" fillId="0" borderId="0" xfId="1" applyNumberFormat="1" applyFont="1" applyFill="1" applyAlignment="1" applyProtection="1">
      <alignment horizontal="right"/>
    </xf>
    <xf numFmtId="0" fontId="28" fillId="0" borderId="13" xfId="1" applyFont="1" applyFill="1" applyBorder="1" applyAlignment="1" applyProtection="1">
      <alignment horizontal="left" wrapText="1"/>
    </xf>
    <xf numFmtId="0" fontId="28" fillId="0" borderId="13" xfId="1" applyFont="1" applyFill="1" applyBorder="1" applyAlignment="1" applyProtection="1">
      <alignment horizontal="center" vertical="center"/>
    </xf>
    <xf numFmtId="166" fontId="28" fillId="0" borderId="13" xfId="1" applyNumberFormat="1" applyFont="1" applyFill="1" applyBorder="1" applyAlignment="1" applyProtection="1">
      <alignment horizontal="right"/>
    </xf>
    <xf numFmtId="166" fontId="8" fillId="0" borderId="12" xfId="0" applyNumberFormat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20" fillId="0" borderId="1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</cellXfs>
  <cellStyles count="2">
    <cellStyle name="Normálna" xfId="0" builtinId="0"/>
    <cellStyle name="Normálna 3" xfId="1" xr:uid="{14F50B2B-A967-4130-B04A-F71087297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Z&#352;+M&#352;%20Trnava_VV_2022.05.04-U1M.xlsx?304B74A3" TargetMode="External"/><Relationship Id="rId1" Type="http://schemas.openxmlformats.org/officeDocument/2006/relationships/externalLinkPath" Target="file:///\\304B74A3\Z&#352;+M&#352;%20Trnava_VV_2022.05.04-U1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SO 01-E1.1,2-U1"/>
      <sheetName val="SO 01-E1.3"/>
      <sheetName val="SO 01-E1.4"/>
      <sheetName val="SO 01-E1.5"/>
      <sheetName val="SO 02"/>
      <sheetName val="SO 03_U1"/>
      <sheetName val="SO 04"/>
      <sheetName val="SO 05"/>
      <sheetName val="SO 06"/>
      <sheetName val="SO 07"/>
      <sheetName val="SO 08"/>
      <sheetName val="SO 09"/>
      <sheetName val="SO 10"/>
      <sheetName val="SO 11"/>
      <sheetName val="SO 12-1"/>
      <sheetName val="SO 12-2"/>
      <sheetName val="SO 12-3"/>
      <sheetName val="SO 12-4"/>
      <sheetName val="SO 12-5"/>
      <sheetName val="SO 13-U1"/>
      <sheetName val="SO 14-U1"/>
      <sheetName val="SO 15-U1"/>
      <sheetName val="leg.miestnost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9DAB-7FB9-4E1C-83C1-645949DFB62B}">
  <sheetPr>
    <tabColor rgb="FF99FF66"/>
    <pageSetUpPr fitToPage="1"/>
  </sheetPr>
  <dimension ref="A1:CB144"/>
  <sheetViews>
    <sheetView tabSelected="1" topLeftCell="A124" workbookViewId="0">
      <selection activeCell="H157" sqref="H157"/>
    </sheetView>
  </sheetViews>
  <sheetFormatPr defaultRowHeight="15" x14ac:dyDescent="0.2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5.7109375" customWidth="1"/>
    <col min="6" max="6" width="47.5703125" customWidth="1"/>
    <col min="7" max="7" width="6.42578125" customWidth="1"/>
    <col min="8" max="8" width="9.85546875" customWidth="1"/>
    <col min="9" max="9" width="11.71093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79" width="0" hidden="1" customWidth="1"/>
    <col min="80" max="80" width="9.140625" style="5"/>
  </cols>
  <sheetData>
    <row r="1" spans="2:80" s="1" customFormat="1" ht="6.95" customHeight="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  <c r="CB1" s="5"/>
    </row>
    <row r="2" spans="2:80" s="1" customFormat="1" ht="24.95" customHeight="1" x14ac:dyDescent="0.25">
      <c r="B2" s="4"/>
      <c r="C2" s="6" t="s">
        <v>0</v>
      </c>
      <c r="D2" s="6"/>
      <c r="E2" s="6"/>
      <c r="F2" s="6"/>
      <c r="G2" s="6"/>
      <c r="H2" s="6"/>
      <c r="I2" s="6"/>
      <c r="J2" s="6"/>
      <c r="L2" s="4"/>
      <c r="CB2" s="5"/>
    </row>
    <row r="3" spans="2:80" s="1" customFormat="1" ht="6.95" customHeight="1" x14ac:dyDescent="0.25">
      <c r="B3" s="4"/>
      <c r="L3" s="4"/>
      <c r="CB3" s="5"/>
    </row>
    <row r="4" spans="2:80" s="1" customFormat="1" ht="18" customHeight="1" x14ac:dyDescent="0.25">
      <c r="B4" s="4"/>
      <c r="C4" s="7" t="s">
        <v>1</v>
      </c>
      <c r="E4" s="8" t="s">
        <v>2</v>
      </c>
      <c r="L4" s="4"/>
      <c r="CB4" s="5"/>
    </row>
    <row r="5" spans="2:80" s="1" customFormat="1" ht="16.5" customHeight="1" x14ac:dyDescent="0.25">
      <c r="B5" s="4"/>
      <c r="C5" s="1" t="s">
        <v>3</v>
      </c>
      <c r="E5" s="9" t="s">
        <v>4</v>
      </c>
      <c r="F5" s="10"/>
      <c r="G5" s="10"/>
      <c r="H5" s="10"/>
      <c r="L5" s="4"/>
      <c r="CB5" s="5"/>
    </row>
    <row r="6" spans="2:80" s="1" customFormat="1" ht="6.95" customHeight="1" x14ac:dyDescent="0.25">
      <c r="B6" s="4"/>
      <c r="L6" s="4"/>
      <c r="CB6" s="5"/>
    </row>
    <row r="7" spans="2:80" s="1" customFormat="1" ht="15.2" customHeight="1" x14ac:dyDescent="0.25">
      <c r="B7" s="4"/>
      <c r="C7" s="7" t="s">
        <v>5</v>
      </c>
      <c r="F7" s="11"/>
      <c r="I7" s="7" t="s">
        <v>6</v>
      </c>
      <c r="J7" s="12">
        <v>44685</v>
      </c>
      <c r="L7" s="4"/>
      <c r="CB7" s="5"/>
    </row>
    <row r="8" spans="2:80" s="1" customFormat="1" ht="15.2" customHeight="1" x14ac:dyDescent="0.25">
      <c r="B8" s="4"/>
      <c r="C8" s="7" t="s">
        <v>7</v>
      </c>
      <c r="F8" s="11"/>
      <c r="I8" s="7" t="s">
        <v>8</v>
      </c>
      <c r="J8" s="13"/>
      <c r="L8" s="4"/>
      <c r="CB8" s="5"/>
    </row>
    <row r="9" spans="2:80" s="1" customFormat="1" ht="10.35" customHeight="1" x14ac:dyDescent="0.25">
      <c r="B9" s="4"/>
      <c r="L9" s="4"/>
      <c r="CB9" s="5"/>
    </row>
    <row r="10" spans="2:80" s="14" customFormat="1" ht="29.25" customHeight="1" x14ac:dyDescent="0.25">
      <c r="B10" s="15"/>
      <c r="C10" s="16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7" t="s">
        <v>14</v>
      </c>
      <c r="I10" s="17" t="s">
        <v>15</v>
      </c>
      <c r="J10" s="18" t="s">
        <v>16</v>
      </c>
      <c r="K10" s="19" t="s">
        <v>17</v>
      </c>
      <c r="L10" s="15"/>
      <c r="M10" s="20" t="s">
        <v>18</v>
      </c>
      <c r="N10" s="21" t="s">
        <v>19</v>
      </c>
      <c r="O10" s="21" t="s">
        <v>20</v>
      </c>
      <c r="P10" s="21" t="s">
        <v>21</v>
      </c>
      <c r="Q10" s="21" t="s">
        <v>22</v>
      </c>
      <c r="R10" s="21" t="s">
        <v>23</v>
      </c>
      <c r="S10" s="21" t="s">
        <v>24</v>
      </c>
      <c r="T10" s="22" t="s">
        <v>25</v>
      </c>
      <c r="CB10" s="23"/>
    </row>
    <row r="11" spans="2:80" s="1" customFormat="1" ht="22.9" customHeight="1" x14ac:dyDescent="0.25">
      <c r="B11" s="4"/>
      <c r="C11" s="24" t="s">
        <v>26</v>
      </c>
      <c r="J11" s="25">
        <f>J12+J121+J142+J115</f>
        <v>0</v>
      </c>
      <c r="L11" s="4"/>
      <c r="M11" s="26"/>
      <c r="N11" s="27"/>
      <c r="O11" s="27"/>
      <c r="P11" s="28">
        <f>P12+P121+P142</f>
        <v>374.38259999999997</v>
      </c>
      <c r="Q11" s="27"/>
      <c r="R11" s="28">
        <f>R12+R121+R142</f>
        <v>1449.3635000000002</v>
      </c>
      <c r="S11" s="27"/>
      <c r="T11" s="29">
        <f>T12+T121+T142</f>
        <v>0</v>
      </c>
      <c r="AT11" s="30" t="s">
        <v>27</v>
      </c>
      <c r="AU11" s="30" t="s">
        <v>28</v>
      </c>
      <c r="BK11" s="31">
        <f>BK12+BK121+BK142</f>
        <v>0</v>
      </c>
      <c r="CB11" s="5"/>
    </row>
    <row r="12" spans="2:80" s="32" customFormat="1" ht="25.9" customHeight="1" x14ac:dyDescent="0.2">
      <c r="B12" s="33"/>
      <c r="D12" s="34" t="s">
        <v>27</v>
      </c>
      <c r="E12" s="35" t="s">
        <v>29</v>
      </c>
      <c r="F12" s="35" t="s">
        <v>30</v>
      </c>
      <c r="J12" s="36">
        <f>J13+J25+J64+J57+J111</f>
        <v>0</v>
      </c>
      <c r="L12" s="33"/>
      <c r="M12" s="37"/>
      <c r="P12" s="38">
        <f>P13+P25+P64</f>
        <v>374.31659999999999</v>
      </c>
      <c r="R12" s="38">
        <f>R13+R25+R64</f>
        <v>1449.3635000000002</v>
      </c>
      <c r="T12" s="39">
        <f>T13+T25+T64</f>
        <v>0</v>
      </c>
      <c r="AR12" s="34" t="s">
        <v>31</v>
      </c>
      <c r="AT12" s="40" t="s">
        <v>27</v>
      </c>
      <c r="AU12" s="40" t="s">
        <v>32</v>
      </c>
      <c r="AY12" s="34" t="s">
        <v>33</v>
      </c>
      <c r="BK12" s="41">
        <f>BK13+BK25+BK64</f>
        <v>0</v>
      </c>
      <c r="CB12" s="42"/>
    </row>
    <row r="13" spans="2:80" s="32" customFormat="1" ht="22.9" customHeight="1" x14ac:dyDescent="0.2">
      <c r="B13" s="33"/>
      <c r="D13" s="34" t="s">
        <v>27</v>
      </c>
      <c r="E13" s="43" t="s">
        <v>31</v>
      </c>
      <c r="F13" s="43" t="s">
        <v>34</v>
      </c>
      <c r="J13" s="44">
        <f>SUM(J14:J24)</f>
        <v>0</v>
      </c>
      <c r="L13" s="33"/>
      <c r="M13" s="37"/>
      <c r="P13" s="38">
        <f>SUM(P14:P15)</f>
        <v>0</v>
      </c>
      <c r="R13" s="38">
        <f>SUM(R14:R15)</f>
        <v>0</v>
      </c>
      <c r="T13" s="39">
        <f>SUM(T14:T15)</f>
        <v>0</v>
      </c>
      <c r="AR13" s="34" t="s">
        <v>31</v>
      </c>
      <c r="AT13" s="40" t="s">
        <v>27</v>
      </c>
      <c r="AU13" s="40" t="s">
        <v>31</v>
      </c>
      <c r="AY13" s="34" t="s">
        <v>33</v>
      </c>
      <c r="BK13" s="41">
        <f>SUM(BK14:BK15)</f>
        <v>0</v>
      </c>
      <c r="CB13" s="42"/>
    </row>
    <row r="14" spans="2:80" s="1" customFormat="1" ht="29.45" customHeight="1" x14ac:dyDescent="0.25">
      <c r="B14" s="45"/>
      <c r="C14" s="46">
        <v>1</v>
      </c>
      <c r="D14" s="46" t="s">
        <v>35</v>
      </c>
      <c r="E14" s="47" t="s">
        <v>36</v>
      </c>
      <c r="F14" s="48" t="s">
        <v>37</v>
      </c>
      <c r="G14" s="49" t="s">
        <v>38</v>
      </c>
      <c r="H14" s="50">
        <v>185.2</v>
      </c>
      <c r="I14" s="51"/>
      <c r="J14" s="52">
        <f>ROUND(I14*H14,2)</f>
        <v>0</v>
      </c>
      <c r="K14" s="53"/>
      <c r="L14" s="4"/>
      <c r="M14" s="54" t="s">
        <v>18</v>
      </c>
      <c r="N14" s="55" t="s">
        <v>39</v>
      </c>
      <c r="O14" s="56">
        <v>0</v>
      </c>
      <c r="P14" s="56">
        <f>O14*H14</f>
        <v>0</v>
      </c>
      <c r="Q14" s="56">
        <v>0</v>
      </c>
      <c r="R14" s="56">
        <f>Q14*H14</f>
        <v>0</v>
      </c>
      <c r="S14" s="56">
        <v>0</v>
      </c>
      <c r="T14" s="57">
        <f>S14*H14</f>
        <v>0</v>
      </c>
      <c r="AR14" s="58" t="s">
        <v>40</v>
      </c>
      <c r="AT14" s="58" t="s">
        <v>35</v>
      </c>
      <c r="AU14" s="58" t="s">
        <v>41</v>
      </c>
      <c r="AY14" s="30" t="s">
        <v>33</v>
      </c>
      <c r="BE14" s="59">
        <f>IF(N14="základní",J14,0)</f>
        <v>0</v>
      </c>
      <c r="BF14" s="59">
        <f>IF(N14="snížená",J14,0)</f>
        <v>0</v>
      </c>
      <c r="BG14" s="59">
        <f>IF(N14="zákl. přenesená",J14,0)</f>
        <v>0</v>
      </c>
      <c r="BH14" s="59">
        <f>IF(N14="sníž. přenesená",J14,0)</f>
        <v>0</v>
      </c>
      <c r="BI14" s="59">
        <f>IF(N14="nulová",J14,0)</f>
        <v>0</v>
      </c>
      <c r="BJ14" s="30" t="s">
        <v>31</v>
      </c>
      <c r="BK14" s="59">
        <f>ROUND(I14*H14,2)</f>
        <v>0</v>
      </c>
      <c r="BL14" s="30" t="s">
        <v>40</v>
      </c>
      <c r="BM14" s="58" t="s">
        <v>42</v>
      </c>
      <c r="CB14" s="5"/>
    </row>
    <row r="15" spans="2:80" s="1" customFormat="1" x14ac:dyDescent="0.25">
      <c r="B15" s="4"/>
      <c r="D15" s="60" t="s">
        <v>43</v>
      </c>
      <c r="F15" s="61" t="s">
        <v>44</v>
      </c>
      <c r="J15" s="62"/>
      <c r="L15" s="4"/>
      <c r="M15" s="63"/>
      <c r="T15" s="64"/>
      <c r="AT15" s="30" t="s">
        <v>43</v>
      </c>
      <c r="AU15" s="30" t="s">
        <v>41</v>
      </c>
      <c r="CB15" s="5"/>
    </row>
    <row r="16" spans="2:80" s="62" customFormat="1" ht="29.45" customHeight="1" x14ac:dyDescent="0.25">
      <c r="B16" s="65"/>
      <c r="C16" s="66">
        <v>8</v>
      </c>
      <c r="D16" s="66" t="s">
        <v>35</v>
      </c>
      <c r="E16" s="67" t="s">
        <v>45</v>
      </c>
      <c r="F16" s="68" t="s">
        <v>46</v>
      </c>
      <c r="G16" s="69" t="s">
        <v>38</v>
      </c>
      <c r="H16" s="70">
        <f>H24</f>
        <v>20.91</v>
      </c>
      <c r="I16" s="52"/>
      <c r="J16" s="52">
        <f>ROUND(I16*H16,2)</f>
        <v>0</v>
      </c>
      <c r="K16" s="71"/>
      <c r="L16" s="72"/>
      <c r="M16" s="73" t="s">
        <v>18</v>
      </c>
      <c r="N16" s="74" t="s">
        <v>39</v>
      </c>
      <c r="O16" s="75">
        <v>0</v>
      </c>
      <c r="P16" s="75">
        <f>O16*H16</f>
        <v>0</v>
      </c>
      <c r="Q16" s="75">
        <v>0</v>
      </c>
      <c r="R16" s="75">
        <f>Q16*H16</f>
        <v>0</v>
      </c>
      <c r="S16" s="75">
        <v>0</v>
      </c>
      <c r="T16" s="76">
        <f>S16*H16</f>
        <v>0</v>
      </c>
      <c r="AR16" s="77" t="s">
        <v>40</v>
      </c>
      <c r="AT16" s="77" t="s">
        <v>35</v>
      </c>
      <c r="AU16" s="77" t="s">
        <v>41</v>
      </c>
      <c r="AY16" s="78" t="s">
        <v>33</v>
      </c>
      <c r="BE16" s="79">
        <f>IF(N16="základní",J16,0)</f>
        <v>0</v>
      </c>
      <c r="BF16" s="79">
        <f>IF(N16="snížená",J16,0)</f>
        <v>0</v>
      </c>
      <c r="BG16" s="79">
        <f>IF(N16="zákl. přenesená",J16,0)</f>
        <v>0</v>
      </c>
      <c r="BH16" s="79">
        <f>IF(N16="sníž. přenesená",J16,0)</f>
        <v>0</v>
      </c>
      <c r="BI16" s="79">
        <f>IF(N16="nulová",J16,0)</f>
        <v>0</v>
      </c>
      <c r="BJ16" s="78" t="s">
        <v>31</v>
      </c>
      <c r="BK16" s="79">
        <f>ROUND(I16*H16,2)</f>
        <v>0</v>
      </c>
      <c r="BL16" s="78" t="s">
        <v>40</v>
      </c>
      <c r="BM16" s="77" t="s">
        <v>42</v>
      </c>
      <c r="CB16" s="80">
        <v>44685</v>
      </c>
    </row>
    <row r="17" spans="1:80" s="90" customFormat="1" ht="14.25" x14ac:dyDescent="0.2">
      <c r="A17" s="62"/>
      <c r="B17" s="72"/>
      <c r="C17" s="81"/>
      <c r="D17" s="82"/>
      <c r="E17" s="82"/>
      <c r="F17" s="83" t="s">
        <v>47</v>
      </c>
      <c r="G17" s="84"/>
      <c r="H17" s="85">
        <f>ROUND(2*6*0.4*0.4*1.2,2)</f>
        <v>2.2999999999999998</v>
      </c>
      <c r="I17" s="82"/>
      <c r="J17" s="86"/>
      <c r="K17" s="87"/>
      <c r="L17" s="88"/>
      <c r="M17" s="89"/>
      <c r="N17" s="89"/>
      <c r="CB17" s="91"/>
    </row>
    <row r="18" spans="1:80" s="90" customFormat="1" ht="14.25" x14ac:dyDescent="0.2">
      <c r="A18" s="62"/>
      <c r="B18" s="72"/>
      <c r="C18" s="81"/>
      <c r="D18" s="82"/>
      <c r="E18" s="82"/>
      <c r="F18" s="83" t="s">
        <v>48</v>
      </c>
      <c r="G18" s="84"/>
      <c r="H18" s="85">
        <f>ROUND(2*8*0.4*0.4*1.2,2)</f>
        <v>3.07</v>
      </c>
      <c r="I18" s="82"/>
      <c r="J18" s="86"/>
      <c r="K18" s="87"/>
      <c r="L18" s="88"/>
      <c r="M18" s="89"/>
      <c r="N18" s="89"/>
      <c r="CB18" s="91"/>
    </row>
    <row r="19" spans="1:80" s="90" customFormat="1" ht="14.25" x14ac:dyDescent="0.2">
      <c r="A19" s="62"/>
      <c r="B19" s="72"/>
      <c r="C19" s="81"/>
      <c r="D19" s="82"/>
      <c r="E19" s="82"/>
      <c r="F19" s="92" t="s">
        <v>49</v>
      </c>
      <c r="G19" s="93"/>
      <c r="H19" s="94">
        <f>ROUND( 2*0.5*0.5*1.12,2)</f>
        <v>0.56000000000000005</v>
      </c>
      <c r="I19" s="82"/>
      <c r="J19" s="86"/>
      <c r="K19" s="87"/>
      <c r="L19" s="88"/>
      <c r="M19" s="89"/>
      <c r="N19" s="89"/>
      <c r="CB19" s="91"/>
    </row>
    <row r="20" spans="1:80" s="90" customFormat="1" ht="14.25" x14ac:dyDescent="0.2">
      <c r="A20" s="62"/>
      <c r="B20" s="72"/>
      <c r="C20" s="81"/>
      <c r="D20" s="82"/>
      <c r="E20" s="82"/>
      <c r="F20" s="92" t="s">
        <v>50</v>
      </c>
      <c r="G20" s="93"/>
      <c r="H20" s="94">
        <f>ROUND(2*0.7*0.7*1.12,2)</f>
        <v>1.1000000000000001</v>
      </c>
      <c r="I20" s="82"/>
      <c r="J20" s="86"/>
      <c r="K20" s="87"/>
      <c r="L20" s="88"/>
      <c r="M20" s="89"/>
      <c r="N20" s="89"/>
      <c r="CB20" s="91"/>
    </row>
    <row r="21" spans="1:80" s="90" customFormat="1" ht="14.25" x14ac:dyDescent="0.2">
      <c r="A21" s="62"/>
      <c r="B21" s="72"/>
      <c r="C21" s="81"/>
      <c r="D21" s="82"/>
      <c r="E21" s="82"/>
      <c r="F21" s="92" t="s">
        <v>51</v>
      </c>
      <c r="G21" s="93"/>
      <c r="H21" s="94">
        <f>ROUND(2*2*0.6*0.6*0.9,2)</f>
        <v>1.3</v>
      </c>
      <c r="I21" s="82"/>
      <c r="J21" s="86"/>
      <c r="K21" s="87"/>
      <c r="L21" s="88"/>
      <c r="M21" s="89"/>
      <c r="N21" s="89"/>
      <c r="CB21" s="91"/>
    </row>
    <row r="22" spans="1:80" s="90" customFormat="1" ht="14.25" x14ac:dyDescent="0.2">
      <c r="A22" s="62"/>
      <c r="B22" s="72"/>
      <c r="C22" s="81"/>
      <c r="D22" s="82"/>
      <c r="E22" s="82"/>
      <c r="F22" s="92" t="s">
        <v>52</v>
      </c>
      <c r="G22" s="93"/>
      <c r="H22" s="94">
        <f>4.45*0.4</f>
        <v>1.7800000000000002</v>
      </c>
      <c r="I22" s="82"/>
      <c r="J22" s="86"/>
      <c r="K22" s="87"/>
      <c r="L22" s="88"/>
      <c r="M22" s="89"/>
      <c r="N22" s="89"/>
      <c r="CB22" s="80">
        <v>44685</v>
      </c>
    </row>
    <row r="23" spans="1:80" s="90" customFormat="1" ht="14.25" x14ac:dyDescent="0.2">
      <c r="A23" s="62"/>
      <c r="B23" s="72"/>
      <c r="C23" s="81"/>
      <c r="D23" s="82"/>
      <c r="E23" s="82"/>
      <c r="F23" s="92" t="s">
        <v>53</v>
      </c>
      <c r="G23" s="93"/>
      <c r="H23" s="94">
        <f>ROUND(8*3*0.45,2)</f>
        <v>10.8</v>
      </c>
      <c r="I23" s="82"/>
      <c r="J23" s="86"/>
      <c r="K23" s="87"/>
      <c r="L23" s="88"/>
      <c r="M23" s="89"/>
      <c r="N23" s="89"/>
      <c r="CB23" s="80">
        <v>44685</v>
      </c>
    </row>
    <row r="24" spans="1:80" s="90" customFormat="1" ht="14.25" x14ac:dyDescent="0.2">
      <c r="A24" s="62"/>
      <c r="B24" s="72"/>
      <c r="C24" s="81"/>
      <c r="D24" s="82"/>
      <c r="E24" s="82"/>
      <c r="F24" s="95" t="s">
        <v>54</v>
      </c>
      <c r="G24" s="96"/>
      <c r="H24" s="97">
        <f>SUM(H17:H23)</f>
        <v>20.91</v>
      </c>
      <c r="I24" s="82"/>
      <c r="J24" s="86"/>
      <c r="K24" s="87"/>
      <c r="L24" s="88"/>
      <c r="M24" s="89"/>
      <c r="N24" s="89"/>
      <c r="CB24" s="91"/>
    </row>
    <row r="25" spans="1:80" s="32" customFormat="1" ht="22.9" customHeight="1" x14ac:dyDescent="0.2">
      <c r="B25" s="33"/>
      <c r="D25" s="34" t="s">
        <v>27</v>
      </c>
      <c r="E25" s="43" t="s">
        <v>41</v>
      </c>
      <c r="F25" s="43" t="s">
        <v>55</v>
      </c>
      <c r="J25" s="44">
        <f>SUM(J26:J56)</f>
        <v>0</v>
      </c>
      <c r="L25" s="33"/>
      <c r="M25" s="37"/>
      <c r="P25" s="38">
        <f>SUM(P36:P37)</f>
        <v>0</v>
      </c>
      <c r="R25" s="38">
        <f>SUM(R36:R37)</f>
        <v>0</v>
      </c>
      <c r="T25" s="39">
        <f>SUM(T36:T37)</f>
        <v>0</v>
      </c>
      <c r="AR25" s="34" t="s">
        <v>31</v>
      </c>
      <c r="AT25" s="40" t="s">
        <v>27</v>
      </c>
      <c r="AU25" s="40" t="s">
        <v>31</v>
      </c>
      <c r="AY25" s="34" t="s">
        <v>33</v>
      </c>
      <c r="BK25" s="41">
        <f>SUM(BK36:BK37)</f>
        <v>0</v>
      </c>
      <c r="CB25" s="42"/>
    </row>
    <row r="26" spans="1:80" s="90" customFormat="1" ht="14.25" x14ac:dyDescent="0.25">
      <c r="A26" s="62"/>
      <c r="B26" s="72"/>
      <c r="C26" s="66">
        <v>9</v>
      </c>
      <c r="D26" s="66" t="s">
        <v>35</v>
      </c>
      <c r="E26" s="67">
        <v>275313612</v>
      </c>
      <c r="F26" s="68" t="s">
        <v>56</v>
      </c>
      <c r="G26" s="69" t="s">
        <v>57</v>
      </c>
      <c r="H26" s="175">
        <f>SUM(H32)</f>
        <v>7.97</v>
      </c>
      <c r="I26" s="52"/>
      <c r="J26" s="52">
        <f>ROUND(H26*I26,2)</f>
        <v>0</v>
      </c>
      <c r="K26" s="87"/>
      <c r="L26" s="88"/>
      <c r="M26" s="89"/>
      <c r="N26" s="89"/>
      <c r="CB26" s="91"/>
    </row>
    <row r="27" spans="1:80" s="90" customFormat="1" ht="14.25" x14ac:dyDescent="0.2">
      <c r="A27" s="62"/>
      <c r="B27" s="72"/>
      <c r="C27" s="81"/>
      <c r="D27" s="82"/>
      <c r="E27" s="82"/>
      <c r="F27" s="83" t="s">
        <v>47</v>
      </c>
      <c r="G27" s="84"/>
      <c r="H27" s="85">
        <f>ROUND(2*6*0.4*0.4*1.2,2)</f>
        <v>2.2999999999999998</v>
      </c>
      <c r="I27" s="82"/>
      <c r="J27" s="86"/>
      <c r="K27" s="87"/>
      <c r="L27" s="88"/>
      <c r="M27" s="89"/>
      <c r="N27" s="89"/>
      <c r="CB27" s="91"/>
    </row>
    <row r="28" spans="1:80" s="90" customFormat="1" ht="14.25" x14ac:dyDescent="0.2">
      <c r="A28" s="62"/>
      <c r="B28" s="72"/>
      <c r="C28" s="81"/>
      <c r="D28" s="82"/>
      <c r="E28" s="82"/>
      <c r="F28" s="83" t="s">
        <v>48</v>
      </c>
      <c r="G28" s="84"/>
      <c r="H28" s="85">
        <f>ROUND(2*8*0.4*0.4*1.2,2)</f>
        <v>3.07</v>
      </c>
      <c r="I28" s="82"/>
      <c r="J28" s="86"/>
      <c r="K28" s="87"/>
      <c r="L28" s="88"/>
      <c r="M28" s="89"/>
      <c r="N28" s="89"/>
      <c r="CB28" s="91"/>
    </row>
    <row r="29" spans="1:80" s="90" customFormat="1" ht="14.25" x14ac:dyDescent="0.2">
      <c r="A29" s="62"/>
      <c r="B29" s="72"/>
      <c r="C29" s="81"/>
      <c r="D29" s="82"/>
      <c r="E29" s="82"/>
      <c r="F29" s="176" t="s">
        <v>58</v>
      </c>
      <c r="G29" s="177"/>
      <c r="H29" s="178">
        <f>ROUND( 2*0.5*0.5*1,2)</f>
        <v>0.5</v>
      </c>
      <c r="I29" s="82"/>
      <c r="J29" s="86"/>
      <c r="K29" s="87"/>
      <c r="L29" s="88"/>
      <c r="M29" s="89"/>
      <c r="N29" s="89"/>
      <c r="CB29" s="91"/>
    </row>
    <row r="30" spans="1:80" s="90" customFormat="1" ht="14.25" x14ac:dyDescent="0.2">
      <c r="A30" s="62"/>
      <c r="B30" s="72"/>
      <c r="C30" s="81"/>
      <c r="D30" s="82"/>
      <c r="E30" s="82"/>
      <c r="F30" s="176" t="s">
        <v>59</v>
      </c>
      <c r="G30" s="177"/>
      <c r="H30" s="178">
        <f>ROUND(2*0.7*0.7*1,2)</f>
        <v>0.98</v>
      </c>
      <c r="I30" s="82"/>
      <c r="J30" s="86"/>
      <c r="K30" s="87"/>
      <c r="L30" s="88"/>
      <c r="M30" s="89"/>
      <c r="N30" s="89"/>
      <c r="CB30" s="91"/>
    </row>
    <row r="31" spans="1:80" s="90" customFormat="1" ht="14.25" x14ac:dyDescent="0.2">
      <c r="A31" s="62"/>
      <c r="B31" s="72"/>
      <c r="C31" s="81"/>
      <c r="D31" s="82"/>
      <c r="E31" s="82"/>
      <c r="F31" s="176" t="s">
        <v>60</v>
      </c>
      <c r="G31" s="177"/>
      <c r="H31" s="178">
        <f>ROUND(2*2*0.6*0.6*0.78,2)</f>
        <v>1.1200000000000001</v>
      </c>
      <c r="I31" s="82"/>
      <c r="J31" s="86"/>
      <c r="K31" s="87"/>
      <c r="L31" s="88"/>
      <c r="M31" s="89"/>
      <c r="N31" s="89"/>
      <c r="CB31" s="91"/>
    </row>
    <row r="32" spans="1:80" s="90" customFormat="1" ht="14.25" x14ac:dyDescent="0.2">
      <c r="A32" s="62"/>
      <c r="B32" s="72"/>
      <c r="C32" s="81"/>
      <c r="D32" s="82"/>
      <c r="E32" s="82"/>
      <c r="F32" s="179" t="s">
        <v>54</v>
      </c>
      <c r="G32" s="180"/>
      <c r="H32" s="181">
        <f>SUM(H27:H31)</f>
        <v>7.97</v>
      </c>
      <c r="I32" s="82"/>
      <c r="J32" s="86"/>
      <c r="K32" s="87"/>
      <c r="L32" s="88"/>
      <c r="M32" s="89"/>
      <c r="N32" s="89"/>
      <c r="CB32" s="91"/>
    </row>
    <row r="33" spans="1:80" s="90" customFormat="1" ht="24" x14ac:dyDescent="0.25">
      <c r="A33" s="62"/>
      <c r="B33" s="72"/>
      <c r="C33" s="101" t="s">
        <v>61</v>
      </c>
      <c r="D33" s="101" t="s">
        <v>35</v>
      </c>
      <c r="E33" s="102" t="s">
        <v>62</v>
      </c>
      <c r="F33" s="103" t="s">
        <v>63</v>
      </c>
      <c r="G33" s="104" t="s">
        <v>38</v>
      </c>
      <c r="H33" s="70">
        <f>SUM(H35)</f>
        <v>0.53</v>
      </c>
      <c r="I33" s="105"/>
      <c r="J33" s="105">
        <f>ROUND(H33*I33,2)</f>
        <v>0</v>
      </c>
      <c r="K33" s="87"/>
      <c r="L33" s="88"/>
      <c r="M33" s="89"/>
      <c r="N33" s="89"/>
      <c r="CB33" s="80">
        <v>44685</v>
      </c>
    </row>
    <row r="34" spans="1:80" s="90" customFormat="1" ht="14.25" x14ac:dyDescent="0.2">
      <c r="A34" s="62"/>
      <c r="B34" s="72"/>
      <c r="C34" s="106"/>
      <c r="D34" s="107"/>
      <c r="E34" s="107"/>
      <c r="F34" s="92" t="s">
        <v>64</v>
      </c>
      <c r="G34" s="93"/>
      <c r="H34" s="94">
        <f>ROUND(4.4*0.12,2)</f>
        <v>0.53</v>
      </c>
      <c r="I34" s="107"/>
      <c r="J34" s="108"/>
      <c r="K34" s="87"/>
      <c r="L34" s="88"/>
      <c r="M34" s="89"/>
      <c r="N34" s="89"/>
      <c r="CB34" s="91"/>
    </row>
    <row r="35" spans="1:80" s="90" customFormat="1" ht="14.25" x14ac:dyDescent="0.2">
      <c r="A35" s="62"/>
      <c r="B35" s="72"/>
      <c r="C35" s="106"/>
      <c r="D35" s="107"/>
      <c r="E35" s="107"/>
      <c r="F35" s="98" t="s">
        <v>54</v>
      </c>
      <c r="G35" s="99"/>
      <c r="H35" s="100">
        <f>SUM(H34:H34)</f>
        <v>0.53</v>
      </c>
      <c r="I35" s="107"/>
      <c r="J35" s="108"/>
      <c r="K35" s="87"/>
      <c r="L35" s="88"/>
      <c r="M35" s="89"/>
      <c r="N35" s="89"/>
      <c r="CB35" s="91"/>
    </row>
    <row r="36" spans="1:80" s="1" customFormat="1" ht="14.45" customHeight="1" x14ac:dyDescent="0.25">
      <c r="B36" s="45"/>
      <c r="C36" s="109">
        <v>2</v>
      </c>
      <c r="D36" s="109" t="s">
        <v>65</v>
      </c>
      <c r="E36" s="110" t="s">
        <v>66</v>
      </c>
      <c r="F36" s="111" t="s">
        <v>67</v>
      </c>
      <c r="G36" s="112" t="s">
        <v>68</v>
      </c>
      <c r="H36" s="113">
        <f>H42</f>
        <v>2799.5</v>
      </c>
      <c r="I36" s="114"/>
      <c r="J36" s="115">
        <f>ROUND(I36*H36,2)</f>
        <v>0</v>
      </c>
      <c r="K36" s="116"/>
      <c r="L36" s="117"/>
      <c r="M36" s="118" t="s">
        <v>18</v>
      </c>
      <c r="N36" s="119" t="s">
        <v>39</v>
      </c>
      <c r="O36" s="56">
        <v>0</v>
      </c>
      <c r="P36" s="56">
        <f>O36*H36</f>
        <v>0</v>
      </c>
      <c r="Q36" s="56">
        <v>0</v>
      </c>
      <c r="R36" s="56">
        <f>Q36*H36</f>
        <v>0</v>
      </c>
      <c r="S36" s="56">
        <v>0</v>
      </c>
      <c r="T36" s="57">
        <f>S36*H36</f>
        <v>0</v>
      </c>
      <c r="AR36" s="58" t="s">
        <v>69</v>
      </c>
      <c r="AT36" s="58" t="s">
        <v>65</v>
      </c>
      <c r="AU36" s="58" t="s">
        <v>41</v>
      </c>
      <c r="AY36" s="30" t="s">
        <v>33</v>
      </c>
      <c r="BE36" s="59">
        <f>IF(N36="základní",J36,0)</f>
        <v>0</v>
      </c>
      <c r="BF36" s="59">
        <f>IF(N36="snížená",J36,0)</f>
        <v>0</v>
      </c>
      <c r="BG36" s="59">
        <f>IF(N36="zákl. přenesená",J36,0)</f>
        <v>0</v>
      </c>
      <c r="BH36" s="59">
        <f>IF(N36="sníž. přenesená",J36,0)</f>
        <v>0</v>
      </c>
      <c r="BI36" s="59">
        <f>IF(N36="nulová",J36,0)</f>
        <v>0</v>
      </c>
      <c r="BJ36" s="30" t="s">
        <v>31</v>
      </c>
      <c r="BK36" s="59">
        <f>ROUND(I36*H36,2)</f>
        <v>0</v>
      </c>
      <c r="BL36" s="30" t="s">
        <v>40</v>
      </c>
      <c r="BM36" s="58" t="s">
        <v>70</v>
      </c>
      <c r="CB36" s="5"/>
    </row>
    <row r="37" spans="1:80" s="1" customFormat="1" x14ac:dyDescent="0.25">
      <c r="B37" s="4"/>
      <c r="D37" s="60" t="s">
        <v>43</v>
      </c>
      <c r="F37" s="61" t="s">
        <v>71</v>
      </c>
      <c r="J37" s="62"/>
      <c r="L37" s="4"/>
      <c r="M37" s="63"/>
      <c r="T37" s="64"/>
      <c r="AT37" s="30" t="s">
        <v>43</v>
      </c>
      <c r="AU37" s="30" t="s">
        <v>41</v>
      </c>
      <c r="CB37" s="5"/>
    </row>
    <row r="38" spans="1:80" s="62" customFormat="1" ht="14.25" x14ac:dyDescent="0.25">
      <c r="B38" s="72"/>
      <c r="D38" s="120"/>
      <c r="F38" s="121" t="s">
        <v>72</v>
      </c>
      <c r="G38" s="122"/>
      <c r="H38" s="123">
        <v>550</v>
      </c>
      <c r="L38" s="72"/>
      <c r="M38" s="124"/>
      <c r="T38" s="125"/>
      <c r="AT38" s="78"/>
      <c r="AU38" s="78"/>
      <c r="CB38" s="5"/>
    </row>
    <row r="39" spans="1:80" s="62" customFormat="1" ht="14.25" x14ac:dyDescent="0.25">
      <c r="B39" s="72"/>
      <c r="D39" s="120"/>
      <c r="F39" s="121" t="s">
        <v>73</v>
      </c>
      <c r="G39" s="122"/>
      <c r="H39" s="123">
        <f>695*1.1</f>
        <v>764.50000000000011</v>
      </c>
      <c r="L39" s="72"/>
      <c r="M39" s="124"/>
      <c r="T39" s="125"/>
      <c r="AT39" s="78"/>
      <c r="AU39" s="78"/>
      <c r="CB39" s="5"/>
    </row>
    <row r="40" spans="1:80" s="62" customFormat="1" ht="14.25" x14ac:dyDescent="0.25">
      <c r="B40" s="72"/>
      <c r="D40" s="120"/>
      <c r="F40" s="121" t="s">
        <v>74</v>
      </c>
      <c r="G40" s="122"/>
      <c r="H40" s="123">
        <f>820*1.1</f>
        <v>902.00000000000011</v>
      </c>
      <c r="L40" s="72"/>
      <c r="M40" s="124"/>
      <c r="T40" s="125"/>
      <c r="AT40" s="78"/>
      <c r="AU40" s="78"/>
      <c r="CB40" s="5"/>
    </row>
    <row r="41" spans="1:80" s="62" customFormat="1" ht="14.25" x14ac:dyDescent="0.25">
      <c r="B41" s="72"/>
      <c r="D41" s="120"/>
      <c r="F41" s="121" t="s">
        <v>75</v>
      </c>
      <c r="G41" s="122"/>
      <c r="H41" s="123">
        <f>530*1.1</f>
        <v>583</v>
      </c>
      <c r="L41" s="72"/>
      <c r="M41" s="124"/>
      <c r="T41" s="125"/>
      <c r="AT41" s="78"/>
      <c r="AU41" s="78"/>
      <c r="CB41" s="5"/>
    </row>
    <row r="42" spans="1:80" s="62" customFormat="1" ht="14.25" x14ac:dyDescent="0.25">
      <c r="B42" s="72"/>
      <c r="D42" s="120"/>
      <c r="F42" s="121" t="s">
        <v>76</v>
      </c>
      <c r="G42" s="122"/>
      <c r="H42" s="123">
        <f>SUM(H38:H41)</f>
        <v>2799.5</v>
      </c>
      <c r="L42" s="72"/>
      <c r="M42" s="124"/>
      <c r="T42" s="125"/>
      <c r="AT42" s="78"/>
      <c r="AU42" s="78"/>
      <c r="CB42" s="5"/>
    </row>
    <row r="43" spans="1:80" s="1" customFormat="1" ht="18" customHeight="1" x14ac:dyDescent="0.25">
      <c r="B43" s="4"/>
      <c r="C43" s="109">
        <v>3</v>
      </c>
      <c r="D43" s="109" t="s">
        <v>65</v>
      </c>
      <c r="E43" s="110" t="s">
        <v>77</v>
      </c>
      <c r="F43" s="126" t="s">
        <v>78</v>
      </c>
      <c r="G43" s="112" t="s">
        <v>57</v>
      </c>
      <c r="H43" s="127">
        <f>H48</f>
        <v>321</v>
      </c>
      <c r="I43" s="114"/>
      <c r="J43" s="115">
        <f>ROUND(I43*H43,2)</f>
        <v>0</v>
      </c>
      <c r="L43" s="4"/>
      <c r="M43" s="63"/>
      <c r="T43" s="64"/>
      <c r="AT43" s="30"/>
      <c r="AU43" s="30"/>
      <c r="CB43" s="128">
        <v>44685</v>
      </c>
    </row>
    <row r="44" spans="1:80" s="1" customFormat="1" x14ac:dyDescent="0.25">
      <c r="B44" s="4"/>
      <c r="D44" s="60" t="s">
        <v>43</v>
      </c>
      <c r="F44" s="129" t="s">
        <v>78</v>
      </c>
      <c r="J44" s="62"/>
      <c r="L44" s="4"/>
      <c r="M44" s="63"/>
      <c r="T44" s="64"/>
      <c r="AT44" s="30"/>
      <c r="AU44" s="30"/>
      <c r="CB44" s="5"/>
    </row>
    <row r="45" spans="1:80" s="62" customFormat="1" ht="14.25" x14ac:dyDescent="0.25">
      <c r="B45" s="72"/>
      <c r="D45" s="120"/>
      <c r="F45" s="121" t="s">
        <v>79</v>
      </c>
      <c r="G45" s="122"/>
      <c r="H45" s="123">
        <v>90</v>
      </c>
      <c r="L45" s="72"/>
      <c r="M45" s="124"/>
      <c r="T45" s="125"/>
      <c r="AT45" s="78"/>
      <c r="AU45" s="78"/>
      <c r="CB45" s="5"/>
    </row>
    <row r="46" spans="1:80" s="62" customFormat="1" ht="14.25" x14ac:dyDescent="0.25">
      <c r="B46" s="72"/>
      <c r="D46" s="120"/>
      <c r="F46" s="121" t="s">
        <v>80</v>
      </c>
      <c r="G46" s="122"/>
      <c r="H46" s="130">
        <f>276-140</f>
        <v>136</v>
      </c>
      <c r="L46" s="72"/>
      <c r="M46" s="124"/>
      <c r="T46" s="125"/>
      <c r="AT46" s="78"/>
      <c r="AU46" s="78"/>
      <c r="CB46" s="5"/>
    </row>
    <row r="47" spans="1:80" s="62" customFormat="1" ht="14.25" x14ac:dyDescent="0.25">
      <c r="B47" s="72"/>
      <c r="D47" s="120"/>
      <c r="F47" s="121" t="s">
        <v>75</v>
      </c>
      <c r="G47" s="122"/>
      <c r="H47" s="123">
        <v>95</v>
      </c>
      <c r="L47" s="72"/>
      <c r="M47" s="124"/>
      <c r="T47" s="125"/>
      <c r="AT47" s="78"/>
      <c r="AU47" s="78"/>
      <c r="CB47" s="5"/>
    </row>
    <row r="48" spans="1:80" s="62" customFormat="1" ht="14.25" x14ac:dyDescent="0.25">
      <c r="B48" s="72"/>
      <c r="D48" s="120"/>
      <c r="F48" s="121" t="s">
        <v>76</v>
      </c>
      <c r="G48" s="122"/>
      <c r="H48" s="130">
        <f>SUM(H45:H47)</f>
        <v>321</v>
      </c>
      <c r="L48" s="72"/>
      <c r="M48" s="124"/>
      <c r="T48" s="125"/>
      <c r="AT48" s="78"/>
      <c r="AU48" s="78"/>
      <c r="CB48" s="5"/>
    </row>
    <row r="49" spans="1:80" s="1" customFormat="1" ht="18" customHeight="1" x14ac:dyDescent="0.25">
      <c r="B49" s="4"/>
      <c r="C49" s="131" t="s">
        <v>81</v>
      </c>
      <c r="D49" s="131" t="s">
        <v>65</v>
      </c>
      <c r="E49" s="132" t="s">
        <v>82</v>
      </c>
      <c r="F49" s="126" t="s">
        <v>83</v>
      </c>
      <c r="G49" s="133" t="s">
        <v>84</v>
      </c>
      <c r="H49" s="127">
        <f>H52</f>
        <v>140</v>
      </c>
      <c r="I49" s="134"/>
      <c r="J49" s="135">
        <f>ROUND(I49*H49,2)</f>
        <v>0</v>
      </c>
      <c r="L49" s="4"/>
      <c r="M49" s="63"/>
      <c r="T49" s="64"/>
      <c r="AT49" s="30"/>
      <c r="AU49" s="30"/>
      <c r="CB49" s="128">
        <v>44685</v>
      </c>
    </row>
    <row r="50" spans="1:80" s="1" customFormat="1" x14ac:dyDescent="0.25">
      <c r="B50" s="4"/>
      <c r="C50" s="136"/>
      <c r="D50" s="137" t="s">
        <v>43</v>
      </c>
      <c r="E50" s="136"/>
      <c r="F50" s="129" t="s">
        <v>85</v>
      </c>
      <c r="G50" s="136"/>
      <c r="H50" s="136"/>
      <c r="I50" s="136"/>
      <c r="J50" s="138"/>
      <c r="L50" s="4"/>
      <c r="M50" s="63"/>
      <c r="T50" s="64"/>
      <c r="AT50" s="30"/>
      <c r="AU50" s="30"/>
      <c r="CB50" s="5"/>
    </row>
    <row r="51" spans="1:80" s="62" customFormat="1" ht="14.25" x14ac:dyDescent="0.25">
      <c r="B51" s="72"/>
      <c r="C51" s="138"/>
      <c r="D51" s="139"/>
      <c r="E51" s="138"/>
      <c r="F51" s="140" t="s">
        <v>80</v>
      </c>
      <c r="G51" s="141"/>
      <c r="H51" s="130">
        <v>140</v>
      </c>
      <c r="I51" s="138"/>
      <c r="J51" s="138"/>
      <c r="L51" s="72"/>
      <c r="M51" s="124"/>
      <c r="T51" s="125"/>
      <c r="AT51" s="78"/>
      <c r="AU51" s="78"/>
      <c r="CB51" s="5"/>
    </row>
    <row r="52" spans="1:80" s="62" customFormat="1" ht="14.25" x14ac:dyDescent="0.25">
      <c r="B52" s="72"/>
      <c r="C52" s="138"/>
      <c r="D52" s="139"/>
      <c r="E52" s="138"/>
      <c r="F52" s="140" t="s">
        <v>76</v>
      </c>
      <c r="G52" s="141"/>
      <c r="H52" s="130">
        <f>SUM(H51:H51)</f>
        <v>140</v>
      </c>
      <c r="I52" s="138"/>
      <c r="J52" s="138"/>
      <c r="L52" s="72"/>
      <c r="M52" s="124"/>
      <c r="T52" s="125"/>
      <c r="AT52" s="78"/>
      <c r="AU52" s="78"/>
      <c r="CB52" s="5"/>
    </row>
    <row r="53" spans="1:80" s="1" customFormat="1" ht="18" customHeight="1" x14ac:dyDescent="0.25">
      <c r="B53" s="4"/>
      <c r="C53" s="131" t="s">
        <v>86</v>
      </c>
      <c r="D53" s="131" t="s">
        <v>65</v>
      </c>
      <c r="E53" s="132" t="s">
        <v>77</v>
      </c>
      <c r="F53" s="126" t="s">
        <v>87</v>
      </c>
      <c r="G53" s="133" t="s">
        <v>84</v>
      </c>
      <c r="H53" s="127">
        <f>H56</f>
        <v>19</v>
      </c>
      <c r="I53" s="134"/>
      <c r="J53" s="135">
        <f>ROUND(I53*H53,2)</f>
        <v>0</v>
      </c>
      <c r="L53" s="4"/>
      <c r="M53" s="63"/>
      <c r="T53" s="64"/>
      <c r="AT53" s="30"/>
      <c r="AU53" s="30"/>
      <c r="CB53" s="128">
        <v>44685</v>
      </c>
    </row>
    <row r="54" spans="1:80" s="1" customFormat="1" x14ac:dyDescent="0.25">
      <c r="B54" s="4"/>
      <c r="C54" s="136"/>
      <c r="D54" s="137" t="s">
        <v>43</v>
      </c>
      <c r="E54" s="136"/>
      <c r="F54" s="129" t="s">
        <v>87</v>
      </c>
      <c r="G54" s="136"/>
      <c r="H54" s="136"/>
      <c r="I54" s="136"/>
      <c r="J54" s="138"/>
      <c r="L54" s="4"/>
      <c r="M54" s="63"/>
      <c r="T54" s="64"/>
      <c r="AT54" s="30"/>
      <c r="AU54" s="30"/>
      <c r="CB54" s="5"/>
    </row>
    <row r="55" spans="1:80" s="62" customFormat="1" ht="14.25" x14ac:dyDescent="0.25">
      <c r="B55" s="72"/>
      <c r="C55" s="138"/>
      <c r="D55" s="139"/>
      <c r="E55" s="138"/>
      <c r="F55" s="140" t="s">
        <v>88</v>
      </c>
      <c r="G55" s="141"/>
      <c r="H55" s="130">
        <f>2*8+3</f>
        <v>19</v>
      </c>
      <c r="I55" s="138"/>
      <c r="J55" s="138"/>
      <c r="L55" s="72"/>
      <c r="M55" s="124"/>
      <c r="T55" s="125"/>
      <c r="AT55" s="78"/>
      <c r="AU55" s="78"/>
      <c r="CB55" s="5"/>
    </row>
    <row r="56" spans="1:80" s="62" customFormat="1" ht="14.25" x14ac:dyDescent="0.25">
      <c r="B56" s="72"/>
      <c r="C56" s="138"/>
      <c r="D56" s="139"/>
      <c r="E56" s="138"/>
      <c r="F56" s="140" t="s">
        <v>76</v>
      </c>
      <c r="G56" s="141"/>
      <c r="H56" s="130">
        <f>SUM(H55:H55)</f>
        <v>19</v>
      </c>
      <c r="I56" s="138"/>
      <c r="J56" s="138"/>
      <c r="L56" s="72"/>
      <c r="M56" s="124"/>
      <c r="T56" s="125"/>
      <c r="AT56" s="78"/>
      <c r="AU56" s="78"/>
      <c r="CB56" s="5"/>
    </row>
    <row r="57" spans="1:80" s="90" customFormat="1" ht="21" customHeight="1" x14ac:dyDescent="0.2">
      <c r="A57" s="62"/>
      <c r="B57" s="72"/>
      <c r="C57" s="142"/>
      <c r="D57" s="143"/>
      <c r="E57" s="144">
        <v>3</v>
      </c>
      <c r="F57" s="144" t="s">
        <v>89</v>
      </c>
      <c r="G57" s="145"/>
      <c r="H57" s="145"/>
      <c r="I57" s="145"/>
      <c r="J57" s="44">
        <f>SUM(J58:J63)</f>
        <v>0</v>
      </c>
      <c r="K57" s="146"/>
      <c r="L57" s="88"/>
      <c r="M57" s="89"/>
      <c r="N57" s="89"/>
      <c r="CB57" s="91"/>
    </row>
    <row r="58" spans="1:80" s="90" customFormat="1" ht="24" x14ac:dyDescent="0.25">
      <c r="A58" s="62"/>
      <c r="B58" s="72"/>
      <c r="C58" s="66">
        <v>8</v>
      </c>
      <c r="D58" s="66" t="s">
        <v>35</v>
      </c>
      <c r="E58" s="67" t="s">
        <v>90</v>
      </c>
      <c r="F58" s="68" t="s">
        <v>91</v>
      </c>
      <c r="G58" s="69" t="s">
        <v>57</v>
      </c>
      <c r="H58" s="147">
        <f>SUM(H63)</f>
        <v>48</v>
      </c>
      <c r="I58" s="52"/>
      <c r="J58" s="52">
        <f>ROUND(H58*I58,2)</f>
        <v>0</v>
      </c>
      <c r="K58" s="87"/>
      <c r="L58" s="88"/>
      <c r="M58" s="89"/>
      <c r="N58" s="89"/>
      <c r="CB58" s="91"/>
    </row>
    <row r="59" spans="1:80" s="90" customFormat="1" ht="14.25" x14ac:dyDescent="0.2">
      <c r="A59" s="62"/>
      <c r="B59" s="72"/>
      <c r="C59" s="81"/>
      <c r="D59" s="82"/>
      <c r="E59" s="82"/>
      <c r="F59" s="83" t="s">
        <v>92</v>
      </c>
      <c r="G59" s="84"/>
      <c r="H59" s="85">
        <v>12</v>
      </c>
      <c r="I59" s="82"/>
      <c r="J59" s="86"/>
      <c r="K59" s="87"/>
      <c r="L59" s="88"/>
      <c r="M59" s="89"/>
      <c r="N59" s="89"/>
      <c r="CB59" s="91"/>
    </row>
    <row r="60" spans="1:80" s="90" customFormat="1" ht="14.25" x14ac:dyDescent="0.2">
      <c r="A60" s="62"/>
      <c r="B60" s="72"/>
      <c r="C60" s="81"/>
      <c r="D60" s="82"/>
      <c r="E60" s="82"/>
      <c r="F60" s="83" t="s">
        <v>93</v>
      </c>
      <c r="G60" s="84"/>
      <c r="H60" s="85">
        <v>4</v>
      </c>
      <c r="I60" s="82"/>
      <c r="J60" s="86"/>
      <c r="K60" s="87"/>
      <c r="L60" s="88"/>
      <c r="M60" s="89"/>
      <c r="N60" s="89"/>
      <c r="CB60" s="91"/>
    </row>
    <row r="61" spans="1:80" s="90" customFormat="1" ht="14.25" x14ac:dyDescent="0.2">
      <c r="A61" s="62"/>
      <c r="B61" s="72"/>
      <c r="C61" s="81"/>
      <c r="D61" s="82"/>
      <c r="E61" s="82"/>
      <c r="F61" s="83" t="s">
        <v>94</v>
      </c>
      <c r="G61" s="84"/>
      <c r="H61" s="85">
        <v>16</v>
      </c>
      <c r="I61" s="82"/>
      <c r="J61" s="86"/>
      <c r="K61" s="87"/>
      <c r="L61" s="88"/>
      <c r="M61" s="89"/>
      <c r="N61" s="89"/>
      <c r="CB61" s="91"/>
    </row>
    <row r="62" spans="1:80" s="90" customFormat="1" ht="14.25" x14ac:dyDescent="0.2">
      <c r="A62" s="62"/>
      <c r="B62" s="72"/>
      <c r="C62" s="81"/>
      <c r="D62" s="82"/>
      <c r="E62" s="82"/>
      <c r="F62" s="83" t="s">
        <v>95</v>
      </c>
      <c r="G62" s="84"/>
      <c r="H62" s="85">
        <v>16</v>
      </c>
      <c r="I62" s="82"/>
      <c r="J62" s="86"/>
      <c r="K62" s="87"/>
      <c r="L62" s="88"/>
      <c r="M62" s="89"/>
      <c r="N62" s="89"/>
      <c r="CB62" s="91"/>
    </row>
    <row r="63" spans="1:80" s="90" customFormat="1" ht="14.25" x14ac:dyDescent="0.2">
      <c r="A63" s="62"/>
      <c r="B63" s="72"/>
      <c r="C63" s="81"/>
      <c r="D63" s="82"/>
      <c r="E63" s="82"/>
      <c r="F63" s="148" t="s">
        <v>54</v>
      </c>
      <c r="G63" s="149"/>
      <c r="H63" s="150">
        <f>SUM(H59:H62)</f>
        <v>48</v>
      </c>
      <c r="I63" s="82"/>
      <c r="J63" s="86"/>
      <c r="K63" s="87"/>
      <c r="L63" s="88"/>
      <c r="M63" s="89"/>
      <c r="N63" s="89"/>
      <c r="CB63" s="91"/>
    </row>
    <row r="64" spans="1:80" s="32" customFormat="1" ht="22.9" customHeight="1" x14ac:dyDescent="0.2">
      <c r="B64" s="33"/>
      <c r="D64" s="34" t="s">
        <v>27</v>
      </c>
      <c r="E64" s="43" t="s">
        <v>96</v>
      </c>
      <c r="F64" s="43" t="s">
        <v>97</v>
      </c>
      <c r="J64" s="44">
        <f>SUM(J65:J110)</f>
        <v>0</v>
      </c>
      <c r="L64" s="33"/>
      <c r="M64" s="37"/>
      <c r="P64" s="38">
        <f>SUM(P65:P97)</f>
        <v>374.31659999999999</v>
      </c>
      <c r="R64" s="38">
        <f>SUM(R65:R97)</f>
        <v>1449.3635000000002</v>
      </c>
      <c r="T64" s="39">
        <f>SUM(T65:T97)</f>
        <v>0</v>
      </c>
      <c r="AR64" s="34" t="s">
        <v>31</v>
      </c>
      <c r="AT64" s="40" t="s">
        <v>27</v>
      </c>
      <c r="AU64" s="40" t="s">
        <v>31</v>
      </c>
      <c r="AY64" s="34" t="s">
        <v>33</v>
      </c>
      <c r="BK64" s="41">
        <f>SUM(BK65:BK97)</f>
        <v>0</v>
      </c>
      <c r="CB64" s="42"/>
    </row>
    <row r="65" spans="2:80" s="1" customFormat="1" ht="14.45" customHeight="1" x14ac:dyDescent="0.25">
      <c r="B65" s="45"/>
      <c r="C65" s="46">
        <v>4</v>
      </c>
      <c r="D65" s="46" t="s">
        <v>35</v>
      </c>
      <c r="E65" s="47" t="s">
        <v>98</v>
      </c>
      <c r="F65" s="48" t="s">
        <v>99</v>
      </c>
      <c r="G65" s="49" t="s">
        <v>68</v>
      </c>
      <c r="H65" s="50">
        <f>H71</f>
        <v>2545</v>
      </c>
      <c r="I65" s="51"/>
      <c r="J65" s="52">
        <f>ROUND(I65*H65,2)</f>
        <v>0</v>
      </c>
      <c r="K65" s="53"/>
      <c r="L65" s="4"/>
      <c r="M65" s="54" t="s">
        <v>18</v>
      </c>
      <c r="N65" s="55" t="s">
        <v>39</v>
      </c>
      <c r="O65" s="56">
        <v>0</v>
      </c>
      <c r="P65" s="56">
        <f>O65*H65</f>
        <v>0</v>
      </c>
      <c r="Q65" s="56">
        <v>8.1100000000000005E-2</v>
      </c>
      <c r="R65" s="56">
        <f>Q65*H65</f>
        <v>206.39950000000002</v>
      </c>
      <c r="S65" s="56">
        <v>0</v>
      </c>
      <c r="T65" s="57">
        <f>S65*H65</f>
        <v>0</v>
      </c>
      <c r="AR65" s="58" t="s">
        <v>40</v>
      </c>
      <c r="AT65" s="58" t="s">
        <v>35</v>
      </c>
      <c r="AU65" s="58" t="s">
        <v>41</v>
      </c>
      <c r="AY65" s="30" t="s">
        <v>33</v>
      </c>
      <c r="BE65" s="59">
        <f>IF(N65="základní",J65,0)</f>
        <v>0</v>
      </c>
      <c r="BF65" s="59">
        <f>IF(N65="snížená",J65,0)</f>
        <v>0</v>
      </c>
      <c r="BG65" s="59">
        <f>IF(N65="zákl. přenesená",J65,0)</f>
        <v>0</v>
      </c>
      <c r="BH65" s="59">
        <f>IF(N65="sníž. přenesená",J65,0)</f>
        <v>0</v>
      </c>
      <c r="BI65" s="59">
        <f>IF(N65="nulová",J65,0)</f>
        <v>0</v>
      </c>
      <c r="BJ65" s="30" t="s">
        <v>31</v>
      </c>
      <c r="BK65" s="59">
        <f>ROUND(I65*H65,2)</f>
        <v>0</v>
      </c>
      <c r="BL65" s="30" t="s">
        <v>40</v>
      </c>
      <c r="BM65" s="58" t="s">
        <v>100</v>
      </c>
      <c r="CB65" s="5"/>
    </row>
    <row r="66" spans="2:80" s="1" customFormat="1" x14ac:dyDescent="0.25">
      <c r="B66" s="4"/>
      <c r="D66" s="60" t="s">
        <v>43</v>
      </c>
      <c r="F66" s="61" t="s">
        <v>101</v>
      </c>
      <c r="J66" s="62"/>
      <c r="L66" s="4"/>
      <c r="M66" s="63"/>
      <c r="T66" s="64"/>
      <c r="AT66" s="30" t="s">
        <v>43</v>
      </c>
      <c r="AU66" s="30" t="s">
        <v>41</v>
      </c>
      <c r="CB66" s="5"/>
    </row>
    <row r="67" spans="2:80" s="62" customFormat="1" ht="14.25" x14ac:dyDescent="0.25">
      <c r="B67" s="72"/>
      <c r="D67" s="120"/>
      <c r="F67" s="151" t="s">
        <v>72</v>
      </c>
      <c r="H67" s="152">
        <v>500</v>
      </c>
      <c r="L67" s="72"/>
      <c r="M67" s="124"/>
      <c r="T67" s="125"/>
      <c r="AT67" s="78"/>
      <c r="AU67" s="78"/>
      <c r="CB67" s="5"/>
    </row>
    <row r="68" spans="2:80" s="62" customFormat="1" ht="14.25" x14ac:dyDescent="0.25">
      <c r="B68" s="72"/>
      <c r="D68" s="120"/>
      <c r="F68" s="151" t="s">
        <v>73</v>
      </c>
      <c r="H68" s="152">
        <v>695</v>
      </c>
      <c r="L68" s="72"/>
      <c r="M68" s="124"/>
      <c r="T68" s="125"/>
      <c r="AT68" s="78"/>
      <c r="AU68" s="78"/>
      <c r="CB68" s="5"/>
    </row>
    <row r="69" spans="2:80" s="62" customFormat="1" ht="14.25" x14ac:dyDescent="0.25">
      <c r="B69" s="72"/>
      <c r="D69" s="120"/>
      <c r="F69" s="151" t="s">
        <v>74</v>
      </c>
      <c r="H69" s="152">
        <v>820</v>
      </c>
      <c r="L69" s="72"/>
      <c r="M69" s="124"/>
      <c r="T69" s="125"/>
      <c r="AT69" s="78"/>
      <c r="AU69" s="78"/>
      <c r="CB69" s="5"/>
    </row>
    <row r="70" spans="2:80" s="62" customFormat="1" ht="14.25" x14ac:dyDescent="0.25">
      <c r="B70" s="72"/>
      <c r="D70" s="120"/>
      <c r="F70" s="151" t="s">
        <v>75</v>
      </c>
      <c r="H70" s="152">
        <v>530</v>
      </c>
      <c r="L70" s="72"/>
      <c r="M70" s="124"/>
      <c r="T70" s="125"/>
      <c r="AT70" s="78"/>
      <c r="AU70" s="78"/>
      <c r="CB70" s="5"/>
    </row>
    <row r="71" spans="2:80" s="62" customFormat="1" ht="14.25" x14ac:dyDescent="0.25">
      <c r="B71" s="72"/>
      <c r="D71" s="120"/>
      <c r="F71" s="151" t="s">
        <v>76</v>
      </c>
      <c r="H71" s="152">
        <f>SUM(H67:H70)</f>
        <v>2545</v>
      </c>
      <c r="L71" s="72"/>
      <c r="M71" s="124"/>
      <c r="T71" s="125"/>
      <c r="AT71" s="78"/>
      <c r="AU71" s="78"/>
      <c r="CB71" s="5"/>
    </row>
    <row r="72" spans="2:80" s="1" customFormat="1" ht="24.2" customHeight="1" x14ac:dyDescent="0.25">
      <c r="B72" s="45"/>
      <c r="C72" s="46">
        <v>5</v>
      </c>
      <c r="D72" s="46" t="s">
        <v>35</v>
      </c>
      <c r="E72" s="47" t="s">
        <v>102</v>
      </c>
      <c r="F72" s="48" t="s">
        <v>103</v>
      </c>
      <c r="G72" s="49" t="s">
        <v>68</v>
      </c>
      <c r="H72" s="50">
        <f>H78</f>
        <v>2545</v>
      </c>
      <c r="I72" s="51"/>
      <c r="J72" s="52">
        <f>ROUND(I72*H72,2)</f>
        <v>0</v>
      </c>
      <c r="K72" s="53"/>
      <c r="L72" s="4"/>
      <c r="M72" s="54" t="s">
        <v>18</v>
      </c>
      <c r="N72" s="55" t="s">
        <v>39</v>
      </c>
      <c r="O72" s="56">
        <v>2.8000000000000001E-2</v>
      </c>
      <c r="P72" s="56">
        <f>O72*H72</f>
        <v>71.260000000000005</v>
      </c>
      <c r="Q72" s="56">
        <v>0</v>
      </c>
      <c r="R72" s="56">
        <f>Q72*H72</f>
        <v>0</v>
      </c>
      <c r="S72" s="56">
        <v>0</v>
      </c>
      <c r="T72" s="57">
        <f>S72*H72</f>
        <v>0</v>
      </c>
      <c r="AR72" s="58" t="s">
        <v>40</v>
      </c>
      <c r="AT72" s="58" t="s">
        <v>35</v>
      </c>
      <c r="AU72" s="58" t="s">
        <v>41</v>
      </c>
      <c r="AY72" s="30" t="s">
        <v>33</v>
      </c>
      <c r="BE72" s="59">
        <f>IF(N72="základní",J72,0)</f>
        <v>0</v>
      </c>
      <c r="BF72" s="59">
        <f>IF(N72="snížená",J72,0)</f>
        <v>0</v>
      </c>
      <c r="BG72" s="59">
        <f>IF(N72="zákl. přenesená",J72,0)</f>
        <v>0</v>
      </c>
      <c r="BH72" s="59">
        <f>IF(N72="sníž. přenesená",J72,0)</f>
        <v>0</v>
      </c>
      <c r="BI72" s="59">
        <f>IF(N72="nulová",J72,0)</f>
        <v>0</v>
      </c>
      <c r="BJ72" s="30" t="s">
        <v>31</v>
      </c>
      <c r="BK72" s="59">
        <f>ROUND(I72*H72,2)</f>
        <v>0</v>
      </c>
      <c r="BL72" s="30" t="s">
        <v>40</v>
      </c>
      <c r="BM72" s="58" t="s">
        <v>104</v>
      </c>
      <c r="CB72" s="5"/>
    </row>
    <row r="73" spans="2:80" s="1" customFormat="1" ht="19.5" x14ac:dyDescent="0.25">
      <c r="B73" s="4"/>
      <c r="D73" s="60" t="s">
        <v>43</v>
      </c>
      <c r="F73" s="61" t="s">
        <v>105</v>
      </c>
      <c r="J73" s="62"/>
      <c r="L73" s="4"/>
      <c r="M73" s="63"/>
      <c r="T73" s="64"/>
      <c r="AT73" s="30" t="s">
        <v>43</v>
      </c>
      <c r="AU73" s="30" t="s">
        <v>41</v>
      </c>
      <c r="CB73" s="5"/>
    </row>
    <row r="74" spans="2:80" s="62" customFormat="1" ht="14.25" x14ac:dyDescent="0.25">
      <c r="B74" s="72"/>
      <c r="D74" s="120"/>
      <c r="F74" s="151" t="s">
        <v>72</v>
      </c>
      <c r="H74" s="152">
        <v>500</v>
      </c>
      <c r="L74" s="72"/>
      <c r="M74" s="124"/>
      <c r="T74" s="125"/>
      <c r="AT74" s="78"/>
      <c r="AU74" s="78"/>
      <c r="CB74" s="5"/>
    </row>
    <row r="75" spans="2:80" s="62" customFormat="1" ht="14.25" x14ac:dyDescent="0.25">
      <c r="B75" s="72"/>
      <c r="D75" s="120"/>
      <c r="F75" s="151" t="s">
        <v>73</v>
      </c>
      <c r="H75" s="152">
        <v>695</v>
      </c>
      <c r="L75" s="72"/>
      <c r="M75" s="124"/>
      <c r="T75" s="125"/>
      <c r="AT75" s="78"/>
      <c r="AU75" s="78"/>
      <c r="CB75" s="5"/>
    </row>
    <row r="76" spans="2:80" s="62" customFormat="1" ht="14.25" x14ac:dyDescent="0.25">
      <c r="B76" s="72"/>
      <c r="D76" s="120"/>
      <c r="F76" s="151" t="s">
        <v>74</v>
      </c>
      <c r="H76" s="152">
        <v>820</v>
      </c>
      <c r="L76" s="72"/>
      <c r="M76" s="124"/>
      <c r="T76" s="125"/>
      <c r="AT76" s="78"/>
      <c r="AU76" s="78"/>
      <c r="CB76" s="5"/>
    </row>
    <row r="77" spans="2:80" s="62" customFormat="1" ht="14.25" x14ac:dyDescent="0.25">
      <c r="B77" s="72"/>
      <c r="D77" s="120"/>
      <c r="F77" s="151" t="s">
        <v>75</v>
      </c>
      <c r="H77" s="152">
        <v>530</v>
      </c>
      <c r="L77" s="72"/>
      <c r="M77" s="124"/>
      <c r="T77" s="125"/>
      <c r="AT77" s="78"/>
      <c r="AU77" s="78"/>
      <c r="CB77" s="5"/>
    </row>
    <row r="78" spans="2:80" s="62" customFormat="1" ht="14.25" x14ac:dyDescent="0.25">
      <c r="B78" s="72"/>
      <c r="D78" s="120"/>
      <c r="F78" s="151" t="s">
        <v>76</v>
      </c>
      <c r="H78" s="152">
        <f>SUM(H74:H77)</f>
        <v>2545</v>
      </c>
      <c r="L78" s="72"/>
      <c r="M78" s="124"/>
      <c r="T78" s="125"/>
      <c r="AT78" s="78"/>
      <c r="AU78" s="78"/>
      <c r="CB78" s="5"/>
    </row>
    <row r="79" spans="2:80" s="1" customFormat="1" ht="24.2" customHeight="1" x14ac:dyDescent="0.25">
      <c r="B79" s="45"/>
      <c r="C79" s="153" t="s">
        <v>106</v>
      </c>
      <c r="D79" s="153" t="s">
        <v>35</v>
      </c>
      <c r="E79" s="154" t="s">
        <v>107</v>
      </c>
      <c r="F79" s="155" t="s">
        <v>108</v>
      </c>
      <c r="G79" s="156" t="s">
        <v>68</v>
      </c>
      <c r="H79" s="157">
        <f>H82</f>
        <v>3.6</v>
      </c>
      <c r="I79" s="158"/>
      <c r="J79" s="105">
        <f>ROUND(I79*H79,2)</f>
        <v>0</v>
      </c>
      <c r="K79" s="53"/>
      <c r="L79" s="4"/>
      <c r="M79" s="54" t="s">
        <v>18</v>
      </c>
      <c r="N79" s="55" t="s">
        <v>39</v>
      </c>
      <c r="O79" s="56">
        <v>2.8000000000000001E-2</v>
      </c>
      <c r="P79" s="56">
        <f>O79*H79</f>
        <v>0.1008</v>
      </c>
      <c r="Q79" s="56">
        <v>0</v>
      </c>
      <c r="R79" s="56">
        <f>Q79*H79</f>
        <v>0</v>
      </c>
      <c r="S79" s="56">
        <v>0</v>
      </c>
      <c r="T79" s="57">
        <f>S79*H79</f>
        <v>0</v>
      </c>
      <c r="AR79" s="58" t="s">
        <v>40</v>
      </c>
      <c r="AT79" s="58" t="s">
        <v>35</v>
      </c>
      <c r="AU79" s="58" t="s">
        <v>41</v>
      </c>
      <c r="AY79" s="30" t="s">
        <v>33</v>
      </c>
      <c r="BE79" s="59">
        <f>IF(N79="základní",J79,0)</f>
        <v>0</v>
      </c>
      <c r="BF79" s="59">
        <f>IF(N79="snížená",J79,0)</f>
        <v>0</v>
      </c>
      <c r="BG79" s="59">
        <f>IF(N79="zákl. přenesená",J79,0)</f>
        <v>0</v>
      </c>
      <c r="BH79" s="59">
        <f>IF(N79="sníž. přenesená",J79,0)</f>
        <v>0</v>
      </c>
      <c r="BI79" s="59">
        <f>IF(N79="nulová",J79,0)</f>
        <v>0</v>
      </c>
      <c r="BJ79" s="30" t="s">
        <v>31</v>
      </c>
      <c r="BK79" s="59">
        <f>ROUND(I79*H79,2)</f>
        <v>0</v>
      </c>
      <c r="BL79" s="30" t="s">
        <v>40</v>
      </c>
      <c r="BM79" s="58" t="s">
        <v>104</v>
      </c>
      <c r="CB79" s="128">
        <v>44685</v>
      </c>
    </row>
    <row r="80" spans="2:80" s="1" customFormat="1" ht="19.5" x14ac:dyDescent="0.25">
      <c r="B80" s="4"/>
      <c r="C80" s="136"/>
      <c r="D80" s="137" t="s">
        <v>43</v>
      </c>
      <c r="E80" s="136"/>
      <c r="F80" s="129" t="s">
        <v>109</v>
      </c>
      <c r="G80" s="136"/>
      <c r="H80" s="136"/>
      <c r="I80" s="136"/>
      <c r="J80" s="138"/>
      <c r="L80" s="4"/>
      <c r="M80" s="63"/>
      <c r="T80" s="64"/>
      <c r="AT80" s="30" t="s">
        <v>43</v>
      </c>
      <c r="AU80" s="30" t="s">
        <v>41</v>
      </c>
      <c r="CB80" s="5"/>
    </row>
    <row r="81" spans="2:80" s="62" customFormat="1" ht="14.25" x14ac:dyDescent="0.25">
      <c r="B81" s="72"/>
      <c r="C81" s="138"/>
      <c r="D81" s="139"/>
      <c r="E81" s="138"/>
      <c r="F81" s="159" t="s">
        <v>110</v>
      </c>
      <c r="G81" s="138"/>
      <c r="H81" s="160">
        <v>3.6</v>
      </c>
      <c r="I81" s="138"/>
      <c r="J81" s="138"/>
      <c r="L81" s="72"/>
      <c r="M81" s="124"/>
      <c r="T81" s="125"/>
      <c r="AT81" s="78"/>
      <c r="AU81" s="78"/>
      <c r="CB81" s="5"/>
    </row>
    <row r="82" spans="2:80" s="62" customFormat="1" ht="14.25" x14ac:dyDescent="0.25">
      <c r="B82" s="72"/>
      <c r="C82" s="138"/>
      <c r="D82" s="139"/>
      <c r="E82" s="138"/>
      <c r="F82" s="159" t="s">
        <v>76</v>
      </c>
      <c r="G82" s="138"/>
      <c r="H82" s="160">
        <f>SUM(H81:H81)</f>
        <v>3.6</v>
      </c>
      <c r="I82" s="138"/>
      <c r="J82" s="138"/>
      <c r="L82" s="72"/>
      <c r="M82" s="124"/>
      <c r="T82" s="125"/>
      <c r="AT82" s="78"/>
      <c r="AU82" s="78"/>
      <c r="CB82" s="5"/>
    </row>
    <row r="83" spans="2:80" s="1" customFormat="1" ht="24.2" customHeight="1" x14ac:dyDescent="0.25">
      <c r="B83" s="45"/>
      <c r="C83" s="153" t="s">
        <v>111</v>
      </c>
      <c r="D83" s="153" t="s">
        <v>35</v>
      </c>
      <c r="E83" s="154" t="s">
        <v>107</v>
      </c>
      <c r="F83" s="155" t="s">
        <v>112</v>
      </c>
      <c r="G83" s="156" t="s">
        <v>68</v>
      </c>
      <c r="H83" s="157">
        <f>H86</f>
        <v>3.6</v>
      </c>
      <c r="I83" s="158"/>
      <c r="J83" s="105">
        <f>ROUND(I83*H83,2)</f>
        <v>0</v>
      </c>
      <c r="K83" s="53"/>
      <c r="L83" s="4"/>
      <c r="M83" s="54" t="s">
        <v>18</v>
      </c>
      <c r="N83" s="55" t="s">
        <v>39</v>
      </c>
      <c r="O83" s="56">
        <v>2.8000000000000001E-2</v>
      </c>
      <c r="P83" s="56">
        <f>O83*H83</f>
        <v>0.1008</v>
      </c>
      <c r="Q83" s="56">
        <v>0</v>
      </c>
      <c r="R83" s="56">
        <f>Q83*H83</f>
        <v>0</v>
      </c>
      <c r="S83" s="56">
        <v>0</v>
      </c>
      <c r="T83" s="57">
        <f>S83*H83</f>
        <v>0</v>
      </c>
      <c r="AR83" s="58" t="s">
        <v>40</v>
      </c>
      <c r="AT83" s="58" t="s">
        <v>35</v>
      </c>
      <c r="AU83" s="58" t="s">
        <v>41</v>
      </c>
      <c r="AY83" s="30" t="s">
        <v>33</v>
      </c>
      <c r="BE83" s="59">
        <f>IF(N83="základní",J83,0)</f>
        <v>0</v>
      </c>
      <c r="BF83" s="59">
        <f>IF(N83="snížená",J83,0)</f>
        <v>0</v>
      </c>
      <c r="BG83" s="59">
        <f>IF(N83="zákl. přenesená",J83,0)</f>
        <v>0</v>
      </c>
      <c r="BH83" s="59">
        <f>IF(N83="sníž. přenesená",J83,0)</f>
        <v>0</v>
      </c>
      <c r="BI83" s="59">
        <f>IF(N83="nulová",J83,0)</f>
        <v>0</v>
      </c>
      <c r="BJ83" s="30" t="s">
        <v>31</v>
      </c>
      <c r="BK83" s="59">
        <f>ROUND(I83*H83,2)</f>
        <v>0</v>
      </c>
      <c r="BL83" s="30" t="s">
        <v>40</v>
      </c>
      <c r="BM83" s="58" t="s">
        <v>104</v>
      </c>
      <c r="CB83" s="128">
        <v>44685</v>
      </c>
    </row>
    <row r="84" spans="2:80" s="1" customFormat="1" ht="19.5" x14ac:dyDescent="0.25">
      <c r="B84" s="4"/>
      <c r="C84" s="136"/>
      <c r="D84" s="137" t="s">
        <v>43</v>
      </c>
      <c r="E84" s="136"/>
      <c r="F84" s="129" t="s">
        <v>113</v>
      </c>
      <c r="G84" s="136"/>
      <c r="H84" s="136"/>
      <c r="I84" s="136"/>
      <c r="J84" s="138"/>
      <c r="L84" s="4"/>
      <c r="M84" s="63"/>
      <c r="T84" s="64"/>
      <c r="AT84" s="30" t="s">
        <v>43</v>
      </c>
      <c r="AU84" s="30" t="s">
        <v>41</v>
      </c>
      <c r="CB84" s="5"/>
    </row>
    <row r="85" spans="2:80" s="62" customFormat="1" ht="14.25" x14ac:dyDescent="0.25">
      <c r="B85" s="72"/>
      <c r="C85" s="138"/>
      <c r="D85" s="139"/>
      <c r="E85" s="138"/>
      <c r="F85" s="159" t="s">
        <v>110</v>
      </c>
      <c r="G85" s="138"/>
      <c r="H85" s="160">
        <v>3.6</v>
      </c>
      <c r="I85" s="138"/>
      <c r="J85" s="138"/>
      <c r="L85" s="72"/>
      <c r="M85" s="124"/>
      <c r="T85" s="125"/>
      <c r="AT85" s="78"/>
      <c r="AU85" s="78"/>
      <c r="CB85" s="5"/>
    </row>
    <row r="86" spans="2:80" s="62" customFormat="1" ht="14.25" x14ac:dyDescent="0.25">
      <c r="B86" s="72"/>
      <c r="C86" s="138"/>
      <c r="D86" s="139"/>
      <c r="E86" s="138"/>
      <c r="F86" s="159" t="s">
        <v>76</v>
      </c>
      <c r="G86" s="138"/>
      <c r="H86" s="160">
        <f>SUM(H85:H85)</f>
        <v>3.6</v>
      </c>
      <c r="I86" s="138"/>
      <c r="J86" s="138"/>
      <c r="L86" s="72"/>
      <c r="M86" s="124"/>
      <c r="T86" s="125"/>
      <c r="AT86" s="78"/>
      <c r="AU86" s="78"/>
      <c r="CB86" s="5"/>
    </row>
    <row r="87" spans="2:80" s="1" customFormat="1" ht="14.45" customHeight="1" x14ac:dyDescent="0.25">
      <c r="B87" s="45"/>
      <c r="C87" s="46">
        <v>6</v>
      </c>
      <c r="D87" s="46" t="s">
        <v>35</v>
      </c>
      <c r="E87" s="47" t="s">
        <v>114</v>
      </c>
      <c r="F87" s="48" t="s">
        <v>115</v>
      </c>
      <c r="G87" s="49" t="s">
        <v>68</v>
      </c>
      <c r="H87" s="182">
        <f>H90</f>
        <v>500</v>
      </c>
      <c r="I87" s="51"/>
      <c r="J87" s="52">
        <f>ROUND(I87*H87,2)</f>
        <v>0</v>
      </c>
      <c r="K87" s="53"/>
      <c r="L87" s="4"/>
      <c r="M87" s="54" t="s">
        <v>18</v>
      </c>
      <c r="N87" s="55" t="s">
        <v>39</v>
      </c>
      <c r="O87" s="56">
        <v>0.11899999999999999</v>
      </c>
      <c r="P87" s="56">
        <f>O87*H87</f>
        <v>59.5</v>
      </c>
      <c r="Q87" s="56">
        <v>0.47720000000000001</v>
      </c>
      <c r="R87" s="56">
        <f>Q87*H87</f>
        <v>238.6</v>
      </c>
      <c r="S87" s="56">
        <v>0</v>
      </c>
      <c r="T87" s="57">
        <f>S87*H87</f>
        <v>0</v>
      </c>
      <c r="AR87" s="58" t="s">
        <v>40</v>
      </c>
      <c r="AT87" s="58" t="s">
        <v>35</v>
      </c>
      <c r="AU87" s="58" t="s">
        <v>41</v>
      </c>
      <c r="AY87" s="30" t="s">
        <v>33</v>
      </c>
      <c r="BE87" s="59">
        <f>IF(N87="základní",J87,0)</f>
        <v>0</v>
      </c>
      <c r="BF87" s="59">
        <f>IF(N87="snížená",J87,0)</f>
        <v>0</v>
      </c>
      <c r="BG87" s="59">
        <f>IF(N87="zákl. přenesená",J87,0)</f>
        <v>0</v>
      </c>
      <c r="BH87" s="59">
        <f>IF(N87="sníž. přenesená",J87,0)</f>
        <v>0</v>
      </c>
      <c r="BI87" s="59">
        <f>IF(N87="nulová",J87,0)</f>
        <v>0</v>
      </c>
      <c r="BJ87" s="30" t="s">
        <v>31</v>
      </c>
      <c r="BK87" s="59">
        <f>ROUND(I87*H87,2)</f>
        <v>0</v>
      </c>
      <c r="BL87" s="30" t="s">
        <v>40</v>
      </c>
      <c r="BM87" s="58" t="s">
        <v>116</v>
      </c>
      <c r="CB87" s="5"/>
    </row>
    <row r="88" spans="2:80" s="1" customFormat="1" x14ac:dyDescent="0.25">
      <c r="B88" s="4"/>
      <c r="D88" s="60" t="s">
        <v>43</v>
      </c>
      <c r="F88" s="61" t="s">
        <v>117</v>
      </c>
      <c r="J88" s="62"/>
      <c r="L88" s="4"/>
      <c r="M88" s="63"/>
      <c r="T88" s="64"/>
      <c r="AT88" s="30" t="s">
        <v>43</v>
      </c>
      <c r="AU88" s="30" t="s">
        <v>41</v>
      </c>
      <c r="CB88" s="5"/>
    </row>
    <row r="89" spans="2:80" s="62" customFormat="1" ht="14.25" x14ac:dyDescent="0.25">
      <c r="B89" s="72"/>
      <c r="D89" s="120"/>
      <c r="F89" s="151" t="s">
        <v>72</v>
      </c>
      <c r="H89" s="152">
        <v>500</v>
      </c>
      <c r="L89" s="72"/>
      <c r="M89" s="124"/>
      <c r="T89" s="125"/>
      <c r="AT89" s="78"/>
      <c r="AU89" s="78"/>
      <c r="CB89" s="5"/>
    </row>
    <row r="90" spans="2:80" s="62" customFormat="1" ht="14.25" x14ac:dyDescent="0.25">
      <c r="B90" s="72"/>
      <c r="D90" s="120"/>
      <c r="F90" s="151" t="s">
        <v>76</v>
      </c>
      <c r="H90" s="152">
        <f>SUM(H89:H89)</f>
        <v>500</v>
      </c>
      <c r="L90" s="72"/>
      <c r="M90" s="124"/>
      <c r="T90" s="125"/>
      <c r="AT90" s="78"/>
      <c r="AU90" s="78"/>
      <c r="CB90" s="5"/>
    </row>
    <row r="91" spans="2:80" s="1" customFormat="1" ht="24" x14ac:dyDescent="0.25">
      <c r="B91" s="45"/>
      <c r="C91" s="183" t="s">
        <v>118</v>
      </c>
      <c r="D91" s="183" t="s">
        <v>35</v>
      </c>
      <c r="E91" s="184" t="s">
        <v>114</v>
      </c>
      <c r="F91" s="185" t="s">
        <v>119</v>
      </c>
      <c r="G91" s="186" t="s">
        <v>68</v>
      </c>
      <c r="H91" s="182">
        <f>H96</f>
        <v>2045</v>
      </c>
      <c r="I91" s="187"/>
      <c r="J91" s="188">
        <f>ROUND(I91*H91,2)</f>
        <v>0</v>
      </c>
      <c r="K91" s="53"/>
      <c r="L91" s="4"/>
      <c r="M91" s="54" t="s">
        <v>18</v>
      </c>
      <c r="N91" s="55" t="s">
        <v>39</v>
      </c>
      <c r="O91" s="56">
        <v>0.11899999999999999</v>
      </c>
      <c r="P91" s="56">
        <f>O91*H91</f>
        <v>243.35499999999999</v>
      </c>
      <c r="Q91" s="56">
        <v>0.47720000000000001</v>
      </c>
      <c r="R91" s="56">
        <f>Q91*H91</f>
        <v>975.87400000000002</v>
      </c>
      <c r="S91" s="56">
        <v>0</v>
      </c>
      <c r="T91" s="57">
        <f>S91*H91</f>
        <v>0</v>
      </c>
      <c r="AR91" s="58" t="s">
        <v>40</v>
      </c>
      <c r="AT91" s="58" t="s">
        <v>35</v>
      </c>
      <c r="AU91" s="58" t="s">
        <v>41</v>
      </c>
      <c r="AY91" s="30" t="s">
        <v>33</v>
      </c>
      <c r="BE91" s="59">
        <f>IF(N91="základní",J91,0)</f>
        <v>0</v>
      </c>
      <c r="BF91" s="59">
        <f>IF(N91="snížená",J91,0)</f>
        <v>0</v>
      </c>
      <c r="BG91" s="59">
        <f>IF(N91="zákl. přenesená",J91,0)</f>
        <v>0</v>
      </c>
      <c r="BH91" s="59">
        <f>IF(N91="sníž. přenesená",J91,0)</f>
        <v>0</v>
      </c>
      <c r="BI91" s="59">
        <f>IF(N91="nulová",J91,0)</f>
        <v>0</v>
      </c>
      <c r="BJ91" s="30" t="s">
        <v>31</v>
      </c>
      <c r="BK91" s="59">
        <f>ROUND(I91*H91,2)</f>
        <v>0</v>
      </c>
      <c r="BL91" s="30" t="s">
        <v>40</v>
      </c>
      <c r="BM91" s="58" t="s">
        <v>116</v>
      </c>
      <c r="CB91" s="5"/>
    </row>
    <row r="92" spans="2:80" s="1" customFormat="1" x14ac:dyDescent="0.25">
      <c r="B92" s="4"/>
      <c r="D92" s="60" t="s">
        <v>43</v>
      </c>
      <c r="F92" s="61" t="s">
        <v>120</v>
      </c>
      <c r="J92" s="62"/>
      <c r="L92" s="4"/>
      <c r="M92" s="63"/>
      <c r="T92" s="64"/>
      <c r="AT92" s="30" t="s">
        <v>43</v>
      </c>
      <c r="AU92" s="30" t="s">
        <v>41</v>
      </c>
      <c r="CB92" s="5"/>
    </row>
    <row r="93" spans="2:80" s="62" customFormat="1" ht="14.25" x14ac:dyDescent="0.25">
      <c r="B93" s="72"/>
      <c r="D93" s="120"/>
      <c r="F93" s="151" t="s">
        <v>73</v>
      </c>
      <c r="H93" s="152">
        <v>695</v>
      </c>
      <c r="L93" s="72"/>
      <c r="M93" s="124"/>
      <c r="T93" s="125"/>
      <c r="AT93" s="78"/>
      <c r="AU93" s="78"/>
      <c r="CB93" s="5"/>
    </row>
    <row r="94" spans="2:80" s="62" customFormat="1" ht="14.25" x14ac:dyDescent="0.25">
      <c r="B94" s="72"/>
      <c r="D94" s="120"/>
      <c r="F94" s="151" t="s">
        <v>74</v>
      </c>
      <c r="H94" s="152">
        <v>820</v>
      </c>
      <c r="L94" s="72"/>
      <c r="M94" s="124"/>
      <c r="T94" s="125"/>
      <c r="AT94" s="78"/>
      <c r="AU94" s="78"/>
      <c r="CB94" s="5"/>
    </row>
    <row r="95" spans="2:80" s="62" customFormat="1" ht="14.25" x14ac:dyDescent="0.25">
      <c r="B95" s="72"/>
      <c r="D95" s="120"/>
      <c r="F95" s="151" t="s">
        <v>75</v>
      </c>
      <c r="H95" s="152">
        <v>530</v>
      </c>
      <c r="L95" s="72"/>
      <c r="M95" s="124"/>
      <c r="T95" s="125"/>
      <c r="AT95" s="78"/>
      <c r="AU95" s="78"/>
      <c r="CB95" s="5"/>
    </row>
    <row r="96" spans="2:80" s="62" customFormat="1" ht="14.25" x14ac:dyDescent="0.25">
      <c r="B96" s="72"/>
      <c r="D96" s="120"/>
      <c r="F96" s="151" t="s">
        <v>76</v>
      </c>
      <c r="H96" s="152">
        <f>SUM(H93:H95)</f>
        <v>2045</v>
      </c>
      <c r="L96" s="72"/>
      <c r="M96" s="124"/>
      <c r="T96" s="125"/>
      <c r="AT96" s="78"/>
      <c r="AU96" s="78"/>
      <c r="CB96" s="5"/>
    </row>
    <row r="97" spans="2:80" s="1" customFormat="1" ht="24.2" customHeight="1" x14ac:dyDescent="0.25">
      <c r="B97" s="45"/>
      <c r="C97" s="46">
        <v>7</v>
      </c>
      <c r="D97" s="46" t="s">
        <v>35</v>
      </c>
      <c r="E97" s="47" t="s">
        <v>121</v>
      </c>
      <c r="F97" s="185" t="s">
        <v>122</v>
      </c>
      <c r="G97" s="49" t="s">
        <v>68</v>
      </c>
      <c r="H97" s="182">
        <f>H101</f>
        <v>1850</v>
      </c>
      <c r="I97" s="51"/>
      <c r="J97" s="52">
        <f>ROUND(I97*H97,2)</f>
        <v>0</v>
      </c>
      <c r="K97" s="53"/>
      <c r="L97" s="4"/>
      <c r="M97" s="54" t="s">
        <v>18</v>
      </c>
      <c r="N97" s="55" t="s">
        <v>39</v>
      </c>
      <c r="O97" s="56">
        <v>0</v>
      </c>
      <c r="P97" s="56">
        <f>O97*H97</f>
        <v>0</v>
      </c>
      <c r="Q97" s="56">
        <v>1.54E-2</v>
      </c>
      <c r="R97" s="56">
        <f>Q97*H97</f>
        <v>28.490000000000002</v>
      </c>
      <c r="S97" s="56">
        <v>0</v>
      </c>
      <c r="T97" s="57">
        <f>S97*H97</f>
        <v>0</v>
      </c>
      <c r="AR97" s="58" t="s">
        <v>40</v>
      </c>
      <c r="AT97" s="58" t="s">
        <v>35</v>
      </c>
      <c r="AU97" s="58" t="s">
        <v>41</v>
      </c>
      <c r="AY97" s="30" t="s">
        <v>33</v>
      </c>
      <c r="BE97" s="59">
        <f>IF(N97="základní",J97,0)</f>
        <v>0</v>
      </c>
      <c r="BF97" s="59">
        <f>IF(N97="snížená",J97,0)</f>
        <v>0</v>
      </c>
      <c r="BG97" s="59">
        <f>IF(N97="zákl. přenesená",J97,0)</f>
        <v>0</v>
      </c>
      <c r="BH97" s="59">
        <f>IF(N97="sníž. přenesená",J97,0)</f>
        <v>0</v>
      </c>
      <c r="BI97" s="59">
        <f>IF(N97="nulová",J97,0)</f>
        <v>0</v>
      </c>
      <c r="BJ97" s="30" t="s">
        <v>31</v>
      </c>
      <c r="BK97" s="59">
        <f>ROUND(I97*H97,2)</f>
        <v>0</v>
      </c>
      <c r="BL97" s="30" t="s">
        <v>40</v>
      </c>
      <c r="BM97" s="58" t="s">
        <v>123</v>
      </c>
      <c r="CB97" s="5"/>
    </row>
    <row r="98" spans="2:80" s="62" customFormat="1" ht="14.25" x14ac:dyDescent="0.25">
      <c r="B98" s="72"/>
      <c r="D98" s="60" t="s">
        <v>43</v>
      </c>
      <c r="F98" s="151" t="s">
        <v>72</v>
      </c>
      <c r="H98" s="152">
        <v>500</v>
      </c>
      <c r="L98" s="72"/>
      <c r="M98" s="124"/>
      <c r="T98" s="125"/>
      <c r="AT98" s="78"/>
      <c r="AU98" s="78"/>
      <c r="CB98" s="5"/>
    </row>
    <row r="99" spans="2:80" s="62" customFormat="1" ht="14.25" x14ac:dyDescent="0.25">
      <c r="B99" s="72"/>
      <c r="D99" s="120"/>
      <c r="F99" s="151" t="s">
        <v>74</v>
      </c>
      <c r="H99" s="152">
        <v>820</v>
      </c>
      <c r="L99" s="72"/>
      <c r="M99" s="124"/>
      <c r="T99" s="125"/>
      <c r="AT99" s="78"/>
      <c r="AU99" s="78"/>
      <c r="CB99" s="5"/>
    </row>
    <row r="100" spans="2:80" s="62" customFormat="1" ht="14.25" x14ac:dyDescent="0.25">
      <c r="B100" s="72"/>
      <c r="D100" s="120"/>
      <c r="F100" s="151" t="s">
        <v>75</v>
      </c>
      <c r="H100" s="152">
        <v>530</v>
      </c>
      <c r="L100" s="72"/>
      <c r="M100" s="124"/>
      <c r="T100" s="125"/>
      <c r="AT100" s="78"/>
      <c r="AU100" s="78"/>
      <c r="CB100" s="5"/>
    </row>
    <row r="101" spans="2:80" s="62" customFormat="1" ht="14.25" x14ac:dyDescent="0.25">
      <c r="B101" s="72"/>
      <c r="D101" s="120"/>
      <c r="F101" s="151" t="s">
        <v>76</v>
      </c>
      <c r="H101" s="152">
        <f>SUM(H98:H100)</f>
        <v>1850</v>
      </c>
      <c r="L101" s="72"/>
      <c r="M101" s="124"/>
      <c r="T101" s="125"/>
      <c r="AT101" s="78"/>
      <c r="AU101" s="78"/>
      <c r="CB101" s="5"/>
    </row>
    <row r="102" spans="2:80" s="1" customFormat="1" ht="36" x14ac:dyDescent="0.25">
      <c r="B102" s="45"/>
      <c r="C102" s="183" t="s">
        <v>124</v>
      </c>
      <c r="D102" s="183" t="s">
        <v>35</v>
      </c>
      <c r="E102" s="184" t="s">
        <v>121</v>
      </c>
      <c r="F102" s="185" t="s">
        <v>125</v>
      </c>
      <c r="G102" s="186" t="s">
        <v>68</v>
      </c>
      <c r="H102" s="182">
        <f>SUM(H104)</f>
        <v>695</v>
      </c>
      <c r="I102" s="187"/>
      <c r="J102" s="188">
        <f>ROUND(I102*H102,2)</f>
        <v>0</v>
      </c>
      <c r="K102" s="53"/>
      <c r="L102" s="4"/>
      <c r="M102" s="54" t="s">
        <v>18</v>
      </c>
      <c r="N102" s="55" t="s">
        <v>39</v>
      </c>
      <c r="O102" s="56">
        <v>0</v>
      </c>
      <c r="P102" s="56">
        <f>O102*H102</f>
        <v>0</v>
      </c>
      <c r="Q102" s="56">
        <v>1.54E-2</v>
      </c>
      <c r="R102" s="56">
        <f>Q102*H102</f>
        <v>10.703000000000001</v>
      </c>
      <c r="S102" s="56">
        <v>0</v>
      </c>
      <c r="T102" s="57">
        <f>S102*H102</f>
        <v>0</v>
      </c>
      <c r="AR102" s="58" t="s">
        <v>40</v>
      </c>
      <c r="AT102" s="58" t="s">
        <v>35</v>
      </c>
      <c r="AU102" s="58" t="s">
        <v>41</v>
      </c>
      <c r="AY102" s="30" t="s">
        <v>33</v>
      </c>
      <c r="BE102" s="59">
        <f>IF(N102="základní",J102,0)</f>
        <v>0</v>
      </c>
      <c r="BF102" s="59">
        <f>IF(N102="snížená",J102,0)</f>
        <v>0</v>
      </c>
      <c r="BG102" s="59">
        <f>IF(N102="zákl. přenesená",J102,0)</f>
        <v>0</v>
      </c>
      <c r="BH102" s="59">
        <f>IF(N102="sníž. přenesená",J102,0)</f>
        <v>0</v>
      </c>
      <c r="BI102" s="59">
        <f>IF(N102="nulová",J102,0)</f>
        <v>0</v>
      </c>
      <c r="BJ102" s="30" t="s">
        <v>31</v>
      </c>
      <c r="BK102" s="59">
        <f>ROUND(I102*H102,2)</f>
        <v>0</v>
      </c>
      <c r="BL102" s="30" t="s">
        <v>40</v>
      </c>
      <c r="BM102" s="58" t="s">
        <v>123</v>
      </c>
      <c r="CB102" s="5"/>
    </row>
    <row r="103" spans="2:80" s="1" customFormat="1" x14ac:dyDescent="0.25">
      <c r="B103" s="4"/>
      <c r="D103" s="60" t="s">
        <v>43</v>
      </c>
      <c r="F103" s="151" t="s">
        <v>73</v>
      </c>
      <c r="G103" s="62"/>
      <c r="H103" s="152">
        <v>695</v>
      </c>
      <c r="J103" s="62"/>
      <c r="L103" s="4"/>
      <c r="M103" s="63"/>
      <c r="T103" s="64"/>
      <c r="AT103" s="30" t="s">
        <v>43</v>
      </c>
      <c r="AU103" s="30" t="s">
        <v>41</v>
      </c>
      <c r="CB103" s="5"/>
    </row>
    <row r="104" spans="2:80" s="62" customFormat="1" ht="14.25" x14ac:dyDescent="0.25">
      <c r="B104" s="72"/>
      <c r="D104" s="120"/>
      <c r="F104" s="151" t="s">
        <v>76</v>
      </c>
      <c r="H104" s="152">
        <f>SUM(H103:H103)</f>
        <v>695</v>
      </c>
      <c r="L104" s="72"/>
      <c r="M104" s="124"/>
      <c r="T104" s="125"/>
      <c r="AT104" s="78"/>
      <c r="AU104" s="78"/>
      <c r="CB104" s="5"/>
    </row>
    <row r="105" spans="2:80" s="1" customFormat="1" x14ac:dyDescent="0.25">
      <c r="B105" s="45"/>
      <c r="C105" s="153" t="s">
        <v>126</v>
      </c>
      <c r="D105" s="153" t="s">
        <v>35</v>
      </c>
      <c r="E105" s="154"/>
      <c r="F105" s="155" t="s">
        <v>127</v>
      </c>
      <c r="G105" s="156" t="s">
        <v>68</v>
      </c>
      <c r="H105" s="157">
        <f>SUM(H107)</f>
        <v>24</v>
      </c>
      <c r="I105" s="158"/>
      <c r="J105" s="105">
        <f>ROUND(I105*H105,2)</f>
        <v>0</v>
      </c>
      <c r="K105" s="53"/>
      <c r="L105" s="4"/>
      <c r="M105" s="54" t="s">
        <v>18</v>
      </c>
      <c r="N105" s="55" t="s">
        <v>39</v>
      </c>
      <c r="O105" s="56">
        <v>0</v>
      </c>
      <c r="P105" s="56">
        <f>O105*H105</f>
        <v>0</v>
      </c>
      <c r="Q105" s="56">
        <v>1.54E-2</v>
      </c>
      <c r="R105" s="56">
        <f>Q105*H105</f>
        <v>0.36960000000000004</v>
      </c>
      <c r="S105" s="56">
        <v>0</v>
      </c>
      <c r="T105" s="57">
        <f>S105*H105</f>
        <v>0</v>
      </c>
      <c r="AR105" s="58" t="s">
        <v>40</v>
      </c>
      <c r="AT105" s="58" t="s">
        <v>35</v>
      </c>
      <c r="AU105" s="58" t="s">
        <v>41</v>
      </c>
      <c r="AY105" s="30" t="s">
        <v>33</v>
      </c>
      <c r="BE105" s="59">
        <f>IF(N105="základní",J105,0)</f>
        <v>0</v>
      </c>
      <c r="BF105" s="59">
        <f>IF(N105="snížená",J105,0)</f>
        <v>0</v>
      </c>
      <c r="BG105" s="59">
        <f>IF(N105="zákl. přenesená",J105,0)</f>
        <v>0</v>
      </c>
      <c r="BH105" s="59">
        <f>IF(N105="sníž. přenesená",J105,0)</f>
        <v>0</v>
      </c>
      <c r="BI105" s="59">
        <f>IF(N105="nulová",J105,0)</f>
        <v>0</v>
      </c>
      <c r="BJ105" s="30" t="s">
        <v>31</v>
      </c>
      <c r="BK105" s="59">
        <f>ROUND(I105*H105,2)</f>
        <v>0</v>
      </c>
      <c r="BL105" s="30" t="s">
        <v>40</v>
      </c>
      <c r="BM105" s="58" t="s">
        <v>123</v>
      </c>
      <c r="CB105" s="128">
        <v>44685</v>
      </c>
    </row>
    <row r="106" spans="2:80" s="1" customFormat="1" x14ac:dyDescent="0.25">
      <c r="B106" s="4"/>
      <c r="D106" s="60" t="s">
        <v>43</v>
      </c>
      <c r="F106" s="151" t="s">
        <v>128</v>
      </c>
      <c r="G106" s="62"/>
      <c r="H106" s="152">
        <f>8*3</f>
        <v>24</v>
      </c>
      <c r="J106" s="62"/>
      <c r="L106" s="4"/>
      <c r="M106" s="63"/>
      <c r="T106" s="64"/>
      <c r="AT106" s="30" t="s">
        <v>43</v>
      </c>
      <c r="AU106" s="30" t="s">
        <v>41</v>
      </c>
      <c r="CB106" s="5"/>
    </row>
    <row r="107" spans="2:80" s="62" customFormat="1" ht="14.25" x14ac:dyDescent="0.25">
      <c r="B107" s="72"/>
      <c r="D107" s="120"/>
      <c r="F107" s="151" t="s">
        <v>76</v>
      </c>
      <c r="H107" s="152">
        <f>SUM(H106:H106)</f>
        <v>24</v>
      </c>
      <c r="L107" s="72"/>
      <c r="M107" s="124"/>
      <c r="T107" s="125"/>
      <c r="AT107" s="78"/>
      <c r="AU107" s="78"/>
      <c r="CB107" s="5"/>
    </row>
    <row r="108" spans="2:80" s="62" customFormat="1" ht="24.2" customHeight="1" x14ac:dyDescent="0.25">
      <c r="B108" s="65"/>
      <c r="C108" s="66">
        <v>9</v>
      </c>
      <c r="D108" s="66" t="s">
        <v>35</v>
      </c>
      <c r="E108" s="67" t="s">
        <v>129</v>
      </c>
      <c r="F108" s="68" t="s">
        <v>130</v>
      </c>
      <c r="G108" s="69" t="s">
        <v>84</v>
      </c>
      <c r="H108" s="147">
        <f>H110</f>
        <v>118</v>
      </c>
      <c r="I108" s="52"/>
      <c r="J108" s="52">
        <f>ROUND(I108*H108,2)</f>
        <v>0</v>
      </c>
      <c r="K108" s="71"/>
      <c r="L108" s="72"/>
      <c r="M108" s="73" t="s">
        <v>18</v>
      </c>
      <c r="N108" s="74" t="s">
        <v>39</v>
      </c>
      <c r="O108" s="75">
        <v>0</v>
      </c>
      <c r="P108" s="75">
        <f>O108*H108</f>
        <v>0</v>
      </c>
      <c r="Q108" s="75">
        <v>1.54E-2</v>
      </c>
      <c r="R108" s="75">
        <f>Q108*H108</f>
        <v>1.8172000000000001</v>
      </c>
      <c r="S108" s="75">
        <v>0</v>
      </c>
      <c r="T108" s="76">
        <f>S108*H108</f>
        <v>0</v>
      </c>
      <c r="AR108" s="77" t="s">
        <v>40</v>
      </c>
      <c r="AT108" s="77" t="s">
        <v>35</v>
      </c>
      <c r="AU108" s="77" t="s">
        <v>41</v>
      </c>
      <c r="AY108" s="78" t="s">
        <v>33</v>
      </c>
      <c r="BE108" s="79">
        <f>IF(N108="základní",J108,0)</f>
        <v>0</v>
      </c>
      <c r="BF108" s="79">
        <f>IF(N108="snížená",J108,0)</f>
        <v>0</v>
      </c>
      <c r="BG108" s="79">
        <f>IF(N108="zákl. přenesená",J108,0)</f>
        <v>0</v>
      </c>
      <c r="BH108" s="79">
        <f>IF(N108="sníž. přenesená",J108,0)</f>
        <v>0</v>
      </c>
      <c r="BI108" s="79">
        <f>IF(N108="nulová",J108,0)</f>
        <v>0</v>
      </c>
      <c r="BJ108" s="78" t="s">
        <v>31</v>
      </c>
      <c r="BK108" s="79">
        <f>ROUND(I108*H108,2)</f>
        <v>0</v>
      </c>
      <c r="BL108" s="78" t="s">
        <v>40</v>
      </c>
      <c r="BM108" s="77" t="s">
        <v>123</v>
      </c>
      <c r="CB108" s="5"/>
    </row>
    <row r="109" spans="2:80" s="62" customFormat="1" ht="14.25" x14ac:dyDescent="0.25">
      <c r="B109" s="72"/>
      <c r="D109" s="120"/>
      <c r="F109" s="151" t="s">
        <v>131</v>
      </c>
      <c r="H109" s="152">
        <v>118</v>
      </c>
      <c r="L109" s="72"/>
      <c r="M109" s="124"/>
      <c r="T109" s="125"/>
      <c r="AT109" s="78"/>
      <c r="AU109" s="78"/>
      <c r="CB109" s="5"/>
    </row>
    <row r="110" spans="2:80" s="62" customFormat="1" ht="14.25" x14ac:dyDescent="0.25">
      <c r="B110" s="72"/>
      <c r="D110" s="120"/>
      <c r="F110" s="151" t="s">
        <v>76</v>
      </c>
      <c r="H110" s="152">
        <f>SUM(H109:H109)</f>
        <v>118</v>
      </c>
      <c r="L110" s="72"/>
      <c r="M110" s="124"/>
      <c r="T110" s="125"/>
      <c r="AT110" s="78"/>
      <c r="AU110" s="78"/>
      <c r="CB110" s="5"/>
    </row>
    <row r="111" spans="2:80" s="32" customFormat="1" ht="22.9" customHeight="1" x14ac:dyDescent="0.2">
      <c r="B111" s="33"/>
      <c r="D111" s="34" t="s">
        <v>27</v>
      </c>
      <c r="E111" s="43">
        <v>6</v>
      </c>
      <c r="F111" s="43" t="s">
        <v>132</v>
      </c>
      <c r="J111" s="44">
        <f>SUM(J112:J114)</f>
        <v>0</v>
      </c>
      <c r="L111" s="33"/>
      <c r="M111" s="37"/>
      <c r="P111" s="38">
        <f>SUM(P112:P140)</f>
        <v>0</v>
      </c>
      <c r="R111" s="38">
        <f>SUM(R112:R140)</f>
        <v>0.29196000000000005</v>
      </c>
      <c r="T111" s="39">
        <f>SUM(T112:T140)</f>
        <v>0</v>
      </c>
      <c r="AR111" s="34" t="s">
        <v>31</v>
      </c>
      <c r="AT111" s="40" t="s">
        <v>27</v>
      </c>
      <c r="AU111" s="40" t="s">
        <v>31</v>
      </c>
      <c r="AY111" s="34" t="s">
        <v>33</v>
      </c>
      <c r="BK111" s="41">
        <f>SUM(BK112:BK140)</f>
        <v>0</v>
      </c>
      <c r="CB111" s="42"/>
    </row>
    <row r="112" spans="2:80" s="1" customFormat="1" ht="14.45" customHeight="1" x14ac:dyDescent="0.25">
      <c r="B112" s="45"/>
      <c r="C112" s="153" t="s">
        <v>133</v>
      </c>
      <c r="D112" s="153" t="s">
        <v>35</v>
      </c>
      <c r="E112" s="154" t="s">
        <v>134</v>
      </c>
      <c r="F112" s="155" t="s">
        <v>135</v>
      </c>
      <c r="G112" s="156" t="s">
        <v>68</v>
      </c>
      <c r="H112" s="157">
        <f>H114</f>
        <v>3.6</v>
      </c>
      <c r="I112" s="158"/>
      <c r="J112" s="105">
        <f>ROUND(I112*H112,2)</f>
        <v>0</v>
      </c>
      <c r="K112" s="53"/>
      <c r="L112" s="4"/>
      <c r="M112" s="54" t="s">
        <v>18</v>
      </c>
      <c r="N112" s="55" t="s">
        <v>39</v>
      </c>
      <c r="O112" s="56">
        <v>0</v>
      </c>
      <c r="P112" s="56">
        <f>O112*H112</f>
        <v>0</v>
      </c>
      <c r="Q112" s="56">
        <v>8.1100000000000005E-2</v>
      </c>
      <c r="R112" s="56">
        <f>Q112*H112</f>
        <v>0.29196000000000005</v>
      </c>
      <c r="S112" s="56">
        <v>0</v>
      </c>
      <c r="T112" s="57">
        <f>S112*H112</f>
        <v>0</v>
      </c>
      <c r="AR112" s="58" t="s">
        <v>40</v>
      </c>
      <c r="AT112" s="58" t="s">
        <v>35</v>
      </c>
      <c r="AU112" s="58" t="s">
        <v>41</v>
      </c>
      <c r="AY112" s="30" t="s">
        <v>33</v>
      </c>
      <c r="BE112" s="59">
        <f>IF(N112="základní",J112,0)</f>
        <v>0</v>
      </c>
      <c r="BF112" s="59">
        <f>IF(N112="snížená",J112,0)</f>
        <v>0</v>
      </c>
      <c r="BG112" s="59">
        <f>IF(N112="zákl. přenesená",J112,0)</f>
        <v>0</v>
      </c>
      <c r="BH112" s="59">
        <f>IF(N112="sníž. přenesená",J112,0)</f>
        <v>0</v>
      </c>
      <c r="BI112" s="59">
        <f>IF(N112="nulová",J112,0)</f>
        <v>0</v>
      </c>
      <c r="BJ112" s="30" t="s">
        <v>31</v>
      </c>
      <c r="BK112" s="59">
        <f>ROUND(I112*H112,2)</f>
        <v>0</v>
      </c>
      <c r="BL112" s="30" t="s">
        <v>40</v>
      </c>
      <c r="BM112" s="58" t="s">
        <v>100</v>
      </c>
      <c r="CB112" s="128">
        <v>44685</v>
      </c>
    </row>
    <row r="113" spans="1:80" s="62" customFormat="1" ht="14.25" x14ac:dyDescent="0.25">
      <c r="B113" s="72"/>
      <c r="C113" s="138"/>
      <c r="D113" s="139"/>
      <c r="E113" s="138"/>
      <c r="F113" s="159" t="s">
        <v>110</v>
      </c>
      <c r="G113" s="138"/>
      <c r="H113" s="160">
        <v>3.6</v>
      </c>
      <c r="I113" s="138"/>
      <c r="J113" s="138"/>
      <c r="L113" s="72"/>
      <c r="M113" s="124"/>
      <c r="T113" s="125"/>
      <c r="AT113" s="78"/>
      <c r="AU113" s="78"/>
      <c r="CB113" s="5"/>
    </row>
    <row r="114" spans="1:80" s="62" customFormat="1" ht="14.25" x14ac:dyDescent="0.25">
      <c r="B114" s="72"/>
      <c r="C114" s="138"/>
      <c r="D114" s="139"/>
      <c r="E114" s="138"/>
      <c r="F114" s="159" t="s">
        <v>76</v>
      </c>
      <c r="G114" s="138"/>
      <c r="H114" s="160">
        <f>SUM(H113:H113)</f>
        <v>3.6</v>
      </c>
      <c r="I114" s="138"/>
      <c r="J114" s="138"/>
      <c r="L114" s="72"/>
      <c r="M114" s="124"/>
      <c r="T114" s="125"/>
      <c r="AT114" s="78"/>
      <c r="AU114" s="78"/>
      <c r="CB114" s="5"/>
    </row>
    <row r="115" spans="1:80" s="145" customFormat="1" ht="25.9" customHeight="1" x14ac:dyDescent="0.2">
      <c r="B115" s="161"/>
      <c r="D115" s="143" t="s">
        <v>27</v>
      </c>
      <c r="E115" s="162" t="s">
        <v>136</v>
      </c>
      <c r="F115" s="162" t="s">
        <v>137</v>
      </c>
      <c r="J115" s="36">
        <f>J116</f>
        <v>0</v>
      </c>
      <c r="L115" s="161"/>
      <c r="M115" s="163"/>
      <c r="P115" s="164">
        <f>P116+P122+P145</f>
        <v>0</v>
      </c>
      <c r="R115" s="164">
        <f>R116+R122+R145</f>
        <v>0</v>
      </c>
      <c r="T115" s="165">
        <f>T116+T122+T145</f>
        <v>0</v>
      </c>
      <c r="AR115" s="143" t="s">
        <v>31</v>
      </c>
      <c r="AT115" s="166" t="s">
        <v>27</v>
      </c>
      <c r="AU115" s="166" t="s">
        <v>32</v>
      </c>
      <c r="AY115" s="143" t="s">
        <v>33</v>
      </c>
      <c r="BK115" s="167">
        <f>BK116+BK122+BK145</f>
        <v>0</v>
      </c>
      <c r="CB115" s="42"/>
    </row>
    <row r="116" spans="1:80" s="145" customFormat="1" ht="22.9" customHeight="1" x14ac:dyDescent="0.2">
      <c r="B116" s="161"/>
      <c r="D116" s="143" t="s">
        <v>27</v>
      </c>
      <c r="E116" s="144">
        <v>767</v>
      </c>
      <c r="F116" s="144" t="s">
        <v>138</v>
      </c>
      <c r="J116" s="44">
        <f>J117</f>
        <v>0</v>
      </c>
      <c r="L116" s="161"/>
      <c r="M116" s="163"/>
      <c r="P116" s="164">
        <f>SUM(P117:P121)</f>
        <v>0</v>
      </c>
      <c r="R116" s="164">
        <f>SUM(R117:R121)</f>
        <v>0</v>
      </c>
      <c r="T116" s="165">
        <f>SUM(T117:T121)</f>
        <v>0</v>
      </c>
      <c r="AR116" s="143" t="s">
        <v>31</v>
      </c>
      <c r="AT116" s="166" t="s">
        <v>27</v>
      </c>
      <c r="AU116" s="166" t="s">
        <v>31</v>
      </c>
      <c r="AY116" s="143" t="s">
        <v>33</v>
      </c>
      <c r="BK116" s="167">
        <f>SUM(BK117:BK121)</f>
        <v>0</v>
      </c>
      <c r="CB116" s="42"/>
    </row>
    <row r="117" spans="1:80" s="62" customFormat="1" ht="29.45" customHeight="1" x14ac:dyDescent="0.25">
      <c r="B117" s="65"/>
      <c r="C117" s="66">
        <v>10</v>
      </c>
      <c r="D117" s="66"/>
      <c r="E117" s="67" t="s">
        <v>139</v>
      </c>
      <c r="F117" s="103" t="s">
        <v>140</v>
      </c>
      <c r="G117" s="69" t="s">
        <v>68</v>
      </c>
      <c r="H117" s="147">
        <f>H120</f>
        <v>330</v>
      </c>
      <c r="I117" s="52"/>
      <c r="J117" s="52">
        <f>ROUND(I117*H117,2)</f>
        <v>0</v>
      </c>
      <c r="K117" s="71"/>
      <c r="L117" s="72"/>
      <c r="M117" s="73" t="s">
        <v>18</v>
      </c>
      <c r="N117" s="74" t="s">
        <v>39</v>
      </c>
      <c r="O117" s="75">
        <v>0</v>
      </c>
      <c r="P117" s="75">
        <f>O117*H117</f>
        <v>0</v>
      </c>
      <c r="Q117" s="75">
        <v>0</v>
      </c>
      <c r="R117" s="75">
        <f>Q117*H117</f>
        <v>0</v>
      </c>
      <c r="S117" s="75">
        <v>0</v>
      </c>
      <c r="T117" s="76">
        <f>S117*H117</f>
        <v>0</v>
      </c>
      <c r="AR117" s="77" t="s">
        <v>40</v>
      </c>
      <c r="AT117" s="77" t="s">
        <v>35</v>
      </c>
      <c r="AU117" s="77" t="s">
        <v>41</v>
      </c>
      <c r="AY117" s="78" t="s">
        <v>33</v>
      </c>
      <c r="BE117" s="79">
        <f>IF(N117="základní",J117,0)</f>
        <v>0</v>
      </c>
      <c r="BF117" s="79">
        <f>IF(N117="snížená",J117,0)</f>
        <v>0</v>
      </c>
      <c r="BG117" s="79">
        <f>IF(N117="zákl. přenesená",J117,0)</f>
        <v>0</v>
      </c>
      <c r="BH117" s="79">
        <f>IF(N117="sníž. přenesená",J117,0)</f>
        <v>0</v>
      </c>
      <c r="BI117" s="79">
        <f>IF(N117="nulová",J117,0)</f>
        <v>0</v>
      </c>
      <c r="BJ117" s="78" t="s">
        <v>31</v>
      </c>
      <c r="BK117" s="79">
        <f>ROUND(I117*H117,2)</f>
        <v>0</v>
      </c>
      <c r="BL117" s="78" t="s">
        <v>40</v>
      </c>
      <c r="BM117" s="77" t="s">
        <v>42</v>
      </c>
      <c r="CB117" s="128">
        <v>44685</v>
      </c>
    </row>
    <row r="118" spans="1:80" s="90" customFormat="1" ht="14.25" x14ac:dyDescent="0.2">
      <c r="A118" s="62"/>
      <c r="B118" s="72"/>
      <c r="C118" s="81"/>
      <c r="D118" s="82"/>
      <c r="E118" s="82"/>
      <c r="F118" s="83" t="s">
        <v>141</v>
      </c>
      <c r="G118" s="84"/>
      <c r="H118" s="85">
        <f>2*15*4</f>
        <v>120</v>
      </c>
      <c r="I118" s="82"/>
      <c r="J118" s="86"/>
      <c r="K118" s="87"/>
      <c r="L118" s="88"/>
      <c r="M118" s="89"/>
      <c r="N118" s="89"/>
      <c r="CB118" s="91"/>
    </row>
    <row r="119" spans="1:80" s="90" customFormat="1" ht="14.25" x14ac:dyDescent="0.2">
      <c r="A119" s="62"/>
      <c r="B119" s="72"/>
      <c r="C119" s="81"/>
      <c r="D119" s="82"/>
      <c r="E119" s="82"/>
      <c r="F119" s="83" t="s">
        <v>142</v>
      </c>
      <c r="G119" s="84"/>
      <c r="H119" s="85">
        <f>2*21*5</f>
        <v>210</v>
      </c>
      <c r="I119" s="82"/>
      <c r="J119" s="86"/>
      <c r="K119" s="87"/>
      <c r="L119" s="88"/>
      <c r="M119" s="89"/>
      <c r="N119" s="89"/>
      <c r="CB119" s="91"/>
    </row>
    <row r="120" spans="1:80" s="90" customFormat="1" ht="14.25" x14ac:dyDescent="0.2">
      <c r="A120" s="62"/>
      <c r="B120" s="72"/>
      <c r="C120" s="81"/>
      <c r="D120" s="82"/>
      <c r="E120" s="82"/>
      <c r="F120" s="168" t="s">
        <v>54</v>
      </c>
      <c r="G120" s="169"/>
      <c r="H120" s="170">
        <f>SUM(H118:H119)</f>
        <v>330</v>
      </c>
      <c r="I120" s="82"/>
      <c r="J120" s="86"/>
      <c r="K120" s="87"/>
      <c r="L120" s="88"/>
      <c r="M120" s="89"/>
      <c r="N120" s="89"/>
      <c r="CB120" s="91"/>
    </row>
    <row r="121" spans="1:80" s="32" customFormat="1" ht="25.9" customHeight="1" x14ac:dyDescent="0.2">
      <c r="B121" s="33"/>
      <c r="D121" s="34" t="s">
        <v>27</v>
      </c>
      <c r="E121" s="35" t="s">
        <v>65</v>
      </c>
      <c r="F121" s="35" t="s">
        <v>143</v>
      </c>
      <c r="J121" s="36">
        <f>SUM(J122:J141)</f>
        <v>0</v>
      </c>
      <c r="L121" s="33"/>
      <c r="M121" s="37"/>
      <c r="P121" s="38">
        <f>SUM(P122:P134)</f>
        <v>0</v>
      </c>
      <c r="R121" s="38">
        <f>SUM(R122:R134)</f>
        <v>0</v>
      </c>
      <c r="T121" s="39">
        <f>SUM(T122:T134)</f>
        <v>0</v>
      </c>
      <c r="AR121" s="34" t="s">
        <v>144</v>
      </c>
      <c r="AT121" s="40" t="s">
        <v>27</v>
      </c>
      <c r="AU121" s="40" t="s">
        <v>32</v>
      </c>
      <c r="AY121" s="34" t="s">
        <v>33</v>
      </c>
      <c r="BK121" s="41">
        <f>SUM(BK122:BK134)</f>
        <v>0</v>
      </c>
      <c r="CB121" s="42"/>
    </row>
    <row r="122" spans="1:80" s="1" customFormat="1" ht="14.45" customHeight="1" x14ac:dyDescent="0.25">
      <c r="B122" s="45"/>
      <c r="C122" s="46">
        <v>15</v>
      </c>
      <c r="D122" s="46" t="s">
        <v>35</v>
      </c>
      <c r="E122" s="47" t="s">
        <v>31</v>
      </c>
      <c r="F122" s="48" t="s">
        <v>145</v>
      </c>
      <c r="G122" s="49" t="s">
        <v>146</v>
      </c>
      <c r="H122" s="50">
        <v>1</v>
      </c>
      <c r="I122" s="51"/>
      <c r="J122" s="52">
        <f t="shared" ref="J122:J141" si="0">ROUND(I122*H122,2)</f>
        <v>0</v>
      </c>
      <c r="K122" s="53"/>
      <c r="L122" s="4"/>
      <c r="M122" s="54" t="s">
        <v>18</v>
      </c>
      <c r="N122" s="55" t="s">
        <v>39</v>
      </c>
      <c r="O122" s="56">
        <v>0</v>
      </c>
      <c r="P122" s="56">
        <f>O122*H122</f>
        <v>0</v>
      </c>
      <c r="Q122" s="56">
        <v>0</v>
      </c>
      <c r="R122" s="56">
        <f>Q122*H122</f>
        <v>0</v>
      </c>
      <c r="S122" s="56">
        <v>0</v>
      </c>
      <c r="T122" s="57">
        <f>S122*H122</f>
        <v>0</v>
      </c>
      <c r="AR122" s="58" t="s">
        <v>40</v>
      </c>
      <c r="AT122" s="58" t="s">
        <v>35</v>
      </c>
      <c r="AU122" s="58" t="s">
        <v>31</v>
      </c>
      <c r="AY122" s="30" t="s">
        <v>33</v>
      </c>
      <c r="BE122" s="59">
        <f>IF(N122="základní",J122,0)</f>
        <v>0</v>
      </c>
      <c r="BF122" s="59">
        <f>IF(N122="snížená",J122,0)</f>
        <v>0</v>
      </c>
      <c r="BG122" s="59">
        <f>IF(N122="zákl. přenesená",J122,0)</f>
        <v>0</v>
      </c>
      <c r="BH122" s="59">
        <f>IF(N122="sníž. přenesená",J122,0)</f>
        <v>0</v>
      </c>
      <c r="BI122" s="59">
        <f>IF(N122="nulová",J122,0)</f>
        <v>0</v>
      </c>
      <c r="BJ122" s="30" t="s">
        <v>31</v>
      </c>
      <c r="BK122" s="59">
        <f>ROUND(I122*H122,2)</f>
        <v>0</v>
      </c>
      <c r="BL122" s="30" t="s">
        <v>40</v>
      </c>
      <c r="BM122" s="58" t="s">
        <v>147</v>
      </c>
      <c r="CB122" s="5"/>
    </row>
    <row r="123" spans="1:80" s="1" customFormat="1" ht="14.45" customHeight="1" x14ac:dyDescent="0.25">
      <c r="B123" s="45"/>
      <c r="C123" s="46">
        <v>16</v>
      </c>
      <c r="D123" s="46" t="s">
        <v>35</v>
      </c>
      <c r="E123" s="47" t="s">
        <v>41</v>
      </c>
      <c r="F123" s="48" t="s">
        <v>148</v>
      </c>
      <c r="G123" s="49" t="s">
        <v>146</v>
      </c>
      <c r="H123" s="50">
        <v>1</v>
      </c>
      <c r="I123" s="51"/>
      <c r="J123" s="52">
        <f t="shared" si="0"/>
        <v>0</v>
      </c>
      <c r="K123" s="53"/>
      <c r="L123" s="4"/>
      <c r="M123" s="54" t="s">
        <v>18</v>
      </c>
      <c r="N123" s="55" t="s">
        <v>39</v>
      </c>
      <c r="O123" s="56">
        <v>0</v>
      </c>
      <c r="P123" s="56">
        <f>O123*H123</f>
        <v>0</v>
      </c>
      <c r="Q123" s="56">
        <v>0</v>
      </c>
      <c r="R123" s="56">
        <f>Q123*H123</f>
        <v>0</v>
      </c>
      <c r="S123" s="56">
        <v>0</v>
      </c>
      <c r="T123" s="57">
        <f>S123*H123</f>
        <v>0</v>
      </c>
      <c r="AR123" s="58" t="s">
        <v>40</v>
      </c>
      <c r="AT123" s="58" t="s">
        <v>35</v>
      </c>
      <c r="AU123" s="58" t="s">
        <v>31</v>
      </c>
      <c r="AY123" s="30" t="s">
        <v>33</v>
      </c>
      <c r="BE123" s="59">
        <f>IF(N123="základní",J123,0)</f>
        <v>0</v>
      </c>
      <c r="BF123" s="59">
        <f>IF(N123="snížená",J123,0)</f>
        <v>0</v>
      </c>
      <c r="BG123" s="59">
        <f>IF(N123="zákl. přenesená",J123,0)</f>
        <v>0</v>
      </c>
      <c r="BH123" s="59">
        <f>IF(N123="sníž. přenesená",J123,0)</f>
        <v>0</v>
      </c>
      <c r="BI123" s="59">
        <f>IF(N123="nulová",J123,0)</f>
        <v>0</v>
      </c>
      <c r="BJ123" s="30" t="s">
        <v>31</v>
      </c>
      <c r="BK123" s="59">
        <f>ROUND(I123*H123,2)</f>
        <v>0</v>
      </c>
      <c r="BL123" s="30" t="s">
        <v>40</v>
      </c>
      <c r="BM123" s="58" t="s">
        <v>149</v>
      </c>
      <c r="CB123" s="5"/>
    </row>
    <row r="124" spans="1:80" s="1" customFormat="1" ht="11.45" customHeight="1" x14ac:dyDescent="0.25">
      <c r="B124" s="45"/>
      <c r="C124" s="46">
        <v>17</v>
      </c>
      <c r="D124" s="46" t="s">
        <v>35</v>
      </c>
      <c r="E124" s="47" t="s">
        <v>150</v>
      </c>
      <c r="F124" s="48" t="s">
        <v>151</v>
      </c>
      <c r="G124" s="49" t="s">
        <v>57</v>
      </c>
      <c r="H124" s="50">
        <v>1</v>
      </c>
      <c r="I124" s="51"/>
      <c r="J124" s="52">
        <f t="shared" si="0"/>
        <v>0</v>
      </c>
      <c r="K124" s="53"/>
      <c r="L124" s="4"/>
      <c r="M124" s="54" t="s">
        <v>18</v>
      </c>
      <c r="N124" s="55" t="s">
        <v>39</v>
      </c>
      <c r="O124" s="56">
        <v>0</v>
      </c>
      <c r="P124" s="56">
        <f>O124*H124</f>
        <v>0</v>
      </c>
      <c r="Q124" s="56">
        <v>0</v>
      </c>
      <c r="R124" s="56">
        <f>Q124*H124</f>
        <v>0</v>
      </c>
      <c r="S124" s="56">
        <v>0</v>
      </c>
      <c r="T124" s="57">
        <f>S124*H124</f>
        <v>0</v>
      </c>
      <c r="AR124" s="58" t="s">
        <v>152</v>
      </c>
      <c r="AT124" s="58" t="s">
        <v>35</v>
      </c>
      <c r="AU124" s="58" t="s">
        <v>31</v>
      </c>
      <c r="AY124" s="30" t="s">
        <v>33</v>
      </c>
      <c r="BE124" s="59">
        <f>IF(N124="základní",J124,0)</f>
        <v>0</v>
      </c>
      <c r="BF124" s="59">
        <f>IF(N124="snížená",J124,0)</f>
        <v>0</v>
      </c>
      <c r="BG124" s="59">
        <f>IF(N124="zákl. přenesená",J124,0)</f>
        <v>0</v>
      </c>
      <c r="BH124" s="59">
        <f>IF(N124="sníž. přenesená",J124,0)</f>
        <v>0</v>
      </c>
      <c r="BI124" s="59">
        <f>IF(N124="nulová",J124,0)</f>
        <v>0</v>
      </c>
      <c r="BJ124" s="30" t="s">
        <v>31</v>
      </c>
      <c r="BK124" s="59">
        <f>ROUND(I124*H124,2)</f>
        <v>0</v>
      </c>
      <c r="BL124" s="30" t="s">
        <v>152</v>
      </c>
      <c r="BM124" s="58" t="s">
        <v>153</v>
      </c>
      <c r="CB124" s="5"/>
    </row>
    <row r="125" spans="1:80" s="1" customFormat="1" ht="11.45" customHeight="1" x14ac:dyDescent="0.25">
      <c r="B125" s="45"/>
      <c r="C125" s="46">
        <v>18</v>
      </c>
      <c r="D125" s="46" t="s">
        <v>35</v>
      </c>
      <c r="E125" s="47" t="s">
        <v>154</v>
      </c>
      <c r="F125" s="48" t="s">
        <v>155</v>
      </c>
      <c r="G125" s="49" t="s">
        <v>57</v>
      </c>
      <c r="H125" s="50">
        <v>1</v>
      </c>
      <c r="I125" s="51"/>
      <c r="J125" s="52">
        <f t="shared" si="0"/>
        <v>0</v>
      </c>
      <c r="K125" s="53"/>
      <c r="L125" s="4"/>
      <c r="M125" s="54" t="s">
        <v>18</v>
      </c>
      <c r="N125" s="55" t="s">
        <v>39</v>
      </c>
      <c r="O125" s="56">
        <v>0</v>
      </c>
      <c r="P125" s="56">
        <f>O125*H125</f>
        <v>0</v>
      </c>
      <c r="Q125" s="56">
        <v>0</v>
      </c>
      <c r="R125" s="56">
        <f>Q125*H125</f>
        <v>0</v>
      </c>
      <c r="S125" s="56">
        <v>0</v>
      </c>
      <c r="T125" s="57">
        <f>S125*H125</f>
        <v>0</v>
      </c>
      <c r="AR125" s="58" t="s">
        <v>152</v>
      </c>
      <c r="AT125" s="58" t="s">
        <v>35</v>
      </c>
      <c r="AU125" s="58" t="s">
        <v>31</v>
      </c>
      <c r="AY125" s="30" t="s">
        <v>33</v>
      </c>
      <c r="BE125" s="59">
        <f>IF(N125="základní",J125,0)</f>
        <v>0</v>
      </c>
      <c r="BF125" s="59">
        <f>IF(N125="snížená",J125,0)</f>
        <v>0</v>
      </c>
      <c r="BG125" s="59">
        <f>IF(N125="zákl. přenesená",J125,0)</f>
        <v>0</v>
      </c>
      <c r="BH125" s="59">
        <f>IF(N125="sníž. přenesená",J125,0)</f>
        <v>0</v>
      </c>
      <c r="BI125" s="59">
        <f>IF(N125="nulová",J125,0)</f>
        <v>0</v>
      </c>
      <c r="BJ125" s="30" t="s">
        <v>31</v>
      </c>
      <c r="BK125" s="59">
        <f>ROUND(I125*H125,2)</f>
        <v>0</v>
      </c>
      <c r="BL125" s="30" t="s">
        <v>152</v>
      </c>
      <c r="BM125" s="58" t="s">
        <v>156</v>
      </c>
      <c r="CB125" s="5"/>
    </row>
    <row r="126" spans="1:80" s="1" customFormat="1" ht="24" x14ac:dyDescent="0.25">
      <c r="B126" s="4"/>
      <c r="C126" s="46">
        <v>19</v>
      </c>
      <c r="D126" s="46" t="s">
        <v>35</v>
      </c>
      <c r="E126" s="47" t="s">
        <v>157</v>
      </c>
      <c r="F126" s="48" t="s">
        <v>158</v>
      </c>
      <c r="G126" s="49" t="s">
        <v>57</v>
      </c>
      <c r="H126" s="50">
        <v>1</v>
      </c>
      <c r="I126" s="51"/>
      <c r="J126" s="52">
        <f t="shared" si="0"/>
        <v>0</v>
      </c>
      <c r="L126" s="4"/>
      <c r="M126" s="63"/>
      <c r="T126" s="64"/>
      <c r="AT126" s="30"/>
      <c r="AU126" s="30"/>
      <c r="CB126" s="5"/>
    </row>
    <row r="127" spans="1:80" s="1" customFormat="1" x14ac:dyDescent="0.25">
      <c r="B127" s="4"/>
      <c r="C127" s="46">
        <v>20</v>
      </c>
      <c r="D127" s="46" t="s">
        <v>35</v>
      </c>
      <c r="E127" s="47" t="s">
        <v>159</v>
      </c>
      <c r="F127" s="48" t="s">
        <v>160</v>
      </c>
      <c r="G127" s="49" t="s">
        <v>57</v>
      </c>
      <c r="H127" s="50">
        <v>1</v>
      </c>
      <c r="I127" s="51"/>
      <c r="J127" s="52">
        <f t="shared" si="0"/>
        <v>0</v>
      </c>
      <c r="L127" s="4"/>
      <c r="M127" s="63"/>
      <c r="T127" s="64"/>
      <c r="AT127" s="30"/>
      <c r="AU127" s="30"/>
      <c r="CB127" s="5"/>
    </row>
    <row r="128" spans="1:80" s="1" customFormat="1" x14ac:dyDescent="0.25">
      <c r="B128" s="4"/>
      <c r="C128" s="46">
        <v>21</v>
      </c>
      <c r="D128" s="46" t="s">
        <v>35</v>
      </c>
      <c r="E128" s="47" t="s">
        <v>161</v>
      </c>
      <c r="F128" s="48" t="s">
        <v>162</v>
      </c>
      <c r="G128" s="49" t="s">
        <v>57</v>
      </c>
      <c r="H128" s="50">
        <v>1</v>
      </c>
      <c r="I128" s="51"/>
      <c r="J128" s="52">
        <f t="shared" si="0"/>
        <v>0</v>
      </c>
      <c r="L128" s="4"/>
      <c r="M128" s="63"/>
      <c r="T128" s="64"/>
      <c r="AT128" s="30"/>
      <c r="AU128" s="30"/>
      <c r="CB128" s="5"/>
    </row>
    <row r="129" spans="2:80" s="1" customFormat="1" x14ac:dyDescent="0.25">
      <c r="B129" s="4"/>
      <c r="C129" s="46">
        <v>22</v>
      </c>
      <c r="D129" s="46" t="s">
        <v>35</v>
      </c>
      <c r="E129" s="47" t="s">
        <v>163</v>
      </c>
      <c r="F129" s="48" t="s">
        <v>164</v>
      </c>
      <c r="G129" s="49" t="s">
        <v>57</v>
      </c>
      <c r="H129" s="50">
        <v>1</v>
      </c>
      <c r="I129" s="51"/>
      <c r="J129" s="52">
        <f t="shared" si="0"/>
        <v>0</v>
      </c>
      <c r="L129" s="4"/>
      <c r="M129" s="63"/>
      <c r="T129" s="64"/>
      <c r="AT129" s="30"/>
      <c r="AU129" s="30"/>
      <c r="CB129" s="5"/>
    </row>
    <row r="130" spans="2:80" s="1" customFormat="1" x14ac:dyDescent="0.25">
      <c r="B130" s="4"/>
      <c r="C130" s="46">
        <v>23</v>
      </c>
      <c r="D130" s="46" t="s">
        <v>35</v>
      </c>
      <c r="E130" s="47" t="s">
        <v>165</v>
      </c>
      <c r="F130" s="48" t="s">
        <v>166</v>
      </c>
      <c r="G130" s="49" t="s">
        <v>57</v>
      </c>
      <c r="H130" s="50">
        <v>1</v>
      </c>
      <c r="I130" s="51"/>
      <c r="J130" s="52">
        <f t="shared" si="0"/>
        <v>0</v>
      </c>
      <c r="L130" s="4"/>
      <c r="M130" s="63"/>
      <c r="T130" s="64"/>
      <c r="AT130" s="30"/>
      <c r="AU130" s="30"/>
      <c r="CB130" s="5"/>
    </row>
    <row r="131" spans="2:80" s="1" customFormat="1" x14ac:dyDescent="0.25">
      <c r="B131" s="4"/>
      <c r="C131" s="46">
        <v>24</v>
      </c>
      <c r="D131" s="46" t="s">
        <v>35</v>
      </c>
      <c r="E131" s="47" t="s">
        <v>167</v>
      </c>
      <c r="F131" s="48" t="s">
        <v>168</v>
      </c>
      <c r="G131" s="49" t="s">
        <v>57</v>
      </c>
      <c r="H131" s="50">
        <v>1</v>
      </c>
      <c r="I131" s="51"/>
      <c r="J131" s="52">
        <f t="shared" si="0"/>
        <v>0</v>
      </c>
      <c r="L131" s="4"/>
      <c r="M131" s="63"/>
      <c r="T131" s="64"/>
      <c r="AT131" s="30"/>
      <c r="AU131" s="30"/>
      <c r="CB131" s="5"/>
    </row>
    <row r="132" spans="2:80" s="1" customFormat="1" x14ac:dyDescent="0.25">
      <c r="B132" s="4"/>
      <c r="C132" s="46">
        <v>25</v>
      </c>
      <c r="D132" s="46" t="s">
        <v>35</v>
      </c>
      <c r="E132" s="47" t="s">
        <v>169</v>
      </c>
      <c r="F132" s="48" t="s">
        <v>170</v>
      </c>
      <c r="G132" s="49" t="s">
        <v>57</v>
      </c>
      <c r="H132" s="50">
        <v>1</v>
      </c>
      <c r="I132" s="51"/>
      <c r="J132" s="52">
        <f t="shared" si="0"/>
        <v>0</v>
      </c>
      <c r="L132" s="4"/>
      <c r="M132" s="63"/>
      <c r="T132" s="64"/>
      <c r="AT132" s="30"/>
      <c r="AU132" s="30"/>
      <c r="CB132" s="5"/>
    </row>
    <row r="133" spans="2:80" s="1" customFormat="1" ht="24" x14ac:dyDescent="0.25">
      <c r="B133" s="4"/>
      <c r="C133" s="46">
        <v>26</v>
      </c>
      <c r="D133" s="46" t="s">
        <v>35</v>
      </c>
      <c r="E133" s="47" t="s">
        <v>171</v>
      </c>
      <c r="F133" s="48" t="s">
        <v>172</v>
      </c>
      <c r="G133" s="49" t="s">
        <v>57</v>
      </c>
      <c r="H133" s="50">
        <v>1</v>
      </c>
      <c r="I133" s="51"/>
      <c r="J133" s="52">
        <f t="shared" si="0"/>
        <v>0</v>
      </c>
      <c r="L133" s="4"/>
      <c r="M133" s="63"/>
      <c r="T133" s="64"/>
      <c r="AT133" s="30"/>
      <c r="AU133" s="30"/>
      <c r="CB133" s="5"/>
    </row>
    <row r="134" spans="2:80" s="1" customFormat="1" x14ac:dyDescent="0.25">
      <c r="B134" s="4"/>
      <c r="C134" s="46">
        <v>27</v>
      </c>
      <c r="D134" s="46" t="s">
        <v>35</v>
      </c>
      <c r="E134" s="47" t="s">
        <v>173</v>
      </c>
      <c r="F134" s="48" t="s">
        <v>174</v>
      </c>
      <c r="G134" s="49" t="s">
        <v>57</v>
      </c>
      <c r="H134" s="50">
        <v>1</v>
      </c>
      <c r="I134" s="51"/>
      <c r="J134" s="52">
        <f t="shared" si="0"/>
        <v>0</v>
      </c>
      <c r="L134" s="4"/>
      <c r="M134" s="63"/>
      <c r="T134" s="64"/>
      <c r="AT134" s="30"/>
      <c r="AU134" s="30"/>
      <c r="CB134" s="5"/>
    </row>
    <row r="135" spans="2:80" s="1" customFormat="1" x14ac:dyDescent="0.25">
      <c r="B135" s="4"/>
      <c r="C135" s="189" t="s">
        <v>175</v>
      </c>
      <c r="D135" s="183" t="s">
        <v>35</v>
      </c>
      <c r="E135" s="184"/>
      <c r="F135" s="185" t="s">
        <v>176</v>
      </c>
      <c r="G135" s="186" t="s">
        <v>57</v>
      </c>
      <c r="H135" s="182">
        <v>1</v>
      </c>
      <c r="I135" s="187"/>
      <c r="J135" s="188">
        <f t="shared" si="0"/>
        <v>0</v>
      </c>
      <c r="L135" s="4"/>
      <c r="M135" s="63"/>
      <c r="T135" s="64"/>
      <c r="AT135" s="30"/>
      <c r="AU135" s="30"/>
      <c r="CB135" s="5"/>
    </row>
    <row r="136" spans="2:80" s="1" customFormat="1" ht="36" x14ac:dyDescent="0.25">
      <c r="B136" s="4"/>
      <c r="C136" s="171" t="s">
        <v>177</v>
      </c>
      <c r="D136" s="153" t="s">
        <v>35</v>
      </c>
      <c r="E136" s="154"/>
      <c r="F136" s="155" t="s">
        <v>178</v>
      </c>
      <c r="G136" s="156" t="s">
        <v>57</v>
      </c>
      <c r="H136" s="157">
        <v>2</v>
      </c>
      <c r="I136" s="158"/>
      <c r="J136" s="105">
        <f t="shared" si="0"/>
        <v>0</v>
      </c>
      <c r="L136" s="4"/>
      <c r="M136" s="63"/>
      <c r="T136" s="64"/>
      <c r="AT136" s="30"/>
      <c r="AU136" s="30"/>
      <c r="CB136" s="128">
        <v>44685</v>
      </c>
    </row>
    <row r="137" spans="2:80" s="1" customFormat="1" x14ac:dyDescent="0.25">
      <c r="B137" s="4"/>
      <c r="C137" s="189" t="s">
        <v>179</v>
      </c>
      <c r="D137" s="183" t="s">
        <v>35</v>
      </c>
      <c r="E137" s="184"/>
      <c r="F137" s="185" t="s">
        <v>180</v>
      </c>
      <c r="G137" s="186" t="s">
        <v>57</v>
      </c>
      <c r="H137" s="182">
        <v>2</v>
      </c>
      <c r="I137" s="187"/>
      <c r="J137" s="188">
        <f t="shared" si="0"/>
        <v>0</v>
      </c>
      <c r="L137" s="4"/>
      <c r="M137" s="63"/>
      <c r="T137" s="64"/>
      <c r="AT137" s="30"/>
      <c r="AU137" s="30"/>
      <c r="CB137" s="5"/>
    </row>
    <row r="138" spans="2:80" s="1" customFormat="1" x14ac:dyDescent="0.25">
      <c r="B138" s="4"/>
      <c r="C138" s="171" t="s">
        <v>181</v>
      </c>
      <c r="D138" s="153" t="s">
        <v>35</v>
      </c>
      <c r="E138" s="154"/>
      <c r="F138" s="155" t="s">
        <v>182</v>
      </c>
      <c r="G138" s="156" t="s">
        <v>57</v>
      </c>
      <c r="H138" s="157">
        <v>2</v>
      </c>
      <c r="I138" s="158"/>
      <c r="J138" s="105">
        <f t="shared" si="0"/>
        <v>0</v>
      </c>
      <c r="L138" s="4"/>
      <c r="M138" s="63"/>
      <c r="T138" s="64"/>
      <c r="AT138" s="30"/>
      <c r="AU138" s="30"/>
      <c r="CB138" s="128">
        <v>44685</v>
      </c>
    </row>
    <row r="139" spans="2:80" s="1" customFormat="1" x14ac:dyDescent="0.25">
      <c r="B139" s="4"/>
      <c r="C139" s="189" t="s">
        <v>183</v>
      </c>
      <c r="D139" s="183" t="s">
        <v>35</v>
      </c>
      <c r="E139" s="184"/>
      <c r="F139" s="185" t="s">
        <v>184</v>
      </c>
      <c r="G139" s="186" t="s">
        <v>84</v>
      </c>
      <c r="H139" s="182">
        <v>369</v>
      </c>
      <c r="I139" s="187"/>
      <c r="J139" s="188">
        <f t="shared" si="0"/>
        <v>0</v>
      </c>
      <c r="L139" s="4"/>
      <c r="M139" s="63"/>
      <c r="T139" s="64"/>
      <c r="AT139" s="30"/>
      <c r="AU139" s="30"/>
      <c r="CB139" s="5"/>
    </row>
    <row r="140" spans="2:80" s="1" customFormat="1" x14ac:dyDescent="0.25">
      <c r="B140" s="4"/>
      <c r="C140" s="171" t="s">
        <v>185</v>
      </c>
      <c r="D140" s="153" t="s">
        <v>35</v>
      </c>
      <c r="E140" s="154"/>
      <c r="F140" s="155" t="s">
        <v>186</v>
      </c>
      <c r="G140" s="156" t="s">
        <v>57</v>
      </c>
      <c r="H140" s="157">
        <v>1</v>
      </c>
      <c r="I140" s="158"/>
      <c r="J140" s="105">
        <f t="shared" si="0"/>
        <v>0</v>
      </c>
      <c r="L140" s="4"/>
      <c r="M140" s="63"/>
      <c r="T140" s="64"/>
      <c r="AT140" s="30"/>
      <c r="AU140" s="30"/>
      <c r="CB140" s="128">
        <v>44685</v>
      </c>
    </row>
    <row r="141" spans="2:80" s="1" customFormat="1" x14ac:dyDescent="0.25">
      <c r="B141" s="4"/>
      <c r="C141" s="171" t="s">
        <v>187</v>
      </c>
      <c r="D141" s="153" t="s">
        <v>35</v>
      </c>
      <c r="E141" s="154"/>
      <c r="F141" s="155" t="s">
        <v>188</v>
      </c>
      <c r="G141" s="156" t="s">
        <v>57</v>
      </c>
      <c r="H141" s="157">
        <v>1</v>
      </c>
      <c r="I141" s="158"/>
      <c r="J141" s="105">
        <f t="shared" si="0"/>
        <v>0</v>
      </c>
      <c r="L141" s="4"/>
      <c r="M141" s="63"/>
      <c r="T141" s="64"/>
      <c r="AT141" s="30"/>
      <c r="AU141" s="30"/>
      <c r="CB141" s="128">
        <v>44685</v>
      </c>
    </row>
    <row r="142" spans="2:80" s="32" customFormat="1" ht="25.9" customHeight="1" x14ac:dyDescent="0.2">
      <c r="B142" s="33"/>
      <c r="D142" s="34" t="s">
        <v>27</v>
      </c>
      <c r="E142" s="35" t="s">
        <v>189</v>
      </c>
      <c r="F142" s="35" t="s">
        <v>190</v>
      </c>
      <c r="J142" s="36">
        <f>J143</f>
        <v>0</v>
      </c>
      <c r="L142" s="33"/>
      <c r="M142" s="37"/>
      <c r="P142" s="38">
        <f>SUM(P143:P143)</f>
        <v>6.6000000000000003E-2</v>
      </c>
      <c r="R142" s="38">
        <f>SUM(R143:R143)</f>
        <v>0</v>
      </c>
      <c r="T142" s="39">
        <f>SUM(T143:T143)</f>
        <v>0</v>
      </c>
      <c r="AR142" s="34" t="s">
        <v>31</v>
      </c>
      <c r="AT142" s="40" t="s">
        <v>27</v>
      </c>
      <c r="AU142" s="40" t="s">
        <v>32</v>
      </c>
      <c r="AY142" s="34" t="s">
        <v>33</v>
      </c>
      <c r="BK142" s="41">
        <f>SUM(BK143:BK143)</f>
        <v>0</v>
      </c>
      <c r="CB142" s="42"/>
    </row>
    <row r="143" spans="2:80" s="1" customFormat="1" ht="14.45" customHeight="1" x14ac:dyDescent="0.25">
      <c r="B143" s="45"/>
      <c r="C143" s="46">
        <v>29</v>
      </c>
      <c r="D143" s="46" t="s">
        <v>35</v>
      </c>
      <c r="E143" s="47" t="s">
        <v>191</v>
      </c>
      <c r="F143" s="48" t="s">
        <v>192</v>
      </c>
      <c r="G143" s="49" t="s">
        <v>146</v>
      </c>
      <c r="H143" s="50">
        <v>1</v>
      </c>
      <c r="I143" s="51"/>
      <c r="J143" s="52">
        <f>ROUND(I143*H143,2)</f>
        <v>0</v>
      </c>
      <c r="K143" s="53"/>
      <c r="L143" s="4"/>
      <c r="M143" s="54" t="s">
        <v>18</v>
      </c>
      <c r="N143" s="55" t="s">
        <v>39</v>
      </c>
      <c r="O143" s="56">
        <v>6.6000000000000003E-2</v>
      </c>
      <c r="P143" s="56">
        <f>O143*H143</f>
        <v>6.6000000000000003E-2</v>
      </c>
      <c r="Q143" s="56">
        <v>0</v>
      </c>
      <c r="R143" s="56">
        <f>Q143*H143</f>
        <v>0</v>
      </c>
      <c r="S143" s="56">
        <v>0</v>
      </c>
      <c r="T143" s="57">
        <f>S143*H143</f>
        <v>0</v>
      </c>
      <c r="AR143" s="58" t="s">
        <v>40</v>
      </c>
      <c r="AT143" s="58" t="s">
        <v>35</v>
      </c>
      <c r="AU143" s="58" t="s">
        <v>31</v>
      </c>
      <c r="AY143" s="30" t="s">
        <v>33</v>
      </c>
      <c r="BE143" s="59">
        <f>IF(N143="základní",J143,0)</f>
        <v>0</v>
      </c>
      <c r="BF143" s="59">
        <f>IF(N143="snížená",J143,0)</f>
        <v>0</v>
      </c>
      <c r="BG143" s="59">
        <f>IF(N143="zákl. přenesená",J143,0)</f>
        <v>0</v>
      </c>
      <c r="BH143" s="59">
        <f>IF(N143="sníž. přenesená",J143,0)</f>
        <v>0</v>
      </c>
      <c r="BI143" s="59">
        <f>IF(N143="nulová",J143,0)</f>
        <v>0</v>
      </c>
      <c r="BJ143" s="30" t="s">
        <v>31</v>
      </c>
      <c r="BK143" s="59">
        <f>ROUND(I143*H143,2)</f>
        <v>0</v>
      </c>
      <c r="BL143" s="30" t="s">
        <v>40</v>
      </c>
      <c r="BM143" s="58" t="s">
        <v>193</v>
      </c>
      <c r="CB143" s="5"/>
    </row>
    <row r="144" spans="2:80" s="1" customFormat="1" ht="6.95" customHeight="1" x14ac:dyDescent="0.25">
      <c r="B144" s="172"/>
      <c r="C144" s="173"/>
      <c r="D144" s="173"/>
      <c r="E144" s="173"/>
      <c r="F144" s="173"/>
      <c r="G144" s="173"/>
      <c r="H144" s="173"/>
      <c r="I144" s="173"/>
      <c r="J144" s="174"/>
      <c r="K144" s="173"/>
      <c r="L144" s="4"/>
      <c r="CB144" s="5"/>
    </row>
  </sheetData>
  <autoFilter ref="C10:J144" xr:uid="{00000000-0009-0000-0000-000007000000}"/>
  <mergeCells count="2">
    <mergeCell ref="C2:J2"/>
    <mergeCell ref="E5:H5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8" fitToHeight="0" orientation="portrait" horizontalDpi="4294967295" verticalDpi="4294967295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SO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Renata Gregušová</dc:creator>
  <cp:lastModifiedBy>Mgr. Renata Gregušová</cp:lastModifiedBy>
  <dcterms:created xsi:type="dcterms:W3CDTF">2022-05-04T08:26:41Z</dcterms:created>
  <dcterms:modified xsi:type="dcterms:W3CDTF">2022-05-04T08:33:44Z</dcterms:modified>
</cp:coreProperties>
</file>