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lalik\Pracovná plocha\Výkaz výmer\"/>
    </mc:Choice>
  </mc:AlternateContent>
  <xr:revisionPtr revIDLastSave="0" documentId="8_{D8E7884A-88AD-4660-8146-0DB39B47ABFF}" xr6:coauthVersionLast="43" xr6:coauthVersionMax="43" xr10:uidLastSave="{00000000-0000-0000-0000-000000000000}"/>
  <bookViews>
    <workbookView xWindow="2085" yWindow="345" windowWidth="25185" windowHeight="15135" xr2:uid="{00000000-000D-0000-FFFF-FFFF00000000}"/>
  </bookViews>
  <sheets>
    <sheet name="Rekapitulácia stavby" sheetId="1" r:id="rId1"/>
    <sheet name="PS-04.03 - Sadové úpravy" sheetId="3" r:id="rId2"/>
  </sheets>
  <definedNames>
    <definedName name="_xlnm._FilterDatabase" localSheetId="1" hidden="1">'PS-04.03 - Sadové úpravy'!$C$131:$K$176</definedName>
    <definedName name="_xlnm.Print_Titles" localSheetId="1">'PS-04.03 - Sadové úpravy'!$131:$131</definedName>
    <definedName name="_xlnm.Print_Titles" localSheetId="0">'Rekapitulácia stavby'!$93:$93</definedName>
    <definedName name="_xlnm.Print_Area" localSheetId="1">'PS-04.03 - Sadové úpravy'!$C$4:$J$76,'PS-04.03 - Sadové úpravy'!$C$82:$J$113,'PS-04.03 - Sadové úpravy'!$C$119:$J$176</definedName>
    <definedName name="_xlnm.Print_Area" localSheetId="0">'Rekapitulácia stavby'!$D$4:$AO$77,'Rekapitulácia stavby'!$C$83:$AQ$105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7" i="1" s="1"/>
  <c r="J37" i="3"/>
  <c r="AX97" i="1" s="1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5" i="3"/>
  <c r="BH165" i="3"/>
  <c r="BG165" i="3"/>
  <c r="BE165" i="3"/>
  <c r="T165" i="3"/>
  <c r="T164" i="3"/>
  <c r="R165" i="3"/>
  <c r="R164" i="3" s="1"/>
  <c r="P165" i="3"/>
  <c r="P164" i="3" s="1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0" i="3"/>
  <c r="BH140" i="3"/>
  <c r="BG140" i="3"/>
  <c r="BE140" i="3"/>
  <c r="T140" i="3"/>
  <c r="R140" i="3"/>
  <c r="P140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J129" i="3"/>
  <c r="J128" i="3"/>
  <c r="F128" i="3"/>
  <c r="F126" i="3"/>
  <c r="E124" i="3"/>
  <c r="BI111" i="3"/>
  <c r="BH111" i="3"/>
  <c r="BG111" i="3"/>
  <c r="BE111" i="3"/>
  <c r="BI110" i="3"/>
  <c r="BH110" i="3"/>
  <c r="BG110" i="3"/>
  <c r="BF110" i="3"/>
  <c r="BE110" i="3"/>
  <c r="BI109" i="3"/>
  <c r="BH109" i="3"/>
  <c r="BG109" i="3"/>
  <c r="BF109" i="3"/>
  <c r="BE109" i="3"/>
  <c r="BI108" i="3"/>
  <c r="BH108" i="3"/>
  <c r="BG108" i="3"/>
  <c r="BF108" i="3"/>
  <c r="BE108" i="3"/>
  <c r="BI107" i="3"/>
  <c r="BH107" i="3"/>
  <c r="BG107" i="3"/>
  <c r="BF107" i="3"/>
  <c r="BE107" i="3"/>
  <c r="BI106" i="3"/>
  <c r="BH106" i="3"/>
  <c r="BG106" i="3"/>
  <c r="BF106" i="3"/>
  <c r="BE106" i="3"/>
  <c r="J92" i="3"/>
  <c r="J91" i="3"/>
  <c r="F91" i="3"/>
  <c r="F89" i="3"/>
  <c r="E87" i="3"/>
  <c r="J18" i="3"/>
  <c r="E18" i="3"/>
  <c r="F129" i="3" s="1"/>
  <c r="J17" i="3"/>
  <c r="J12" i="3"/>
  <c r="J126" i="3" s="1"/>
  <c r="E7" i="3"/>
  <c r="E122" i="3" s="1"/>
  <c r="AY96" i="1"/>
  <c r="AX96" i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1" i="1"/>
  <c r="AM91" i="1"/>
  <c r="AM90" i="1"/>
  <c r="L90" i="1"/>
  <c r="AM88" i="1"/>
  <c r="L88" i="1"/>
  <c r="L86" i="1"/>
  <c r="L85" i="1"/>
  <c r="BK176" i="3"/>
  <c r="J176" i="3"/>
  <c r="BK175" i="3"/>
  <c r="J175" i="3"/>
  <c r="BK174" i="3"/>
  <c r="J174" i="3"/>
  <c r="BK172" i="3"/>
  <c r="J172" i="3"/>
  <c r="BK171" i="3"/>
  <c r="J171" i="3"/>
  <c r="BK170" i="3"/>
  <c r="J170" i="3"/>
  <c r="BK169" i="3"/>
  <c r="J169" i="3"/>
  <c r="BK168" i="3"/>
  <c r="J168" i="3"/>
  <c r="BK165" i="3"/>
  <c r="J165" i="3"/>
  <c r="BK163" i="3"/>
  <c r="J163" i="3"/>
  <c r="BK161" i="3"/>
  <c r="J161" i="3"/>
  <c r="BK159" i="3"/>
  <c r="J159" i="3"/>
  <c r="BK158" i="3"/>
  <c r="J158" i="3"/>
  <c r="BK157" i="3"/>
  <c r="J157" i="3"/>
  <c r="BK155" i="3"/>
  <c r="J155" i="3"/>
  <c r="BK154" i="3"/>
  <c r="J154" i="3"/>
  <c r="BK151" i="3"/>
  <c r="J151" i="3"/>
  <c r="BK150" i="3"/>
  <c r="J150" i="3"/>
  <c r="BK149" i="3"/>
  <c r="J149" i="3"/>
  <c r="BK148" i="3"/>
  <c r="J148" i="3"/>
  <c r="BK147" i="3"/>
  <c r="J147" i="3"/>
  <c r="BK146" i="3"/>
  <c r="J146" i="3"/>
  <c r="BK145" i="3"/>
  <c r="J145" i="3"/>
  <c r="BK144" i="3"/>
  <c r="J144" i="3"/>
  <c r="BK140" i="3"/>
  <c r="J140" i="3"/>
  <c r="BK136" i="3"/>
  <c r="J136" i="3"/>
  <c r="BK135" i="3"/>
  <c r="J135" i="3"/>
  <c r="AS95" i="1"/>
  <c r="AU96" i="1" l="1"/>
  <c r="BK134" i="3"/>
  <c r="J134" i="3" s="1"/>
  <c r="J98" i="3" s="1"/>
  <c r="P134" i="3"/>
  <c r="P133" i="3"/>
  <c r="R134" i="3"/>
  <c r="R133" i="3" s="1"/>
  <c r="T134" i="3"/>
  <c r="T133" i="3"/>
  <c r="BK167" i="3"/>
  <c r="J167" i="3" s="1"/>
  <c r="J101" i="3" s="1"/>
  <c r="P167" i="3"/>
  <c r="R167" i="3"/>
  <c r="T167" i="3"/>
  <c r="BK173" i="3"/>
  <c r="J173" i="3" s="1"/>
  <c r="J102" i="3" s="1"/>
  <c r="P173" i="3"/>
  <c r="R173" i="3"/>
  <c r="T173" i="3"/>
  <c r="BF165" i="3"/>
  <c r="E85" i="3"/>
  <c r="J89" i="3"/>
  <c r="F92" i="3"/>
  <c r="BF135" i="3"/>
  <c r="BF136" i="3"/>
  <c r="BF140" i="3"/>
  <c r="BF144" i="3"/>
  <c r="BF145" i="3"/>
  <c r="BF146" i="3"/>
  <c r="BF147" i="3"/>
  <c r="BF148" i="3"/>
  <c r="BF149" i="3"/>
  <c r="BF150" i="3"/>
  <c r="BF151" i="3"/>
  <c r="BF154" i="3"/>
  <c r="BF155" i="3"/>
  <c r="BF157" i="3"/>
  <c r="BF158" i="3"/>
  <c r="BF159" i="3"/>
  <c r="BF161" i="3"/>
  <c r="BF163" i="3"/>
  <c r="BF168" i="3"/>
  <c r="BF169" i="3"/>
  <c r="BF170" i="3"/>
  <c r="BF171" i="3"/>
  <c r="BF172" i="3"/>
  <c r="BF174" i="3"/>
  <c r="BF175" i="3"/>
  <c r="BF176" i="3"/>
  <c r="BK164" i="3"/>
  <c r="J164" i="3" s="1"/>
  <c r="J99" i="3" s="1"/>
  <c r="AV96" i="1"/>
  <c r="BC96" i="1"/>
  <c r="F35" i="3"/>
  <c r="AZ97" i="1" s="1"/>
  <c r="F39" i="3"/>
  <c r="BD97" i="1" s="1"/>
  <c r="BD96" i="1"/>
  <c r="BB96" i="1"/>
  <c r="J35" i="3"/>
  <c r="AV97" i="1" s="1"/>
  <c r="AZ96" i="1"/>
  <c r="F38" i="3"/>
  <c r="BC97" i="1" s="1"/>
  <c r="F37" i="3"/>
  <c r="BB97" i="1" s="1"/>
  <c r="P166" i="3" l="1"/>
  <c r="T166" i="3"/>
  <c r="T132" i="3" s="1"/>
  <c r="R166" i="3"/>
  <c r="R132" i="3" s="1"/>
  <c r="P132" i="3"/>
  <c r="AU97" i="1" s="1"/>
  <c r="AU95" i="1" s="1"/>
  <c r="BK133" i="3"/>
  <c r="J133" i="3" s="1"/>
  <c r="J97" i="3" s="1"/>
  <c r="BK166" i="3"/>
  <c r="J166" i="3" s="1"/>
  <c r="J100" i="3" s="1"/>
  <c r="AZ95" i="1"/>
  <c r="BC95" i="1"/>
  <c r="AY95" i="1" s="1"/>
  <c r="BB95" i="1"/>
  <c r="AX95" i="1" s="1"/>
  <c r="BD95" i="1"/>
  <c r="W37" i="1" s="1"/>
  <c r="BK132" i="3" l="1"/>
  <c r="J132" i="3" s="1"/>
  <c r="J96" i="3" s="1"/>
  <c r="W35" i="1"/>
  <c r="AV95" i="1"/>
  <c r="W36" i="1"/>
  <c r="J30" i="3" l="1"/>
  <c r="BA96" i="1" l="1"/>
  <c r="J111" i="3"/>
  <c r="J105" i="3" s="1"/>
  <c r="J31" i="3" s="1"/>
  <c r="J32" i="3" s="1"/>
  <c r="AG97" i="1" s="1"/>
  <c r="BF111" i="3" l="1"/>
  <c r="J36" i="3" s="1"/>
  <c r="AW97" i="1" s="1"/>
  <c r="AT97" i="1" s="1"/>
  <c r="J113" i="3"/>
  <c r="AG96" i="1"/>
  <c r="AW96" i="1"/>
  <c r="AT96" i="1" s="1"/>
  <c r="J41" i="3" l="1"/>
  <c r="AN97" i="1"/>
  <c r="AN96" i="1"/>
  <c r="AG95" i="1"/>
  <c r="F36" i="3"/>
  <c r="BA97" i="1" s="1"/>
  <c r="BA95" i="1" s="1"/>
  <c r="W34" i="1" s="1"/>
  <c r="AG103" i="1" l="1"/>
  <c r="CD103" i="1"/>
  <c r="AK27" i="1"/>
  <c r="AG100" i="1"/>
  <c r="CD100" i="1" s="1"/>
  <c r="AG101" i="1"/>
  <c r="CD101" i="1"/>
  <c r="AW95" i="1"/>
  <c r="AK34" i="1" s="1"/>
  <c r="AG102" i="1"/>
  <c r="CD102" i="1" s="1"/>
  <c r="W33" i="1" l="1"/>
  <c r="AG99" i="1"/>
  <c r="AK28" i="1"/>
  <c r="AV103" i="1"/>
  <c r="BY103" i="1" s="1"/>
  <c r="AT95" i="1"/>
  <c r="AN95" i="1"/>
  <c r="AV100" i="1"/>
  <c r="BY100" i="1" s="1"/>
  <c r="AV102" i="1"/>
  <c r="BY102" i="1" s="1"/>
  <c r="AV101" i="1"/>
  <c r="BY101" i="1" s="1"/>
  <c r="AK33" i="1" l="1"/>
  <c r="AG105" i="1"/>
  <c r="AK30" i="1"/>
  <c r="AN101" i="1"/>
  <c r="AN100" i="1"/>
  <c r="AN102" i="1"/>
  <c r="AN103" i="1"/>
  <c r="AK39" i="1" l="1"/>
  <c r="AN99" i="1"/>
  <c r="AN105" i="1" l="1"/>
</calcChain>
</file>

<file path=xl/sharedStrings.xml><?xml version="1.0" encoding="utf-8"?>
<sst xmlns="http://schemas.openxmlformats.org/spreadsheetml/2006/main" count="840" uniqueCount="270">
  <si>
    <t>Export Komplet</t>
  </si>
  <si>
    <t/>
  </si>
  <si>
    <t>2.0</t>
  </si>
  <si>
    <t>False</t>
  </si>
  <si>
    <t>{9cd0bcc0-4157-4dab-9936-042c3be0447c}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</si>
  <si>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</si>
  <si>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</si>
  <si>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</si>
  <si>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</si>
  <si>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</si>
  <si>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</si>
  <si>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</si>
  <si>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</si>
  <si>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</si>
  <si>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</si>
  <si>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Umiestnenie lávky v priestore Horného rybníka v lokalite Kamenný mlyn v Trnave</t>
  </si>
  <si>
    <t>JKSO:</t>
  </si>
  <si>
    <t>KS:</t>
  </si>
  <si>
    <t>Miesto:</t>
  </si>
  <si>
    <t>Dátum:</t>
  </si>
  <si>
    <t>23. 4. 2021</t>
  </si>
  <si>
    <t>Objednávateľ:</t>
  </si>
  <si>
    <t>IČO:</t>
  </si>
  <si>
    <t>MESTO TRNAVA, Hlavná č.1, 917 71 Trnava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</si>
  <si>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</si>
  <si>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</si>
  <si>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</si>
  <si>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</si>
  <si>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</si>
  <si>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</si>
  <si>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</si>
  <si>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Rosoft, 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</si>
  <si>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</si>
  <si>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</si>
  <si>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</si>
  <si>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</si>
  <si>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</si>
  <si>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</si>
  <si>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</si>
  <si>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</si>
  <si>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</si>
  <si>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</si>
  <si>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</si>
  <si>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</si>
  <si>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</si>
  <si>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</si>
  <si>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</si>
  <si>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</si>
  <si>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</si>
  <si>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</si>
  <si>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</si>
  <si>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</si>
  <si>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</si>
  <si>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</si>
  <si>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</si>
  <si>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</si>
  <si>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</si>
  <si>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</si>
  <si>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</si>
  <si>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</si>
  <si>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</si>
  <si>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</si>
  <si>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</si>
  <si>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</si>
  <si>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</si>
  <si>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</si>
  <si>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</si>
  <si>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</si>
  <si>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</si>
  <si>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</si>
  <si>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</si>
  <si>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</si>
  <si>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</si>
  <si>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</si>
  <si>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</si>
  <si>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</si>
  <si>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</si>
  <si>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</si>
  <si>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</si>
  <si>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</si>
  <si>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</si>
  <si>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 xml:space="preserve">Sadové úpravy </t>
  </si>
  <si>
    <t>STA</t>
  </si>
  <si>
    <t>1</t>
  </si>
  <si>
    <t>{a761e91c-d146-4c38-9876-5fb1572f499a}</t>
  </si>
  <si>
    <t>PS-04.03</t>
  </si>
  <si>
    <t>Sadové úpravy</t>
  </si>
  <si>
    <t>{97b24126-bb1c-4839-b77b-990d49ce1de1}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</si>
  <si>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</si>
  <si>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</si>
  <si>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</si>
  <si>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</si>
  <si>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</si>
  <si>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</si>
  <si>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</si>
  <si>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</si>
  <si>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</si>
  <si>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</si>
  <si>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</si>
  <si>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</si>
  <si>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</si>
  <si>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</si>
  <si>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</si>
  <si>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</si>
  <si>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</si>
  <si>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</si>
  <si>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</si>
  <si>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99 - Presun hmôt HSV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</si>
  <si>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</si>
  <si>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</si>
  <si>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</si>
  <si>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</si>
  <si>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</si>
  <si>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</si>
  <si>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</si>
  <si>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</si>
  <si>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</si>
  <si>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</si>
  <si>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</si>
  <si>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</si>
  <si>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</si>
  <si>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</si>
  <si>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</si>
  <si>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</si>
  <si>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</si>
  <si>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</si>
  <si>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</si>
  <si>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</si>
  <si>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</si>
  <si>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</si>
  <si>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</si>
  <si>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</si>
  <si>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</si>
  <si>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</si>
  <si>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</si>
  <si>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ks</t>
  </si>
  <si>
    <t>4</t>
  </si>
  <si>
    <t>M</t>
  </si>
  <si>
    <t>m3</t>
  </si>
  <si>
    <t>8</t>
  </si>
  <si>
    <t>1501477683</t>
  </si>
  <si>
    <t>VV</t>
  </si>
  <si>
    <t>"viď špecifikácia technická správa</t>
  </si>
  <si>
    <t>Súčet</t>
  </si>
  <si>
    <t>3</t>
  </si>
  <si>
    <t>693410005r</t>
  </si>
  <si>
    <t>-959758493</t>
  </si>
  <si>
    <t>5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</si>
  <si>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</si>
  <si>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</si>
  <si>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</si>
  <si>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</si>
  <si>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</si>
  <si>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</si>
  <si>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</si>
  <si>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</si>
  <si>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</si>
  <si>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m2</t>
  </si>
  <si>
    <t>16</t>
  </si>
  <si>
    <t>17</t>
  </si>
  <si>
    <t>18</t>
  </si>
  <si>
    <t>19</t>
  </si>
  <si>
    <t>99</t>
  </si>
  <si>
    <t>Presun hmôt HSV</t>
  </si>
  <si>
    <t>21</t>
  </si>
  <si>
    <t>998231311</t>
  </si>
  <si>
    <t>Presun hmôt pre sadovnícke a krajinárske úpravy do 5000 m vodorovne bez zvislého presunu</t>
  </si>
  <si>
    <t>t</t>
  </si>
  <si>
    <t>-1107805243</t>
  </si>
  <si>
    <t>PS-04.03 - Sadové úpravy</t>
  </si>
  <si>
    <t>PSV - Práce a dodávky PSV</t>
  </si>
  <si>
    <t xml:space="preserve">    711 - Izolácie proti vode a vlhkosti</t>
  </si>
  <si>
    <t xml:space="preserve">    713 - Izolácie tepelné</t>
  </si>
  <si>
    <t>183901118.S</t>
  </si>
  <si>
    <t>Príprava nádob pre vysadzovanie rastlín pri výške nádoby do 700 mm a ploche nádoby nad 5, 00 do 7,00 m2</t>
  </si>
  <si>
    <t>-937965161</t>
  </si>
  <si>
    <t>693410005</t>
  </si>
  <si>
    <t>Dodávka substrátu, vrátane dovozu</t>
  </si>
  <si>
    <t>filtračno -izolačný materiál - granulát penové sklo</t>
  </si>
  <si>
    <t>183101115.S</t>
  </si>
  <si>
    <t>Hĺbenie jamky v rovine alebo na svahu do 1:5, objem nad 0,125 do 0,40 m3</t>
  </si>
  <si>
    <t>-28944085</t>
  </si>
  <si>
    <t>184102116.S</t>
  </si>
  <si>
    <t>Výsadba dreviny s balom do vopred vyhĺbenej jamky so zaliatím v rovine alebo na svahu do 1:5 pri priemere balu nad 600 do 800 mm</t>
  </si>
  <si>
    <t>-1225027719</t>
  </si>
  <si>
    <t>184102186.S</t>
  </si>
  <si>
    <t>Príplatok k cene za výsadbu do nádob alebo zvýšených záhonov pri priemere balu nad 600 do 800 mm</t>
  </si>
  <si>
    <t>550662066</t>
  </si>
  <si>
    <t>18410218500</t>
  </si>
  <si>
    <t>Príplatok za sťažené podmienky pri osadení dreviny : výsadba pri napustenom rybniku a práci vo vode</t>
  </si>
  <si>
    <t>-1191911771</t>
  </si>
  <si>
    <t>026560000101</t>
  </si>
  <si>
    <t>Alnus glutinosa ´Laciniata´, 16-18</t>
  </si>
  <si>
    <t>1817065769</t>
  </si>
  <si>
    <t>184202112r.1</t>
  </si>
  <si>
    <t>Zakotvenie dreviny zemnými kotvami ochranou proti poškodeniu kmeňa v mieste vzopretia</t>
  </si>
  <si>
    <t>268211286</t>
  </si>
  <si>
    <t>05541000000r</t>
  </si>
  <si>
    <t xml:space="preserve">Podzemná kotva ( typ napr. Kotvos KSB-S1 set) </t>
  </si>
  <si>
    <t>-305620354</t>
  </si>
  <si>
    <t>184501111.S</t>
  </si>
  <si>
    <t>Zhotovenie obalu kmeňa stromu z juty v jednej vrstve v rovine alebo na svahu do 1:5</t>
  </si>
  <si>
    <t>2095114188</t>
  </si>
  <si>
    <t>"uvazovane cca 1m2 na 1ks stromu</t>
  </si>
  <si>
    <t>67352211000</t>
  </si>
  <si>
    <t>Juta</t>
  </si>
  <si>
    <t>612365333</t>
  </si>
  <si>
    <t>184816111.S</t>
  </si>
  <si>
    <t>Hnojenie sadeníc s dopravou hnojiva zo vzd. do 200m, priemyslovými hnojivami do 0,25 kg/sad.</t>
  </si>
  <si>
    <t>463470537</t>
  </si>
  <si>
    <t>25111112000</t>
  </si>
  <si>
    <t>Tabletové hnojivo ref. silvamix forte 60 (30g/ks)</t>
  </si>
  <si>
    <t>kg</t>
  </si>
  <si>
    <t>-880247876</t>
  </si>
  <si>
    <t>184816111r</t>
  </si>
  <si>
    <t>M+D Pôdny kondicionér</t>
  </si>
  <si>
    <t>-534313200</t>
  </si>
  <si>
    <t>184921093.S</t>
  </si>
  <si>
    <t>Mulčovanie rastlín v rovine alebo na svahu do 1:5</t>
  </si>
  <si>
    <t>-1695576294</t>
  </si>
  <si>
    <t>0554151000</t>
  </si>
  <si>
    <t xml:space="preserve">mulčovací materiál - kamenná drť , hrúbka mulča 5 cm, fr 8-16 </t>
  </si>
  <si>
    <t>1352473888</t>
  </si>
  <si>
    <t>0,5</t>
  </si>
  <si>
    <t>184801121.S1</t>
  </si>
  <si>
    <t xml:space="preserve">Dokončovacia a rozvojová starostlivosť - 3 roky po výsadbe ( Vprípade potreby : odburinenie (3X ročne), znovuuviazanie jutoviny, zaliatie -18 opakovaní  celkom 1,8m3 / ks ,  Rez stromov-  Rez výchovný , zakladací </t>
  </si>
  <si>
    <t>ýjazd</t>
  </si>
  <si>
    <t>975473401</t>
  </si>
  <si>
    <t>PSV</t>
  </si>
  <si>
    <t>Práce a dodávky PSV</t>
  </si>
  <si>
    <t>711</t>
  </si>
  <si>
    <t>Izolácie proti vode a vlhkosti</t>
  </si>
  <si>
    <t>711132102.S</t>
  </si>
  <si>
    <t>Zhotovenie geotextílie alebo tkaniny na plochu zvislú</t>
  </si>
  <si>
    <t>1498273823</t>
  </si>
  <si>
    <t>693110002700r</t>
  </si>
  <si>
    <t>Geotextília polypropylénová netkaná 150 g/m2</t>
  </si>
  <si>
    <t>32</t>
  </si>
  <si>
    <t>-1622306743</t>
  </si>
  <si>
    <t>22</t>
  </si>
  <si>
    <t>711132107.S</t>
  </si>
  <si>
    <t>Zhotovenie izolácie proti zemnej vlhkosti nopovou fóloiu položenou voľne na ploche zvislej</t>
  </si>
  <si>
    <t>-1279424865</t>
  </si>
  <si>
    <t>23</t>
  </si>
  <si>
    <t>2832300027000r</t>
  </si>
  <si>
    <t>Nopová  fólia</t>
  </si>
  <si>
    <t>-1957874289</t>
  </si>
  <si>
    <t>24</t>
  </si>
  <si>
    <t>998711201.S</t>
  </si>
  <si>
    <t>Presun hmôt pre izoláciu proti vode v objektoch výšky do 6 m</t>
  </si>
  <si>
    <t>%</t>
  </si>
  <si>
    <t>1099423390</t>
  </si>
  <si>
    <t>713</t>
  </si>
  <si>
    <t>Izolácie tepelné</t>
  </si>
  <si>
    <t>25</t>
  </si>
  <si>
    <t>713132134.S</t>
  </si>
  <si>
    <t>Montáž tepelnej izolácie stien polystyrénom, vložením voľne v jednej vrstve</t>
  </si>
  <si>
    <t>-881135462</t>
  </si>
  <si>
    <t>26</t>
  </si>
  <si>
    <t>283750000700.S</t>
  </si>
  <si>
    <t>Doska XPS hr. 50 mm, zateplenie soklov, suterénov, podláh</t>
  </si>
  <si>
    <t>921695329</t>
  </si>
  <si>
    <t>27</t>
  </si>
  <si>
    <t>998713201.S</t>
  </si>
  <si>
    <t>Presun hmôt pre izolácie tepelné v objektoch výšky do 6 m</t>
  </si>
  <si>
    <t>258140332</t>
  </si>
  <si>
    <t xml:space="preserve">K správnemu naceneniu výkazu výmer je potrebné naštudovanie PD. Naceniť je potrebné jestvujúci výkaz výmer podľa pokynov tendrového zadávateľa, resp. navrhu zmluvy o dielo.						_x000D_
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						_x000D_
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						_x000D_
Výmery položiek presunov hmot PSV vyjadrených mernými jednotkami v percentách % si uchádzač výpĺna sám podla metodiky rozpočtárskych programov napr. Cenkros, ODIS.						_x000D_
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						_x000D_
</t>
  </si>
  <si>
    <t>Ing. Andrea Prievalská</t>
  </si>
  <si>
    <t xml:space="preserve">Ing. Andrea Prievalská </t>
  </si>
  <si>
    <t>Kamenny mlyn v Trnave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</si>
</sst>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167" fontId="0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167" fontId="35" fillId="3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workbookViewId="0">
      <selection activeCell="BF26" sqref="BF2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63" t="s">
        <v>5</v>
      </c>
      <c r="AS2" s="247"/>
      <c r="AT2" s="247"/>
      <c r="AU2" s="247"/>
      <c r="AV2" s="247"/>
      <c r="AW2" s="247"/>
      <c r="AX2" s="247"/>
      <c r="AY2" s="247"/>
      <c r="AZ2" s="247"/>
      <c r="BA2" s="247"/>
      <c r="BB2" s="247"/>
      <c r="BC2" s="247"/>
      <c r="BD2" s="247"/>
      <c r="BE2" s="247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 x14ac:dyDescent="0.2">
      <c r="B4" s="20"/>
      <c r="D4" s="21" t="s">
        <v>8</v>
      </c>
      <c r="AR4" s="20"/>
      <c r="AS4" s="22" t="s">
        <v>9</v>
      </c>
      <c r="BE4" s="23" t="s">
        <v>10</v>
      </c>
      <c r="BS4" s="17" t="s">
        <v>6</v>
      </c>
    </row>
    <row r="5" spans="1:74" s="1" customFormat="1" ht="12" customHeight="1" x14ac:dyDescent="0.2">
      <c r="B5" s="20"/>
      <c r="D5" s="24" t="s">
        <v>11</v>
      </c>
      <c r="K5" s="246" t="s">
        <v>12</v>
      </c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R5" s="20"/>
      <c r="BE5" s="243" t="s">
        <v>13</v>
      </c>
      <c r="BS5" s="17" t="s">
        <v>6</v>
      </c>
    </row>
    <row r="6" spans="1:74" s="1" customFormat="1" ht="36.950000000000003" customHeight="1" x14ac:dyDescent="0.2">
      <c r="B6" s="20"/>
      <c r="D6" s="26" t="s">
        <v>14</v>
      </c>
      <c r="K6" s="248" t="s">
        <v>15</v>
      </c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7"/>
      <c r="AN6" s="247"/>
      <c r="AO6" s="247"/>
      <c r="AR6" s="20"/>
      <c r="BE6" s="244"/>
      <c r="BS6" s="17" t="s">
        <v>6</v>
      </c>
    </row>
    <row r="7" spans="1:74" s="1" customFormat="1" ht="12" customHeight="1" x14ac:dyDescent="0.2">
      <c r="B7" s="20"/>
      <c r="D7" s="27" t="s">
        <v>16</v>
      </c>
      <c r="K7" s="25" t="s">
        <v>1</v>
      </c>
      <c r="AK7" s="27" t="s">
        <v>17</v>
      </c>
      <c r="AN7" s="25" t="s">
        <v>1</v>
      </c>
      <c r="AR7" s="20"/>
      <c r="BE7" s="244"/>
      <c r="BS7" s="17" t="s">
        <v>6</v>
      </c>
    </row>
    <row r="8" spans="1:74" s="1" customFormat="1" ht="12" customHeight="1" x14ac:dyDescent="0.2">
      <c r="B8" s="20"/>
      <c r="D8" s="27" t="s">
        <v>18</v>
      </c>
      <c r="K8" s="25" t="s">
        <v>269</v>
      </c>
      <c r="AK8" s="27" t="s">
        <v>19</v>
      </c>
      <c r="AN8" s="28" t="s">
        <v>20</v>
      </c>
      <c r="AR8" s="20"/>
      <c r="BE8" s="244"/>
      <c r="BS8" s="17" t="s">
        <v>6</v>
      </c>
    </row>
    <row r="9" spans="1:74" s="1" customFormat="1" ht="14.45" customHeight="1" x14ac:dyDescent="0.2">
      <c r="B9" s="20"/>
      <c r="AR9" s="20"/>
      <c r="BE9" s="244"/>
      <c r="BS9" s="17" t="s">
        <v>6</v>
      </c>
    </row>
    <row r="10" spans="1:74" s="1" customFormat="1" ht="12" customHeight="1" x14ac:dyDescent="0.2">
      <c r="B10" s="20"/>
      <c r="D10" s="27" t="s">
        <v>21</v>
      </c>
      <c r="AK10" s="27" t="s">
        <v>22</v>
      </c>
      <c r="AN10" s="25" t="s">
        <v>1</v>
      </c>
      <c r="AR10" s="20"/>
      <c r="BE10" s="244"/>
      <c r="BS10" s="17" t="s">
        <v>6</v>
      </c>
    </row>
    <row r="11" spans="1:74" s="1" customFormat="1" ht="18.399999999999999" customHeight="1" x14ac:dyDescent="0.2">
      <c r="B11" s="20"/>
      <c r="E11" s="25" t="s">
        <v>23</v>
      </c>
      <c r="AK11" s="27" t="s">
        <v>24</v>
      </c>
      <c r="AN11" s="25" t="s">
        <v>1</v>
      </c>
      <c r="AR11" s="20"/>
      <c r="BE11" s="244"/>
      <c r="BS11" s="17" t="s">
        <v>6</v>
      </c>
    </row>
    <row r="12" spans="1:74" s="1" customFormat="1" ht="6.95" customHeight="1" x14ac:dyDescent="0.2">
      <c r="B12" s="20"/>
      <c r="AR12" s="20"/>
      <c r="BE12" s="244"/>
      <c r="BS12" s="17" t="s">
        <v>6</v>
      </c>
    </row>
    <row r="13" spans="1:74" s="1" customFormat="1" ht="12" customHeight="1" x14ac:dyDescent="0.2">
      <c r="B13" s="20"/>
      <c r="D13" s="27" t="s">
        <v>25</v>
      </c>
      <c r="AK13" s="27" t="s">
        <v>22</v>
      </c>
      <c r="AN13" s="29" t="s">
        <v>26</v>
      </c>
      <c r="AR13" s="20"/>
      <c r="BE13" s="244"/>
      <c r="BS13" s="17" t="s">
        <v>6</v>
      </c>
    </row>
    <row r="14" spans="1:74" ht="12.75" x14ac:dyDescent="0.2">
      <c r="B14" s="20"/>
      <c r="E14" s="249" t="s">
        <v>26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0"/>
      <c r="AD14" s="250"/>
      <c r="AE14" s="250"/>
      <c r="AF14" s="250"/>
      <c r="AG14" s="250"/>
      <c r="AH14" s="250"/>
      <c r="AI14" s="250"/>
      <c r="AJ14" s="250"/>
      <c r="AK14" s="27" t="s">
        <v>24</v>
      </c>
      <c r="AN14" s="29" t="s">
        <v>26</v>
      </c>
      <c r="AR14" s="20"/>
      <c r="BE14" s="244"/>
      <c r="BS14" s="17" t="s">
        <v>6</v>
      </c>
    </row>
    <row r="15" spans="1:74" s="1" customFormat="1" ht="6.95" customHeight="1" x14ac:dyDescent="0.2">
      <c r="B15" s="20"/>
      <c r="AR15" s="20"/>
      <c r="BE15" s="244"/>
      <c r="BS15" s="17" t="s">
        <v>3</v>
      </c>
    </row>
    <row r="16" spans="1:74" s="1" customFormat="1" ht="12" customHeight="1" x14ac:dyDescent="0.2">
      <c r="B16" s="20"/>
      <c r="D16" s="27" t="s">
        <v>27</v>
      </c>
      <c r="AK16" s="27" t="s">
        <v>22</v>
      </c>
      <c r="AN16" s="25" t="s">
        <v>1</v>
      </c>
      <c r="AR16" s="20"/>
      <c r="BE16" s="244"/>
      <c r="BS16" s="17" t="s">
        <v>3</v>
      </c>
    </row>
    <row r="17" spans="1:71" s="1" customFormat="1" ht="18.399999999999999" customHeight="1" x14ac:dyDescent="0.2">
      <c r="B17" s="20"/>
      <c r="E17" s="25" t="s">
        <v>267</v>
      </c>
      <c r="AK17" s="27" t="s">
        <v>24</v>
      </c>
      <c r="AN17" s="25" t="s">
        <v>1</v>
      </c>
      <c r="AR17" s="20"/>
      <c r="BE17" s="244"/>
      <c r="BS17" s="17" t="s">
        <v>28</v>
      </c>
    </row>
    <row r="18" spans="1:71" s="1" customFormat="1" ht="6.95" customHeight="1" x14ac:dyDescent="0.2">
      <c r="B18" s="20"/>
      <c r="AR18" s="20"/>
      <c r="BE18" s="244"/>
      <c r="BS18" s="17" t="s">
        <v>29</v>
      </c>
    </row>
    <row r="19" spans="1:71" s="1" customFormat="1" ht="12" customHeight="1" x14ac:dyDescent="0.2">
      <c r="B19" s="20"/>
      <c r="D19" s="27" t="s">
        <v>30</v>
      </c>
      <c r="AK19" s="27" t="s">
        <v>22</v>
      </c>
      <c r="AN19" s="25" t="s">
        <v>1</v>
      </c>
      <c r="AR19" s="20"/>
      <c r="BE19" s="244"/>
      <c r="BS19" s="17" t="s">
        <v>29</v>
      </c>
    </row>
    <row r="20" spans="1:71" s="1" customFormat="1" ht="18.399999999999999" customHeight="1" x14ac:dyDescent="0.2">
      <c r="B20" s="20"/>
      <c r="E20" s="25" t="s">
        <v>31</v>
      </c>
      <c r="AK20" s="27" t="s">
        <v>24</v>
      </c>
      <c r="AN20" s="25" t="s">
        <v>1</v>
      </c>
      <c r="AR20" s="20"/>
      <c r="BE20" s="244"/>
      <c r="BS20" s="17" t="s">
        <v>28</v>
      </c>
    </row>
    <row r="21" spans="1:71" s="1" customFormat="1" ht="6.95" customHeight="1" x14ac:dyDescent="0.2">
      <c r="B21" s="20"/>
      <c r="AR21" s="20"/>
      <c r="BE21" s="244"/>
    </row>
    <row r="22" spans="1:71" s="1" customFormat="1" ht="12" customHeight="1" x14ac:dyDescent="0.2">
      <c r="B22" s="20"/>
      <c r="D22" s="27" t="s">
        <v>32</v>
      </c>
      <c r="AR22" s="20"/>
      <c r="BE22" s="244"/>
    </row>
    <row r="23" spans="1:71" s="1" customFormat="1" ht="183" customHeight="1" x14ac:dyDescent="0.2">
      <c r="B23" s="20"/>
      <c r="D23" s="27"/>
      <c r="E23" s="251" t="s">
        <v>266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R23" s="20"/>
      <c r="BE23" s="244"/>
    </row>
    <row r="24" spans="1:71" s="1" customFormat="1" ht="16.5" customHeight="1" x14ac:dyDescent="0.2">
      <c r="B24" s="20"/>
      <c r="E24" s="251" t="s">
        <v>1</v>
      </c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51"/>
      <c r="R24" s="251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  <c r="AD24" s="251"/>
      <c r="AE24" s="251"/>
      <c r="AF24" s="251"/>
      <c r="AG24" s="251"/>
      <c r="AH24" s="251"/>
      <c r="AI24" s="251"/>
      <c r="AJ24" s="251"/>
      <c r="AK24" s="251"/>
      <c r="AL24" s="251"/>
      <c r="AM24" s="251"/>
      <c r="AN24" s="251"/>
      <c r="AR24" s="20"/>
      <c r="BE24" s="244"/>
    </row>
    <row r="25" spans="1:71" s="1" customFormat="1" ht="6.95" customHeight="1" x14ac:dyDescent="0.2">
      <c r="B25" s="20"/>
      <c r="AR25" s="20"/>
      <c r="BE25" s="244"/>
    </row>
    <row r="26" spans="1:71" s="1" customFormat="1" ht="6.95" customHeight="1" x14ac:dyDescent="0.2">
      <c r="B26" s="2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R26" s="20"/>
      <c r="BE26" s="244"/>
    </row>
    <row r="27" spans="1:71" s="1" customFormat="1" ht="14.45" customHeight="1" x14ac:dyDescent="0.2">
      <c r="B27" s="20"/>
      <c r="D27" s="32" t="s">
        <v>33</v>
      </c>
      <c r="AK27" s="252" t="e">
        <f>ROUND(AG95,2)</f>
        <v>#REF!</v>
      </c>
      <c r="AL27" s="247"/>
      <c r="AM27" s="247"/>
      <c r="AN27" s="247"/>
      <c r="AO27" s="247"/>
      <c r="AR27" s="20"/>
      <c r="BE27" s="244"/>
    </row>
    <row r="28" spans="1:71" s="1" customFormat="1" ht="14.45" customHeight="1" x14ac:dyDescent="0.2">
      <c r="B28" s="20"/>
      <c r="D28" s="32" t="s">
        <v>34</v>
      </c>
      <c r="AK28" s="252" t="e">
        <f>ROUND(AG99, 2)</f>
        <v>#REF!</v>
      </c>
      <c r="AL28" s="252"/>
      <c r="AM28" s="252"/>
      <c r="AN28" s="252"/>
      <c r="AO28" s="252"/>
      <c r="AR28" s="20"/>
      <c r="BE28" s="244"/>
    </row>
    <row r="29" spans="1:71" s="2" customFormat="1" ht="6.95" customHeight="1" x14ac:dyDescent="0.2">
      <c r="A29" s="34"/>
      <c r="B29" s="3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5"/>
      <c r="BE29" s="244"/>
    </row>
    <row r="30" spans="1:71" s="2" customFormat="1" ht="25.9" customHeight="1" x14ac:dyDescent="0.2">
      <c r="A30" s="34"/>
      <c r="B30" s="35"/>
      <c r="C30" s="34"/>
      <c r="D30" s="36" t="s">
        <v>35</v>
      </c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253" t="e">
        <f>ROUND(AK27 + AK28, 2)</f>
        <v>#REF!</v>
      </c>
      <c r="AL30" s="254"/>
      <c r="AM30" s="254"/>
      <c r="AN30" s="254"/>
      <c r="AO30" s="254"/>
      <c r="AP30" s="34"/>
      <c r="AQ30" s="34"/>
      <c r="AR30" s="35"/>
      <c r="BE30" s="244"/>
    </row>
    <row r="31" spans="1:71" s="2" customFormat="1" ht="6.95" customHeight="1" x14ac:dyDescent="0.2">
      <c r="A31" s="34"/>
      <c r="B31" s="35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5"/>
      <c r="BE31" s="244"/>
    </row>
    <row r="32" spans="1:71" s="2" customFormat="1" ht="12.75" x14ac:dyDescent="0.2">
      <c r="A32" s="34"/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255" t="s">
        <v>36</v>
      </c>
      <c r="M32" s="255"/>
      <c r="N32" s="255"/>
      <c r="O32" s="255"/>
      <c r="P32" s="255"/>
      <c r="Q32" s="34"/>
      <c r="R32" s="34"/>
      <c r="S32" s="34"/>
      <c r="T32" s="34"/>
      <c r="U32" s="34"/>
      <c r="V32" s="34"/>
      <c r="W32" s="255" t="s">
        <v>37</v>
      </c>
      <c r="X32" s="255"/>
      <c r="Y32" s="255"/>
      <c r="Z32" s="255"/>
      <c r="AA32" s="255"/>
      <c r="AB32" s="255"/>
      <c r="AC32" s="255"/>
      <c r="AD32" s="255"/>
      <c r="AE32" s="255"/>
      <c r="AF32" s="34"/>
      <c r="AG32" s="34"/>
      <c r="AH32" s="34"/>
      <c r="AI32" s="34"/>
      <c r="AJ32" s="34"/>
      <c r="AK32" s="255" t="s">
        <v>38</v>
      </c>
      <c r="AL32" s="255"/>
      <c r="AM32" s="255"/>
      <c r="AN32" s="255"/>
      <c r="AO32" s="255"/>
      <c r="AP32" s="34"/>
      <c r="AQ32" s="34"/>
      <c r="AR32" s="35"/>
      <c r="BE32" s="244"/>
    </row>
    <row r="33" spans="1:57" s="3" customFormat="1" ht="14.45" customHeight="1" x14ac:dyDescent="0.2">
      <c r="B33" s="39"/>
      <c r="D33" s="27" t="s">
        <v>39</v>
      </c>
      <c r="F33" s="27" t="s">
        <v>40</v>
      </c>
      <c r="L33" s="258">
        <v>0.2</v>
      </c>
      <c r="M33" s="257"/>
      <c r="N33" s="257"/>
      <c r="O33" s="257"/>
      <c r="P33" s="257"/>
      <c r="W33" s="256" t="e">
        <f>ROUND(AZ95 + SUM(CD99:CD103), 2)</f>
        <v>#REF!</v>
      </c>
      <c r="X33" s="257"/>
      <c r="Y33" s="257"/>
      <c r="Z33" s="257"/>
      <c r="AA33" s="257"/>
      <c r="AB33" s="257"/>
      <c r="AC33" s="257"/>
      <c r="AD33" s="257"/>
      <c r="AE33" s="257"/>
      <c r="AK33" s="256" t="e">
        <f>ROUND(AV95 + SUM(BY99:BY103), 2)</f>
        <v>#REF!</v>
      </c>
      <c r="AL33" s="257"/>
      <c r="AM33" s="257"/>
      <c r="AN33" s="257"/>
      <c r="AO33" s="257"/>
      <c r="AR33" s="39"/>
      <c r="BE33" s="245"/>
    </row>
    <row r="34" spans="1:57" s="3" customFormat="1" ht="14.45" customHeight="1" x14ac:dyDescent="0.2">
      <c r="B34" s="39"/>
      <c r="F34" s="27" t="s">
        <v>41</v>
      </c>
      <c r="L34" s="258">
        <v>0.2</v>
      </c>
      <c r="M34" s="257"/>
      <c r="N34" s="257"/>
      <c r="O34" s="257"/>
      <c r="P34" s="257"/>
      <c r="W34" s="256" t="e">
        <f>ROUND(BA95 + SUM(CE99:CE103), 2)</f>
        <v>#REF!</v>
      </c>
      <c r="X34" s="257"/>
      <c r="Y34" s="257"/>
      <c r="Z34" s="257"/>
      <c r="AA34" s="257"/>
      <c r="AB34" s="257"/>
      <c r="AC34" s="257"/>
      <c r="AD34" s="257"/>
      <c r="AE34" s="257"/>
      <c r="AK34" s="256" t="e">
        <f>ROUND(AW95 + SUM(BZ99:BZ103), 2)</f>
        <v>#REF!</v>
      </c>
      <c r="AL34" s="257"/>
      <c r="AM34" s="257"/>
      <c r="AN34" s="257"/>
      <c r="AO34" s="257"/>
      <c r="AR34" s="39"/>
      <c r="BE34" s="245"/>
    </row>
    <row r="35" spans="1:57" s="3" customFormat="1" ht="14.45" hidden="1" customHeight="1" x14ac:dyDescent="0.2">
      <c r="B35" s="39"/>
      <c r="F35" s="27" t="s">
        <v>42</v>
      </c>
      <c r="L35" s="258">
        <v>0.2</v>
      </c>
      <c r="M35" s="257"/>
      <c r="N35" s="257"/>
      <c r="O35" s="257"/>
      <c r="P35" s="257"/>
      <c r="W35" s="256" t="e">
        <f>ROUND(BB95 + SUM(CF99:CF103), 2)</f>
        <v>#REF!</v>
      </c>
      <c r="X35" s="257"/>
      <c r="Y35" s="257"/>
      <c r="Z35" s="257"/>
      <c r="AA35" s="257"/>
      <c r="AB35" s="257"/>
      <c r="AC35" s="257"/>
      <c r="AD35" s="257"/>
      <c r="AE35" s="257"/>
      <c r="AK35" s="256">
        <v>0</v>
      </c>
      <c r="AL35" s="257"/>
      <c r="AM35" s="257"/>
      <c r="AN35" s="257"/>
      <c r="AO35" s="257"/>
      <c r="AR35" s="39"/>
      <c r="BE35" s="245"/>
    </row>
    <row r="36" spans="1:57" s="3" customFormat="1" ht="14.45" hidden="1" customHeight="1" x14ac:dyDescent="0.2">
      <c r="B36" s="39"/>
      <c r="F36" s="27" t="s">
        <v>43</v>
      </c>
      <c r="L36" s="258">
        <v>0.2</v>
      </c>
      <c r="M36" s="257"/>
      <c r="N36" s="257"/>
      <c r="O36" s="257"/>
      <c r="P36" s="257"/>
      <c r="W36" s="256" t="e">
        <f>ROUND(BC95 + SUM(CG99:CG103), 2)</f>
        <v>#REF!</v>
      </c>
      <c r="X36" s="257"/>
      <c r="Y36" s="257"/>
      <c r="Z36" s="257"/>
      <c r="AA36" s="257"/>
      <c r="AB36" s="257"/>
      <c r="AC36" s="257"/>
      <c r="AD36" s="257"/>
      <c r="AE36" s="257"/>
      <c r="AK36" s="256">
        <v>0</v>
      </c>
      <c r="AL36" s="257"/>
      <c r="AM36" s="257"/>
      <c r="AN36" s="257"/>
      <c r="AO36" s="257"/>
      <c r="AR36" s="39"/>
    </row>
    <row r="37" spans="1:57" s="3" customFormat="1" ht="14.45" hidden="1" customHeight="1" x14ac:dyDescent="0.2">
      <c r="B37" s="39"/>
      <c r="F37" s="27" t="s">
        <v>44</v>
      </c>
      <c r="L37" s="258">
        <v>0</v>
      </c>
      <c r="M37" s="257"/>
      <c r="N37" s="257"/>
      <c r="O37" s="257"/>
      <c r="P37" s="257"/>
      <c r="W37" s="256" t="e">
        <f>ROUND(BD95 + SUM(CH99:CH103), 2)</f>
        <v>#REF!</v>
      </c>
      <c r="X37" s="257"/>
      <c r="Y37" s="257"/>
      <c r="Z37" s="257"/>
      <c r="AA37" s="257"/>
      <c r="AB37" s="257"/>
      <c r="AC37" s="257"/>
      <c r="AD37" s="257"/>
      <c r="AE37" s="257"/>
      <c r="AK37" s="256">
        <v>0</v>
      </c>
      <c r="AL37" s="257"/>
      <c r="AM37" s="257"/>
      <c r="AN37" s="257"/>
      <c r="AO37" s="257"/>
      <c r="AR37" s="39"/>
    </row>
    <row r="38" spans="1:57" s="2" customFormat="1" ht="6.95" customHeight="1" x14ac:dyDescent="0.2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5"/>
      <c r="BE38" s="34"/>
    </row>
    <row r="39" spans="1:57" s="2" customFormat="1" ht="25.9" customHeight="1" x14ac:dyDescent="0.2">
      <c r="A39" s="34"/>
      <c r="B39" s="35"/>
      <c r="C39" s="40"/>
      <c r="D39" s="41" t="s">
        <v>45</v>
      </c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3" t="s">
        <v>46</v>
      </c>
      <c r="U39" s="42"/>
      <c r="V39" s="42"/>
      <c r="W39" s="42"/>
      <c r="X39" s="262" t="s">
        <v>47</v>
      </c>
      <c r="Y39" s="260"/>
      <c r="Z39" s="260"/>
      <c r="AA39" s="260"/>
      <c r="AB39" s="260"/>
      <c r="AC39" s="42"/>
      <c r="AD39" s="42"/>
      <c r="AE39" s="42"/>
      <c r="AF39" s="42"/>
      <c r="AG39" s="42"/>
      <c r="AH39" s="42"/>
      <c r="AI39" s="42"/>
      <c r="AJ39" s="42"/>
      <c r="AK39" s="259" t="e">
        <f>SUM(AK30:AK37)</f>
        <v>#REF!</v>
      </c>
      <c r="AL39" s="260"/>
      <c r="AM39" s="260"/>
      <c r="AN39" s="260"/>
      <c r="AO39" s="261"/>
      <c r="AP39" s="40"/>
      <c r="AQ39" s="40"/>
      <c r="AR39" s="35"/>
      <c r="BE39" s="34"/>
    </row>
    <row r="40" spans="1:57" s="2" customFormat="1" ht="6.95" customHeight="1" x14ac:dyDescent="0.2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4"/>
    </row>
    <row r="41" spans="1:57" s="2" customFormat="1" ht="14.45" customHeight="1" x14ac:dyDescent="0.2">
      <c r="A41" s="34"/>
      <c r="B41" s="35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5"/>
      <c r="BE41" s="34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1" customFormat="1" ht="14.45" customHeight="1" x14ac:dyDescent="0.2">
      <c r="B49" s="20"/>
      <c r="AR49" s="20"/>
    </row>
    <row r="50" spans="1:57" s="2" customFormat="1" ht="14.45" customHeight="1" x14ac:dyDescent="0.2">
      <c r="B50" s="44"/>
      <c r="D50" s="45" t="s">
        <v>48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5" t="s">
        <v>49</v>
      </c>
      <c r="AI50" s="46"/>
      <c r="AJ50" s="46"/>
      <c r="AK50" s="46"/>
      <c r="AL50" s="46"/>
      <c r="AM50" s="46"/>
      <c r="AN50" s="46"/>
      <c r="AO50" s="46"/>
      <c r="AR50" s="44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x14ac:dyDescent="0.2">
      <c r="B60" s="20"/>
      <c r="AR60" s="20"/>
    </row>
    <row r="61" spans="1:57" s="2" customFormat="1" ht="12.75" x14ac:dyDescent="0.2">
      <c r="A61" s="34"/>
      <c r="B61" s="35"/>
      <c r="C61" s="34"/>
      <c r="D61" s="47" t="s">
        <v>50</v>
      </c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47" t="s">
        <v>51</v>
      </c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47" t="s">
        <v>50</v>
      </c>
      <c r="AI61" s="37"/>
      <c r="AJ61" s="37"/>
      <c r="AK61" s="37"/>
      <c r="AL61" s="37"/>
      <c r="AM61" s="47" t="s">
        <v>51</v>
      </c>
      <c r="AN61" s="37"/>
      <c r="AO61" s="37"/>
      <c r="AP61" s="34"/>
      <c r="AQ61" s="34"/>
      <c r="AR61" s="35"/>
      <c r="BE61" s="34"/>
    </row>
    <row r="62" spans="1:57" x14ac:dyDescent="0.2">
      <c r="B62" s="20"/>
      <c r="AR62" s="20"/>
    </row>
    <row r="63" spans="1:57" x14ac:dyDescent="0.2">
      <c r="B63" s="20"/>
      <c r="AR63" s="20"/>
    </row>
    <row r="64" spans="1:57" x14ac:dyDescent="0.2">
      <c r="B64" s="20"/>
      <c r="AR64" s="20"/>
    </row>
    <row r="65" spans="1:57" s="2" customFormat="1" ht="12.75" x14ac:dyDescent="0.2">
      <c r="A65" s="34"/>
      <c r="B65" s="35"/>
      <c r="C65" s="34"/>
      <c r="D65" s="45" t="s">
        <v>52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5" t="s">
        <v>53</v>
      </c>
      <c r="AI65" s="48"/>
      <c r="AJ65" s="48"/>
      <c r="AK65" s="48"/>
      <c r="AL65" s="48"/>
      <c r="AM65" s="48"/>
      <c r="AN65" s="48"/>
      <c r="AO65" s="48"/>
      <c r="AP65" s="34"/>
      <c r="AQ65" s="34"/>
      <c r="AR65" s="35"/>
      <c r="BE65" s="34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x14ac:dyDescent="0.2">
      <c r="B75" s="20"/>
      <c r="AR75" s="20"/>
    </row>
    <row r="76" spans="1:57" s="2" customFormat="1" ht="12.75" x14ac:dyDescent="0.2">
      <c r="A76" s="34"/>
      <c r="B76" s="35"/>
      <c r="C76" s="34"/>
      <c r="D76" s="47" t="s">
        <v>50</v>
      </c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47" t="s">
        <v>51</v>
      </c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47" t="s">
        <v>50</v>
      </c>
      <c r="AI76" s="37"/>
      <c r="AJ76" s="37"/>
      <c r="AK76" s="37"/>
      <c r="AL76" s="37"/>
      <c r="AM76" s="47" t="s">
        <v>51</v>
      </c>
      <c r="AN76" s="37"/>
      <c r="AO76" s="37"/>
      <c r="AP76" s="34"/>
      <c r="AQ76" s="34"/>
      <c r="AR76" s="35"/>
      <c r="BE76" s="34"/>
    </row>
    <row r="77" spans="1:57" s="2" customFormat="1" x14ac:dyDescent="0.2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5"/>
      <c r="BE77" s="34"/>
    </row>
    <row r="78" spans="1:57" s="2" customFormat="1" ht="6.95" customHeight="1" x14ac:dyDescent="0.2">
      <c r="A78" s="34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35"/>
      <c r="BE78" s="34"/>
    </row>
    <row r="82" spans="1:91" s="2" customFormat="1" ht="6.95" customHeight="1" x14ac:dyDescent="0.2">
      <c r="A82" s="34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35"/>
      <c r="BE82" s="34"/>
    </row>
    <row r="83" spans="1:91" s="2" customFormat="1" ht="24.95" customHeight="1" x14ac:dyDescent="0.2">
      <c r="A83" s="34"/>
      <c r="B83" s="35"/>
      <c r="C83" s="21" t="s">
        <v>54</v>
      </c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pans="1:91" s="2" customFormat="1" ht="6.95" customHeight="1" x14ac:dyDescent="0.2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5"/>
      <c r="BE84" s="34"/>
    </row>
    <row r="85" spans="1:91" s="4" customFormat="1" ht="12" customHeight="1" x14ac:dyDescent="0.2">
      <c r="B85" s="53"/>
      <c r="C85" s="27" t="s">
        <v>11</v>
      </c>
      <c r="L85" s="4" t="str">
        <f>K5</f>
        <v>04</v>
      </c>
      <c r="AR85" s="53"/>
    </row>
    <row r="86" spans="1:91" s="5" customFormat="1" ht="36.950000000000003" customHeight="1" x14ac:dyDescent="0.2">
      <c r="B86" s="54"/>
      <c r="C86" s="55" t="s">
        <v>14</v>
      </c>
      <c r="L86" s="219" t="str">
        <f>K6</f>
        <v>Umiestnenie lávky v priestore Horného rybníka v lokalite Kamenný mlyn v Trnave</v>
      </c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20"/>
      <c r="Z86" s="220"/>
      <c r="AA86" s="220"/>
      <c r="AB86" s="220"/>
      <c r="AC86" s="220"/>
      <c r="AD86" s="220"/>
      <c r="AE86" s="220"/>
      <c r="AF86" s="220"/>
      <c r="AG86" s="220"/>
      <c r="AH86" s="220"/>
      <c r="AI86" s="220"/>
      <c r="AJ86" s="220"/>
      <c r="AK86" s="220"/>
      <c r="AL86" s="220"/>
      <c r="AM86" s="220"/>
      <c r="AN86" s="220"/>
      <c r="AO86" s="220"/>
      <c r="AR86" s="54"/>
    </row>
    <row r="87" spans="1:91" s="2" customFormat="1" ht="6.95" customHeight="1" x14ac:dyDescent="0.2">
      <c r="A87" s="34"/>
      <c r="B87" s="35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5"/>
      <c r="BE87" s="34"/>
    </row>
    <row r="88" spans="1:91" s="2" customFormat="1" ht="12" customHeight="1" x14ac:dyDescent="0.2">
      <c r="A88" s="34"/>
      <c r="B88" s="35"/>
      <c r="C88" s="27" t="s">
        <v>18</v>
      </c>
      <c r="D88" s="34"/>
      <c r="E88" s="34"/>
      <c r="F88" s="34"/>
      <c r="G88" s="34"/>
      <c r="H88" s="34"/>
      <c r="I88" s="34"/>
      <c r="J88" s="34"/>
      <c r="K88" s="34"/>
      <c r="L88" s="56" t="str">
        <f>IF(K8="","",K8)</f>
        <v>Kamenny mlyn v Trnave</v>
      </c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27" t="s">
        <v>19</v>
      </c>
      <c r="AJ88" s="34"/>
      <c r="AK88" s="34"/>
      <c r="AL88" s="34"/>
      <c r="AM88" s="221" t="str">
        <f>IF(AN8= "","",AN8)</f>
        <v>23. 4. 2021</v>
      </c>
      <c r="AN88" s="221"/>
      <c r="AO88" s="34"/>
      <c r="AP88" s="34"/>
      <c r="AQ88" s="34"/>
      <c r="AR88" s="35"/>
      <c r="BE88" s="34"/>
    </row>
    <row r="89" spans="1:91" s="2" customFormat="1" ht="6.95" customHeight="1" x14ac:dyDescent="0.2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5"/>
      <c r="BE89" s="34"/>
    </row>
    <row r="90" spans="1:91" s="2" customFormat="1" ht="25.7" customHeight="1" x14ac:dyDescent="0.2">
      <c r="A90" s="34"/>
      <c r="B90" s="35"/>
      <c r="C90" s="27" t="s">
        <v>21</v>
      </c>
      <c r="D90" s="34"/>
      <c r="E90" s="34"/>
      <c r="F90" s="34"/>
      <c r="G90" s="34"/>
      <c r="H90" s="34"/>
      <c r="I90" s="34"/>
      <c r="J90" s="34"/>
      <c r="K90" s="34"/>
      <c r="L90" s="4" t="str">
        <f>IF(E11= "","",E11)</f>
        <v>MESTO TRNAVA, Hlavná č.1, 917 71 Trnava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27</v>
      </c>
      <c r="AJ90" s="34"/>
      <c r="AK90" s="34"/>
      <c r="AL90" s="34"/>
      <c r="AM90" s="226" t="str">
        <f>IF(E17="","",E17)</f>
        <v>Ing. Andrea Prievalská</v>
      </c>
      <c r="AN90" s="227"/>
      <c r="AO90" s="227"/>
      <c r="AP90" s="227"/>
      <c r="AQ90" s="34"/>
      <c r="AR90" s="35"/>
      <c r="AS90" s="222" t="s">
        <v>55</v>
      </c>
      <c r="AT90" s="223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4"/>
    </row>
    <row r="91" spans="1:91" s="2" customFormat="1" ht="15.2" customHeight="1" x14ac:dyDescent="0.2">
      <c r="A91" s="34"/>
      <c r="B91" s="35"/>
      <c r="C91" s="27" t="s">
        <v>25</v>
      </c>
      <c r="D91" s="34"/>
      <c r="E91" s="34"/>
      <c r="F91" s="34"/>
      <c r="G91" s="34"/>
      <c r="H91" s="34"/>
      <c r="I91" s="34"/>
      <c r="J91" s="34"/>
      <c r="K91" s="34"/>
      <c r="L91" s="4" t="str">
        <f>IF(E14= "Vyplň údaj","",E14)</f>
        <v/>
      </c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27" t="s">
        <v>30</v>
      </c>
      <c r="AJ91" s="34"/>
      <c r="AK91" s="34"/>
      <c r="AL91" s="34"/>
      <c r="AM91" s="226" t="str">
        <f>IF(E20="","",E20)</f>
        <v>Rosoft, s.r.o.</v>
      </c>
      <c r="AN91" s="227"/>
      <c r="AO91" s="227"/>
      <c r="AP91" s="227"/>
      <c r="AQ91" s="34"/>
      <c r="AR91" s="35"/>
      <c r="AS91" s="224"/>
      <c r="AT91" s="225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34"/>
    </row>
    <row r="92" spans="1:91" s="2" customFormat="1" ht="10.9" customHeight="1" x14ac:dyDescent="0.2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5"/>
      <c r="AS92" s="224"/>
      <c r="AT92" s="225"/>
      <c r="AU92" s="60"/>
      <c r="AV92" s="60"/>
      <c r="AW92" s="60"/>
      <c r="AX92" s="60"/>
      <c r="AY92" s="60"/>
      <c r="AZ92" s="60"/>
      <c r="BA92" s="60"/>
      <c r="BB92" s="60"/>
      <c r="BC92" s="60"/>
      <c r="BD92" s="61"/>
      <c r="BE92" s="34"/>
    </row>
    <row r="93" spans="1:91" s="2" customFormat="1" ht="29.25" customHeight="1" x14ac:dyDescent="0.2">
      <c r="A93" s="34"/>
      <c r="B93" s="35"/>
      <c r="C93" s="236" t="s">
        <v>56</v>
      </c>
      <c r="D93" s="233"/>
      <c r="E93" s="233"/>
      <c r="F93" s="233"/>
      <c r="G93" s="233"/>
      <c r="H93" s="62"/>
      <c r="I93" s="234" t="s">
        <v>57</v>
      </c>
      <c r="J93" s="233"/>
      <c r="K93" s="233"/>
      <c r="L93" s="233"/>
      <c r="M93" s="233"/>
      <c r="N93" s="233"/>
      <c r="O93" s="233"/>
      <c r="P93" s="233"/>
      <c r="Q93" s="233"/>
      <c r="R93" s="233"/>
      <c r="S93" s="233"/>
      <c r="T93" s="233"/>
      <c r="U93" s="233"/>
      <c r="V93" s="233"/>
      <c r="W93" s="233"/>
      <c r="X93" s="233"/>
      <c r="Y93" s="233"/>
      <c r="Z93" s="233"/>
      <c r="AA93" s="233"/>
      <c r="AB93" s="233"/>
      <c r="AC93" s="233"/>
      <c r="AD93" s="233"/>
      <c r="AE93" s="233"/>
      <c r="AF93" s="233"/>
      <c r="AG93" s="232" t="s">
        <v>58</v>
      </c>
      <c r="AH93" s="233"/>
      <c r="AI93" s="233"/>
      <c r="AJ93" s="233"/>
      <c r="AK93" s="233"/>
      <c r="AL93" s="233"/>
      <c r="AM93" s="233"/>
      <c r="AN93" s="234" t="s">
        <v>59</v>
      </c>
      <c r="AO93" s="233"/>
      <c r="AP93" s="235"/>
      <c r="AQ93" s="63" t="s">
        <v>60</v>
      </c>
      <c r="AR93" s="35"/>
      <c r="AS93" s="64" t="s">
        <v>61</v>
      </c>
      <c r="AT93" s="65" t="s">
        <v>62</v>
      </c>
      <c r="AU93" s="65" t="s">
        <v>63</v>
      </c>
      <c r="AV93" s="65" t="s">
        <v>64</v>
      </c>
      <c r="AW93" s="65" t="s">
        <v>65</v>
      </c>
      <c r="AX93" s="65" t="s">
        <v>66</v>
      </c>
      <c r="AY93" s="65" t="s">
        <v>67</v>
      </c>
      <c r="AZ93" s="65" t="s">
        <v>68</v>
      </c>
      <c r="BA93" s="65" t="s">
        <v>69</v>
      </c>
      <c r="BB93" s="65" t="s">
        <v>70</v>
      </c>
      <c r="BC93" s="65" t="s">
        <v>71</v>
      </c>
      <c r="BD93" s="66" t="s">
        <v>72</v>
      </c>
      <c r="BE93" s="34"/>
    </row>
    <row r="94" spans="1:91" s="2" customFormat="1" ht="10.9" customHeight="1" x14ac:dyDescent="0.2">
      <c r="A94" s="34"/>
      <c r="B94" s="35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5"/>
      <c r="AS94" s="67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9"/>
      <c r="BE94" s="34"/>
    </row>
    <row r="95" spans="1:91" s="6" customFormat="1" ht="32.450000000000003" customHeight="1" x14ac:dyDescent="0.2">
      <c r="B95" s="70"/>
      <c r="C95" s="71" t="s">
        <v>73</v>
      </c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240" t="e">
        <f>ROUND(SUM(AG96:AG97),2)</f>
        <v>#REF!</v>
      </c>
      <c r="AH95" s="240"/>
      <c r="AI95" s="240"/>
      <c r="AJ95" s="240"/>
      <c r="AK95" s="240"/>
      <c r="AL95" s="240"/>
      <c r="AM95" s="240"/>
      <c r="AN95" s="241" t="e">
        <f>SUM(AG95,AT95)</f>
        <v>#REF!</v>
      </c>
      <c r="AO95" s="241"/>
      <c r="AP95" s="241"/>
      <c r="AQ95" s="74" t="s">
        <v>1</v>
      </c>
      <c r="AR95" s="70"/>
      <c r="AS95" s="75">
        <f>ROUND(SUM(AS96:AS97),2)</f>
        <v>0</v>
      </c>
      <c r="AT95" s="76" t="e">
        <f>ROUND(SUM(AV95:AW95),2)</f>
        <v>#REF!</v>
      </c>
      <c r="AU95" s="77" t="e">
        <f>ROUND(SUM(AU96:AU97),5)</f>
        <v>#REF!</v>
      </c>
      <c r="AV95" s="76" t="e">
        <f>ROUND(AZ95*L33,2)</f>
        <v>#REF!</v>
      </c>
      <c r="AW95" s="76" t="e">
        <f>ROUND(BA95*L34,2)</f>
        <v>#REF!</v>
      </c>
      <c r="AX95" s="76" t="e">
        <f>ROUND(BB95*L33,2)</f>
        <v>#REF!</v>
      </c>
      <c r="AY95" s="76" t="e">
        <f>ROUND(BC95*L34,2)</f>
        <v>#REF!</v>
      </c>
      <c r="AZ95" s="76" t="e">
        <f>ROUND(SUM(AZ96:AZ97),2)</f>
        <v>#REF!</v>
      </c>
      <c r="BA95" s="76" t="e">
        <f>ROUND(SUM(BA96:BA97),2)</f>
        <v>#REF!</v>
      </c>
      <c r="BB95" s="76" t="e">
        <f>ROUND(SUM(BB96:BB97),2)</f>
        <v>#REF!</v>
      </c>
      <c r="BC95" s="76" t="e">
        <f>ROUND(SUM(BC96:BC97),2)</f>
        <v>#REF!</v>
      </c>
      <c r="BD95" s="78" t="e">
        <f>ROUND(SUM(BD96:BD97),2)</f>
        <v>#REF!</v>
      </c>
      <c r="BS95" s="79" t="s">
        <v>74</v>
      </c>
      <c r="BT95" s="79" t="s">
        <v>75</v>
      </c>
      <c r="BU95" s="80" t="s">
        <v>76</v>
      </c>
      <c r="BV95" s="79" t="s">
        <v>77</v>
      </c>
      <c r="BW95" s="79" t="s">
        <v>4</v>
      </c>
      <c r="BX95" s="79" t="s">
        <v>78</v>
      </c>
      <c r="CL95" s="79" t="s">
        <v>1</v>
      </c>
    </row>
    <row r="96" spans="1:91" s="7" customFormat="1" ht="16.5" customHeight="1" x14ac:dyDescent="0.2">
      <c r="A96" s="81" t="s">
        <v>79</v>
      </c>
      <c r="B96" s="82"/>
      <c r="C96" s="83"/>
      <c r="D96" s="228" t="s">
        <v>80</v>
      </c>
      <c r="E96" s="228"/>
      <c r="F96" s="228"/>
      <c r="G96" s="228"/>
      <c r="H96" s="228"/>
      <c r="I96" s="84"/>
      <c r="J96" s="228" t="s">
        <v>81</v>
      </c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28"/>
      <c r="Y96" s="228"/>
      <c r="Z96" s="228"/>
      <c r="AA96" s="228"/>
      <c r="AB96" s="228"/>
      <c r="AC96" s="228"/>
      <c r="AD96" s="228"/>
      <c r="AE96" s="228"/>
      <c r="AF96" s="228"/>
      <c r="AG96" s="237" t="e">
        <f>#REF!</f>
        <v>#REF!</v>
      </c>
      <c r="AH96" s="238"/>
      <c r="AI96" s="238"/>
      <c r="AJ96" s="238"/>
      <c r="AK96" s="238"/>
      <c r="AL96" s="238"/>
      <c r="AM96" s="238"/>
      <c r="AN96" s="237" t="e">
        <f>SUM(AG96,AT96)</f>
        <v>#REF!</v>
      </c>
      <c r="AO96" s="238"/>
      <c r="AP96" s="238"/>
      <c r="AQ96" s="85" t="s">
        <v>82</v>
      </c>
      <c r="AR96" s="82"/>
      <c r="AS96" s="86">
        <v>0</v>
      </c>
      <c r="AT96" s="87" t="e">
        <f>ROUND(SUM(AV96:AW96),2)</f>
        <v>#REF!</v>
      </c>
      <c r="AU96" s="88" t="e">
        <f>#REF!</f>
        <v>#REF!</v>
      </c>
      <c r="AV96" s="87" t="e">
        <f>#REF!</f>
        <v>#REF!</v>
      </c>
      <c r="AW96" s="87" t="e">
        <f>#REF!</f>
        <v>#REF!</v>
      </c>
      <c r="AX96" s="87" t="e">
        <f>#REF!</f>
        <v>#REF!</v>
      </c>
      <c r="AY96" s="87" t="e">
        <f>#REF!</f>
        <v>#REF!</v>
      </c>
      <c r="AZ96" s="87" t="e">
        <f>#REF!</f>
        <v>#REF!</v>
      </c>
      <c r="BA96" s="87" t="e">
        <f>#REF!</f>
        <v>#REF!</v>
      </c>
      <c r="BB96" s="87" t="e">
        <f>#REF!</f>
        <v>#REF!</v>
      </c>
      <c r="BC96" s="87" t="e">
        <f>#REF!</f>
        <v>#REF!</v>
      </c>
      <c r="BD96" s="89" t="e">
        <f>#REF!</f>
        <v>#REF!</v>
      </c>
      <c r="BT96" s="90" t="s">
        <v>83</v>
      </c>
      <c r="BV96" s="90" t="s">
        <v>77</v>
      </c>
      <c r="BW96" s="90" t="s">
        <v>84</v>
      </c>
      <c r="BX96" s="90" t="s">
        <v>4</v>
      </c>
      <c r="CL96" s="90" t="s">
        <v>1</v>
      </c>
      <c r="CM96" s="90" t="s">
        <v>75</v>
      </c>
    </row>
    <row r="97" spans="1:91" s="7" customFormat="1" ht="24.75" customHeight="1" x14ac:dyDescent="0.2">
      <c r="A97" s="81" t="s">
        <v>79</v>
      </c>
      <c r="B97" s="82"/>
      <c r="C97" s="83"/>
      <c r="D97" s="228" t="s">
        <v>85</v>
      </c>
      <c r="E97" s="228"/>
      <c r="F97" s="228"/>
      <c r="G97" s="228"/>
      <c r="H97" s="228"/>
      <c r="I97" s="84"/>
      <c r="J97" s="228" t="s">
        <v>86</v>
      </c>
      <c r="K97" s="228"/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28"/>
      <c r="Y97" s="228"/>
      <c r="Z97" s="228"/>
      <c r="AA97" s="228"/>
      <c r="AB97" s="228"/>
      <c r="AC97" s="228"/>
      <c r="AD97" s="228"/>
      <c r="AE97" s="228"/>
      <c r="AF97" s="228"/>
      <c r="AG97" s="237">
        <f>'PS-04.03 - Sadové úpravy'!J32</f>
        <v>0</v>
      </c>
      <c r="AH97" s="238"/>
      <c r="AI97" s="238"/>
      <c r="AJ97" s="238"/>
      <c r="AK97" s="238"/>
      <c r="AL97" s="238"/>
      <c r="AM97" s="238"/>
      <c r="AN97" s="237">
        <f>SUM(AG97,AT97)</f>
        <v>0</v>
      </c>
      <c r="AO97" s="238"/>
      <c r="AP97" s="238"/>
      <c r="AQ97" s="85" t="s">
        <v>82</v>
      </c>
      <c r="AR97" s="82"/>
      <c r="AS97" s="91">
        <v>0</v>
      </c>
      <c r="AT97" s="92">
        <f>ROUND(SUM(AV97:AW97),2)</f>
        <v>0</v>
      </c>
      <c r="AU97" s="93">
        <f>'PS-04.03 - Sadové úpravy'!P132</f>
        <v>0</v>
      </c>
      <c r="AV97" s="92">
        <f>'PS-04.03 - Sadové úpravy'!J35</f>
        <v>0</v>
      </c>
      <c r="AW97" s="92">
        <f>'PS-04.03 - Sadové úpravy'!J36</f>
        <v>0</v>
      </c>
      <c r="AX97" s="92">
        <f>'PS-04.03 - Sadové úpravy'!J37</f>
        <v>0</v>
      </c>
      <c r="AY97" s="92">
        <f>'PS-04.03 - Sadové úpravy'!J38</f>
        <v>0</v>
      </c>
      <c r="AZ97" s="92">
        <f>'PS-04.03 - Sadové úpravy'!F35</f>
        <v>0</v>
      </c>
      <c r="BA97" s="92">
        <f>'PS-04.03 - Sadové úpravy'!F36</f>
        <v>0</v>
      </c>
      <c r="BB97" s="92">
        <f>'PS-04.03 - Sadové úpravy'!F37</f>
        <v>0</v>
      </c>
      <c r="BC97" s="92">
        <f>'PS-04.03 - Sadové úpravy'!F38</f>
        <v>0</v>
      </c>
      <c r="BD97" s="94">
        <f>'PS-04.03 - Sadové úpravy'!F39</f>
        <v>0</v>
      </c>
      <c r="BT97" s="90" t="s">
        <v>83</v>
      </c>
      <c r="BV97" s="90" t="s">
        <v>77</v>
      </c>
      <c r="BW97" s="90" t="s">
        <v>87</v>
      </c>
      <c r="BX97" s="90" t="s">
        <v>4</v>
      </c>
      <c r="CL97" s="90" t="s">
        <v>1</v>
      </c>
      <c r="CM97" s="90" t="s">
        <v>75</v>
      </c>
    </row>
    <row r="98" spans="1:91" x14ac:dyDescent="0.2">
      <c r="B98" s="20"/>
      <c r="AR98" s="20"/>
    </row>
    <row r="99" spans="1:91" s="2" customFormat="1" ht="30" customHeight="1" x14ac:dyDescent="0.2">
      <c r="A99" s="34"/>
      <c r="B99" s="35"/>
      <c r="C99" s="71" t="s">
        <v>88</v>
      </c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241" t="e">
        <f>ROUND(SUM(AG100:AG103), 2)</f>
        <v>#REF!</v>
      </c>
      <c r="AH99" s="241"/>
      <c r="AI99" s="241"/>
      <c r="AJ99" s="241"/>
      <c r="AK99" s="241"/>
      <c r="AL99" s="241"/>
      <c r="AM99" s="241"/>
      <c r="AN99" s="241" t="e">
        <f>ROUND(SUM(AN100:AN103), 2)</f>
        <v>#REF!</v>
      </c>
      <c r="AO99" s="241"/>
      <c r="AP99" s="241"/>
      <c r="AQ99" s="95"/>
      <c r="AR99" s="35"/>
      <c r="AS99" s="64" t="s">
        <v>89</v>
      </c>
      <c r="AT99" s="65" t="s">
        <v>90</v>
      </c>
      <c r="AU99" s="65" t="s">
        <v>39</v>
      </c>
      <c r="AV99" s="66" t="s">
        <v>62</v>
      </c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19.899999999999999" customHeight="1" x14ac:dyDescent="0.2">
      <c r="A100" s="34"/>
      <c r="B100" s="35"/>
      <c r="C100" s="34"/>
      <c r="D100" s="231" t="s">
        <v>91</v>
      </c>
      <c r="E100" s="231"/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31"/>
      <c r="Z100" s="231"/>
      <c r="AA100" s="231"/>
      <c r="AB100" s="231"/>
      <c r="AC100" s="34"/>
      <c r="AD100" s="34"/>
      <c r="AE100" s="34"/>
      <c r="AF100" s="34"/>
      <c r="AG100" s="229" t="e">
        <f>ROUND(AG95 * AS100, 2)</f>
        <v>#REF!</v>
      </c>
      <c r="AH100" s="230"/>
      <c r="AI100" s="230"/>
      <c r="AJ100" s="230"/>
      <c r="AK100" s="230"/>
      <c r="AL100" s="230"/>
      <c r="AM100" s="230"/>
      <c r="AN100" s="230" t="e">
        <f>ROUND(AG100 + AV100, 2)</f>
        <v>#REF!</v>
      </c>
      <c r="AO100" s="230"/>
      <c r="AP100" s="230"/>
      <c r="AQ100" s="34"/>
      <c r="AR100" s="35"/>
      <c r="AS100" s="97">
        <v>0</v>
      </c>
      <c r="AT100" s="98" t="s">
        <v>92</v>
      </c>
      <c r="AU100" s="98" t="s">
        <v>40</v>
      </c>
      <c r="AV100" s="99" t="e">
        <f>ROUND(IF(AU100="základná",AG100*L33,IF(AU100="znížená",AG100*L34,0)), 2)</f>
        <v>#REF!</v>
      </c>
      <c r="AW100" s="34"/>
      <c r="AX100" s="34"/>
      <c r="AY100" s="34"/>
      <c r="AZ100" s="34"/>
      <c r="BA100" s="34"/>
      <c r="BB100" s="34"/>
      <c r="BC100" s="34"/>
      <c r="BD100" s="34"/>
      <c r="BE100" s="34"/>
      <c r="BV100" s="17" t="s">
        <v>93</v>
      </c>
      <c r="BY100" s="100" t="e">
        <f>IF(AU100="základná",AV100,0)</f>
        <v>#REF!</v>
      </c>
      <c r="BZ100" s="100">
        <f>IF(AU100="znížená",AV100,0)</f>
        <v>0</v>
      </c>
      <c r="CA100" s="100">
        <v>0</v>
      </c>
      <c r="CB100" s="100">
        <v>0</v>
      </c>
      <c r="CC100" s="100">
        <v>0</v>
      </c>
      <c r="CD100" s="100" t="e">
        <f>IF(AU100="základná",AG100,0)</f>
        <v>#REF!</v>
      </c>
      <c r="CE100" s="100">
        <f>IF(AU100="znížená",AG100,0)</f>
        <v>0</v>
      </c>
      <c r="CF100" s="100">
        <f>IF(AU100="zákl. prenesená",AG100,0)</f>
        <v>0</v>
      </c>
      <c r="CG100" s="100">
        <f>IF(AU100="zníž. prenesená",AG100,0)</f>
        <v>0</v>
      </c>
      <c r="CH100" s="100">
        <f>IF(AU100="nulová",AG100,0)</f>
        <v>0</v>
      </c>
      <c r="CI100" s="17">
        <f>IF(AU100="základná",1,IF(AU100="znížená",2,IF(AU100="zákl. prenesená",4,IF(AU100="zníž. prenesená",5,3))))</f>
        <v>1</v>
      </c>
      <c r="CJ100" s="17">
        <f>IF(AT100="stavebná časť",1,IF(AT100="investičná časť",2,3))</f>
        <v>1</v>
      </c>
      <c r="CK100" s="17" t="str">
        <f>IF(D100="Vyplň vlastné","","x")</f>
        <v>x</v>
      </c>
    </row>
    <row r="101" spans="1:91" s="2" customFormat="1" ht="19.899999999999999" customHeight="1" x14ac:dyDescent="0.2">
      <c r="A101" s="34"/>
      <c r="B101" s="35"/>
      <c r="C101" s="34"/>
      <c r="D101" s="239" t="s">
        <v>94</v>
      </c>
      <c r="E101" s="231"/>
      <c r="F101" s="231"/>
      <c r="G101" s="231"/>
      <c r="H101" s="231"/>
      <c r="I101" s="231"/>
      <c r="J101" s="231"/>
      <c r="K101" s="231"/>
      <c r="L101" s="231"/>
      <c r="M101" s="231"/>
      <c r="N101" s="231"/>
      <c r="O101" s="231"/>
      <c r="P101" s="231"/>
      <c r="Q101" s="231"/>
      <c r="R101" s="231"/>
      <c r="S101" s="231"/>
      <c r="T101" s="231"/>
      <c r="U101" s="231"/>
      <c r="V101" s="231"/>
      <c r="W101" s="231"/>
      <c r="X101" s="231"/>
      <c r="Y101" s="231"/>
      <c r="Z101" s="231"/>
      <c r="AA101" s="231"/>
      <c r="AB101" s="231"/>
      <c r="AC101" s="34"/>
      <c r="AD101" s="34"/>
      <c r="AE101" s="34"/>
      <c r="AF101" s="34"/>
      <c r="AG101" s="229" t="e">
        <f>ROUND(AG95 * AS101, 2)</f>
        <v>#REF!</v>
      </c>
      <c r="AH101" s="230"/>
      <c r="AI101" s="230"/>
      <c r="AJ101" s="230"/>
      <c r="AK101" s="230"/>
      <c r="AL101" s="230"/>
      <c r="AM101" s="230"/>
      <c r="AN101" s="230" t="e">
        <f>ROUND(AG101 + AV101, 2)</f>
        <v>#REF!</v>
      </c>
      <c r="AO101" s="230"/>
      <c r="AP101" s="230"/>
      <c r="AQ101" s="34"/>
      <c r="AR101" s="35"/>
      <c r="AS101" s="97">
        <v>0</v>
      </c>
      <c r="AT101" s="98" t="s">
        <v>92</v>
      </c>
      <c r="AU101" s="98" t="s">
        <v>40</v>
      </c>
      <c r="AV101" s="99" t="e">
        <f>ROUND(IF(AU101="základná",AG101*L33,IF(AU101="znížená",AG101*L34,0)), 2)</f>
        <v>#REF!</v>
      </c>
      <c r="AW101" s="34"/>
      <c r="AX101" s="34"/>
      <c r="AY101" s="34"/>
      <c r="AZ101" s="34"/>
      <c r="BA101" s="34"/>
      <c r="BB101" s="34"/>
      <c r="BC101" s="34"/>
      <c r="BD101" s="34"/>
      <c r="BE101" s="34"/>
      <c r="BV101" s="17" t="s">
        <v>95</v>
      </c>
      <c r="BY101" s="100" t="e">
        <f>IF(AU101="základná",AV101,0)</f>
        <v>#REF!</v>
      </c>
      <c r="BZ101" s="100">
        <f>IF(AU101="znížená",AV101,0)</f>
        <v>0</v>
      </c>
      <c r="CA101" s="100">
        <v>0</v>
      </c>
      <c r="CB101" s="100">
        <v>0</v>
      </c>
      <c r="CC101" s="100">
        <v>0</v>
      </c>
      <c r="CD101" s="100" t="e">
        <f>IF(AU101="základná",AG101,0)</f>
        <v>#REF!</v>
      </c>
      <c r="CE101" s="100">
        <f>IF(AU101="znížená",AG101,0)</f>
        <v>0</v>
      </c>
      <c r="CF101" s="100">
        <f>IF(AU101="zákl. prenesená",AG101,0)</f>
        <v>0</v>
      </c>
      <c r="CG101" s="100">
        <f>IF(AU101="zníž. prenesená",AG101,0)</f>
        <v>0</v>
      </c>
      <c r="CH101" s="100">
        <f>IF(AU101="nulová",AG101,0)</f>
        <v>0</v>
      </c>
      <c r="CI101" s="17">
        <f>IF(AU101="základná",1,IF(AU101="znížená",2,IF(AU101="zákl. prenesená",4,IF(AU101="zníž. prenesená",5,3))))</f>
        <v>1</v>
      </c>
      <c r="CJ101" s="17">
        <f>IF(AT101="stavebná časť",1,IF(AT101="investičná časť",2,3))</f>
        <v>1</v>
      </c>
      <c r="CK101" s="17" t="str">
        <f>IF(D101="Vyplň vlastné","","x")</f>
        <v/>
      </c>
    </row>
    <row r="102" spans="1:91" s="2" customFormat="1" ht="19.899999999999999" customHeight="1" x14ac:dyDescent="0.2">
      <c r="A102" s="34"/>
      <c r="B102" s="35"/>
      <c r="C102" s="34"/>
      <c r="D102" s="239" t="s">
        <v>94</v>
      </c>
      <c r="E102" s="231"/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31"/>
      <c r="Z102" s="231"/>
      <c r="AA102" s="231"/>
      <c r="AB102" s="231"/>
      <c r="AC102" s="34"/>
      <c r="AD102" s="34"/>
      <c r="AE102" s="34"/>
      <c r="AF102" s="34"/>
      <c r="AG102" s="229" t="e">
        <f>ROUND(AG95 * AS102, 2)</f>
        <v>#REF!</v>
      </c>
      <c r="AH102" s="230"/>
      <c r="AI102" s="230"/>
      <c r="AJ102" s="230"/>
      <c r="AK102" s="230"/>
      <c r="AL102" s="230"/>
      <c r="AM102" s="230"/>
      <c r="AN102" s="230" t="e">
        <f>ROUND(AG102 + AV102, 2)</f>
        <v>#REF!</v>
      </c>
      <c r="AO102" s="230"/>
      <c r="AP102" s="230"/>
      <c r="AQ102" s="34"/>
      <c r="AR102" s="35"/>
      <c r="AS102" s="97">
        <v>0</v>
      </c>
      <c r="AT102" s="98" t="s">
        <v>92</v>
      </c>
      <c r="AU102" s="98" t="s">
        <v>40</v>
      </c>
      <c r="AV102" s="99" t="e">
        <f>ROUND(IF(AU102="základná",AG102*L33,IF(AU102="znížená",AG102*L34,0)), 2)</f>
        <v>#REF!</v>
      </c>
      <c r="AW102" s="34"/>
      <c r="AX102" s="34"/>
      <c r="AY102" s="34"/>
      <c r="AZ102" s="34"/>
      <c r="BA102" s="34"/>
      <c r="BB102" s="34"/>
      <c r="BC102" s="34"/>
      <c r="BD102" s="34"/>
      <c r="BE102" s="34"/>
      <c r="BV102" s="17" t="s">
        <v>95</v>
      </c>
      <c r="BY102" s="100" t="e">
        <f>IF(AU102="základná",AV102,0)</f>
        <v>#REF!</v>
      </c>
      <c r="BZ102" s="100">
        <f>IF(AU102="znížená",AV102,0)</f>
        <v>0</v>
      </c>
      <c r="CA102" s="100">
        <v>0</v>
      </c>
      <c r="CB102" s="100">
        <v>0</v>
      </c>
      <c r="CC102" s="100">
        <v>0</v>
      </c>
      <c r="CD102" s="100" t="e">
        <f>IF(AU102="základná",AG102,0)</f>
        <v>#REF!</v>
      </c>
      <c r="CE102" s="100">
        <f>IF(AU102="znížená",AG102,0)</f>
        <v>0</v>
      </c>
      <c r="CF102" s="100">
        <f>IF(AU102="zákl. prenesená",AG102,0)</f>
        <v>0</v>
      </c>
      <c r="CG102" s="100">
        <f>IF(AU102="zníž. prenesená",AG102,0)</f>
        <v>0</v>
      </c>
      <c r="CH102" s="100">
        <f>IF(AU102="nulová",AG102,0)</f>
        <v>0</v>
      </c>
      <c r="CI102" s="17">
        <f>IF(AU102="základná",1,IF(AU102="znížená",2,IF(AU102="zákl. prenesená",4,IF(AU102="zníž. prenesená",5,3))))</f>
        <v>1</v>
      </c>
      <c r="CJ102" s="17">
        <f>IF(AT102="stavebná časť",1,IF(AT102="investičná časť",2,3))</f>
        <v>1</v>
      </c>
      <c r="CK102" s="17" t="str">
        <f>IF(D102="Vyplň vlastné","","x")</f>
        <v/>
      </c>
    </row>
    <row r="103" spans="1:91" s="2" customFormat="1" ht="19.899999999999999" customHeight="1" x14ac:dyDescent="0.2">
      <c r="A103" s="34"/>
      <c r="B103" s="35"/>
      <c r="C103" s="34"/>
      <c r="D103" s="239" t="s">
        <v>94</v>
      </c>
      <c r="E103" s="231"/>
      <c r="F103" s="231"/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31"/>
      <c r="Z103" s="231"/>
      <c r="AA103" s="231"/>
      <c r="AB103" s="231"/>
      <c r="AC103" s="34"/>
      <c r="AD103" s="34"/>
      <c r="AE103" s="34"/>
      <c r="AF103" s="34"/>
      <c r="AG103" s="229" t="e">
        <f>ROUND(AG95 * AS103, 2)</f>
        <v>#REF!</v>
      </c>
      <c r="AH103" s="230"/>
      <c r="AI103" s="230"/>
      <c r="AJ103" s="230"/>
      <c r="AK103" s="230"/>
      <c r="AL103" s="230"/>
      <c r="AM103" s="230"/>
      <c r="AN103" s="230" t="e">
        <f>ROUND(AG103 + AV103, 2)</f>
        <v>#REF!</v>
      </c>
      <c r="AO103" s="230"/>
      <c r="AP103" s="230"/>
      <c r="AQ103" s="34"/>
      <c r="AR103" s="35"/>
      <c r="AS103" s="101">
        <v>0</v>
      </c>
      <c r="AT103" s="102" t="s">
        <v>92</v>
      </c>
      <c r="AU103" s="102" t="s">
        <v>40</v>
      </c>
      <c r="AV103" s="103" t="e">
        <f>ROUND(IF(AU103="základná",AG103*L33,IF(AU103="znížená",AG103*L34,0)), 2)</f>
        <v>#REF!</v>
      </c>
      <c r="AW103" s="34"/>
      <c r="AX103" s="34"/>
      <c r="AY103" s="34"/>
      <c r="AZ103" s="34"/>
      <c r="BA103" s="34"/>
      <c r="BB103" s="34"/>
      <c r="BC103" s="34"/>
      <c r="BD103" s="34"/>
      <c r="BE103" s="34"/>
      <c r="BV103" s="17" t="s">
        <v>95</v>
      </c>
      <c r="BY103" s="100" t="e">
        <f>IF(AU103="základná",AV103,0)</f>
        <v>#REF!</v>
      </c>
      <c r="BZ103" s="100">
        <f>IF(AU103="znížená",AV103,0)</f>
        <v>0</v>
      </c>
      <c r="CA103" s="100">
        <v>0</v>
      </c>
      <c r="CB103" s="100">
        <v>0</v>
      </c>
      <c r="CC103" s="100">
        <v>0</v>
      </c>
      <c r="CD103" s="100" t="e">
        <f>IF(AU103="základná",AG103,0)</f>
        <v>#REF!</v>
      </c>
      <c r="CE103" s="100">
        <f>IF(AU103="znížená",AG103,0)</f>
        <v>0</v>
      </c>
      <c r="CF103" s="100">
        <f>IF(AU103="zákl. prenesená",AG103,0)</f>
        <v>0</v>
      </c>
      <c r="CG103" s="100">
        <f>IF(AU103="zníž. prenesená",AG103,0)</f>
        <v>0</v>
      </c>
      <c r="CH103" s="100">
        <f>IF(AU103="nulová",AG103,0)</f>
        <v>0</v>
      </c>
      <c r="CI103" s="17">
        <f>IF(AU103="základná",1,IF(AU103="znížená",2,IF(AU103="zákl. prenesená",4,IF(AU103="zníž. prenesená",5,3))))</f>
        <v>1</v>
      </c>
      <c r="CJ103" s="17">
        <f>IF(AT103="stavebná časť",1,IF(AT103="investičná časť",2,3))</f>
        <v>1</v>
      </c>
      <c r="CK103" s="17" t="str">
        <f>IF(D103="Vyplň vlastné","","x")</f>
        <v/>
      </c>
    </row>
    <row r="104" spans="1:91" s="2" customFormat="1" ht="10.9" customHeight="1" x14ac:dyDescent="0.2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1:91" s="2" customFormat="1" ht="30" customHeight="1" x14ac:dyDescent="0.2">
      <c r="A105" s="34"/>
      <c r="B105" s="35"/>
      <c r="C105" s="104" t="s">
        <v>96</v>
      </c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242" t="e">
        <f>ROUND(AG95 + AG99, 2)</f>
        <v>#REF!</v>
      </c>
      <c r="AH105" s="242"/>
      <c r="AI105" s="242"/>
      <c r="AJ105" s="242"/>
      <c r="AK105" s="242"/>
      <c r="AL105" s="242"/>
      <c r="AM105" s="242"/>
      <c r="AN105" s="242" t="e">
        <f>ROUND(AN95 + AN99, 2)</f>
        <v>#REF!</v>
      </c>
      <c r="AO105" s="242"/>
      <c r="AP105" s="242"/>
      <c r="AQ105" s="105"/>
      <c r="AR105" s="35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6.95" customHeight="1" x14ac:dyDescent="0.2">
      <c r="A106" s="34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35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</sheetData>
  <mergeCells count="65">
    <mergeCell ref="AK39:AO39"/>
    <mergeCell ref="X39:AB39"/>
    <mergeCell ref="AR2:BE2"/>
    <mergeCell ref="E23:AN23"/>
    <mergeCell ref="W36:AE36"/>
    <mergeCell ref="L36:P36"/>
    <mergeCell ref="AK36:AO36"/>
    <mergeCell ref="AK37:AO37"/>
    <mergeCell ref="W37:AE37"/>
    <mergeCell ref="L37:P37"/>
    <mergeCell ref="W34:AE34"/>
    <mergeCell ref="AK34:AO34"/>
    <mergeCell ref="L34:P34"/>
    <mergeCell ref="AK35:AO35"/>
    <mergeCell ref="L35:P35"/>
    <mergeCell ref="W35:AE35"/>
    <mergeCell ref="AG105:AM105"/>
    <mergeCell ref="AN105:AP105"/>
    <mergeCell ref="BE5:BE35"/>
    <mergeCell ref="K5:AO5"/>
    <mergeCell ref="K6:AO6"/>
    <mergeCell ref="E14:AJ14"/>
    <mergeCell ref="E24:AN24"/>
    <mergeCell ref="AK27:AO27"/>
    <mergeCell ref="AK28:AO28"/>
    <mergeCell ref="AK30:AO30"/>
    <mergeCell ref="AK32:AO32"/>
    <mergeCell ref="L32:P32"/>
    <mergeCell ref="W32:AE32"/>
    <mergeCell ref="AK33:AO33"/>
    <mergeCell ref="W33:AE33"/>
    <mergeCell ref="L33:P33"/>
    <mergeCell ref="D103:AB103"/>
    <mergeCell ref="AG103:AM103"/>
    <mergeCell ref="AN103:AP103"/>
    <mergeCell ref="AG95:AM95"/>
    <mergeCell ref="AN95:AP95"/>
    <mergeCell ref="AG99:AM99"/>
    <mergeCell ref="AN99:AP99"/>
    <mergeCell ref="D101:AB101"/>
    <mergeCell ref="AG101:AM101"/>
    <mergeCell ref="AN101:AP101"/>
    <mergeCell ref="D102:AB102"/>
    <mergeCell ref="AG102:AM102"/>
    <mergeCell ref="AN102:AP102"/>
    <mergeCell ref="D97:H97"/>
    <mergeCell ref="AG97:AM97"/>
    <mergeCell ref="AN97:AP97"/>
    <mergeCell ref="J97:AF97"/>
    <mergeCell ref="AG100:AM100"/>
    <mergeCell ref="AN100:AP100"/>
    <mergeCell ref="D100:AB100"/>
    <mergeCell ref="AG93:AM93"/>
    <mergeCell ref="AN93:AP93"/>
    <mergeCell ref="I93:AF93"/>
    <mergeCell ref="C93:G93"/>
    <mergeCell ref="D96:H96"/>
    <mergeCell ref="J96:AF96"/>
    <mergeCell ref="AG96:AM96"/>
    <mergeCell ref="AN96:AP96"/>
    <mergeCell ref="L86:AO86"/>
    <mergeCell ref="AM88:AN88"/>
    <mergeCell ref="AS90:AT92"/>
    <mergeCell ref="AM90:AP90"/>
    <mergeCell ref="AM91:AP91"/>
  </mergeCells>
  <dataValidations count="2">
    <dataValidation type="list" allowBlank="1" showInputMessage="1" showErrorMessage="1" error="Povolené sú hodnoty základná, znížená, nulová." sqref="AU99:AU103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3" xr:uid="{00000000-0002-0000-0000-000001000000}">
      <formula1>"stavebná časť, technologická časť, investičná časť"</formula1>
    </dataValidation>
  </dataValidations>
  <hyperlinks>
    <hyperlink ref="A96" location="'SO 03 - Sadové úpravy '!C2" display="/" xr:uid="{00000000-0004-0000-0000-000000000000}"/>
    <hyperlink ref="A97" location="'PS-04.03 - Sadové úpravy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7"/>
  <sheetViews>
    <sheetView showGridLines="0" topLeftCell="A10" workbookViewId="0">
      <selection activeCell="J31" sqref="J3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63" t="s">
        <v>5</v>
      </c>
      <c r="M2" s="247"/>
      <c r="N2" s="247"/>
      <c r="O2" s="247"/>
      <c r="P2" s="247"/>
      <c r="Q2" s="247"/>
      <c r="R2" s="247"/>
      <c r="S2" s="247"/>
      <c r="T2" s="247"/>
      <c r="U2" s="247"/>
      <c r="V2" s="247"/>
      <c r="AT2" s="17" t="s">
        <v>87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pans="1:46" s="1" customFormat="1" ht="24.95" customHeight="1" x14ac:dyDescent="0.2">
      <c r="B4" s="20"/>
      <c r="D4" s="21" t="s">
        <v>97</v>
      </c>
      <c r="L4" s="20"/>
      <c r="M4" s="107" t="s">
        <v>9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14</v>
      </c>
      <c r="L6" s="20"/>
    </row>
    <row r="7" spans="1:46" s="1" customFormat="1" ht="26.25" customHeight="1" x14ac:dyDescent="0.2">
      <c r="B7" s="20"/>
      <c r="E7" s="265" t="str">
        <f>'Rekapitulácia stavby'!K6</f>
        <v>Umiestnenie lávky v priestore Horného rybníka v lokalite Kamenný mlyn v Trnave</v>
      </c>
      <c r="F7" s="266"/>
      <c r="G7" s="266"/>
      <c r="H7" s="266"/>
      <c r="L7" s="20"/>
    </row>
    <row r="8" spans="1:46" s="2" customFormat="1" ht="12" customHeight="1" x14ac:dyDescent="0.2">
      <c r="A8" s="34"/>
      <c r="B8" s="35"/>
      <c r="C8" s="34"/>
      <c r="D8" s="27" t="s">
        <v>98</v>
      </c>
      <c r="E8" s="34"/>
      <c r="F8" s="34"/>
      <c r="G8" s="34"/>
      <c r="H8" s="34"/>
      <c r="I8" s="34"/>
      <c r="J8" s="34"/>
      <c r="K8" s="34"/>
      <c r="L8" s="4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5"/>
      <c r="C9" s="34"/>
      <c r="D9" s="34"/>
      <c r="E9" s="219" t="s">
        <v>169</v>
      </c>
      <c r="F9" s="267"/>
      <c r="G9" s="267"/>
      <c r="H9" s="267"/>
      <c r="I9" s="34"/>
      <c r="J9" s="34"/>
      <c r="K9" s="34"/>
      <c r="L9" s="4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4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5"/>
      <c r="C11" s="34"/>
      <c r="D11" s="27" t="s">
        <v>16</v>
      </c>
      <c r="E11" s="34"/>
      <c r="F11" s="25" t="s">
        <v>1</v>
      </c>
      <c r="G11" s="34"/>
      <c r="H11" s="34"/>
      <c r="I11" s="27" t="s">
        <v>17</v>
      </c>
      <c r="J11" s="25" t="s">
        <v>1</v>
      </c>
      <c r="K11" s="34"/>
      <c r="L11" s="4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5"/>
      <c r="C12" s="34"/>
      <c r="D12" s="27" t="s">
        <v>18</v>
      </c>
      <c r="E12" s="34"/>
      <c r="F12" s="25" t="s">
        <v>269</v>
      </c>
      <c r="G12" s="34"/>
      <c r="H12" s="34"/>
      <c r="I12" s="27" t="s">
        <v>19</v>
      </c>
      <c r="J12" s="57" t="str">
        <f>'Rekapitulácia stavby'!AN8</f>
        <v>23. 4. 2021</v>
      </c>
      <c r="K12" s="34"/>
      <c r="L12" s="4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5"/>
      <c r="C14" s="34"/>
      <c r="D14" s="27" t="s">
        <v>21</v>
      </c>
      <c r="E14" s="34"/>
      <c r="F14" s="34"/>
      <c r="G14" s="34"/>
      <c r="H14" s="34"/>
      <c r="I14" s="27" t="s">
        <v>22</v>
      </c>
      <c r="J14" s="25" t="s">
        <v>1</v>
      </c>
      <c r="K14" s="34"/>
      <c r="L14" s="4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5"/>
      <c r="C15" s="34"/>
      <c r="D15" s="34"/>
      <c r="E15" s="25" t="s">
        <v>23</v>
      </c>
      <c r="F15" s="34"/>
      <c r="G15" s="34"/>
      <c r="H15" s="34"/>
      <c r="I15" s="27" t="s">
        <v>24</v>
      </c>
      <c r="J15" s="25" t="s">
        <v>1</v>
      </c>
      <c r="K15" s="34"/>
      <c r="L15" s="4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5"/>
      <c r="C17" s="34"/>
      <c r="D17" s="27" t="s">
        <v>25</v>
      </c>
      <c r="E17" s="34"/>
      <c r="F17" s="34"/>
      <c r="G17" s="34"/>
      <c r="H17" s="34"/>
      <c r="I17" s="27" t="s">
        <v>22</v>
      </c>
      <c r="J17" s="28" t="str">
        <f>'Rekapitulácia stavby'!AN13</f>
        <v>Vyplň údaj</v>
      </c>
      <c r="K17" s="34"/>
      <c r="L17" s="4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5"/>
      <c r="C18" s="34"/>
      <c r="D18" s="34"/>
      <c r="E18" s="268" t="str">
        <f>'Rekapitulácia stavby'!E14</f>
        <v>Vyplň údaj</v>
      </c>
      <c r="F18" s="246"/>
      <c r="G18" s="246"/>
      <c r="H18" s="246"/>
      <c r="I18" s="27" t="s">
        <v>24</v>
      </c>
      <c r="J18" s="28" t="str">
        <f>'Rekapitulácia stavby'!AN14</f>
        <v>Vyplň údaj</v>
      </c>
      <c r="K18" s="34"/>
      <c r="L18" s="4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5"/>
      <c r="C20" s="34"/>
      <c r="D20" s="27" t="s">
        <v>27</v>
      </c>
      <c r="E20" s="34"/>
      <c r="F20" s="34"/>
      <c r="G20" s="34"/>
      <c r="H20" s="34"/>
      <c r="I20" s="27" t="s">
        <v>22</v>
      </c>
      <c r="J20" s="25" t="s">
        <v>1</v>
      </c>
      <c r="K20" s="34"/>
      <c r="L20" s="4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5"/>
      <c r="C21" s="34"/>
      <c r="D21" s="34"/>
      <c r="E21" s="25" t="s">
        <v>268</v>
      </c>
      <c r="F21" s="34"/>
      <c r="G21" s="34"/>
      <c r="H21" s="34"/>
      <c r="I21" s="27" t="s">
        <v>24</v>
      </c>
      <c r="J21" s="25" t="s">
        <v>1</v>
      </c>
      <c r="K21" s="34"/>
      <c r="L21" s="4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5"/>
      <c r="C23" s="34"/>
      <c r="D23" s="27" t="s">
        <v>30</v>
      </c>
      <c r="E23" s="34"/>
      <c r="F23" s="34"/>
      <c r="G23" s="34"/>
      <c r="H23" s="34"/>
      <c r="I23" s="27" t="s">
        <v>22</v>
      </c>
      <c r="J23" s="25" t="s">
        <v>1</v>
      </c>
      <c r="K23" s="34"/>
      <c r="L23" s="4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5"/>
      <c r="C24" s="34"/>
      <c r="D24" s="34"/>
      <c r="E24" s="25" t="s">
        <v>31</v>
      </c>
      <c r="F24" s="34"/>
      <c r="G24" s="34"/>
      <c r="H24" s="34"/>
      <c r="I24" s="27" t="s">
        <v>24</v>
      </c>
      <c r="J24" s="25" t="s">
        <v>1</v>
      </c>
      <c r="K24" s="34"/>
      <c r="L24" s="4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5"/>
      <c r="C26" s="34"/>
      <c r="D26" s="27" t="s">
        <v>32</v>
      </c>
      <c r="E26" s="34"/>
      <c r="F26" s="34"/>
      <c r="G26" s="34"/>
      <c r="H26" s="34"/>
      <c r="I26" s="34"/>
      <c r="J26" s="34"/>
      <c r="K26" s="34"/>
      <c r="L26" s="4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8"/>
      <c r="B27" s="109"/>
      <c r="C27" s="108"/>
      <c r="D27" s="108"/>
      <c r="E27" s="251" t="s">
        <v>1</v>
      </c>
      <c r="F27" s="251"/>
      <c r="G27" s="251"/>
      <c r="H27" s="25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 x14ac:dyDescent="0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5"/>
      <c r="C29" s="34"/>
      <c r="D29" s="68"/>
      <c r="E29" s="68"/>
      <c r="F29" s="68"/>
      <c r="G29" s="68"/>
      <c r="H29" s="68"/>
      <c r="I29" s="68"/>
      <c r="J29" s="68"/>
      <c r="K29" s="68"/>
      <c r="L29" s="4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5" customHeight="1" x14ac:dyDescent="0.2">
      <c r="A30" s="34"/>
      <c r="B30" s="35"/>
      <c r="C30" s="34"/>
      <c r="D30" s="25" t="s">
        <v>99</v>
      </c>
      <c r="E30" s="34"/>
      <c r="F30" s="34"/>
      <c r="G30" s="34"/>
      <c r="H30" s="34"/>
      <c r="I30" s="34"/>
      <c r="J30" s="33">
        <f>J96</f>
        <v>0</v>
      </c>
      <c r="K30" s="34"/>
      <c r="L30" s="4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5" customHeight="1" x14ac:dyDescent="0.2">
      <c r="A31" s="34"/>
      <c r="B31" s="35"/>
      <c r="C31" s="34"/>
      <c r="D31" s="32" t="s">
        <v>91</v>
      </c>
      <c r="E31" s="34"/>
      <c r="F31" s="34"/>
      <c r="G31" s="34"/>
      <c r="H31" s="34"/>
      <c r="I31" s="34"/>
      <c r="J31" s="33">
        <f>J105</f>
        <v>0</v>
      </c>
      <c r="K31" s="34"/>
      <c r="L31" s="4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5"/>
      <c r="C32" s="34"/>
      <c r="D32" s="111" t="s">
        <v>35</v>
      </c>
      <c r="E32" s="34"/>
      <c r="F32" s="34"/>
      <c r="G32" s="34"/>
      <c r="H32" s="34"/>
      <c r="I32" s="34"/>
      <c r="J32" s="73">
        <f>ROUND(J30 + J31, 2)</f>
        <v>0</v>
      </c>
      <c r="K32" s="34"/>
      <c r="L32" s="4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5"/>
      <c r="C33" s="34"/>
      <c r="D33" s="68"/>
      <c r="E33" s="68"/>
      <c r="F33" s="68"/>
      <c r="G33" s="68"/>
      <c r="H33" s="68"/>
      <c r="I33" s="68"/>
      <c r="J33" s="68"/>
      <c r="K33" s="68"/>
      <c r="L33" s="4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5"/>
      <c r="C34" s="34"/>
      <c r="D34" s="34"/>
      <c r="E34" s="34"/>
      <c r="F34" s="38" t="s">
        <v>37</v>
      </c>
      <c r="G34" s="34"/>
      <c r="H34" s="34"/>
      <c r="I34" s="38" t="s">
        <v>36</v>
      </c>
      <c r="J34" s="38" t="s">
        <v>38</v>
      </c>
      <c r="K34" s="34"/>
      <c r="L34" s="4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5"/>
      <c r="C35" s="34"/>
      <c r="D35" s="112" t="s">
        <v>39</v>
      </c>
      <c r="E35" s="27" t="s">
        <v>40</v>
      </c>
      <c r="F35" s="113">
        <f>ROUND((SUM(BE105:BE112) + SUM(BE132:BE176)),  2)</f>
        <v>0</v>
      </c>
      <c r="G35" s="34"/>
      <c r="H35" s="34"/>
      <c r="I35" s="114">
        <v>0.2</v>
      </c>
      <c r="J35" s="113">
        <f>ROUND(((SUM(BE105:BE112) + SUM(BE132:BE176))*I35),  2)</f>
        <v>0</v>
      </c>
      <c r="K35" s="34"/>
      <c r="L35" s="4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5"/>
      <c r="C36" s="34"/>
      <c r="D36" s="34"/>
      <c r="E36" s="27" t="s">
        <v>41</v>
      </c>
      <c r="F36" s="113">
        <f>ROUND((SUM(BF105:BF112) + SUM(BF132:BF176)),  2)</f>
        <v>0</v>
      </c>
      <c r="G36" s="34"/>
      <c r="H36" s="34"/>
      <c r="I36" s="114">
        <v>0.2</v>
      </c>
      <c r="J36" s="113">
        <f>ROUND(((SUM(BF105:BF112) + SUM(BF132:BF176))*I36),  2)</f>
        <v>0</v>
      </c>
      <c r="K36" s="34"/>
      <c r="L36" s="4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5"/>
      <c r="C37" s="34"/>
      <c r="D37" s="34"/>
      <c r="E37" s="27" t="s">
        <v>42</v>
      </c>
      <c r="F37" s="113">
        <f>ROUND((SUM(BG105:BG112) + SUM(BG132:BG176)),  2)</f>
        <v>0</v>
      </c>
      <c r="G37" s="34"/>
      <c r="H37" s="34"/>
      <c r="I37" s="114">
        <v>0.2</v>
      </c>
      <c r="J37" s="113">
        <f>0</f>
        <v>0</v>
      </c>
      <c r="K37" s="34"/>
      <c r="L37" s="4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5"/>
      <c r="C38" s="34"/>
      <c r="D38" s="34"/>
      <c r="E38" s="27" t="s">
        <v>43</v>
      </c>
      <c r="F38" s="113">
        <f>ROUND((SUM(BH105:BH112) + SUM(BH132:BH176)),  2)</f>
        <v>0</v>
      </c>
      <c r="G38" s="34"/>
      <c r="H38" s="34"/>
      <c r="I38" s="114">
        <v>0.2</v>
      </c>
      <c r="J38" s="113">
        <f>0</f>
        <v>0</v>
      </c>
      <c r="K38" s="34"/>
      <c r="L38" s="4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5"/>
      <c r="C39" s="34"/>
      <c r="D39" s="34"/>
      <c r="E39" s="27" t="s">
        <v>44</v>
      </c>
      <c r="F39" s="113">
        <f>ROUND((SUM(BI105:BI112) + SUM(BI132:BI176)),  2)</f>
        <v>0</v>
      </c>
      <c r="G39" s="34"/>
      <c r="H39" s="34"/>
      <c r="I39" s="114">
        <v>0</v>
      </c>
      <c r="J39" s="113">
        <f>0</f>
        <v>0</v>
      </c>
      <c r="K39" s="34"/>
      <c r="L39" s="4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5"/>
      <c r="C41" s="105"/>
      <c r="D41" s="115" t="s">
        <v>45</v>
      </c>
      <c r="E41" s="62"/>
      <c r="F41" s="62"/>
      <c r="G41" s="116" t="s">
        <v>46</v>
      </c>
      <c r="H41" s="117" t="s">
        <v>47</v>
      </c>
      <c r="I41" s="62"/>
      <c r="J41" s="118">
        <f>SUM(J32:J39)</f>
        <v>0</v>
      </c>
      <c r="K41" s="119"/>
      <c r="L41" s="4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4"/>
      <c r="D50" s="45" t="s">
        <v>48</v>
      </c>
      <c r="E50" s="46"/>
      <c r="F50" s="46"/>
      <c r="G50" s="45" t="s">
        <v>49</v>
      </c>
      <c r="H50" s="46"/>
      <c r="I50" s="46"/>
      <c r="J50" s="46"/>
      <c r="K50" s="46"/>
      <c r="L50" s="44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5"/>
      <c r="C61" s="34"/>
      <c r="D61" s="47" t="s">
        <v>50</v>
      </c>
      <c r="E61" s="37"/>
      <c r="F61" s="120" t="s">
        <v>51</v>
      </c>
      <c r="G61" s="47" t="s">
        <v>50</v>
      </c>
      <c r="H61" s="37"/>
      <c r="I61" s="37"/>
      <c r="J61" s="121" t="s">
        <v>51</v>
      </c>
      <c r="K61" s="37"/>
      <c r="L61" s="4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5"/>
      <c r="C65" s="34"/>
      <c r="D65" s="45" t="s">
        <v>52</v>
      </c>
      <c r="E65" s="48"/>
      <c r="F65" s="48"/>
      <c r="G65" s="45" t="s">
        <v>53</v>
      </c>
      <c r="H65" s="48"/>
      <c r="I65" s="48"/>
      <c r="J65" s="48"/>
      <c r="K65" s="48"/>
      <c r="L65" s="4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5"/>
      <c r="C76" s="34"/>
      <c r="D76" s="47" t="s">
        <v>50</v>
      </c>
      <c r="E76" s="37"/>
      <c r="F76" s="120" t="s">
        <v>51</v>
      </c>
      <c r="G76" s="47" t="s">
        <v>50</v>
      </c>
      <c r="H76" s="37"/>
      <c r="I76" s="37"/>
      <c r="J76" s="121" t="s">
        <v>51</v>
      </c>
      <c r="K76" s="37"/>
      <c r="L76" s="4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1" t="s">
        <v>100</v>
      </c>
      <c r="D82" s="34"/>
      <c r="E82" s="34"/>
      <c r="F82" s="34"/>
      <c r="G82" s="34"/>
      <c r="H82" s="34"/>
      <c r="I82" s="34"/>
      <c r="J82" s="34"/>
      <c r="K82" s="34"/>
      <c r="L82" s="4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7" t="s">
        <v>14</v>
      </c>
      <c r="D84" s="34"/>
      <c r="E84" s="34"/>
      <c r="F84" s="34"/>
      <c r="G84" s="34"/>
      <c r="H84" s="34"/>
      <c r="I84" s="34"/>
      <c r="J84" s="34"/>
      <c r="K84" s="34"/>
      <c r="L84" s="4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26.25" customHeight="1" x14ac:dyDescent="0.2">
      <c r="A85" s="34"/>
      <c r="B85" s="35"/>
      <c r="C85" s="34"/>
      <c r="D85" s="34"/>
      <c r="E85" s="265" t="str">
        <f>E7</f>
        <v>Umiestnenie lávky v priestore Horného rybníka v lokalite Kamenný mlyn v Trnave</v>
      </c>
      <c r="F85" s="266"/>
      <c r="G85" s="266"/>
      <c r="H85" s="266"/>
      <c r="I85" s="34"/>
      <c r="J85" s="34"/>
      <c r="K85" s="34"/>
      <c r="L85" s="4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7" t="s">
        <v>98</v>
      </c>
      <c r="D86" s="34"/>
      <c r="E86" s="34"/>
      <c r="F86" s="34"/>
      <c r="G86" s="34"/>
      <c r="H86" s="34"/>
      <c r="I86" s="34"/>
      <c r="J86" s="34"/>
      <c r="K86" s="34"/>
      <c r="L86" s="4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4"/>
      <c r="D87" s="34"/>
      <c r="E87" s="219" t="str">
        <f>E9</f>
        <v>PS-04.03 - Sadové úpravy</v>
      </c>
      <c r="F87" s="267"/>
      <c r="G87" s="267"/>
      <c r="H87" s="267"/>
      <c r="I87" s="34"/>
      <c r="J87" s="34"/>
      <c r="K87" s="34"/>
      <c r="L87" s="4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7" t="s">
        <v>18</v>
      </c>
      <c r="D89" s="34"/>
      <c r="E89" s="34"/>
      <c r="F89" s="25" t="str">
        <f>F12</f>
        <v>Kamenny mlyn v Trnave</v>
      </c>
      <c r="G89" s="34"/>
      <c r="H89" s="34"/>
      <c r="I89" s="27" t="s">
        <v>19</v>
      </c>
      <c r="J89" s="57" t="str">
        <f>IF(J12="","",J12)</f>
        <v>23. 4. 2021</v>
      </c>
      <c r="K89" s="34"/>
      <c r="L89" s="4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 x14ac:dyDescent="0.2">
      <c r="A91" s="34"/>
      <c r="B91" s="35"/>
      <c r="C91" s="27" t="s">
        <v>21</v>
      </c>
      <c r="D91" s="34"/>
      <c r="E91" s="34"/>
      <c r="F91" s="25" t="str">
        <f>E15</f>
        <v>MESTO TRNAVA, Hlavná č.1, 917 71 Trnava</v>
      </c>
      <c r="G91" s="34"/>
      <c r="H91" s="34"/>
      <c r="I91" s="27" t="s">
        <v>27</v>
      </c>
      <c r="J91" s="30" t="str">
        <f>E21</f>
        <v xml:space="preserve">Ing. Andrea Prievalská </v>
      </c>
      <c r="K91" s="34"/>
      <c r="L91" s="4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7" t="s">
        <v>25</v>
      </c>
      <c r="D92" s="34"/>
      <c r="E92" s="34"/>
      <c r="F92" s="25" t="str">
        <f>IF(E18="","",E18)</f>
        <v>Vyplň údaj</v>
      </c>
      <c r="G92" s="34"/>
      <c r="H92" s="34"/>
      <c r="I92" s="27" t="s">
        <v>30</v>
      </c>
      <c r="J92" s="30" t="str">
        <f>E24</f>
        <v>Rosoft, s.r.o.</v>
      </c>
      <c r="K92" s="34"/>
      <c r="L92" s="4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22" t="s">
        <v>101</v>
      </c>
      <c r="D94" s="105"/>
      <c r="E94" s="105"/>
      <c r="F94" s="105"/>
      <c r="G94" s="105"/>
      <c r="H94" s="105"/>
      <c r="I94" s="105"/>
      <c r="J94" s="123" t="s">
        <v>102</v>
      </c>
      <c r="K94" s="105"/>
      <c r="L94" s="4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24" t="s">
        <v>103</v>
      </c>
      <c r="D96" s="34"/>
      <c r="E96" s="34"/>
      <c r="F96" s="34"/>
      <c r="G96" s="34"/>
      <c r="H96" s="34"/>
      <c r="I96" s="34"/>
      <c r="J96" s="73">
        <f>J132</f>
        <v>0</v>
      </c>
      <c r="K96" s="34"/>
      <c r="L96" s="4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104</v>
      </c>
    </row>
    <row r="97" spans="1:65" s="9" customFormat="1" ht="24.95" customHeight="1" x14ac:dyDescent="0.2">
      <c r="B97" s="125"/>
      <c r="D97" s="126" t="s">
        <v>105</v>
      </c>
      <c r="E97" s="127"/>
      <c r="F97" s="127"/>
      <c r="G97" s="127"/>
      <c r="H97" s="127"/>
      <c r="I97" s="127"/>
      <c r="J97" s="128">
        <f>J133</f>
        <v>0</v>
      </c>
      <c r="L97" s="125"/>
    </row>
    <row r="98" spans="1:65" s="10" customFormat="1" ht="19.899999999999999" customHeight="1" x14ac:dyDescent="0.2">
      <c r="B98" s="129"/>
      <c r="D98" s="130" t="s">
        <v>106</v>
      </c>
      <c r="E98" s="131"/>
      <c r="F98" s="131"/>
      <c r="G98" s="131"/>
      <c r="H98" s="131"/>
      <c r="I98" s="131"/>
      <c r="J98" s="132">
        <f>J134</f>
        <v>0</v>
      </c>
      <c r="L98" s="129"/>
    </row>
    <row r="99" spans="1:65" s="10" customFormat="1" ht="19.899999999999999" customHeight="1" x14ac:dyDescent="0.2">
      <c r="B99" s="129"/>
      <c r="D99" s="130" t="s">
        <v>107</v>
      </c>
      <c r="E99" s="131"/>
      <c r="F99" s="131"/>
      <c r="G99" s="131"/>
      <c r="H99" s="131"/>
      <c r="I99" s="131"/>
      <c r="J99" s="132">
        <f>J164</f>
        <v>0</v>
      </c>
      <c r="L99" s="129"/>
    </row>
    <row r="100" spans="1:65" s="9" customFormat="1" ht="24.95" customHeight="1" x14ac:dyDescent="0.2">
      <c r="B100" s="125"/>
      <c r="D100" s="126" t="s">
        <v>170</v>
      </c>
      <c r="E100" s="127"/>
      <c r="F100" s="127"/>
      <c r="G100" s="127"/>
      <c r="H100" s="127"/>
      <c r="I100" s="127"/>
      <c r="J100" s="128">
        <f>J166</f>
        <v>0</v>
      </c>
      <c r="L100" s="125"/>
    </row>
    <row r="101" spans="1:65" s="10" customFormat="1" ht="19.899999999999999" customHeight="1" x14ac:dyDescent="0.2">
      <c r="B101" s="129"/>
      <c r="D101" s="130" t="s">
        <v>171</v>
      </c>
      <c r="E101" s="131"/>
      <c r="F101" s="131"/>
      <c r="G101" s="131"/>
      <c r="H101" s="131"/>
      <c r="I101" s="131"/>
      <c r="J101" s="132">
        <f>J167</f>
        <v>0</v>
      </c>
      <c r="L101" s="129"/>
    </row>
    <row r="102" spans="1:65" s="10" customFormat="1" ht="19.899999999999999" customHeight="1" x14ac:dyDescent="0.2">
      <c r="B102" s="129"/>
      <c r="D102" s="130" t="s">
        <v>172</v>
      </c>
      <c r="E102" s="131"/>
      <c r="F102" s="131"/>
      <c r="G102" s="131"/>
      <c r="H102" s="131"/>
      <c r="I102" s="131"/>
      <c r="J102" s="132">
        <f>J173</f>
        <v>0</v>
      </c>
      <c r="L102" s="129"/>
    </row>
    <row r="103" spans="1:65" s="2" customFormat="1" ht="21.75" customHeight="1" x14ac:dyDescent="0.2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4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6.95" customHeight="1" x14ac:dyDescent="0.2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4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29.25" customHeight="1" x14ac:dyDescent="0.2">
      <c r="A105" s="34"/>
      <c r="B105" s="35"/>
      <c r="C105" s="124" t="s">
        <v>108</v>
      </c>
      <c r="D105" s="34"/>
      <c r="E105" s="34"/>
      <c r="F105" s="34"/>
      <c r="G105" s="34"/>
      <c r="H105" s="34"/>
      <c r="I105" s="34"/>
      <c r="J105" s="133">
        <f>ROUND(J106 + J107 + J108 + J109 + J110 + J111,2)</f>
        <v>0</v>
      </c>
      <c r="K105" s="34"/>
      <c r="L105" s="44"/>
      <c r="N105" s="134" t="s">
        <v>39</v>
      </c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2" customFormat="1" ht="18" customHeight="1" x14ac:dyDescent="0.2">
      <c r="A106" s="34"/>
      <c r="B106" s="135"/>
      <c r="C106" s="136"/>
      <c r="D106" s="239" t="s">
        <v>109</v>
      </c>
      <c r="E106" s="264"/>
      <c r="F106" s="264"/>
      <c r="G106" s="136"/>
      <c r="H106" s="136"/>
      <c r="I106" s="136"/>
      <c r="J106" s="96">
        <v>0</v>
      </c>
      <c r="K106" s="136"/>
      <c r="L106" s="138"/>
      <c r="M106" s="139"/>
      <c r="N106" s="140" t="s">
        <v>41</v>
      </c>
      <c r="O106" s="139"/>
      <c r="P106" s="139"/>
      <c r="Q106" s="139"/>
      <c r="R106" s="139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9"/>
      <c r="AG106" s="139"/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41" t="s">
        <v>110</v>
      </c>
      <c r="AZ106" s="139"/>
      <c r="BA106" s="139"/>
      <c r="BB106" s="139"/>
      <c r="BC106" s="139"/>
      <c r="BD106" s="139"/>
      <c r="BE106" s="142">
        <f t="shared" ref="BE106:BE111" si="0">IF(N106="základná",J106,0)</f>
        <v>0</v>
      </c>
      <c r="BF106" s="142">
        <f t="shared" ref="BF106:BF111" si="1">IF(N106="znížená",J106,0)</f>
        <v>0</v>
      </c>
      <c r="BG106" s="142">
        <f t="shared" ref="BG106:BG111" si="2">IF(N106="zákl. prenesená",J106,0)</f>
        <v>0</v>
      </c>
      <c r="BH106" s="142">
        <f t="shared" ref="BH106:BH111" si="3">IF(N106="zníž. prenesená",J106,0)</f>
        <v>0</v>
      </c>
      <c r="BI106" s="142">
        <f t="shared" ref="BI106:BI111" si="4">IF(N106="nulová",J106,0)</f>
        <v>0</v>
      </c>
      <c r="BJ106" s="141" t="s">
        <v>111</v>
      </c>
      <c r="BK106" s="139"/>
      <c r="BL106" s="139"/>
      <c r="BM106" s="139"/>
    </row>
    <row r="107" spans="1:65" s="2" customFormat="1" ht="18" customHeight="1" x14ac:dyDescent="0.2">
      <c r="A107" s="34"/>
      <c r="B107" s="135"/>
      <c r="C107" s="136"/>
      <c r="D107" s="239" t="s">
        <v>112</v>
      </c>
      <c r="E107" s="264"/>
      <c r="F107" s="264"/>
      <c r="G107" s="136"/>
      <c r="H107" s="136"/>
      <c r="I107" s="136"/>
      <c r="J107" s="96">
        <v>0</v>
      </c>
      <c r="K107" s="136"/>
      <c r="L107" s="138"/>
      <c r="M107" s="139"/>
      <c r="N107" s="140" t="s">
        <v>41</v>
      </c>
      <c r="O107" s="139"/>
      <c r="P107" s="139"/>
      <c r="Q107" s="139"/>
      <c r="R107" s="139"/>
      <c r="S107" s="136"/>
      <c r="T107" s="136"/>
      <c r="U107" s="136"/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9"/>
      <c r="AG107" s="139"/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41" t="s">
        <v>110</v>
      </c>
      <c r="AZ107" s="139"/>
      <c r="BA107" s="139"/>
      <c r="BB107" s="139"/>
      <c r="BC107" s="139"/>
      <c r="BD107" s="139"/>
      <c r="BE107" s="142">
        <f t="shared" si="0"/>
        <v>0</v>
      </c>
      <c r="BF107" s="142">
        <f t="shared" si="1"/>
        <v>0</v>
      </c>
      <c r="BG107" s="142">
        <f t="shared" si="2"/>
        <v>0</v>
      </c>
      <c r="BH107" s="142">
        <f t="shared" si="3"/>
        <v>0</v>
      </c>
      <c r="BI107" s="142">
        <f t="shared" si="4"/>
        <v>0</v>
      </c>
      <c r="BJ107" s="141" t="s">
        <v>111</v>
      </c>
      <c r="BK107" s="139"/>
      <c r="BL107" s="139"/>
      <c r="BM107" s="139"/>
    </row>
    <row r="108" spans="1:65" s="2" customFormat="1" ht="18" customHeight="1" x14ac:dyDescent="0.2">
      <c r="A108" s="34"/>
      <c r="B108" s="135"/>
      <c r="C108" s="136"/>
      <c r="D108" s="239" t="s">
        <v>113</v>
      </c>
      <c r="E108" s="264"/>
      <c r="F108" s="264"/>
      <c r="G108" s="136"/>
      <c r="H108" s="136"/>
      <c r="I108" s="136"/>
      <c r="J108" s="96">
        <v>0</v>
      </c>
      <c r="K108" s="136"/>
      <c r="L108" s="138"/>
      <c r="M108" s="139"/>
      <c r="N108" s="140" t="s">
        <v>41</v>
      </c>
      <c r="O108" s="139"/>
      <c r="P108" s="139"/>
      <c r="Q108" s="139"/>
      <c r="R108" s="139"/>
      <c r="S108" s="136"/>
      <c r="T108" s="136"/>
      <c r="U108" s="136"/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110</v>
      </c>
      <c r="AZ108" s="139"/>
      <c r="BA108" s="139"/>
      <c r="BB108" s="139"/>
      <c r="BC108" s="139"/>
      <c r="BD108" s="139"/>
      <c r="BE108" s="142">
        <f t="shared" si="0"/>
        <v>0</v>
      </c>
      <c r="BF108" s="142">
        <f t="shared" si="1"/>
        <v>0</v>
      </c>
      <c r="BG108" s="142">
        <f t="shared" si="2"/>
        <v>0</v>
      </c>
      <c r="BH108" s="142">
        <f t="shared" si="3"/>
        <v>0</v>
      </c>
      <c r="BI108" s="142">
        <f t="shared" si="4"/>
        <v>0</v>
      </c>
      <c r="BJ108" s="141" t="s">
        <v>111</v>
      </c>
      <c r="BK108" s="139"/>
      <c r="BL108" s="139"/>
      <c r="BM108" s="139"/>
    </row>
    <row r="109" spans="1:65" s="2" customFormat="1" ht="18" customHeight="1" x14ac:dyDescent="0.2">
      <c r="A109" s="34"/>
      <c r="B109" s="135"/>
      <c r="C109" s="136"/>
      <c r="D109" s="239" t="s">
        <v>114</v>
      </c>
      <c r="E109" s="264"/>
      <c r="F109" s="264"/>
      <c r="G109" s="136"/>
      <c r="H109" s="136"/>
      <c r="I109" s="136"/>
      <c r="J109" s="96">
        <v>0</v>
      </c>
      <c r="K109" s="136"/>
      <c r="L109" s="138"/>
      <c r="M109" s="139"/>
      <c r="N109" s="140" t="s">
        <v>41</v>
      </c>
      <c r="O109" s="139"/>
      <c r="P109" s="139"/>
      <c r="Q109" s="139"/>
      <c r="R109" s="139"/>
      <c r="S109" s="136"/>
      <c r="T109" s="136"/>
      <c r="U109" s="136"/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110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111</v>
      </c>
      <c r="BK109" s="139"/>
      <c r="BL109" s="139"/>
      <c r="BM109" s="139"/>
    </row>
    <row r="110" spans="1:65" s="2" customFormat="1" ht="18" customHeight="1" x14ac:dyDescent="0.2">
      <c r="A110" s="34"/>
      <c r="B110" s="135"/>
      <c r="C110" s="136"/>
      <c r="D110" s="239" t="s">
        <v>115</v>
      </c>
      <c r="E110" s="264"/>
      <c r="F110" s="264"/>
      <c r="G110" s="136"/>
      <c r="H110" s="136"/>
      <c r="I110" s="136"/>
      <c r="J110" s="96">
        <v>0</v>
      </c>
      <c r="K110" s="136"/>
      <c r="L110" s="138"/>
      <c r="M110" s="139"/>
      <c r="N110" s="140" t="s">
        <v>41</v>
      </c>
      <c r="O110" s="139"/>
      <c r="P110" s="139"/>
      <c r="Q110" s="139"/>
      <c r="R110" s="139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110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111</v>
      </c>
      <c r="BK110" s="139"/>
      <c r="BL110" s="139"/>
      <c r="BM110" s="139"/>
    </row>
    <row r="111" spans="1:65" s="2" customFormat="1" ht="18" customHeight="1" x14ac:dyDescent="0.2">
      <c r="A111" s="34"/>
      <c r="B111" s="135"/>
      <c r="C111" s="136"/>
      <c r="D111" s="137" t="s">
        <v>116</v>
      </c>
      <c r="E111" s="136"/>
      <c r="F111" s="136"/>
      <c r="G111" s="136"/>
      <c r="H111" s="136"/>
      <c r="I111" s="136"/>
      <c r="J111" s="96">
        <f>ROUND(J30*T111,2)</f>
        <v>0</v>
      </c>
      <c r="K111" s="136"/>
      <c r="L111" s="138"/>
      <c r="M111" s="139"/>
      <c r="N111" s="140" t="s">
        <v>41</v>
      </c>
      <c r="O111" s="139"/>
      <c r="P111" s="139"/>
      <c r="Q111" s="139"/>
      <c r="R111" s="139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117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111</v>
      </c>
      <c r="BK111" s="139"/>
      <c r="BL111" s="139"/>
      <c r="BM111" s="139"/>
    </row>
    <row r="112" spans="1:65" s="2" customFormat="1" x14ac:dyDescent="0.2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4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s="2" customFormat="1" ht="29.25" customHeight="1" x14ac:dyDescent="0.2">
      <c r="A113" s="34"/>
      <c r="B113" s="35"/>
      <c r="C113" s="104" t="s">
        <v>96</v>
      </c>
      <c r="D113" s="105"/>
      <c r="E113" s="105"/>
      <c r="F113" s="105"/>
      <c r="G113" s="105"/>
      <c r="H113" s="105"/>
      <c r="I113" s="105"/>
      <c r="J113" s="106">
        <f>ROUND(J96+J105,2)</f>
        <v>0</v>
      </c>
      <c r="K113" s="105"/>
      <c r="L113" s="4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 x14ac:dyDescent="0.2">
      <c r="A114" s="34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 x14ac:dyDescent="0.2">
      <c r="A118" s="34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4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 x14ac:dyDescent="0.2">
      <c r="A119" s="34"/>
      <c r="B119" s="35"/>
      <c r="C119" s="21" t="s">
        <v>118</v>
      </c>
      <c r="D119" s="34"/>
      <c r="E119" s="34"/>
      <c r="F119" s="34"/>
      <c r="G119" s="34"/>
      <c r="H119" s="34"/>
      <c r="I119" s="34"/>
      <c r="J119" s="34"/>
      <c r="K119" s="34"/>
      <c r="L119" s="4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 x14ac:dyDescent="0.2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4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 x14ac:dyDescent="0.2">
      <c r="A121" s="34"/>
      <c r="B121" s="35"/>
      <c r="C121" s="27" t="s">
        <v>14</v>
      </c>
      <c r="D121" s="34"/>
      <c r="E121" s="34"/>
      <c r="F121" s="34"/>
      <c r="G121" s="34"/>
      <c r="H121" s="34"/>
      <c r="I121" s="34"/>
      <c r="J121" s="34"/>
      <c r="K121" s="34"/>
      <c r="L121" s="4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26.25" customHeight="1" x14ac:dyDescent="0.2">
      <c r="A122" s="34"/>
      <c r="B122" s="35"/>
      <c r="C122" s="34"/>
      <c r="D122" s="34"/>
      <c r="E122" s="265" t="str">
        <f>E7</f>
        <v>Umiestnenie lávky v priestore Horného rybníka v lokalite Kamenný mlyn v Trnave</v>
      </c>
      <c r="F122" s="266"/>
      <c r="G122" s="266"/>
      <c r="H122" s="266"/>
      <c r="I122" s="34"/>
      <c r="J122" s="34"/>
      <c r="K122" s="34"/>
      <c r="L122" s="4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 x14ac:dyDescent="0.2">
      <c r="A123" s="34"/>
      <c r="B123" s="35"/>
      <c r="C123" s="27" t="s">
        <v>98</v>
      </c>
      <c r="D123" s="34"/>
      <c r="E123" s="34"/>
      <c r="F123" s="34"/>
      <c r="G123" s="34"/>
      <c r="H123" s="34"/>
      <c r="I123" s="34"/>
      <c r="J123" s="34"/>
      <c r="K123" s="34"/>
      <c r="L123" s="4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 x14ac:dyDescent="0.2">
      <c r="A124" s="34"/>
      <c r="B124" s="35"/>
      <c r="C124" s="34"/>
      <c r="D124" s="34"/>
      <c r="E124" s="219" t="str">
        <f>E9</f>
        <v>PS-04.03 - Sadové úpravy</v>
      </c>
      <c r="F124" s="267"/>
      <c r="G124" s="267"/>
      <c r="H124" s="267"/>
      <c r="I124" s="34"/>
      <c r="J124" s="34"/>
      <c r="K124" s="34"/>
      <c r="L124" s="4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 x14ac:dyDescent="0.2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4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 x14ac:dyDescent="0.2">
      <c r="A126" s="34"/>
      <c r="B126" s="35"/>
      <c r="C126" s="27" t="s">
        <v>18</v>
      </c>
      <c r="D126" s="34"/>
      <c r="E126" s="34"/>
      <c r="F126" s="25" t="str">
        <f>F12</f>
        <v>Kamenny mlyn v Trnave</v>
      </c>
      <c r="G126" s="34"/>
      <c r="H126" s="34"/>
      <c r="I126" s="27" t="s">
        <v>19</v>
      </c>
      <c r="J126" s="57" t="str">
        <f>IF(J12="","",J12)</f>
        <v>23. 4. 2021</v>
      </c>
      <c r="K126" s="34"/>
      <c r="L126" s="4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 x14ac:dyDescent="0.2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4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5.7" customHeight="1" x14ac:dyDescent="0.2">
      <c r="A128" s="34"/>
      <c r="B128" s="35"/>
      <c r="C128" s="27" t="s">
        <v>21</v>
      </c>
      <c r="D128" s="34"/>
      <c r="E128" s="34"/>
      <c r="F128" s="25" t="str">
        <f>E15</f>
        <v>MESTO TRNAVA, Hlavná č.1, 917 71 Trnava</v>
      </c>
      <c r="G128" s="34"/>
      <c r="H128" s="34"/>
      <c r="I128" s="27" t="s">
        <v>27</v>
      </c>
      <c r="J128" s="30" t="str">
        <f>E21</f>
        <v xml:space="preserve">Ing. Andrea Prievalská </v>
      </c>
      <c r="K128" s="34"/>
      <c r="L128" s="4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5.2" customHeight="1" x14ac:dyDescent="0.2">
      <c r="A129" s="34"/>
      <c r="B129" s="35"/>
      <c r="C129" s="27" t="s">
        <v>25</v>
      </c>
      <c r="D129" s="34"/>
      <c r="E129" s="34"/>
      <c r="F129" s="25" t="str">
        <f>IF(E18="","",E18)</f>
        <v>Vyplň údaj</v>
      </c>
      <c r="G129" s="34"/>
      <c r="H129" s="34"/>
      <c r="I129" s="27" t="s">
        <v>30</v>
      </c>
      <c r="J129" s="30" t="str">
        <f>E24</f>
        <v>Rosoft, s.r.o.</v>
      </c>
      <c r="K129" s="34"/>
      <c r="L129" s="4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 x14ac:dyDescent="0.2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4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 x14ac:dyDescent="0.2">
      <c r="A131" s="143"/>
      <c r="B131" s="144"/>
      <c r="C131" s="145" t="s">
        <v>119</v>
      </c>
      <c r="D131" s="146" t="s">
        <v>60</v>
      </c>
      <c r="E131" s="146" t="s">
        <v>56</v>
      </c>
      <c r="F131" s="146" t="s">
        <v>57</v>
      </c>
      <c r="G131" s="146" t="s">
        <v>120</v>
      </c>
      <c r="H131" s="146" t="s">
        <v>121</v>
      </c>
      <c r="I131" s="146" t="s">
        <v>122</v>
      </c>
      <c r="J131" s="147" t="s">
        <v>102</v>
      </c>
      <c r="K131" s="148" t="s">
        <v>123</v>
      </c>
      <c r="L131" s="149"/>
      <c r="M131" s="64" t="s">
        <v>1</v>
      </c>
      <c r="N131" s="65" t="s">
        <v>39</v>
      </c>
      <c r="O131" s="65" t="s">
        <v>124</v>
      </c>
      <c r="P131" s="65" t="s">
        <v>125</v>
      </c>
      <c r="Q131" s="65" t="s">
        <v>126</v>
      </c>
      <c r="R131" s="65" t="s">
        <v>127</v>
      </c>
      <c r="S131" s="65" t="s">
        <v>128</v>
      </c>
      <c r="T131" s="66" t="s">
        <v>129</v>
      </c>
      <c r="U131" s="143"/>
      <c r="V131" s="143"/>
      <c r="W131" s="143"/>
      <c r="X131" s="143"/>
      <c r="Y131" s="143"/>
      <c r="Z131" s="143"/>
      <c r="AA131" s="143"/>
      <c r="AB131" s="143"/>
      <c r="AC131" s="143"/>
      <c r="AD131" s="143"/>
      <c r="AE131" s="143"/>
    </row>
    <row r="132" spans="1:65" s="2" customFormat="1" ht="22.9" customHeight="1" x14ac:dyDescent="0.25">
      <c r="A132" s="34"/>
      <c r="B132" s="35"/>
      <c r="C132" s="71" t="s">
        <v>99</v>
      </c>
      <c r="D132" s="34"/>
      <c r="E132" s="34"/>
      <c r="F132" s="34"/>
      <c r="G132" s="34"/>
      <c r="H132" s="34"/>
      <c r="I132" s="34"/>
      <c r="J132" s="150">
        <f>BK132</f>
        <v>0</v>
      </c>
      <c r="K132" s="34"/>
      <c r="L132" s="35"/>
      <c r="M132" s="67"/>
      <c r="N132" s="58"/>
      <c r="O132" s="68"/>
      <c r="P132" s="151">
        <f>P133+P166</f>
        <v>0</v>
      </c>
      <c r="Q132" s="68"/>
      <c r="R132" s="151">
        <f>R133+R166</f>
        <v>17.014840000000003</v>
      </c>
      <c r="S132" s="68"/>
      <c r="T132" s="152">
        <f>T133+T166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74</v>
      </c>
      <c r="AU132" s="17" t="s">
        <v>104</v>
      </c>
      <c r="BK132" s="153">
        <f>BK133+BK166</f>
        <v>0</v>
      </c>
    </row>
    <row r="133" spans="1:65" s="12" customFormat="1" ht="25.9" customHeight="1" x14ac:dyDescent="0.2">
      <c r="B133" s="154"/>
      <c r="D133" s="155" t="s">
        <v>74</v>
      </c>
      <c r="E133" s="156" t="s">
        <v>130</v>
      </c>
      <c r="F133" s="156" t="s">
        <v>131</v>
      </c>
      <c r="I133" s="157"/>
      <c r="J133" s="158">
        <f>BK133</f>
        <v>0</v>
      </c>
      <c r="L133" s="154"/>
      <c r="M133" s="159"/>
      <c r="N133" s="160"/>
      <c r="O133" s="160"/>
      <c r="P133" s="161">
        <f>P134+P164</f>
        <v>0</v>
      </c>
      <c r="Q133" s="160"/>
      <c r="R133" s="161">
        <f>R134+R164</f>
        <v>16.998120000000004</v>
      </c>
      <c r="S133" s="160"/>
      <c r="T133" s="162">
        <f>T134+T164</f>
        <v>0</v>
      </c>
      <c r="AR133" s="155" t="s">
        <v>83</v>
      </c>
      <c r="AT133" s="163" t="s">
        <v>74</v>
      </c>
      <c r="AU133" s="163" t="s">
        <v>75</v>
      </c>
      <c r="AY133" s="155" t="s">
        <v>132</v>
      </c>
      <c r="BK133" s="164">
        <f>BK134+BK164</f>
        <v>0</v>
      </c>
    </row>
    <row r="134" spans="1:65" s="12" customFormat="1" ht="22.9" customHeight="1" x14ac:dyDescent="0.2">
      <c r="B134" s="154"/>
      <c r="D134" s="155" t="s">
        <v>74</v>
      </c>
      <c r="E134" s="165" t="s">
        <v>83</v>
      </c>
      <c r="F134" s="165" t="s">
        <v>133</v>
      </c>
      <c r="I134" s="157"/>
      <c r="J134" s="166">
        <f>BK134</f>
        <v>0</v>
      </c>
      <c r="L134" s="154"/>
      <c r="M134" s="159"/>
      <c r="N134" s="160"/>
      <c r="O134" s="160"/>
      <c r="P134" s="161">
        <f>SUM(P135:P163)</f>
        <v>0</v>
      </c>
      <c r="Q134" s="160"/>
      <c r="R134" s="161">
        <f>SUM(R135:R163)</f>
        <v>16.998120000000004</v>
      </c>
      <c r="S134" s="160"/>
      <c r="T134" s="162">
        <f>SUM(T135:T163)</f>
        <v>0</v>
      </c>
      <c r="AR134" s="155" t="s">
        <v>83</v>
      </c>
      <c r="AT134" s="163" t="s">
        <v>74</v>
      </c>
      <c r="AU134" s="163" t="s">
        <v>83</v>
      </c>
      <c r="AY134" s="155" t="s">
        <v>132</v>
      </c>
      <c r="BK134" s="164">
        <f>SUM(BK135:BK163)</f>
        <v>0</v>
      </c>
    </row>
    <row r="135" spans="1:65" s="2" customFormat="1" ht="33" customHeight="1" x14ac:dyDescent="0.2">
      <c r="A135" s="34"/>
      <c r="B135" s="135"/>
      <c r="C135" s="167" t="s">
        <v>83</v>
      </c>
      <c r="D135" s="167" t="s">
        <v>134</v>
      </c>
      <c r="E135" s="168" t="s">
        <v>173</v>
      </c>
      <c r="F135" s="169" t="s">
        <v>174</v>
      </c>
      <c r="G135" s="170" t="s">
        <v>135</v>
      </c>
      <c r="H135" s="171">
        <v>1</v>
      </c>
      <c r="I135" s="172"/>
      <c r="J135" s="171">
        <f>ROUND(I135*H135,3)</f>
        <v>0</v>
      </c>
      <c r="K135" s="173"/>
      <c r="L135" s="35"/>
      <c r="M135" s="174" t="s">
        <v>1</v>
      </c>
      <c r="N135" s="175" t="s">
        <v>41</v>
      </c>
      <c r="O135" s="60"/>
      <c r="P135" s="176">
        <f>O135*H135</f>
        <v>0</v>
      </c>
      <c r="Q135" s="176">
        <v>0.90168000000000004</v>
      </c>
      <c r="R135" s="176">
        <f>Q135*H135</f>
        <v>0.90168000000000004</v>
      </c>
      <c r="S135" s="176">
        <v>0</v>
      </c>
      <c r="T135" s="17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8" t="s">
        <v>136</v>
      </c>
      <c r="AT135" s="178" t="s">
        <v>134</v>
      </c>
      <c r="AU135" s="178" t="s">
        <v>111</v>
      </c>
      <c r="AY135" s="17" t="s">
        <v>132</v>
      </c>
      <c r="BE135" s="100">
        <f>IF(N135="základná",J135,0)</f>
        <v>0</v>
      </c>
      <c r="BF135" s="100">
        <f>IF(N135="znížená",J135,0)</f>
        <v>0</v>
      </c>
      <c r="BG135" s="100">
        <f>IF(N135="zákl. prenesená",J135,0)</f>
        <v>0</v>
      </c>
      <c r="BH135" s="100">
        <f>IF(N135="zníž. prenesená",J135,0)</f>
        <v>0</v>
      </c>
      <c r="BI135" s="100">
        <f>IF(N135="nulová",J135,0)</f>
        <v>0</v>
      </c>
      <c r="BJ135" s="17" t="s">
        <v>111</v>
      </c>
      <c r="BK135" s="179">
        <f>ROUND(I135*H135,3)</f>
        <v>0</v>
      </c>
      <c r="BL135" s="17" t="s">
        <v>136</v>
      </c>
      <c r="BM135" s="178" t="s">
        <v>175</v>
      </c>
    </row>
    <row r="136" spans="1:65" s="2" customFormat="1" ht="16.5" customHeight="1" x14ac:dyDescent="0.2">
      <c r="A136" s="34"/>
      <c r="B136" s="135"/>
      <c r="C136" s="180" t="s">
        <v>111</v>
      </c>
      <c r="D136" s="180" t="s">
        <v>137</v>
      </c>
      <c r="E136" s="181" t="s">
        <v>176</v>
      </c>
      <c r="F136" s="182" t="s">
        <v>177</v>
      </c>
      <c r="G136" s="183" t="s">
        <v>138</v>
      </c>
      <c r="H136" s="184">
        <v>7</v>
      </c>
      <c r="I136" s="185"/>
      <c r="J136" s="184">
        <f>ROUND(I136*H136,3)</f>
        <v>0</v>
      </c>
      <c r="K136" s="186"/>
      <c r="L136" s="187"/>
      <c r="M136" s="188" t="s">
        <v>1</v>
      </c>
      <c r="N136" s="189" t="s">
        <v>41</v>
      </c>
      <c r="O136" s="60"/>
      <c r="P136" s="176">
        <f>O136*H136</f>
        <v>0</v>
      </c>
      <c r="Q136" s="176">
        <v>1.6</v>
      </c>
      <c r="R136" s="176">
        <f>Q136*H136</f>
        <v>11.200000000000001</v>
      </c>
      <c r="S136" s="176">
        <v>0</v>
      </c>
      <c r="T136" s="17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8" t="s">
        <v>139</v>
      </c>
      <c r="AT136" s="178" t="s">
        <v>137</v>
      </c>
      <c r="AU136" s="178" t="s">
        <v>111</v>
      </c>
      <c r="AY136" s="17" t="s">
        <v>132</v>
      </c>
      <c r="BE136" s="100">
        <f>IF(N136="základná",J136,0)</f>
        <v>0</v>
      </c>
      <c r="BF136" s="100">
        <f>IF(N136="znížená",J136,0)</f>
        <v>0</v>
      </c>
      <c r="BG136" s="100">
        <f>IF(N136="zákl. prenesená",J136,0)</f>
        <v>0</v>
      </c>
      <c r="BH136" s="100">
        <f>IF(N136="zníž. prenesená",J136,0)</f>
        <v>0</v>
      </c>
      <c r="BI136" s="100">
        <f>IF(N136="nulová",J136,0)</f>
        <v>0</v>
      </c>
      <c r="BJ136" s="17" t="s">
        <v>111</v>
      </c>
      <c r="BK136" s="179">
        <f>ROUND(I136*H136,3)</f>
        <v>0</v>
      </c>
      <c r="BL136" s="17" t="s">
        <v>136</v>
      </c>
      <c r="BM136" s="178" t="s">
        <v>140</v>
      </c>
    </row>
    <row r="137" spans="1:65" s="13" customFormat="1" x14ac:dyDescent="0.2">
      <c r="B137" s="190"/>
      <c r="D137" s="191" t="s">
        <v>141</v>
      </c>
      <c r="E137" s="192" t="s">
        <v>1</v>
      </c>
      <c r="F137" s="193" t="s">
        <v>142</v>
      </c>
      <c r="H137" s="192" t="s">
        <v>1</v>
      </c>
      <c r="I137" s="194"/>
      <c r="L137" s="190"/>
      <c r="M137" s="195"/>
      <c r="N137" s="196"/>
      <c r="O137" s="196"/>
      <c r="P137" s="196"/>
      <c r="Q137" s="196"/>
      <c r="R137" s="196"/>
      <c r="S137" s="196"/>
      <c r="T137" s="197"/>
      <c r="AT137" s="192" t="s">
        <v>141</v>
      </c>
      <c r="AU137" s="192" t="s">
        <v>111</v>
      </c>
      <c r="AV137" s="13" t="s">
        <v>83</v>
      </c>
      <c r="AW137" s="13" t="s">
        <v>28</v>
      </c>
      <c r="AX137" s="13" t="s">
        <v>75</v>
      </c>
      <c r="AY137" s="192" t="s">
        <v>132</v>
      </c>
    </row>
    <row r="138" spans="1:65" s="14" customFormat="1" x14ac:dyDescent="0.2">
      <c r="B138" s="198"/>
      <c r="D138" s="191" t="s">
        <v>141</v>
      </c>
      <c r="E138" s="199" t="s">
        <v>1</v>
      </c>
      <c r="F138" s="200" t="s">
        <v>149</v>
      </c>
      <c r="H138" s="201">
        <v>7</v>
      </c>
      <c r="I138" s="202"/>
      <c r="L138" s="198"/>
      <c r="M138" s="203"/>
      <c r="N138" s="204"/>
      <c r="O138" s="204"/>
      <c r="P138" s="204"/>
      <c r="Q138" s="204"/>
      <c r="R138" s="204"/>
      <c r="S138" s="204"/>
      <c r="T138" s="205"/>
      <c r="AT138" s="199" t="s">
        <v>141</v>
      </c>
      <c r="AU138" s="199" t="s">
        <v>111</v>
      </c>
      <c r="AV138" s="14" t="s">
        <v>111</v>
      </c>
      <c r="AW138" s="14" t="s">
        <v>28</v>
      </c>
      <c r="AX138" s="14" t="s">
        <v>75</v>
      </c>
      <c r="AY138" s="199" t="s">
        <v>132</v>
      </c>
    </row>
    <row r="139" spans="1:65" s="15" customFormat="1" x14ac:dyDescent="0.2">
      <c r="B139" s="206"/>
      <c r="D139" s="191" t="s">
        <v>141</v>
      </c>
      <c r="E139" s="207" t="s">
        <v>1</v>
      </c>
      <c r="F139" s="208" t="s">
        <v>143</v>
      </c>
      <c r="H139" s="209">
        <v>7</v>
      </c>
      <c r="I139" s="210"/>
      <c r="L139" s="206"/>
      <c r="M139" s="211"/>
      <c r="N139" s="212"/>
      <c r="O139" s="212"/>
      <c r="P139" s="212"/>
      <c r="Q139" s="212"/>
      <c r="R139" s="212"/>
      <c r="S139" s="212"/>
      <c r="T139" s="213"/>
      <c r="AT139" s="207" t="s">
        <v>141</v>
      </c>
      <c r="AU139" s="207" t="s">
        <v>111</v>
      </c>
      <c r="AV139" s="15" t="s">
        <v>136</v>
      </c>
      <c r="AW139" s="15" t="s">
        <v>28</v>
      </c>
      <c r="AX139" s="15" t="s">
        <v>83</v>
      </c>
      <c r="AY139" s="207" t="s">
        <v>132</v>
      </c>
    </row>
    <row r="140" spans="1:65" s="2" customFormat="1" ht="21.75" customHeight="1" x14ac:dyDescent="0.2">
      <c r="A140" s="34"/>
      <c r="B140" s="135"/>
      <c r="C140" s="180" t="s">
        <v>144</v>
      </c>
      <c r="D140" s="180" t="s">
        <v>137</v>
      </c>
      <c r="E140" s="181" t="s">
        <v>145</v>
      </c>
      <c r="F140" s="182" t="s">
        <v>178</v>
      </c>
      <c r="G140" s="183" t="s">
        <v>138</v>
      </c>
      <c r="H140" s="184">
        <v>3</v>
      </c>
      <c r="I140" s="185"/>
      <c r="J140" s="184">
        <f>ROUND(I140*H140,3)</f>
        <v>0</v>
      </c>
      <c r="K140" s="186"/>
      <c r="L140" s="187"/>
      <c r="M140" s="188" t="s">
        <v>1</v>
      </c>
      <c r="N140" s="189" t="s">
        <v>41</v>
      </c>
      <c r="O140" s="60"/>
      <c r="P140" s="176">
        <f>O140*H140</f>
        <v>0</v>
      </c>
      <c r="Q140" s="176">
        <v>1.6</v>
      </c>
      <c r="R140" s="176">
        <f>Q140*H140</f>
        <v>4.8000000000000007</v>
      </c>
      <c r="S140" s="176">
        <v>0</v>
      </c>
      <c r="T140" s="17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8" t="s">
        <v>139</v>
      </c>
      <c r="AT140" s="178" t="s">
        <v>137</v>
      </c>
      <c r="AU140" s="178" t="s">
        <v>111</v>
      </c>
      <c r="AY140" s="17" t="s">
        <v>132</v>
      </c>
      <c r="BE140" s="100">
        <f>IF(N140="základná",J140,0)</f>
        <v>0</v>
      </c>
      <c r="BF140" s="100">
        <f>IF(N140="znížená",J140,0)</f>
        <v>0</v>
      </c>
      <c r="BG140" s="100">
        <f>IF(N140="zákl. prenesená",J140,0)</f>
        <v>0</v>
      </c>
      <c r="BH140" s="100">
        <f>IF(N140="zníž. prenesená",J140,0)</f>
        <v>0</v>
      </c>
      <c r="BI140" s="100">
        <f>IF(N140="nulová",J140,0)</f>
        <v>0</v>
      </c>
      <c r="BJ140" s="17" t="s">
        <v>111</v>
      </c>
      <c r="BK140" s="179">
        <f>ROUND(I140*H140,3)</f>
        <v>0</v>
      </c>
      <c r="BL140" s="17" t="s">
        <v>136</v>
      </c>
      <c r="BM140" s="178" t="s">
        <v>146</v>
      </c>
    </row>
    <row r="141" spans="1:65" s="13" customFormat="1" x14ac:dyDescent="0.2">
      <c r="B141" s="190"/>
      <c r="D141" s="191" t="s">
        <v>141</v>
      </c>
      <c r="E141" s="192" t="s">
        <v>1</v>
      </c>
      <c r="F141" s="193" t="s">
        <v>142</v>
      </c>
      <c r="H141" s="192" t="s">
        <v>1</v>
      </c>
      <c r="I141" s="194"/>
      <c r="L141" s="190"/>
      <c r="M141" s="195"/>
      <c r="N141" s="196"/>
      <c r="O141" s="196"/>
      <c r="P141" s="196"/>
      <c r="Q141" s="196"/>
      <c r="R141" s="196"/>
      <c r="S141" s="196"/>
      <c r="T141" s="197"/>
      <c r="AT141" s="192" t="s">
        <v>141</v>
      </c>
      <c r="AU141" s="192" t="s">
        <v>111</v>
      </c>
      <c r="AV141" s="13" t="s">
        <v>83</v>
      </c>
      <c r="AW141" s="13" t="s">
        <v>28</v>
      </c>
      <c r="AX141" s="13" t="s">
        <v>75</v>
      </c>
      <c r="AY141" s="192" t="s">
        <v>132</v>
      </c>
    </row>
    <row r="142" spans="1:65" s="14" customFormat="1" x14ac:dyDescent="0.2">
      <c r="B142" s="198"/>
      <c r="D142" s="191" t="s">
        <v>141</v>
      </c>
      <c r="E142" s="199" t="s">
        <v>1</v>
      </c>
      <c r="F142" s="200" t="s">
        <v>144</v>
      </c>
      <c r="H142" s="201">
        <v>3</v>
      </c>
      <c r="I142" s="202"/>
      <c r="L142" s="198"/>
      <c r="M142" s="203"/>
      <c r="N142" s="204"/>
      <c r="O142" s="204"/>
      <c r="P142" s="204"/>
      <c r="Q142" s="204"/>
      <c r="R142" s="204"/>
      <c r="S142" s="204"/>
      <c r="T142" s="205"/>
      <c r="AT142" s="199" t="s">
        <v>141</v>
      </c>
      <c r="AU142" s="199" t="s">
        <v>111</v>
      </c>
      <c r="AV142" s="14" t="s">
        <v>111</v>
      </c>
      <c r="AW142" s="14" t="s">
        <v>28</v>
      </c>
      <c r="AX142" s="14" t="s">
        <v>75</v>
      </c>
      <c r="AY142" s="199" t="s">
        <v>132</v>
      </c>
    </row>
    <row r="143" spans="1:65" s="15" customFormat="1" x14ac:dyDescent="0.2">
      <c r="B143" s="206"/>
      <c r="D143" s="191" t="s">
        <v>141</v>
      </c>
      <c r="E143" s="207" t="s">
        <v>1</v>
      </c>
      <c r="F143" s="208" t="s">
        <v>143</v>
      </c>
      <c r="H143" s="209">
        <v>3</v>
      </c>
      <c r="I143" s="210"/>
      <c r="L143" s="206"/>
      <c r="M143" s="211"/>
      <c r="N143" s="212"/>
      <c r="O143" s="212"/>
      <c r="P143" s="212"/>
      <c r="Q143" s="212"/>
      <c r="R143" s="212"/>
      <c r="S143" s="212"/>
      <c r="T143" s="213"/>
      <c r="AT143" s="207" t="s">
        <v>141</v>
      </c>
      <c r="AU143" s="207" t="s">
        <v>111</v>
      </c>
      <c r="AV143" s="15" t="s">
        <v>136</v>
      </c>
      <c r="AW143" s="15" t="s">
        <v>28</v>
      </c>
      <c r="AX143" s="15" t="s">
        <v>83</v>
      </c>
      <c r="AY143" s="207" t="s">
        <v>132</v>
      </c>
    </row>
    <row r="144" spans="1:65" s="2" customFormat="1" ht="21.75" customHeight="1" x14ac:dyDescent="0.2">
      <c r="A144" s="34"/>
      <c r="B144" s="135"/>
      <c r="C144" s="167" t="s">
        <v>136</v>
      </c>
      <c r="D144" s="167" t="s">
        <v>134</v>
      </c>
      <c r="E144" s="168" t="s">
        <v>179</v>
      </c>
      <c r="F144" s="169" t="s">
        <v>180</v>
      </c>
      <c r="G144" s="170" t="s">
        <v>135</v>
      </c>
      <c r="H144" s="171">
        <v>1</v>
      </c>
      <c r="I144" s="172"/>
      <c r="J144" s="171">
        <f t="shared" ref="J144:J151" si="5">ROUND(I144*H144,3)</f>
        <v>0</v>
      </c>
      <c r="K144" s="173"/>
      <c r="L144" s="35"/>
      <c r="M144" s="174" t="s">
        <v>1</v>
      </c>
      <c r="N144" s="175" t="s">
        <v>41</v>
      </c>
      <c r="O144" s="60"/>
      <c r="P144" s="176">
        <f t="shared" ref="P144:P151" si="6">O144*H144</f>
        <v>0</v>
      </c>
      <c r="Q144" s="176">
        <v>0</v>
      </c>
      <c r="R144" s="176">
        <f t="shared" ref="R144:R151" si="7">Q144*H144</f>
        <v>0</v>
      </c>
      <c r="S144" s="176">
        <v>0</v>
      </c>
      <c r="T144" s="177">
        <f t="shared" ref="T144:T151" si="8"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8" t="s">
        <v>136</v>
      </c>
      <c r="AT144" s="178" t="s">
        <v>134</v>
      </c>
      <c r="AU144" s="178" t="s">
        <v>111</v>
      </c>
      <c r="AY144" s="17" t="s">
        <v>132</v>
      </c>
      <c r="BE144" s="100">
        <f t="shared" ref="BE144:BE151" si="9">IF(N144="základná",J144,0)</f>
        <v>0</v>
      </c>
      <c r="BF144" s="100">
        <f t="shared" ref="BF144:BF151" si="10">IF(N144="znížená",J144,0)</f>
        <v>0</v>
      </c>
      <c r="BG144" s="100">
        <f t="shared" ref="BG144:BG151" si="11">IF(N144="zákl. prenesená",J144,0)</f>
        <v>0</v>
      </c>
      <c r="BH144" s="100">
        <f t="shared" ref="BH144:BH151" si="12">IF(N144="zníž. prenesená",J144,0)</f>
        <v>0</v>
      </c>
      <c r="BI144" s="100">
        <f t="shared" ref="BI144:BI151" si="13">IF(N144="nulová",J144,0)</f>
        <v>0</v>
      </c>
      <c r="BJ144" s="17" t="s">
        <v>111</v>
      </c>
      <c r="BK144" s="179">
        <f t="shared" ref="BK144:BK151" si="14">ROUND(I144*H144,3)</f>
        <v>0</v>
      </c>
      <c r="BL144" s="17" t="s">
        <v>136</v>
      </c>
      <c r="BM144" s="178" t="s">
        <v>181</v>
      </c>
    </row>
    <row r="145" spans="1:65" s="2" customFormat="1" ht="33" customHeight="1" x14ac:dyDescent="0.2">
      <c r="A145" s="34"/>
      <c r="B145" s="135"/>
      <c r="C145" s="167" t="s">
        <v>147</v>
      </c>
      <c r="D145" s="167" t="s">
        <v>134</v>
      </c>
      <c r="E145" s="168" t="s">
        <v>182</v>
      </c>
      <c r="F145" s="169" t="s">
        <v>183</v>
      </c>
      <c r="G145" s="170" t="s">
        <v>135</v>
      </c>
      <c r="H145" s="171">
        <v>1</v>
      </c>
      <c r="I145" s="172"/>
      <c r="J145" s="171">
        <f t="shared" si="5"/>
        <v>0</v>
      </c>
      <c r="K145" s="173"/>
      <c r="L145" s="35"/>
      <c r="M145" s="174" t="s">
        <v>1</v>
      </c>
      <c r="N145" s="175" t="s">
        <v>41</v>
      </c>
      <c r="O145" s="60"/>
      <c r="P145" s="176">
        <f t="shared" si="6"/>
        <v>0</v>
      </c>
      <c r="Q145" s="176">
        <v>0</v>
      </c>
      <c r="R145" s="176">
        <f t="shared" si="7"/>
        <v>0</v>
      </c>
      <c r="S145" s="176">
        <v>0</v>
      </c>
      <c r="T145" s="177">
        <f t="shared" si="8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8" t="s">
        <v>136</v>
      </c>
      <c r="AT145" s="178" t="s">
        <v>134</v>
      </c>
      <c r="AU145" s="178" t="s">
        <v>111</v>
      </c>
      <c r="AY145" s="17" t="s">
        <v>132</v>
      </c>
      <c r="BE145" s="100">
        <f t="shared" si="9"/>
        <v>0</v>
      </c>
      <c r="BF145" s="100">
        <f t="shared" si="10"/>
        <v>0</v>
      </c>
      <c r="BG145" s="100">
        <f t="shared" si="11"/>
        <v>0</v>
      </c>
      <c r="BH145" s="100">
        <f t="shared" si="12"/>
        <v>0</v>
      </c>
      <c r="BI145" s="100">
        <f t="shared" si="13"/>
        <v>0</v>
      </c>
      <c r="BJ145" s="17" t="s">
        <v>111</v>
      </c>
      <c r="BK145" s="179">
        <f t="shared" si="14"/>
        <v>0</v>
      </c>
      <c r="BL145" s="17" t="s">
        <v>136</v>
      </c>
      <c r="BM145" s="178" t="s">
        <v>184</v>
      </c>
    </row>
    <row r="146" spans="1:65" s="2" customFormat="1" ht="33" customHeight="1" x14ac:dyDescent="0.2">
      <c r="A146" s="34"/>
      <c r="B146" s="135"/>
      <c r="C146" s="167" t="s">
        <v>148</v>
      </c>
      <c r="D146" s="167" t="s">
        <v>134</v>
      </c>
      <c r="E146" s="168" t="s">
        <v>185</v>
      </c>
      <c r="F146" s="169" t="s">
        <v>186</v>
      </c>
      <c r="G146" s="170" t="s">
        <v>135</v>
      </c>
      <c r="H146" s="171">
        <v>1</v>
      </c>
      <c r="I146" s="172"/>
      <c r="J146" s="171">
        <f t="shared" si="5"/>
        <v>0</v>
      </c>
      <c r="K146" s="173"/>
      <c r="L146" s="35"/>
      <c r="M146" s="174" t="s">
        <v>1</v>
      </c>
      <c r="N146" s="175" t="s">
        <v>41</v>
      </c>
      <c r="O146" s="60"/>
      <c r="P146" s="176">
        <f t="shared" si="6"/>
        <v>0</v>
      </c>
      <c r="Q146" s="176">
        <v>0</v>
      </c>
      <c r="R146" s="176">
        <f t="shared" si="7"/>
        <v>0</v>
      </c>
      <c r="S146" s="176">
        <v>0</v>
      </c>
      <c r="T146" s="177">
        <f t="shared" si="8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8" t="s">
        <v>136</v>
      </c>
      <c r="AT146" s="178" t="s">
        <v>134</v>
      </c>
      <c r="AU146" s="178" t="s">
        <v>111</v>
      </c>
      <c r="AY146" s="17" t="s">
        <v>132</v>
      </c>
      <c r="BE146" s="100">
        <f t="shared" si="9"/>
        <v>0</v>
      </c>
      <c r="BF146" s="100">
        <f t="shared" si="10"/>
        <v>0</v>
      </c>
      <c r="BG146" s="100">
        <f t="shared" si="11"/>
        <v>0</v>
      </c>
      <c r="BH146" s="100">
        <f t="shared" si="12"/>
        <v>0</v>
      </c>
      <c r="BI146" s="100">
        <f t="shared" si="13"/>
        <v>0</v>
      </c>
      <c r="BJ146" s="17" t="s">
        <v>111</v>
      </c>
      <c r="BK146" s="179">
        <f t="shared" si="14"/>
        <v>0</v>
      </c>
      <c r="BL146" s="17" t="s">
        <v>136</v>
      </c>
      <c r="BM146" s="178" t="s">
        <v>187</v>
      </c>
    </row>
    <row r="147" spans="1:65" s="2" customFormat="1" ht="33" customHeight="1" x14ac:dyDescent="0.2">
      <c r="A147" s="34"/>
      <c r="B147" s="135"/>
      <c r="C147" s="167" t="s">
        <v>149</v>
      </c>
      <c r="D147" s="167" t="s">
        <v>134</v>
      </c>
      <c r="E147" s="168" t="s">
        <v>188</v>
      </c>
      <c r="F147" s="169" t="s">
        <v>189</v>
      </c>
      <c r="G147" s="170" t="s">
        <v>135</v>
      </c>
      <c r="H147" s="171">
        <v>1</v>
      </c>
      <c r="I147" s="172"/>
      <c r="J147" s="171">
        <f t="shared" si="5"/>
        <v>0</v>
      </c>
      <c r="K147" s="173"/>
      <c r="L147" s="35"/>
      <c r="M147" s="174" t="s">
        <v>1</v>
      </c>
      <c r="N147" s="175" t="s">
        <v>41</v>
      </c>
      <c r="O147" s="60"/>
      <c r="P147" s="176">
        <f t="shared" si="6"/>
        <v>0</v>
      </c>
      <c r="Q147" s="176">
        <v>0</v>
      </c>
      <c r="R147" s="176">
        <f t="shared" si="7"/>
        <v>0</v>
      </c>
      <c r="S147" s="176">
        <v>0</v>
      </c>
      <c r="T147" s="177">
        <f t="shared" si="8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8" t="s">
        <v>136</v>
      </c>
      <c r="AT147" s="178" t="s">
        <v>134</v>
      </c>
      <c r="AU147" s="178" t="s">
        <v>111</v>
      </c>
      <c r="AY147" s="17" t="s">
        <v>132</v>
      </c>
      <c r="BE147" s="100">
        <f t="shared" si="9"/>
        <v>0</v>
      </c>
      <c r="BF147" s="100">
        <f t="shared" si="10"/>
        <v>0</v>
      </c>
      <c r="BG147" s="100">
        <f t="shared" si="11"/>
        <v>0</v>
      </c>
      <c r="BH147" s="100">
        <f t="shared" si="12"/>
        <v>0</v>
      </c>
      <c r="BI147" s="100">
        <f t="shared" si="13"/>
        <v>0</v>
      </c>
      <c r="BJ147" s="17" t="s">
        <v>111</v>
      </c>
      <c r="BK147" s="179">
        <f t="shared" si="14"/>
        <v>0</v>
      </c>
      <c r="BL147" s="17" t="s">
        <v>136</v>
      </c>
      <c r="BM147" s="178" t="s">
        <v>190</v>
      </c>
    </row>
    <row r="148" spans="1:65" s="2" customFormat="1" ht="16.5" customHeight="1" x14ac:dyDescent="0.2">
      <c r="A148" s="34"/>
      <c r="B148" s="135"/>
      <c r="C148" s="180" t="s">
        <v>139</v>
      </c>
      <c r="D148" s="180" t="s">
        <v>137</v>
      </c>
      <c r="E148" s="181" t="s">
        <v>191</v>
      </c>
      <c r="F148" s="182" t="s">
        <v>192</v>
      </c>
      <c r="G148" s="183" t="s">
        <v>135</v>
      </c>
      <c r="H148" s="184">
        <v>1</v>
      </c>
      <c r="I148" s="185"/>
      <c r="J148" s="184">
        <f t="shared" si="5"/>
        <v>0</v>
      </c>
      <c r="K148" s="186"/>
      <c r="L148" s="187"/>
      <c r="M148" s="188" t="s">
        <v>1</v>
      </c>
      <c r="N148" s="189" t="s">
        <v>41</v>
      </c>
      <c r="O148" s="60"/>
      <c r="P148" s="176">
        <f t="shared" si="6"/>
        <v>0</v>
      </c>
      <c r="Q148" s="176">
        <v>9.5000000000000001E-2</v>
      </c>
      <c r="R148" s="176">
        <f t="shared" si="7"/>
        <v>9.5000000000000001E-2</v>
      </c>
      <c r="S148" s="176">
        <v>0</v>
      </c>
      <c r="T148" s="177">
        <f t="shared" si="8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8" t="s">
        <v>139</v>
      </c>
      <c r="AT148" s="178" t="s">
        <v>137</v>
      </c>
      <c r="AU148" s="178" t="s">
        <v>111</v>
      </c>
      <c r="AY148" s="17" t="s">
        <v>132</v>
      </c>
      <c r="BE148" s="100">
        <f t="shared" si="9"/>
        <v>0</v>
      </c>
      <c r="BF148" s="100">
        <f t="shared" si="10"/>
        <v>0</v>
      </c>
      <c r="BG148" s="100">
        <f t="shared" si="11"/>
        <v>0</v>
      </c>
      <c r="BH148" s="100">
        <f t="shared" si="12"/>
        <v>0</v>
      </c>
      <c r="BI148" s="100">
        <f t="shared" si="13"/>
        <v>0</v>
      </c>
      <c r="BJ148" s="17" t="s">
        <v>111</v>
      </c>
      <c r="BK148" s="179">
        <f t="shared" si="14"/>
        <v>0</v>
      </c>
      <c r="BL148" s="17" t="s">
        <v>136</v>
      </c>
      <c r="BM148" s="178" t="s">
        <v>193</v>
      </c>
    </row>
    <row r="149" spans="1:65" s="2" customFormat="1" ht="21.75" customHeight="1" x14ac:dyDescent="0.2">
      <c r="A149" s="34"/>
      <c r="B149" s="135"/>
      <c r="C149" s="167" t="s">
        <v>150</v>
      </c>
      <c r="D149" s="167" t="s">
        <v>134</v>
      </c>
      <c r="E149" s="168" t="s">
        <v>194</v>
      </c>
      <c r="F149" s="169" t="s">
        <v>195</v>
      </c>
      <c r="G149" s="170" t="s">
        <v>135</v>
      </c>
      <c r="H149" s="171">
        <v>2</v>
      </c>
      <c r="I149" s="172"/>
      <c r="J149" s="171">
        <f t="shared" si="5"/>
        <v>0</v>
      </c>
      <c r="K149" s="173"/>
      <c r="L149" s="35"/>
      <c r="M149" s="174" t="s">
        <v>1</v>
      </c>
      <c r="N149" s="175" t="s">
        <v>41</v>
      </c>
      <c r="O149" s="60"/>
      <c r="P149" s="176">
        <f t="shared" si="6"/>
        <v>0</v>
      </c>
      <c r="Q149" s="176">
        <v>4.8000000000000001E-4</v>
      </c>
      <c r="R149" s="176">
        <f t="shared" si="7"/>
        <v>9.6000000000000002E-4</v>
      </c>
      <c r="S149" s="176">
        <v>0</v>
      </c>
      <c r="T149" s="177">
        <f t="shared" si="8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8" t="s">
        <v>136</v>
      </c>
      <c r="AT149" s="178" t="s">
        <v>134</v>
      </c>
      <c r="AU149" s="178" t="s">
        <v>111</v>
      </c>
      <c r="AY149" s="17" t="s">
        <v>132</v>
      </c>
      <c r="BE149" s="100">
        <f t="shared" si="9"/>
        <v>0</v>
      </c>
      <c r="BF149" s="100">
        <f t="shared" si="10"/>
        <v>0</v>
      </c>
      <c r="BG149" s="100">
        <f t="shared" si="11"/>
        <v>0</v>
      </c>
      <c r="BH149" s="100">
        <f t="shared" si="12"/>
        <v>0</v>
      </c>
      <c r="BI149" s="100">
        <f t="shared" si="13"/>
        <v>0</v>
      </c>
      <c r="BJ149" s="17" t="s">
        <v>111</v>
      </c>
      <c r="BK149" s="179">
        <f t="shared" si="14"/>
        <v>0</v>
      </c>
      <c r="BL149" s="17" t="s">
        <v>136</v>
      </c>
      <c r="BM149" s="178" t="s">
        <v>196</v>
      </c>
    </row>
    <row r="150" spans="1:65" s="2" customFormat="1" ht="21.75" customHeight="1" x14ac:dyDescent="0.2">
      <c r="A150" s="34"/>
      <c r="B150" s="135"/>
      <c r="C150" s="180" t="s">
        <v>151</v>
      </c>
      <c r="D150" s="180" t="s">
        <v>137</v>
      </c>
      <c r="E150" s="181" t="s">
        <v>197</v>
      </c>
      <c r="F150" s="182" t="s">
        <v>198</v>
      </c>
      <c r="G150" s="183" t="s">
        <v>135</v>
      </c>
      <c r="H150" s="184">
        <v>2</v>
      </c>
      <c r="I150" s="185"/>
      <c r="J150" s="184">
        <f t="shared" si="5"/>
        <v>0</v>
      </c>
      <c r="K150" s="186"/>
      <c r="L150" s="187"/>
      <c r="M150" s="188" t="s">
        <v>1</v>
      </c>
      <c r="N150" s="189" t="s">
        <v>41</v>
      </c>
      <c r="O150" s="60"/>
      <c r="P150" s="176">
        <f t="shared" si="6"/>
        <v>0</v>
      </c>
      <c r="Q150" s="176">
        <v>0</v>
      </c>
      <c r="R150" s="176">
        <f t="shared" si="7"/>
        <v>0</v>
      </c>
      <c r="S150" s="176">
        <v>0</v>
      </c>
      <c r="T150" s="177">
        <f t="shared" si="8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8" t="s">
        <v>139</v>
      </c>
      <c r="AT150" s="178" t="s">
        <v>137</v>
      </c>
      <c r="AU150" s="178" t="s">
        <v>111</v>
      </c>
      <c r="AY150" s="17" t="s">
        <v>132</v>
      </c>
      <c r="BE150" s="100">
        <f t="shared" si="9"/>
        <v>0</v>
      </c>
      <c r="BF150" s="100">
        <f t="shared" si="10"/>
        <v>0</v>
      </c>
      <c r="BG150" s="100">
        <f t="shared" si="11"/>
        <v>0</v>
      </c>
      <c r="BH150" s="100">
        <f t="shared" si="12"/>
        <v>0</v>
      </c>
      <c r="BI150" s="100">
        <f t="shared" si="13"/>
        <v>0</v>
      </c>
      <c r="BJ150" s="17" t="s">
        <v>111</v>
      </c>
      <c r="BK150" s="179">
        <f t="shared" si="14"/>
        <v>0</v>
      </c>
      <c r="BL150" s="17" t="s">
        <v>136</v>
      </c>
      <c r="BM150" s="178" t="s">
        <v>199</v>
      </c>
    </row>
    <row r="151" spans="1:65" s="2" customFormat="1" ht="21.75" customHeight="1" x14ac:dyDescent="0.2">
      <c r="A151" s="34"/>
      <c r="B151" s="135"/>
      <c r="C151" s="167" t="s">
        <v>152</v>
      </c>
      <c r="D151" s="167" t="s">
        <v>134</v>
      </c>
      <c r="E151" s="168" t="s">
        <v>200</v>
      </c>
      <c r="F151" s="169" t="s">
        <v>201</v>
      </c>
      <c r="G151" s="170" t="s">
        <v>157</v>
      </c>
      <c r="H151" s="171">
        <v>1</v>
      </c>
      <c r="I151" s="172"/>
      <c r="J151" s="171">
        <f t="shared" si="5"/>
        <v>0</v>
      </c>
      <c r="K151" s="173"/>
      <c r="L151" s="35"/>
      <c r="M151" s="174" t="s">
        <v>1</v>
      </c>
      <c r="N151" s="175" t="s">
        <v>41</v>
      </c>
      <c r="O151" s="60"/>
      <c r="P151" s="176">
        <f t="shared" si="6"/>
        <v>0</v>
      </c>
      <c r="Q151" s="176">
        <v>1.6000000000000001E-4</v>
      </c>
      <c r="R151" s="176">
        <f t="shared" si="7"/>
        <v>1.6000000000000001E-4</v>
      </c>
      <c r="S151" s="176">
        <v>0</v>
      </c>
      <c r="T151" s="177">
        <f t="shared" si="8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8" t="s">
        <v>136</v>
      </c>
      <c r="AT151" s="178" t="s">
        <v>134</v>
      </c>
      <c r="AU151" s="178" t="s">
        <v>111</v>
      </c>
      <c r="AY151" s="17" t="s">
        <v>132</v>
      </c>
      <c r="BE151" s="100">
        <f t="shared" si="9"/>
        <v>0</v>
      </c>
      <c r="BF151" s="100">
        <f t="shared" si="10"/>
        <v>0</v>
      </c>
      <c r="BG151" s="100">
        <f t="shared" si="11"/>
        <v>0</v>
      </c>
      <c r="BH151" s="100">
        <f t="shared" si="12"/>
        <v>0</v>
      </c>
      <c r="BI151" s="100">
        <f t="shared" si="13"/>
        <v>0</v>
      </c>
      <c r="BJ151" s="17" t="s">
        <v>111</v>
      </c>
      <c r="BK151" s="179">
        <f t="shared" si="14"/>
        <v>0</v>
      </c>
      <c r="BL151" s="17" t="s">
        <v>136</v>
      </c>
      <c r="BM151" s="178" t="s">
        <v>202</v>
      </c>
    </row>
    <row r="152" spans="1:65" s="13" customFormat="1" x14ac:dyDescent="0.2">
      <c r="B152" s="190"/>
      <c r="D152" s="191" t="s">
        <v>141</v>
      </c>
      <c r="E152" s="192" t="s">
        <v>1</v>
      </c>
      <c r="F152" s="193" t="s">
        <v>203</v>
      </c>
      <c r="H152" s="192" t="s">
        <v>1</v>
      </c>
      <c r="I152" s="194"/>
      <c r="L152" s="190"/>
      <c r="M152" s="195"/>
      <c r="N152" s="196"/>
      <c r="O152" s="196"/>
      <c r="P152" s="196"/>
      <c r="Q152" s="196"/>
      <c r="R152" s="196"/>
      <c r="S152" s="196"/>
      <c r="T152" s="197"/>
      <c r="AT152" s="192" t="s">
        <v>141</v>
      </c>
      <c r="AU152" s="192" t="s">
        <v>111</v>
      </c>
      <c r="AV152" s="13" t="s">
        <v>83</v>
      </c>
      <c r="AW152" s="13" t="s">
        <v>28</v>
      </c>
      <c r="AX152" s="13" t="s">
        <v>75</v>
      </c>
      <c r="AY152" s="192" t="s">
        <v>132</v>
      </c>
    </row>
    <row r="153" spans="1:65" s="14" customFormat="1" x14ac:dyDescent="0.2">
      <c r="B153" s="198"/>
      <c r="D153" s="191" t="s">
        <v>141</v>
      </c>
      <c r="E153" s="199" t="s">
        <v>1</v>
      </c>
      <c r="F153" s="200" t="s">
        <v>83</v>
      </c>
      <c r="H153" s="201">
        <v>1</v>
      </c>
      <c r="I153" s="202"/>
      <c r="L153" s="198"/>
      <c r="M153" s="203"/>
      <c r="N153" s="204"/>
      <c r="O153" s="204"/>
      <c r="P153" s="204"/>
      <c r="Q153" s="204"/>
      <c r="R153" s="204"/>
      <c r="S153" s="204"/>
      <c r="T153" s="205"/>
      <c r="AT153" s="199" t="s">
        <v>141</v>
      </c>
      <c r="AU153" s="199" t="s">
        <v>111</v>
      </c>
      <c r="AV153" s="14" t="s">
        <v>111</v>
      </c>
      <c r="AW153" s="14" t="s">
        <v>28</v>
      </c>
      <c r="AX153" s="14" t="s">
        <v>83</v>
      </c>
      <c r="AY153" s="199" t="s">
        <v>132</v>
      </c>
    </row>
    <row r="154" spans="1:65" s="2" customFormat="1" ht="16.5" customHeight="1" x14ac:dyDescent="0.2">
      <c r="A154" s="34"/>
      <c r="B154" s="135"/>
      <c r="C154" s="180" t="s">
        <v>153</v>
      </c>
      <c r="D154" s="180" t="s">
        <v>137</v>
      </c>
      <c r="E154" s="181" t="s">
        <v>204</v>
      </c>
      <c r="F154" s="182" t="s">
        <v>205</v>
      </c>
      <c r="G154" s="183" t="s">
        <v>157</v>
      </c>
      <c r="H154" s="184">
        <v>1</v>
      </c>
      <c r="I154" s="185"/>
      <c r="J154" s="184">
        <f>ROUND(I154*H154,3)</f>
        <v>0</v>
      </c>
      <c r="K154" s="186"/>
      <c r="L154" s="187"/>
      <c r="M154" s="188" t="s">
        <v>1</v>
      </c>
      <c r="N154" s="189" t="s">
        <v>41</v>
      </c>
      <c r="O154" s="60"/>
      <c r="P154" s="176">
        <f>O154*H154</f>
        <v>0</v>
      </c>
      <c r="Q154" s="176">
        <v>1.7000000000000001E-4</v>
      </c>
      <c r="R154" s="176">
        <f>Q154*H154</f>
        <v>1.7000000000000001E-4</v>
      </c>
      <c r="S154" s="176">
        <v>0</v>
      </c>
      <c r="T154" s="17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8" t="s">
        <v>139</v>
      </c>
      <c r="AT154" s="178" t="s">
        <v>137</v>
      </c>
      <c r="AU154" s="178" t="s">
        <v>111</v>
      </c>
      <c r="AY154" s="17" t="s">
        <v>132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17" t="s">
        <v>111</v>
      </c>
      <c r="BK154" s="179">
        <f>ROUND(I154*H154,3)</f>
        <v>0</v>
      </c>
      <c r="BL154" s="17" t="s">
        <v>136</v>
      </c>
      <c r="BM154" s="178" t="s">
        <v>206</v>
      </c>
    </row>
    <row r="155" spans="1:65" s="2" customFormat="1" ht="21.75" customHeight="1" x14ac:dyDescent="0.2">
      <c r="A155" s="34"/>
      <c r="B155" s="135"/>
      <c r="C155" s="167" t="s">
        <v>154</v>
      </c>
      <c r="D155" s="167" t="s">
        <v>134</v>
      </c>
      <c r="E155" s="168" t="s">
        <v>207</v>
      </c>
      <c r="F155" s="169" t="s">
        <v>208</v>
      </c>
      <c r="G155" s="170" t="s">
        <v>135</v>
      </c>
      <c r="H155" s="171">
        <v>1</v>
      </c>
      <c r="I155" s="172"/>
      <c r="J155" s="171">
        <f>ROUND(I155*H155,3)</f>
        <v>0</v>
      </c>
      <c r="K155" s="173"/>
      <c r="L155" s="35"/>
      <c r="M155" s="174" t="s">
        <v>1</v>
      </c>
      <c r="N155" s="175" t="s">
        <v>41</v>
      </c>
      <c r="O155" s="60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8" t="s">
        <v>136</v>
      </c>
      <c r="AT155" s="178" t="s">
        <v>134</v>
      </c>
      <c r="AU155" s="178" t="s">
        <v>111</v>
      </c>
      <c r="AY155" s="17" t="s">
        <v>132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17" t="s">
        <v>111</v>
      </c>
      <c r="BK155" s="179">
        <f>ROUND(I155*H155,3)</f>
        <v>0</v>
      </c>
      <c r="BL155" s="17" t="s">
        <v>136</v>
      </c>
      <c r="BM155" s="178" t="s">
        <v>209</v>
      </c>
    </row>
    <row r="156" spans="1:65" s="14" customFormat="1" x14ac:dyDescent="0.2">
      <c r="B156" s="198"/>
      <c r="D156" s="191" t="s">
        <v>141</v>
      </c>
      <c r="E156" s="199" t="s">
        <v>1</v>
      </c>
      <c r="F156" s="200" t="s">
        <v>83</v>
      </c>
      <c r="H156" s="201">
        <v>1</v>
      </c>
      <c r="I156" s="202"/>
      <c r="L156" s="198"/>
      <c r="M156" s="203"/>
      <c r="N156" s="204"/>
      <c r="O156" s="204"/>
      <c r="P156" s="204"/>
      <c r="Q156" s="204"/>
      <c r="R156" s="204"/>
      <c r="S156" s="204"/>
      <c r="T156" s="205"/>
      <c r="AT156" s="199" t="s">
        <v>141</v>
      </c>
      <c r="AU156" s="199" t="s">
        <v>111</v>
      </c>
      <c r="AV156" s="14" t="s">
        <v>111</v>
      </c>
      <c r="AW156" s="14" t="s">
        <v>28</v>
      </c>
      <c r="AX156" s="14" t="s">
        <v>83</v>
      </c>
      <c r="AY156" s="199" t="s">
        <v>132</v>
      </c>
    </row>
    <row r="157" spans="1:65" s="2" customFormat="1" ht="16.5" customHeight="1" x14ac:dyDescent="0.2">
      <c r="A157" s="34"/>
      <c r="B157" s="135"/>
      <c r="C157" s="180" t="s">
        <v>155</v>
      </c>
      <c r="D157" s="180" t="s">
        <v>137</v>
      </c>
      <c r="E157" s="181" t="s">
        <v>210</v>
      </c>
      <c r="F157" s="182" t="s">
        <v>211</v>
      </c>
      <c r="G157" s="183" t="s">
        <v>212</v>
      </c>
      <c r="H157" s="184">
        <v>0.03</v>
      </c>
      <c r="I157" s="185"/>
      <c r="J157" s="184">
        <f>ROUND(I157*H157,3)</f>
        <v>0</v>
      </c>
      <c r="K157" s="186"/>
      <c r="L157" s="187"/>
      <c r="M157" s="188" t="s">
        <v>1</v>
      </c>
      <c r="N157" s="189" t="s">
        <v>41</v>
      </c>
      <c r="O157" s="60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8" t="s">
        <v>139</v>
      </c>
      <c r="AT157" s="178" t="s">
        <v>137</v>
      </c>
      <c r="AU157" s="178" t="s">
        <v>111</v>
      </c>
      <c r="AY157" s="17" t="s">
        <v>132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17" t="s">
        <v>111</v>
      </c>
      <c r="BK157" s="179">
        <f>ROUND(I157*H157,3)</f>
        <v>0</v>
      </c>
      <c r="BL157" s="17" t="s">
        <v>136</v>
      </c>
      <c r="BM157" s="178" t="s">
        <v>213</v>
      </c>
    </row>
    <row r="158" spans="1:65" s="2" customFormat="1" ht="16.5" customHeight="1" x14ac:dyDescent="0.2">
      <c r="A158" s="34"/>
      <c r="B158" s="135"/>
      <c r="C158" s="167" t="s">
        <v>156</v>
      </c>
      <c r="D158" s="167" t="s">
        <v>134</v>
      </c>
      <c r="E158" s="168" t="s">
        <v>214</v>
      </c>
      <c r="F158" s="169" t="s">
        <v>215</v>
      </c>
      <c r="G158" s="170" t="s">
        <v>212</v>
      </c>
      <c r="H158" s="171">
        <v>0.5</v>
      </c>
      <c r="I158" s="172"/>
      <c r="J158" s="171">
        <f>ROUND(I158*H158,3)</f>
        <v>0</v>
      </c>
      <c r="K158" s="173"/>
      <c r="L158" s="35"/>
      <c r="M158" s="174" t="s">
        <v>1</v>
      </c>
      <c r="N158" s="175" t="s">
        <v>41</v>
      </c>
      <c r="O158" s="60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8" t="s">
        <v>136</v>
      </c>
      <c r="AT158" s="178" t="s">
        <v>134</v>
      </c>
      <c r="AU158" s="178" t="s">
        <v>111</v>
      </c>
      <c r="AY158" s="17" t="s">
        <v>132</v>
      </c>
      <c r="BE158" s="100">
        <f>IF(N158="základná",J158,0)</f>
        <v>0</v>
      </c>
      <c r="BF158" s="100">
        <f>IF(N158="znížená",J158,0)</f>
        <v>0</v>
      </c>
      <c r="BG158" s="100">
        <f>IF(N158="zákl. prenesená",J158,0)</f>
        <v>0</v>
      </c>
      <c r="BH158" s="100">
        <f>IF(N158="zníž. prenesená",J158,0)</f>
        <v>0</v>
      </c>
      <c r="BI158" s="100">
        <f>IF(N158="nulová",J158,0)</f>
        <v>0</v>
      </c>
      <c r="BJ158" s="17" t="s">
        <v>111</v>
      </c>
      <c r="BK158" s="179">
        <f>ROUND(I158*H158,3)</f>
        <v>0</v>
      </c>
      <c r="BL158" s="17" t="s">
        <v>136</v>
      </c>
      <c r="BM158" s="178" t="s">
        <v>216</v>
      </c>
    </row>
    <row r="159" spans="1:65" s="2" customFormat="1" ht="21.75" customHeight="1" x14ac:dyDescent="0.2">
      <c r="A159" s="34"/>
      <c r="B159" s="135"/>
      <c r="C159" s="167" t="s">
        <v>158</v>
      </c>
      <c r="D159" s="167" t="s">
        <v>134</v>
      </c>
      <c r="E159" s="168" t="s">
        <v>217</v>
      </c>
      <c r="F159" s="169" t="s">
        <v>218</v>
      </c>
      <c r="G159" s="170" t="s">
        <v>157</v>
      </c>
      <c r="H159" s="171">
        <v>10</v>
      </c>
      <c r="I159" s="172"/>
      <c r="J159" s="171">
        <f>ROUND(I159*H159,3)</f>
        <v>0</v>
      </c>
      <c r="K159" s="173"/>
      <c r="L159" s="35"/>
      <c r="M159" s="174" t="s">
        <v>1</v>
      </c>
      <c r="N159" s="175" t="s">
        <v>41</v>
      </c>
      <c r="O159" s="60"/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8" t="s">
        <v>136</v>
      </c>
      <c r="AT159" s="178" t="s">
        <v>134</v>
      </c>
      <c r="AU159" s="178" t="s">
        <v>111</v>
      </c>
      <c r="AY159" s="17" t="s">
        <v>132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17" t="s">
        <v>111</v>
      </c>
      <c r="BK159" s="179">
        <f>ROUND(I159*H159,3)</f>
        <v>0</v>
      </c>
      <c r="BL159" s="17" t="s">
        <v>136</v>
      </c>
      <c r="BM159" s="178" t="s">
        <v>219</v>
      </c>
    </row>
    <row r="160" spans="1:65" s="14" customFormat="1" x14ac:dyDescent="0.2">
      <c r="B160" s="198"/>
      <c r="D160" s="191" t="s">
        <v>141</v>
      </c>
      <c r="E160" s="199" t="s">
        <v>1</v>
      </c>
      <c r="F160" s="200" t="s">
        <v>151</v>
      </c>
      <c r="H160" s="201">
        <v>10</v>
      </c>
      <c r="I160" s="202"/>
      <c r="L160" s="198"/>
      <c r="M160" s="203"/>
      <c r="N160" s="204"/>
      <c r="O160" s="204"/>
      <c r="P160" s="204"/>
      <c r="Q160" s="204"/>
      <c r="R160" s="204"/>
      <c r="S160" s="204"/>
      <c r="T160" s="205"/>
      <c r="AT160" s="199" t="s">
        <v>141</v>
      </c>
      <c r="AU160" s="199" t="s">
        <v>111</v>
      </c>
      <c r="AV160" s="14" t="s">
        <v>111</v>
      </c>
      <c r="AW160" s="14" t="s">
        <v>28</v>
      </c>
      <c r="AX160" s="14" t="s">
        <v>83</v>
      </c>
      <c r="AY160" s="199" t="s">
        <v>132</v>
      </c>
    </row>
    <row r="161" spans="1:65" s="2" customFormat="1" ht="21.75" customHeight="1" x14ac:dyDescent="0.2">
      <c r="A161" s="34"/>
      <c r="B161" s="135"/>
      <c r="C161" s="180" t="s">
        <v>159</v>
      </c>
      <c r="D161" s="180" t="s">
        <v>137</v>
      </c>
      <c r="E161" s="181" t="s">
        <v>220</v>
      </c>
      <c r="F161" s="182" t="s">
        <v>221</v>
      </c>
      <c r="G161" s="183" t="s">
        <v>138</v>
      </c>
      <c r="H161" s="184">
        <v>0.5</v>
      </c>
      <c r="I161" s="185"/>
      <c r="J161" s="184">
        <f>ROUND(I161*H161,3)</f>
        <v>0</v>
      </c>
      <c r="K161" s="186"/>
      <c r="L161" s="187"/>
      <c r="M161" s="188" t="s">
        <v>1</v>
      </c>
      <c r="N161" s="189" t="s">
        <v>41</v>
      </c>
      <c r="O161" s="60"/>
      <c r="P161" s="176">
        <f>O161*H161</f>
        <v>0</v>
      </c>
      <c r="Q161" s="176">
        <v>2.9999999999999997E-4</v>
      </c>
      <c r="R161" s="176">
        <f>Q161*H161</f>
        <v>1.4999999999999999E-4</v>
      </c>
      <c r="S161" s="176">
        <v>0</v>
      </c>
      <c r="T161" s="17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8" t="s">
        <v>139</v>
      </c>
      <c r="AT161" s="178" t="s">
        <v>137</v>
      </c>
      <c r="AU161" s="178" t="s">
        <v>111</v>
      </c>
      <c r="AY161" s="17" t="s">
        <v>132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17" t="s">
        <v>111</v>
      </c>
      <c r="BK161" s="179">
        <f>ROUND(I161*H161,3)</f>
        <v>0</v>
      </c>
      <c r="BL161" s="17" t="s">
        <v>136</v>
      </c>
      <c r="BM161" s="178" t="s">
        <v>222</v>
      </c>
    </row>
    <row r="162" spans="1:65" s="14" customFormat="1" x14ac:dyDescent="0.2">
      <c r="B162" s="198"/>
      <c r="D162" s="191" t="s">
        <v>141</v>
      </c>
      <c r="E162" s="199" t="s">
        <v>1</v>
      </c>
      <c r="F162" s="200" t="s">
        <v>223</v>
      </c>
      <c r="H162" s="201">
        <v>0.5</v>
      </c>
      <c r="I162" s="202"/>
      <c r="L162" s="198"/>
      <c r="M162" s="203"/>
      <c r="N162" s="204"/>
      <c r="O162" s="204"/>
      <c r="P162" s="204"/>
      <c r="Q162" s="204"/>
      <c r="R162" s="204"/>
      <c r="S162" s="204"/>
      <c r="T162" s="205"/>
      <c r="AT162" s="199" t="s">
        <v>141</v>
      </c>
      <c r="AU162" s="199" t="s">
        <v>111</v>
      </c>
      <c r="AV162" s="14" t="s">
        <v>111</v>
      </c>
      <c r="AW162" s="14" t="s">
        <v>28</v>
      </c>
      <c r="AX162" s="14" t="s">
        <v>83</v>
      </c>
      <c r="AY162" s="199" t="s">
        <v>132</v>
      </c>
    </row>
    <row r="163" spans="1:65" s="2" customFormat="1" ht="55.5" customHeight="1" x14ac:dyDescent="0.2">
      <c r="A163" s="34"/>
      <c r="B163" s="135"/>
      <c r="C163" s="167" t="s">
        <v>160</v>
      </c>
      <c r="D163" s="167" t="s">
        <v>134</v>
      </c>
      <c r="E163" s="168" t="s">
        <v>224</v>
      </c>
      <c r="F163" s="169" t="s">
        <v>225</v>
      </c>
      <c r="G163" s="170" t="s">
        <v>226</v>
      </c>
      <c r="H163" s="171">
        <v>18</v>
      </c>
      <c r="I163" s="172"/>
      <c r="J163" s="171">
        <f>ROUND(I163*H163,3)</f>
        <v>0</v>
      </c>
      <c r="K163" s="173"/>
      <c r="L163" s="35"/>
      <c r="M163" s="174" t="s">
        <v>1</v>
      </c>
      <c r="N163" s="175" t="s">
        <v>41</v>
      </c>
      <c r="O163" s="60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8" t="s">
        <v>136</v>
      </c>
      <c r="AT163" s="178" t="s">
        <v>134</v>
      </c>
      <c r="AU163" s="178" t="s">
        <v>111</v>
      </c>
      <c r="AY163" s="17" t="s">
        <v>132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17" t="s">
        <v>111</v>
      </c>
      <c r="BK163" s="179">
        <f>ROUND(I163*H163,3)</f>
        <v>0</v>
      </c>
      <c r="BL163" s="17" t="s">
        <v>136</v>
      </c>
      <c r="BM163" s="178" t="s">
        <v>227</v>
      </c>
    </row>
    <row r="164" spans="1:65" s="12" customFormat="1" ht="22.9" customHeight="1" x14ac:dyDescent="0.2">
      <c r="B164" s="154"/>
      <c r="D164" s="155" t="s">
        <v>74</v>
      </c>
      <c r="E164" s="165" t="s">
        <v>162</v>
      </c>
      <c r="F164" s="165" t="s">
        <v>163</v>
      </c>
      <c r="I164" s="157"/>
      <c r="J164" s="166">
        <f>BK164</f>
        <v>0</v>
      </c>
      <c r="L164" s="154"/>
      <c r="M164" s="159"/>
      <c r="N164" s="160"/>
      <c r="O164" s="160"/>
      <c r="P164" s="161">
        <f>P165</f>
        <v>0</v>
      </c>
      <c r="Q164" s="160"/>
      <c r="R164" s="161">
        <f>R165</f>
        <v>0</v>
      </c>
      <c r="S164" s="160"/>
      <c r="T164" s="162">
        <f>T165</f>
        <v>0</v>
      </c>
      <c r="AR164" s="155" t="s">
        <v>83</v>
      </c>
      <c r="AT164" s="163" t="s">
        <v>74</v>
      </c>
      <c r="AU164" s="163" t="s">
        <v>83</v>
      </c>
      <c r="AY164" s="155" t="s">
        <v>132</v>
      </c>
      <c r="BK164" s="164">
        <f>BK165</f>
        <v>0</v>
      </c>
    </row>
    <row r="165" spans="1:65" s="2" customFormat="1" ht="33" customHeight="1" x14ac:dyDescent="0.2">
      <c r="A165" s="34"/>
      <c r="B165" s="135"/>
      <c r="C165" s="167" t="s">
        <v>161</v>
      </c>
      <c r="D165" s="167" t="s">
        <v>134</v>
      </c>
      <c r="E165" s="168" t="s">
        <v>165</v>
      </c>
      <c r="F165" s="169" t="s">
        <v>166</v>
      </c>
      <c r="G165" s="170" t="s">
        <v>167</v>
      </c>
      <c r="H165" s="171">
        <v>16.998000000000001</v>
      </c>
      <c r="I165" s="172"/>
      <c r="J165" s="171">
        <f>ROUND(I165*H165,3)</f>
        <v>0</v>
      </c>
      <c r="K165" s="173"/>
      <c r="L165" s="35"/>
      <c r="M165" s="174" t="s">
        <v>1</v>
      </c>
      <c r="N165" s="175" t="s">
        <v>41</v>
      </c>
      <c r="O165" s="60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8" t="s">
        <v>136</v>
      </c>
      <c r="AT165" s="178" t="s">
        <v>134</v>
      </c>
      <c r="AU165" s="178" t="s">
        <v>111</v>
      </c>
      <c r="AY165" s="17" t="s">
        <v>132</v>
      </c>
      <c r="BE165" s="100">
        <f>IF(N165="základná",J165,0)</f>
        <v>0</v>
      </c>
      <c r="BF165" s="100">
        <f>IF(N165="znížená",J165,0)</f>
        <v>0</v>
      </c>
      <c r="BG165" s="100">
        <f>IF(N165="zákl. prenesená",J165,0)</f>
        <v>0</v>
      </c>
      <c r="BH165" s="100">
        <f>IF(N165="zníž. prenesená",J165,0)</f>
        <v>0</v>
      </c>
      <c r="BI165" s="100">
        <f>IF(N165="nulová",J165,0)</f>
        <v>0</v>
      </c>
      <c r="BJ165" s="17" t="s">
        <v>111</v>
      </c>
      <c r="BK165" s="179">
        <f>ROUND(I165*H165,3)</f>
        <v>0</v>
      </c>
      <c r="BL165" s="17" t="s">
        <v>136</v>
      </c>
      <c r="BM165" s="178" t="s">
        <v>168</v>
      </c>
    </row>
    <row r="166" spans="1:65" s="12" customFormat="1" ht="25.9" customHeight="1" x14ac:dyDescent="0.2">
      <c r="B166" s="154"/>
      <c r="D166" s="155" t="s">
        <v>74</v>
      </c>
      <c r="E166" s="156" t="s">
        <v>228</v>
      </c>
      <c r="F166" s="156" t="s">
        <v>229</v>
      </c>
      <c r="I166" s="157"/>
      <c r="J166" s="158">
        <f>BK166</f>
        <v>0</v>
      </c>
      <c r="L166" s="154"/>
      <c r="M166" s="159"/>
      <c r="N166" s="160"/>
      <c r="O166" s="160"/>
      <c r="P166" s="161">
        <f>P167+P173</f>
        <v>0</v>
      </c>
      <c r="Q166" s="160"/>
      <c r="R166" s="161">
        <f>R167+R173</f>
        <v>1.6719999999999999E-2</v>
      </c>
      <c r="S166" s="160"/>
      <c r="T166" s="162">
        <f>T167+T173</f>
        <v>0</v>
      </c>
      <c r="AR166" s="155" t="s">
        <v>111</v>
      </c>
      <c r="AT166" s="163" t="s">
        <v>74</v>
      </c>
      <c r="AU166" s="163" t="s">
        <v>75</v>
      </c>
      <c r="AY166" s="155" t="s">
        <v>132</v>
      </c>
      <c r="BK166" s="164">
        <f>BK167+BK173</f>
        <v>0</v>
      </c>
    </row>
    <row r="167" spans="1:65" s="12" customFormat="1" ht="22.9" customHeight="1" x14ac:dyDescent="0.2">
      <c r="B167" s="154"/>
      <c r="D167" s="155" t="s">
        <v>74</v>
      </c>
      <c r="E167" s="165" t="s">
        <v>230</v>
      </c>
      <c r="F167" s="165" t="s">
        <v>231</v>
      </c>
      <c r="I167" s="157"/>
      <c r="J167" s="166">
        <f>BK167</f>
        <v>0</v>
      </c>
      <c r="L167" s="154"/>
      <c r="M167" s="159"/>
      <c r="N167" s="160"/>
      <c r="O167" s="160"/>
      <c r="P167" s="161">
        <f>SUM(P168:P172)</f>
        <v>0</v>
      </c>
      <c r="Q167" s="160"/>
      <c r="R167" s="161">
        <f>SUM(R168:R172)</f>
        <v>1.072E-2</v>
      </c>
      <c r="S167" s="160"/>
      <c r="T167" s="162">
        <f>SUM(T168:T172)</f>
        <v>0</v>
      </c>
      <c r="AR167" s="155" t="s">
        <v>111</v>
      </c>
      <c r="AT167" s="163" t="s">
        <v>74</v>
      </c>
      <c r="AU167" s="163" t="s">
        <v>83</v>
      </c>
      <c r="AY167" s="155" t="s">
        <v>132</v>
      </c>
      <c r="BK167" s="164">
        <f>SUM(BK168:BK172)</f>
        <v>0</v>
      </c>
    </row>
    <row r="168" spans="1:65" s="2" customFormat="1" ht="21.75" customHeight="1" x14ac:dyDescent="0.2">
      <c r="A168" s="34"/>
      <c r="B168" s="135"/>
      <c r="C168" s="167" t="s">
        <v>7</v>
      </c>
      <c r="D168" s="167" t="s">
        <v>134</v>
      </c>
      <c r="E168" s="168" t="s">
        <v>232</v>
      </c>
      <c r="F168" s="169" t="s">
        <v>233</v>
      </c>
      <c r="G168" s="170" t="s">
        <v>157</v>
      </c>
      <c r="H168" s="171">
        <v>16</v>
      </c>
      <c r="I168" s="172"/>
      <c r="J168" s="171">
        <f>ROUND(I168*H168,3)</f>
        <v>0</v>
      </c>
      <c r="K168" s="173"/>
      <c r="L168" s="35"/>
      <c r="M168" s="174" t="s">
        <v>1</v>
      </c>
      <c r="N168" s="175" t="s">
        <v>41</v>
      </c>
      <c r="O168" s="60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8" t="s">
        <v>158</v>
      </c>
      <c r="AT168" s="178" t="s">
        <v>134</v>
      </c>
      <c r="AU168" s="178" t="s">
        <v>111</v>
      </c>
      <c r="AY168" s="17" t="s">
        <v>132</v>
      </c>
      <c r="BE168" s="100">
        <f>IF(N168="základná",J168,0)</f>
        <v>0</v>
      </c>
      <c r="BF168" s="100">
        <f>IF(N168="znížená",J168,0)</f>
        <v>0</v>
      </c>
      <c r="BG168" s="100">
        <f>IF(N168="zákl. prenesená",J168,0)</f>
        <v>0</v>
      </c>
      <c r="BH168" s="100">
        <f>IF(N168="zníž. prenesená",J168,0)</f>
        <v>0</v>
      </c>
      <c r="BI168" s="100">
        <f>IF(N168="nulová",J168,0)</f>
        <v>0</v>
      </c>
      <c r="BJ168" s="17" t="s">
        <v>111</v>
      </c>
      <c r="BK168" s="179">
        <f>ROUND(I168*H168,3)</f>
        <v>0</v>
      </c>
      <c r="BL168" s="17" t="s">
        <v>158</v>
      </c>
      <c r="BM168" s="178" t="s">
        <v>234</v>
      </c>
    </row>
    <row r="169" spans="1:65" s="2" customFormat="1" ht="16.5" customHeight="1" x14ac:dyDescent="0.2">
      <c r="A169" s="34"/>
      <c r="B169" s="135"/>
      <c r="C169" s="180" t="s">
        <v>164</v>
      </c>
      <c r="D169" s="180" t="s">
        <v>137</v>
      </c>
      <c r="E169" s="181" t="s">
        <v>235</v>
      </c>
      <c r="F169" s="182" t="s">
        <v>236</v>
      </c>
      <c r="G169" s="183" t="s">
        <v>157</v>
      </c>
      <c r="H169" s="184">
        <v>16</v>
      </c>
      <c r="I169" s="185"/>
      <c r="J169" s="184">
        <f>ROUND(I169*H169,3)</f>
        <v>0</v>
      </c>
      <c r="K169" s="186"/>
      <c r="L169" s="187"/>
      <c r="M169" s="188" t="s">
        <v>1</v>
      </c>
      <c r="N169" s="189" t="s">
        <v>41</v>
      </c>
      <c r="O169" s="60"/>
      <c r="P169" s="176">
        <f>O169*H169</f>
        <v>0</v>
      </c>
      <c r="Q169" s="176">
        <v>1.4999999999999999E-4</v>
      </c>
      <c r="R169" s="176">
        <f>Q169*H169</f>
        <v>2.3999999999999998E-3</v>
      </c>
      <c r="S169" s="176">
        <v>0</v>
      </c>
      <c r="T169" s="17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8" t="s">
        <v>237</v>
      </c>
      <c r="AT169" s="178" t="s">
        <v>137</v>
      </c>
      <c r="AU169" s="178" t="s">
        <v>111</v>
      </c>
      <c r="AY169" s="17" t="s">
        <v>132</v>
      </c>
      <c r="BE169" s="100">
        <f>IF(N169="základná",J169,0)</f>
        <v>0</v>
      </c>
      <c r="BF169" s="100">
        <f>IF(N169="znížená",J169,0)</f>
        <v>0</v>
      </c>
      <c r="BG169" s="100">
        <f>IF(N169="zákl. prenesená",J169,0)</f>
        <v>0</v>
      </c>
      <c r="BH169" s="100">
        <f>IF(N169="zníž. prenesená",J169,0)</f>
        <v>0</v>
      </c>
      <c r="BI169" s="100">
        <f>IF(N169="nulová",J169,0)</f>
        <v>0</v>
      </c>
      <c r="BJ169" s="17" t="s">
        <v>111</v>
      </c>
      <c r="BK169" s="179">
        <f>ROUND(I169*H169,3)</f>
        <v>0</v>
      </c>
      <c r="BL169" s="17" t="s">
        <v>158</v>
      </c>
      <c r="BM169" s="178" t="s">
        <v>238</v>
      </c>
    </row>
    <row r="170" spans="1:65" s="2" customFormat="1" ht="21.75" customHeight="1" x14ac:dyDescent="0.2">
      <c r="A170" s="34"/>
      <c r="B170" s="135"/>
      <c r="C170" s="167" t="s">
        <v>239</v>
      </c>
      <c r="D170" s="167" t="s">
        <v>134</v>
      </c>
      <c r="E170" s="168" t="s">
        <v>240</v>
      </c>
      <c r="F170" s="169" t="s">
        <v>241</v>
      </c>
      <c r="G170" s="170" t="s">
        <v>157</v>
      </c>
      <c r="H170" s="171">
        <v>4</v>
      </c>
      <c r="I170" s="172"/>
      <c r="J170" s="171">
        <f>ROUND(I170*H170,3)</f>
        <v>0</v>
      </c>
      <c r="K170" s="173"/>
      <c r="L170" s="35"/>
      <c r="M170" s="174" t="s">
        <v>1</v>
      </c>
      <c r="N170" s="175" t="s">
        <v>41</v>
      </c>
      <c r="O170" s="60"/>
      <c r="P170" s="176">
        <f>O170*H170</f>
        <v>0</v>
      </c>
      <c r="Q170" s="176">
        <v>8.0000000000000007E-5</v>
      </c>
      <c r="R170" s="176">
        <f>Q170*H170</f>
        <v>3.2000000000000003E-4</v>
      </c>
      <c r="S170" s="176">
        <v>0</v>
      </c>
      <c r="T170" s="177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8" t="s">
        <v>158</v>
      </c>
      <c r="AT170" s="178" t="s">
        <v>134</v>
      </c>
      <c r="AU170" s="178" t="s">
        <v>111</v>
      </c>
      <c r="AY170" s="17" t="s">
        <v>132</v>
      </c>
      <c r="BE170" s="100">
        <f>IF(N170="základná",J170,0)</f>
        <v>0</v>
      </c>
      <c r="BF170" s="100">
        <f>IF(N170="znížená",J170,0)</f>
        <v>0</v>
      </c>
      <c r="BG170" s="100">
        <f>IF(N170="zákl. prenesená",J170,0)</f>
        <v>0</v>
      </c>
      <c r="BH170" s="100">
        <f>IF(N170="zníž. prenesená",J170,0)</f>
        <v>0</v>
      </c>
      <c r="BI170" s="100">
        <f>IF(N170="nulová",J170,0)</f>
        <v>0</v>
      </c>
      <c r="BJ170" s="17" t="s">
        <v>111</v>
      </c>
      <c r="BK170" s="179">
        <f>ROUND(I170*H170,3)</f>
        <v>0</v>
      </c>
      <c r="BL170" s="17" t="s">
        <v>158</v>
      </c>
      <c r="BM170" s="178" t="s">
        <v>242</v>
      </c>
    </row>
    <row r="171" spans="1:65" s="2" customFormat="1" ht="16.5" customHeight="1" x14ac:dyDescent="0.2">
      <c r="A171" s="34"/>
      <c r="B171" s="135"/>
      <c r="C171" s="180" t="s">
        <v>243</v>
      </c>
      <c r="D171" s="180" t="s">
        <v>137</v>
      </c>
      <c r="E171" s="181" t="s">
        <v>244</v>
      </c>
      <c r="F171" s="182" t="s">
        <v>245</v>
      </c>
      <c r="G171" s="183" t="s">
        <v>157</v>
      </c>
      <c r="H171" s="184">
        <v>4</v>
      </c>
      <c r="I171" s="185"/>
      <c r="J171" s="184">
        <f>ROUND(I171*H171,3)</f>
        <v>0</v>
      </c>
      <c r="K171" s="186"/>
      <c r="L171" s="187"/>
      <c r="M171" s="188" t="s">
        <v>1</v>
      </c>
      <c r="N171" s="189" t="s">
        <v>41</v>
      </c>
      <c r="O171" s="60"/>
      <c r="P171" s="176">
        <f>O171*H171</f>
        <v>0</v>
      </c>
      <c r="Q171" s="176">
        <v>2E-3</v>
      </c>
      <c r="R171" s="176">
        <f>Q171*H171</f>
        <v>8.0000000000000002E-3</v>
      </c>
      <c r="S171" s="176">
        <v>0</v>
      </c>
      <c r="T171" s="17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8" t="s">
        <v>237</v>
      </c>
      <c r="AT171" s="178" t="s">
        <v>137</v>
      </c>
      <c r="AU171" s="178" t="s">
        <v>111</v>
      </c>
      <c r="AY171" s="17" t="s">
        <v>132</v>
      </c>
      <c r="BE171" s="100">
        <f>IF(N171="základná",J171,0)</f>
        <v>0</v>
      </c>
      <c r="BF171" s="100">
        <f>IF(N171="znížená",J171,0)</f>
        <v>0</v>
      </c>
      <c r="BG171" s="100">
        <f>IF(N171="zákl. prenesená",J171,0)</f>
        <v>0</v>
      </c>
      <c r="BH171" s="100">
        <f>IF(N171="zníž. prenesená",J171,0)</f>
        <v>0</v>
      </c>
      <c r="BI171" s="100">
        <f>IF(N171="nulová",J171,0)</f>
        <v>0</v>
      </c>
      <c r="BJ171" s="17" t="s">
        <v>111</v>
      </c>
      <c r="BK171" s="179">
        <f>ROUND(I171*H171,3)</f>
        <v>0</v>
      </c>
      <c r="BL171" s="17" t="s">
        <v>158</v>
      </c>
      <c r="BM171" s="178" t="s">
        <v>246</v>
      </c>
    </row>
    <row r="172" spans="1:65" s="2" customFormat="1" ht="21.75" customHeight="1" x14ac:dyDescent="0.2">
      <c r="A172" s="34"/>
      <c r="B172" s="135"/>
      <c r="C172" s="167" t="s">
        <v>247</v>
      </c>
      <c r="D172" s="167" t="s">
        <v>134</v>
      </c>
      <c r="E172" s="168" t="s">
        <v>248</v>
      </c>
      <c r="F172" s="169" t="s">
        <v>249</v>
      </c>
      <c r="G172" s="170" t="s">
        <v>250</v>
      </c>
      <c r="H172" s="172"/>
      <c r="I172" s="172"/>
      <c r="J172" s="171">
        <f>ROUND(I172*H172,3)</f>
        <v>0</v>
      </c>
      <c r="K172" s="173"/>
      <c r="L172" s="35"/>
      <c r="M172" s="174" t="s">
        <v>1</v>
      </c>
      <c r="N172" s="175" t="s">
        <v>41</v>
      </c>
      <c r="O172" s="60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8" t="s">
        <v>158</v>
      </c>
      <c r="AT172" s="178" t="s">
        <v>134</v>
      </c>
      <c r="AU172" s="178" t="s">
        <v>111</v>
      </c>
      <c r="AY172" s="17" t="s">
        <v>132</v>
      </c>
      <c r="BE172" s="100">
        <f>IF(N172="základná",J172,0)</f>
        <v>0</v>
      </c>
      <c r="BF172" s="100">
        <f>IF(N172="znížená",J172,0)</f>
        <v>0</v>
      </c>
      <c r="BG172" s="100">
        <f>IF(N172="zákl. prenesená",J172,0)</f>
        <v>0</v>
      </c>
      <c r="BH172" s="100">
        <f>IF(N172="zníž. prenesená",J172,0)</f>
        <v>0</v>
      </c>
      <c r="BI172" s="100">
        <f>IF(N172="nulová",J172,0)</f>
        <v>0</v>
      </c>
      <c r="BJ172" s="17" t="s">
        <v>111</v>
      </c>
      <c r="BK172" s="179">
        <f>ROUND(I172*H172,3)</f>
        <v>0</v>
      </c>
      <c r="BL172" s="17" t="s">
        <v>158</v>
      </c>
      <c r="BM172" s="178" t="s">
        <v>251</v>
      </c>
    </row>
    <row r="173" spans="1:65" s="12" customFormat="1" ht="22.9" customHeight="1" x14ac:dyDescent="0.2">
      <c r="B173" s="154"/>
      <c r="D173" s="155" t="s">
        <v>74</v>
      </c>
      <c r="E173" s="165" t="s">
        <v>252</v>
      </c>
      <c r="F173" s="165" t="s">
        <v>253</v>
      </c>
      <c r="I173" s="157"/>
      <c r="J173" s="166">
        <f>BK173</f>
        <v>0</v>
      </c>
      <c r="L173" s="154"/>
      <c r="M173" s="159"/>
      <c r="N173" s="160"/>
      <c r="O173" s="160"/>
      <c r="P173" s="161">
        <f>SUM(P174:P176)</f>
        <v>0</v>
      </c>
      <c r="Q173" s="160"/>
      <c r="R173" s="161">
        <f>SUM(R174:R176)</f>
        <v>6.0000000000000001E-3</v>
      </c>
      <c r="S173" s="160"/>
      <c r="T173" s="162">
        <f>SUM(T174:T176)</f>
        <v>0</v>
      </c>
      <c r="AR173" s="155" t="s">
        <v>111</v>
      </c>
      <c r="AT173" s="163" t="s">
        <v>74</v>
      </c>
      <c r="AU173" s="163" t="s">
        <v>83</v>
      </c>
      <c r="AY173" s="155" t="s">
        <v>132</v>
      </c>
      <c r="BK173" s="164">
        <f>SUM(BK174:BK176)</f>
        <v>0</v>
      </c>
    </row>
    <row r="174" spans="1:65" s="2" customFormat="1" ht="21.75" customHeight="1" x14ac:dyDescent="0.2">
      <c r="A174" s="34"/>
      <c r="B174" s="135"/>
      <c r="C174" s="167" t="s">
        <v>254</v>
      </c>
      <c r="D174" s="167" t="s">
        <v>134</v>
      </c>
      <c r="E174" s="168" t="s">
        <v>255</v>
      </c>
      <c r="F174" s="169" t="s">
        <v>256</v>
      </c>
      <c r="G174" s="170" t="s">
        <v>157</v>
      </c>
      <c r="H174" s="171">
        <v>4</v>
      </c>
      <c r="I174" s="172"/>
      <c r="J174" s="171">
        <f>ROUND(I174*H174,3)</f>
        <v>0</v>
      </c>
      <c r="K174" s="173"/>
      <c r="L174" s="35"/>
      <c r="M174" s="174" t="s">
        <v>1</v>
      </c>
      <c r="N174" s="175" t="s">
        <v>41</v>
      </c>
      <c r="O174" s="60"/>
      <c r="P174" s="176">
        <f>O174*H174</f>
        <v>0</v>
      </c>
      <c r="Q174" s="176">
        <v>0</v>
      </c>
      <c r="R174" s="176">
        <f>Q174*H174</f>
        <v>0</v>
      </c>
      <c r="S174" s="176">
        <v>0</v>
      </c>
      <c r="T174" s="17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8" t="s">
        <v>158</v>
      </c>
      <c r="AT174" s="178" t="s">
        <v>134</v>
      </c>
      <c r="AU174" s="178" t="s">
        <v>111</v>
      </c>
      <c r="AY174" s="17" t="s">
        <v>132</v>
      </c>
      <c r="BE174" s="100">
        <f>IF(N174="základná",J174,0)</f>
        <v>0</v>
      </c>
      <c r="BF174" s="100">
        <f>IF(N174="znížená",J174,0)</f>
        <v>0</v>
      </c>
      <c r="BG174" s="100">
        <f>IF(N174="zákl. prenesená",J174,0)</f>
        <v>0</v>
      </c>
      <c r="BH174" s="100">
        <f>IF(N174="zníž. prenesená",J174,0)</f>
        <v>0</v>
      </c>
      <c r="BI174" s="100">
        <f>IF(N174="nulová",J174,0)</f>
        <v>0</v>
      </c>
      <c r="BJ174" s="17" t="s">
        <v>111</v>
      </c>
      <c r="BK174" s="179">
        <f>ROUND(I174*H174,3)</f>
        <v>0</v>
      </c>
      <c r="BL174" s="17" t="s">
        <v>158</v>
      </c>
      <c r="BM174" s="178" t="s">
        <v>257</v>
      </c>
    </row>
    <row r="175" spans="1:65" s="2" customFormat="1" ht="21.75" customHeight="1" x14ac:dyDescent="0.2">
      <c r="A175" s="34"/>
      <c r="B175" s="135"/>
      <c r="C175" s="180" t="s">
        <v>258</v>
      </c>
      <c r="D175" s="180" t="s">
        <v>137</v>
      </c>
      <c r="E175" s="181" t="s">
        <v>259</v>
      </c>
      <c r="F175" s="182" t="s">
        <v>260</v>
      </c>
      <c r="G175" s="183" t="s">
        <v>157</v>
      </c>
      <c r="H175" s="184">
        <v>4</v>
      </c>
      <c r="I175" s="185"/>
      <c r="J175" s="184">
        <f>ROUND(I175*H175,3)</f>
        <v>0</v>
      </c>
      <c r="K175" s="186"/>
      <c r="L175" s="187"/>
      <c r="M175" s="188" t="s">
        <v>1</v>
      </c>
      <c r="N175" s="189" t="s">
        <v>41</v>
      </c>
      <c r="O175" s="60"/>
      <c r="P175" s="176">
        <f>O175*H175</f>
        <v>0</v>
      </c>
      <c r="Q175" s="176">
        <v>1.5E-3</v>
      </c>
      <c r="R175" s="176">
        <f>Q175*H175</f>
        <v>6.0000000000000001E-3</v>
      </c>
      <c r="S175" s="176">
        <v>0</v>
      </c>
      <c r="T175" s="17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8" t="s">
        <v>237</v>
      </c>
      <c r="AT175" s="178" t="s">
        <v>137</v>
      </c>
      <c r="AU175" s="178" t="s">
        <v>111</v>
      </c>
      <c r="AY175" s="17" t="s">
        <v>132</v>
      </c>
      <c r="BE175" s="100">
        <f>IF(N175="základná",J175,0)</f>
        <v>0</v>
      </c>
      <c r="BF175" s="100">
        <f>IF(N175="znížená",J175,0)</f>
        <v>0</v>
      </c>
      <c r="BG175" s="100">
        <f>IF(N175="zákl. prenesená",J175,0)</f>
        <v>0</v>
      </c>
      <c r="BH175" s="100">
        <f>IF(N175="zníž. prenesená",J175,0)</f>
        <v>0</v>
      </c>
      <c r="BI175" s="100">
        <f>IF(N175="nulová",J175,0)</f>
        <v>0</v>
      </c>
      <c r="BJ175" s="17" t="s">
        <v>111</v>
      </c>
      <c r="BK175" s="179">
        <f>ROUND(I175*H175,3)</f>
        <v>0</v>
      </c>
      <c r="BL175" s="17" t="s">
        <v>158</v>
      </c>
      <c r="BM175" s="178" t="s">
        <v>261</v>
      </c>
    </row>
    <row r="176" spans="1:65" s="2" customFormat="1" ht="21.75" customHeight="1" x14ac:dyDescent="0.2">
      <c r="A176" s="34"/>
      <c r="B176" s="135"/>
      <c r="C176" s="167" t="s">
        <v>262</v>
      </c>
      <c r="D176" s="167" t="s">
        <v>134</v>
      </c>
      <c r="E176" s="168" t="s">
        <v>263</v>
      </c>
      <c r="F176" s="169" t="s">
        <v>264</v>
      </c>
      <c r="G176" s="170" t="s">
        <v>250</v>
      </c>
      <c r="H176" s="172"/>
      <c r="I176" s="172"/>
      <c r="J176" s="171">
        <f>ROUND(I176*H176,3)</f>
        <v>0</v>
      </c>
      <c r="K176" s="173"/>
      <c r="L176" s="35"/>
      <c r="M176" s="214" t="s">
        <v>1</v>
      </c>
      <c r="N176" s="215" t="s">
        <v>41</v>
      </c>
      <c r="O176" s="21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8" t="s">
        <v>158</v>
      </c>
      <c r="AT176" s="178" t="s">
        <v>134</v>
      </c>
      <c r="AU176" s="178" t="s">
        <v>111</v>
      </c>
      <c r="AY176" s="17" t="s">
        <v>132</v>
      </c>
      <c r="BE176" s="100">
        <f>IF(N176="základná",J176,0)</f>
        <v>0</v>
      </c>
      <c r="BF176" s="100">
        <f>IF(N176="znížená",J176,0)</f>
        <v>0</v>
      </c>
      <c r="BG176" s="100">
        <f>IF(N176="zákl. prenesená",J176,0)</f>
        <v>0</v>
      </c>
      <c r="BH176" s="100">
        <f>IF(N176="zníž. prenesená",J176,0)</f>
        <v>0</v>
      </c>
      <c r="BI176" s="100">
        <f>IF(N176="nulová",J176,0)</f>
        <v>0</v>
      </c>
      <c r="BJ176" s="17" t="s">
        <v>111</v>
      </c>
      <c r="BK176" s="179">
        <f>ROUND(I176*H176,3)</f>
        <v>0</v>
      </c>
      <c r="BL176" s="17" t="s">
        <v>158</v>
      </c>
      <c r="BM176" s="178" t="s">
        <v>265</v>
      </c>
    </row>
    <row r="177" spans="1:31" s="2" customFormat="1" ht="6.95" customHeight="1" x14ac:dyDescent="0.2">
      <c r="A177" s="34"/>
      <c r="B177" s="49"/>
      <c r="C177" s="50"/>
      <c r="D177" s="50"/>
      <c r="E177" s="50"/>
      <c r="F177" s="50"/>
      <c r="G177" s="50"/>
      <c r="H177" s="50"/>
      <c r="I177" s="50"/>
      <c r="J177" s="50"/>
      <c r="K177" s="50"/>
      <c r="L177" s="35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autoFilter ref="C131:K176" xr:uid="{00000000-0009-0000-0000-000001000000}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PS-04.03 - Sadové úpravy</vt:lpstr>
      <vt:lpstr>'PS-04.03 - Sadové úpravy'!Názvy_tlače</vt:lpstr>
      <vt:lpstr>'Rekapitulácia stavby'!Názvy_tlače</vt:lpstr>
      <vt:lpstr>'PS-04.03 - Sadové úpravy'!Oblasť_tlače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Paulovicova</dc:creator>
  <cp:lastModifiedBy>Ing. Miroslav Lalík</cp:lastModifiedBy>
  <cp:lastPrinted>2021-04-23T07:19:16Z</cp:lastPrinted>
  <dcterms:created xsi:type="dcterms:W3CDTF">2021-04-23T07:09:49Z</dcterms:created>
  <dcterms:modified xsi:type="dcterms:W3CDTF">2022-01-10T12:57:30Z</dcterms:modified>
</cp:coreProperties>
</file>