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92.168.1.10\public\ukoncene prace\2017\TT_lavka Kamenny mlyn\VO odpovede na otazky\"/>
    </mc:Choice>
  </mc:AlternateContent>
  <bookViews>
    <workbookView xWindow="0" yWindow="0" windowWidth="21570" windowHeight="9495" activeTab="1"/>
  </bookViews>
  <sheets>
    <sheet name="Rekapitulácia stavby" sheetId="1" r:id="rId1"/>
    <sheet name="rozpočet- Zariadenie staveniska" sheetId="2" r:id="rId2"/>
  </sheets>
  <definedNames>
    <definedName name="_xlnm._FilterDatabase" localSheetId="1" hidden="1">'rozpočet- Zariadenie staveniska'!$C$123:$K$154</definedName>
    <definedName name="_xlnm.Print_Titles" localSheetId="0">'Rekapitulácia stavby'!$92:$92</definedName>
    <definedName name="_xlnm.Print_Titles" localSheetId="1">'rozpočet- Zariadenie staveniska'!$123:$123</definedName>
    <definedName name="_xlnm.Print_Area" localSheetId="0">'Rekapitulácia stavby'!$D$4:$AO$76,'Rekapitulácia stavby'!$C$82:$AQ$99</definedName>
    <definedName name="_xlnm.Print_Area" localSheetId="1">'rozpočet- Zariadenie staveniska'!$C$4:$J$76,'rozpočet- Zariadenie staveniska'!$C$82:$J$105,'rozpočet- Zariadenie staveniska'!$C$111:$J$154</definedName>
  </definedNames>
  <calcPr calcId="152511"/>
</workbook>
</file>

<file path=xl/calcChain.xml><?xml version="1.0" encoding="utf-8"?>
<calcChain xmlns="http://schemas.openxmlformats.org/spreadsheetml/2006/main">
  <c r="J139" i="2" l="1"/>
  <c r="J150" i="2" l="1"/>
  <c r="J39" i="2" l="1"/>
  <c r="J38" i="2"/>
  <c r="AY95" i="1"/>
  <c r="J37" i="2"/>
  <c r="AX95" i="1"/>
  <c r="BI154" i="2"/>
  <c r="BH154" i="2"/>
  <c r="BG154" i="2"/>
  <c r="BE154" i="2"/>
  <c r="T154" i="2"/>
  <c r="T153" i="2"/>
  <c r="R154" i="2"/>
  <c r="R153" i="2"/>
  <c r="P154" i="2"/>
  <c r="P153" i="2" s="1"/>
  <c r="BI148" i="2"/>
  <c r="BH148" i="2"/>
  <c r="BG148" i="2"/>
  <c r="BE148" i="2"/>
  <c r="T148" i="2"/>
  <c r="R148" i="2"/>
  <c r="P148" i="2"/>
  <c r="BI145" i="2"/>
  <c r="BH145" i="2"/>
  <c r="BG145" i="2"/>
  <c r="BE145" i="2"/>
  <c r="T145" i="2"/>
  <c r="R145" i="2"/>
  <c r="P145" i="2"/>
  <c r="BI142" i="2"/>
  <c r="BH142" i="2"/>
  <c r="BG142" i="2"/>
  <c r="BE142" i="2"/>
  <c r="T142" i="2"/>
  <c r="R142" i="2"/>
  <c r="P142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27" i="2"/>
  <c r="BH127" i="2"/>
  <c r="BG127" i="2"/>
  <c r="BE127" i="2"/>
  <c r="T127" i="2"/>
  <c r="R127" i="2"/>
  <c r="P127" i="2"/>
  <c r="J120" i="2"/>
  <c r="F120" i="2"/>
  <c r="F118" i="2"/>
  <c r="E116" i="2"/>
  <c r="J31" i="2"/>
  <c r="J91" i="2"/>
  <c r="F91" i="2"/>
  <c r="F89" i="2"/>
  <c r="E87" i="2"/>
  <c r="J24" i="2"/>
  <c r="E24" i="2"/>
  <c r="J121" i="2" s="1"/>
  <c r="J23" i="2"/>
  <c r="J18" i="2"/>
  <c r="E18" i="2"/>
  <c r="F121" i="2" s="1"/>
  <c r="J17" i="2"/>
  <c r="J118" i="2"/>
  <c r="E7" i="2"/>
  <c r="E114" i="2" s="1"/>
  <c r="L90" i="1"/>
  <c r="AM90" i="1"/>
  <c r="AM89" i="1"/>
  <c r="L89" i="1"/>
  <c r="L87" i="1"/>
  <c r="L85" i="1"/>
  <c r="L84" i="1"/>
  <c r="BK132" i="2"/>
  <c r="J136" i="2"/>
  <c r="J131" i="2"/>
  <c r="AK27" i="1"/>
  <c r="BK133" i="2"/>
  <c r="BK127" i="2"/>
  <c r="J154" i="2"/>
  <c r="BK145" i="2"/>
  <c r="BK137" i="2"/>
  <c r="BK131" i="2"/>
  <c r="BK154" i="2"/>
  <c r="BK148" i="2"/>
  <c r="J148" i="2"/>
  <c r="J145" i="2"/>
  <c r="BK142" i="2"/>
  <c r="J142" i="2"/>
  <c r="J141" i="2" s="1"/>
  <c r="J137" i="2"/>
  <c r="BK136" i="2"/>
  <c r="J133" i="2"/>
  <c r="J132" i="2"/>
  <c r="J127" i="2"/>
  <c r="AS94" i="1"/>
  <c r="J35" i="2" l="1"/>
  <c r="AV95" i="1" s="1"/>
  <c r="J126" i="2"/>
  <c r="F38" i="2"/>
  <c r="F35" i="2"/>
  <c r="AZ95" i="1" s="1"/>
  <c r="AZ94" i="1" s="1"/>
  <c r="W32" i="1" s="1"/>
  <c r="F39" i="2"/>
  <c r="BD95" i="1" s="1"/>
  <c r="BD94" i="1" s="1"/>
  <c r="W36" i="1" s="1"/>
  <c r="F37" i="2"/>
  <c r="BB95" i="1" s="1"/>
  <c r="BB94" i="1" s="1"/>
  <c r="W34" i="1" s="1"/>
  <c r="P126" i="2"/>
  <c r="BK141" i="2"/>
  <c r="J99" i="2" s="1"/>
  <c r="T126" i="2"/>
  <c r="R126" i="2"/>
  <c r="R141" i="2"/>
  <c r="P141" i="2"/>
  <c r="BK126" i="2"/>
  <c r="J98" i="2" s="1"/>
  <c r="T141" i="2"/>
  <c r="BK153" i="2"/>
  <c r="J153" i="2" s="1"/>
  <c r="BC95" i="1"/>
  <c r="BC94" i="1" s="1"/>
  <c r="W35" i="1" s="1"/>
  <c r="E85" i="2"/>
  <c r="J89" i="2"/>
  <c r="F92" i="2"/>
  <c r="J92" i="2"/>
  <c r="BF127" i="2"/>
  <c r="BF131" i="2"/>
  <c r="BF132" i="2"/>
  <c r="BF133" i="2"/>
  <c r="BF136" i="2"/>
  <c r="BF137" i="2"/>
  <c r="BF142" i="2"/>
  <c r="BF145" i="2"/>
  <c r="BF148" i="2"/>
  <c r="BF154" i="2"/>
  <c r="J100" i="2" l="1"/>
  <c r="J125" i="2"/>
  <c r="T125" i="2"/>
  <c r="T124" i="2" s="1"/>
  <c r="R125" i="2"/>
  <c r="R124" i="2"/>
  <c r="P125" i="2"/>
  <c r="P124" i="2" s="1"/>
  <c r="AU95" i="1" s="1"/>
  <c r="AU94" i="1" s="1"/>
  <c r="BK125" i="2"/>
  <c r="BK124" i="2" s="1"/>
  <c r="AX94" i="1"/>
  <c r="AV94" i="1"/>
  <c r="AK32" i="1"/>
  <c r="AY94" i="1"/>
  <c r="J124" i="2" l="1"/>
  <c r="J96" i="2" s="1"/>
  <c r="F36" i="2"/>
  <c r="J97" i="2"/>
  <c r="J105" i="2" l="1"/>
  <c r="J30" i="2"/>
  <c r="J32" i="2" s="1"/>
  <c r="AG95" i="1" s="1"/>
  <c r="AG94" i="1" s="1"/>
  <c r="AK26" i="1" s="1"/>
  <c r="AK29" i="1" s="1"/>
  <c r="J36" i="2"/>
  <c r="AW95" i="1" s="1"/>
  <c r="AT95" i="1" s="1"/>
  <c r="BA95" i="1"/>
  <c r="BA94" i="1" s="1"/>
  <c r="AN95" i="1"/>
  <c r="AG99" i="1"/>
  <c r="J41" i="2" l="1"/>
  <c r="W33" i="1"/>
  <c r="AW94" i="1"/>
  <c r="AK33" i="1" l="1"/>
  <c r="AK38" i="1" s="1"/>
  <c r="AT94" i="1"/>
  <c r="AN94" i="1" s="1"/>
  <c r="AN99" i="1" s="1"/>
</calcChain>
</file>

<file path=xl/sharedStrings.xml><?xml version="1.0" encoding="utf-8"?>
<sst xmlns="http://schemas.openxmlformats.org/spreadsheetml/2006/main" count="544" uniqueCount="178">
  <si>
    <t>Export Komplet</t>
  </si>
  <si>
    <t/>
  </si>
  <si>
    <t>2.0</t>
  </si>
  <si>
    <t>False</t>
  </si>
  <si>
    <t>{fc2a6b6e-5369-406d-aca1-c5cb0ed22558}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</si>
  <si>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</si>
  <si>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</si>
  <si>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</si>
  <si>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</si>
  <si>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</si>
  <si>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</si>
  <si>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</si>
  <si>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IMPORT</t>
  </si>
  <si>
    <t>Stavba:</t>
  </si>
  <si>
    <t>Umiestnenie lávky v priestore Horného rybníka v lokalite Kamenný mlyn v Trnave_dub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</si>
  <si>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</si>
  <si>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</si>
  <si>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</si>
  <si>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</si>
  <si>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</si>
  <si>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</si>
  <si>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</si>
  <si>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Mesto Trnava č.1 917 71 Trnava</t>
  </si>
  <si>
    <t>IČ DPH:</t>
  </si>
  <si>
    <t>Zhotoviteľ:</t>
  </si>
  <si>
    <t>Projektant:</t>
  </si>
  <si>
    <t>Šercel Švec, s.r.o.</t>
  </si>
  <si>
    <t>True</t>
  </si>
  <si>
    <t>Spracovateľ:</t>
  </si>
  <si>
    <t>Poznámka:</t>
  </si>
  <si>
    <t>Náklady z rozpočtov</t>
  </si>
  <si>
    <t>Ostatné náklady zo súhrnného listu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</si>
  <si>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</si>
  <si>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</si>
  <si>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</si>
  <si>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</si>
  <si>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</si>
  <si>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</si>
  <si>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</si>
  <si>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</si>
  <si>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</si>
  <si>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</si>
  <si>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</si>
  <si>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</si>
  <si>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</si>
  <si>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</si>
  <si>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</si>
  <si>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</si>
  <si>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</si>
  <si>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</si>
  <si>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</si>
  <si>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</si>
  <si>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</si>
  <si>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</si>
  <si>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</si>
  <si>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</si>
  <si>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</si>
  <si>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</si>
  <si>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</si>
  <si>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</si>
  <si>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</si>
  <si>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</si>
  <si>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</si>
  <si>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</si>
  <si>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</si>
  <si>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</si>
  <si>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</si>
  <si>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</si>
  <si>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</si>
  <si>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</si>
  <si>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</si>
  <si>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</si>
  <si>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</si>
  <si>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</si>
  <si>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{00000000-0000-0000-0000-000000000000}</t>
  </si>
  <si>
    <t>/</t>
  </si>
  <si>
    <t>03e</t>
  </si>
  <si>
    <t>Zariadenie staveniska</t>
  </si>
  <si>
    <t>STA</t>
  </si>
  <si>
    <t>1</t>
  </si>
  <si>
    <t>{06130564-09dd-4b1a-80f2-531f6c84a001}</t>
  </si>
  <si>
    <t>2) Ostatné náklady zo súhrnného listu</t>
  </si>
  <si>
    <t>Percent. zadanie_x000D_
[% nákladov rozpočtu]</t>
  </si>
  <si>
    <t>Zaradenie nákladov</t>
  </si>
  <si>
    <t>Celkové náklady za stavbu 1) + 2)</t>
  </si>
  <si>
    <t>Objekt:</t>
  </si>
  <si>
    <t>Náklady z rozpočtu</t>
  </si>
  <si>
    <t>Ostatné náklady</t>
  </si>
  <si>
    <t>Kód dielu - Popis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</si>
  <si>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</si>
  <si>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</si>
  <si>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</si>
  <si>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</si>
  <si>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</si>
  <si>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5 - Komunikácie</t>
  </si>
  <si>
    <t xml:space="preserve">    99 - Presun hmôt HSV</t>
  </si>
  <si>
    <t>2) Ostatné náklady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</si>
  <si>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</si>
  <si>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</si>
  <si>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</si>
  <si>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</si>
  <si>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</si>
  <si>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</si>
  <si>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</si>
  <si>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</si>
  <si>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</si>
  <si>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</si>
  <si>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</si>
  <si>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</si>
  <si>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</si>
  <si>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</si>
  <si>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</si>
  <si>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</si>
  <si>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122202202.S</t>
  </si>
  <si>
    <t>Odkopávka a prekopávka nezapažená pre cesty, v hornine 3 nad 100 do 1000 m3</t>
  </si>
  <si>
    <t>m3</t>
  </si>
  <si>
    <t>4</t>
  </si>
  <si>
    <t>2</t>
  </si>
  <si>
    <t>1986014620</t>
  </si>
  <si>
    <t>VV</t>
  </si>
  <si>
    <t>breh a zariadenie staveniska - stavba v rybníku</t>
  </si>
  <si>
    <t>100*4,0*0,3</t>
  </si>
  <si>
    <t>Súčet</t>
  </si>
  <si>
    <t>122202209.S</t>
  </si>
  <si>
    <t>Odkopávky a prekopávky nezapažené pre cesty. Príplatok za lepivosť horniny 3</t>
  </si>
  <si>
    <t>-446413545</t>
  </si>
  <si>
    <t>3</t>
  </si>
  <si>
    <t>162303113.S</t>
  </si>
  <si>
    <t>Vodorovné premiestnenie výkopku pre cesty po nespevnenej ceste z horniny tr.1-4 do 1000 m3 na vzdialenosť do 500 m</t>
  </si>
  <si>
    <t>-1345913582</t>
  </si>
  <si>
    <t>162501143.S</t>
  </si>
  <si>
    <t>Vodorovné premiestnenie výkopku po spevnenej ceste z horniny tr.1-4, nad 1000 do 10000 m3, príplatok k cene za každých ďalšich a začatých 1000 m</t>
  </si>
  <si>
    <t>1552626445</t>
  </si>
  <si>
    <t>Kamenný mlyn - FCC Zavarská cesta (6,4 km)</t>
  </si>
  <si>
    <t>5</t>
  </si>
  <si>
    <t>171201202.S</t>
  </si>
  <si>
    <t>Uloženie sypaniny na skládky nad 100 do 1000 m3</t>
  </si>
  <si>
    <t>379651059</t>
  </si>
  <si>
    <t>6</t>
  </si>
  <si>
    <t>171209002.R</t>
  </si>
  <si>
    <t>Zákonný poplatok obci - výkopová zemina</t>
  </si>
  <si>
    <t>t</t>
  </si>
  <si>
    <t>171819193</t>
  </si>
  <si>
    <t>Komunikácie</t>
  </si>
  <si>
    <t>8</t>
  </si>
  <si>
    <t>564762111.S</t>
  </si>
  <si>
    <t>Podklad alebo kryt z kameniva hrubého drveného veľ. 32-63 mm (vibr.štrk) po zhut.hr. 200 mm</t>
  </si>
  <si>
    <t>m2</t>
  </si>
  <si>
    <t>2133437895</t>
  </si>
  <si>
    <t>šírka 6m</t>
  </si>
  <si>
    <t>9</t>
  </si>
  <si>
    <t>584121111.S</t>
  </si>
  <si>
    <t>Osadenie cestných panelov zo železového betónu, so zhotovením podkladu z kam. ťaženého do hr. 40 mm</t>
  </si>
  <si>
    <t>1533848848</t>
  </si>
  <si>
    <t>šírka komunikácie 4m</t>
  </si>
  <si>
    <t>10</t>
  </si>
  <si>
    <t>M</t>
  </si>
  <si>
    <t>593810000500.S</t>
  </si>
  <si>
    <t>Cestný panel IZD 300/150/15 JP 20 ton, lxšxv 3000x1500x150 mm</t>
  </si>
  <si>
    <t>ks</t>
  </si>
  <si>
    <t>-279440629</t>
  </si>
  <si>
    <t>99</t>
  </si>
  <si>
    <t>Presun hmôt HSV</t>
  </si>
  <si>
    <t>998226011.S</t>
  </si>
  <si>
    <t>Presun hmôt pre komunikácie a letiská s krytom montovaným z cest. panelov zo železového betónu</t>
  </si>
  <si>
    <t>-14195051</t>
  </si>
  <si>
    <t>(120*(6,4-0,5))</t>
  </si>
  <si>
    <t>(100)*6,0*1,05</t>
  </si>
  <si>
    <t>(100)*4,0*1,05</t>
  </si>
  <si>
    <t>420*0,2244 'Prepočítané koeficientom množstva</t>
  </si>
  <si>
    <t>180*1,8 'Prepočítané koeficientom množstva</t>
  </si>
  <si>
    <t>Odstránenie cestných panelov zo železového betónu, s odstránením podkladu z kam. ťaženého do hr. 40 mm</t>
  </si>
  <si>
    <t>REKAPITULÁCIA VÝKAZU VÝMER</t>
  </si>
  <si>
    <t>KRYCÍ LIST VÝKAZU VÝMER</t>
  </si>
  <si>
    <t>VÝKAZ VÝMER</t>
  </si>
  <si>
    <t>171209002.S</t>
  </si>
  <si>
    <t>Poplatok za skladovanie - zemina a kamenivo (17 05) ostatné</t>
  </si>
  <si>
    <t>6A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</si>
</sst>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sz val="10"/>
      <color rgb="FF46464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sz val="8"/>
      <color indexed="63"/>
      <name val="Arial CE"/>
    </font>
    <font>
      <sz val="7"/>
      <color indexed="55"/>
      <name val="Arial CE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5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15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23" fillId="4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22" xfId="0" applyFont="1" applyBorder="1" applyAlignment="1">
      <alignment vertical="center"/>
    </xf>
    <xf numFmtId="0" fontId="25" fillId="4" borderId="0" xfId="0" applyFont="1" applyFill="1" applyAlignment="1">
      <alignment horizontal="left" vertical="center"/>
    </xf>
    <xf numFmtId="0" fontId="0" fillId="4" borderId="0" xfId="0" applyFont="1" applyFill="1" applyAlignment="1">
      <alignment vertical="center"/>
    </xf>
    <xf numFmtId="4" fontId="25" fillId="4" borderId="0" xfId="0" applyNumberFormat="1" applyFont="1" applyFill="1" applyAlignment="1">
      <alignment vertical="center"/>
    </xf>
    <xf numFmtId="0" fontId="0" fillId="0" borderId="0" xfId="0" applyProtection="1"/>
    <xf numFmtId="0" fontId="31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4" fontId="17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4" borderId="0" xfId="0" applyFont="1" applyFill="1" applyAlignment="1">
      <alignment horizontal="left" vertical="center"/>
    </xf>
    <xf numFmtId="0" fontId="23" fillId="4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32" fillId="0" borderId="0" xfId="0" applyNumberFormat="1" applyFont="1" applyAlignment="1">
      <alignment vertical="center"/>
    </xf>
    <xf numFmtId="0" fontId="24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23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/>
    <xf numFmtId="166" fontId="33" fillId="0" borderId="12" xfId="0" applyNumberFormat="1" applyFont="1" applyBorder="1" applyAlignment="1"/>
    <xf numFmtId="166" fontId="33" fillId="0" borderId="13" xfId="0" applyNumberFormat="1" applyFont="1" applyBorder="1" applyAlignment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3" fillId="0" borderId="23" xfId="0" applyFont="1" applyBorder="1" applyAlignment="1" applyProtection="1">
      <alignment horizontal="center" vertical="center"/>
      <protection locked="0"/>
    </xf>
    <xf numFmtId="49" fontId="23" fillId="0" borderId="23" xfId="0" applyNumberFormat="1" applyFont="1" applyBorder="1" applyAlignment="1" applyProtection="1">
      <alignment horizontal="left" vertical="center" wrapText="1"/>
      <protection locked="0"/>
    </xf>
    <xf numFmtId="0" fontId="23" fillId="0" borderId="23" xfId="0" applyFont="1" applyBorder="1" applyAlignment="1" applyProtection="1">
      <alignment horizontal="left" vertical="center" wrapText="1"/>
      <protection locked="0"/>
    </xf>
    <xf numFmtId="0" fontId="23" fillId="0" borderId="23" xfId="0" applyFont="1" applyBorder="1" applyAlignment="1" applyProtection="1">
      <alignment horizontal="center" vertical="center" wrapText="1"/>
      <protection locked="0"/>
    </xf>
    <xf numFmtId="167" fontId="23" fillId="0" borderId="23" xfId="0" applyNumberFormat="1" applyFont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  <protection locked="0"/>
    </xf>
    <xf numFmtId="0" fontId="0" fillId="0" borderId="23" xfId="0" applyFont="1" applyBorder="1" applyAlignment="1" applyProtection="1">
      <alignment vertical="center"/>
      <protection locked="0"/>
    </xf>
    <xf numFmtId="0" fontId="24" fillId="0" borderId="14" xfId="0" applyFont="1" applyBorder="1" applyAlignment="1">
      <alignment horizontal="left" vertical="center"/>
    </xf>
    <xf numFmtId="0" fontId="24" fillId="0" borderId="0" xfId="0" applyFont="1" applyBorder="1" applyAlignment="1">
      <alignment horizontal="center" vertical="center"/>
    </xf>
    <xf numFmtId="166" fontId="24" fillId="0" borderId="0" xfId="0" applyNumberFormat="1" applyFont="1" applyBorder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6" fillId="0" borderId="23" xfId="0" applyFont="1" applyBorder="1" applyAlignment="1" applyProtection="1">
      <alignment horizontal="center" vertical="center"/>
      <protection locked="0"/>
    </xf>
    <xf numFmtId="49" fontId="36" fillId="0" borderId="23" xfId="0" applyNumberFormat="1" applyFont="1" applyBorder="1" applyAlignment="1" applyProtection="1">
      <alignment horizontal="left" vertical="center" wrapText="1"/>
      <protection locked="0"/>
    </xf>
    <xf numFmtId="0" fontId="36" fillId="0" borderId="23" xfId="0" applyFont="1" applyBorder="1" applyAlignment="1" applyProtection="1">
      <alignment horizontal="left" vertical="center" wrapText="1"/>
      <protection locked="0"/>
    </xf>
    <xf numFmtId="0" fontId="36" fillId="0" borderId="23" xfId="0" applyFont="1" applyBorder="1" applyAlignment="1" applyProtection="1">
      <alignment horizontal="center" vertical="center" wrapText="1"/>
      <protection locked="0"/>
    </xf>
    <xf numFmtId="167" fontId="36" fillId="0" borderId="23" xfId="0" applyNumberFormat="1" applyFont="1" applyBorder="1" applyAlignment="1" applyProtection="1">
      <alignment vertical="center"/>
      <protection locked="0"/>
    </xf>
    <xf numFmtId="4" fontId="36" fillId="0" borderId="23" xfId="0" applyNumberFormat="1" applyFont="1" applyBorder="1" applyAlignment="1" applyProtection="1">
      <alignment vertical="center"/>
      <protection locked="0"/>
    </xf>
    <xf numFmtId="0" fontId="37" fillId="0" borderId="23" xfId="0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0" borderId="14" xfId="0" applyFont="1" applyBorder="1" applyAlignment="1">
      <alignment horizontal="left" vertical="center"/>
    </xf>
    <xf numFmtId="0" fontId="36" fillId="0" borderId="0" xfId="0" applyFont="1" applyBorder="1" applyAlignment="1">
      <alignment horizontal="center" vertical="center"/>
    </xf>
    <xf numFmtId="0" fontId="24" fillId="0" borderId="19" xfId="0" applyFont="1" applyBorder="1" applyAlignment="1">
      <alignment horizontal="left" vertical="center"/>
    </xf>
    <xf numFmtId="0" fontId="24" fillId="0" borderId="20" xfId="0" applyFont="1" applyBorder="1" applyAlignment="1">
      <alignment horizontal="center"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164" fontId="17" fillId="0" borderId="0" xfId="0" applyNumberFormat="1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3" fillId="4" borderId="6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left" vertical="center"/>
    </xf>
    <xf numFmtId="0" fontId="23" fillId="4" borderId="7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right" vertical="center"/>
    </xf>
    <xf numFmtId="0" fontId="23" fillId="4" borderId="8" xfId="0" applyFont="1" applyFill="1" applyBorder="1" applyAlignment="1">
      <alignment horizontal="left" vertical="center"/>
    </xf>
    <xf numFmtId="4" fontId="25" fillId="4" borderId="0" xfId="0" applyNumberFormat="1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4" fontId="16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vertical="center"/>
    </xf>
    <xf numFmtId="0" fontId="28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horizontal="righ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3" fillId="0" borderId="24" xfId="0" applyFont="1" applyBorder="1" applyAlignment="1" applyProtection="1">
      <alignment horizontal="center" vertical="center"/>
      <protection locked="0"/>
    </xf>
    <xf numFmtId="49" fontId="23" fillId="0" borderId="24" xfId="0" applyNumberFormat="1" applyFont="1" applyBorder="1" applyAlignment="1" applyProtection="1">
      <alignment horizontal="left" vertical="center" wrapText="1"/>
      <protection locked="0"/>
    </xf>
    <xf numFmtId="0" fontId="23" fillId="0" borderId="24" xfId="0" applyFont="1" applyBorder="1" applyAlignment="1" applyProtection="1">
      <alignment horizontal="left" vertical="center" wrapText="1"/>
      <protection locked="0"/>
    </xf>
    <xf numFmtId="0" fontId="23" fillId="0" borderId="24" xfId="0" applyFont="1" applyBorder="1" applyAlignment="1" applyProtection="1">
      <alignment horizontal="center" vertical="center" wrapText="1"/>
      <protection locked="0"/>
    </xf>
    <xf numFmtId="167" fontId="23" fillId="0" borderId="24" xfId="0" applyNumberFormat="1" applyFont="1" applyBorder="1" applyAlignment="1" applyProtection="1">
      <alignment vertical="center"/>
      <protection locked="0"/>
    </xf>
    <xf numFmtId="4" fontId="23" fillId="0" borderId="24" xfId="0" applyNumberFormat="1" applyFont="1" applyBorder="1" applyAlignment="1" applyProtection="1">
      <alignment vertical="center"/>
      <protection locked="0"/>
    </xf>
    <xf numFmtId="0" fontId="39" fillId="0" borderId="0" xfId="0" applyFont="1" applyAlignment="1">
      <alignment vertical="center"/>
    </xf>
    <xf numFmtId="0" fontId="40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/>
    </xf>
    <xf numFmtId="167" fontId="39" fillId="0" borderId="0" xfId="0" applyNumberFormat="1" applyFont="1" applyAlignment="1">
      <alignment vertical="center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0"/>
  <sheetViews>
    <sheetView showGridLines="0" topLeftCell="A58" workbookViewId="0">
      <selection activeCell="BE9" sqref="BE9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s="1" customFormat="1" ht="36.950000000000003" customHeight="1">
      <c r="AR2" s="226" t="s">
        <v>5</v>
      </c>
      <c r="AS2" s="227"/>
      <c r="AT2" s="227"/>
      <c r="AU2" s="227"/>
      <c r="AV2" s="227"/>
      <c r="AW2" s="227"/>
      <c r="AX2" s="227"/>
      <c r="AY2" s="227"/>
      <c r="AZ2" s="227"/>
      <c r="BA2" s="227"/>
      <c r="BB2" s="227"/>
      <c r="BC2" s="227"/>
      <c r="BD2" s="227"/>
      <c r="BE2" s="227"/>
      <c r="BS2" s="17" t="s">
        <v>6</v>
      </c>
      <c r="BT2" s="17" t="s">
        <v>7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7</v>
      </c>
    </row>
    <row r="4" spans="1:74" s="1" customFormat="1" ht="24.95" customHeight="1">
      <c r="B4" s="20"/>
      <c r="D4" s="21" t="s">
        <v>8</v>
      </c>
      <c r="AR4" s="20"/>
      <c r="AS4" s="22" t="s">
        <v>9</v>
      </c>
      <c r="BS4" s="17" t="s">
        <v>10</v>
      </c>
    </row>
    <row r="5" spans="1:74" s="1" customFormat="1" ht="12" customHeight="1">
      <c r="B5" s="20"/>
      <c r="D5" s="23" t="s">
        <v>11</v>
      </c>
      <c r="K5" s="232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227"/>
      <c r="AC5" s="227"/>
      <c r="AD5" s="227"/>
      <c r="AE5" s="227"/>
      <c r="AF5" s="227"/>
      <c r="AG5" s="227"/>
      <c r="AH5" s="227"/>
      <c r="AI5" s="227"/>
      <c r="AJ5" s="227"/>
      <c r="AK5" s="227"/>
      <c r="AL5" s="227"/>
      <c r="AM5" s="227"/>
      <c r="AN5" s="227"/>
      <c r="AO5" s="227"/>
      <c r="AR5" s="20"/>
      <c r="BS5" s="17" t="s">
        <v>6</v>
      </c>
    </row>
    <row r="6" spans="1:74" s="1" customFormat="1" ht="36.950000000000003" customHeight="1">
      <c r="B6" s="20"/>
      <c r="D6" s="25" t="s">
        <v>13</v>
      </c>
      <c r="K6" s="233" t="s">
        <v>14</v>
      </c>
      <c r="L6" s="227"/>
      <c r="M6" s="227"/>
      <c r="N6" s="227"/>
      <c r="O6" s="227"/>
      <c r="P6" s="227"/>
      <c r="Q6" s="227"/>
      <c r="R6" s="227"/>
      <c r="S6" s="227"/>
      <c r="T6" s="227"/>
      <c r="U6" s="227"/>
      <c r="V6" s="227"/>
      <c r="W6" s="227"/>
      <c r="X6" s="227"/>
      <c r="Y6" s="227"/>
      <c r="Z6" s="227"/>
      <c r="AA6" s="227"/>
      <c r="AB6" s="227"/>
      <c r="AC6" s="227"/>
      <c r="AD6" s="227"/>
      <c r="AE6" s="227"/>
      <c r="AF6" s="227"/>
      <c r="AG6" s="227"/>
      <c r="AH6" s="227"/>
      <c r="AI6" s="227"/>
      <c r="AJ6" s="227"/>
      <c r="AK6" s="227"/>
      <c r="AL6" s="227"/>
      <c r="AM6" s="227"/>
      <c r="AN6" s="227"/>
      <c r="AO6" s="227"/>
      <c r="AR6" s="20"/>
      <c r="BS6" s="17" t="s">
        <v>6</v>
      </c>
    </row>
    <row r="7" spans="1:74" s="1" customFormat="1" ht="12" customHeight="1">
      <c r="B7" s="20"/>
      <c r="D7" s="26" t="s">
        <v>15</v>
      </c>
      <c r="K7" s="24" t="s">
        <v>1</v>
      </c>
      <c r="AK7" s="26" t="s">
        <v>16</v>
      </c>
      <c r="AN7" s="24" t="s">
        <v>1</v>
      </c>
      <c r="AR7" s="20"/>
      <c r="BS7" s="17" t="s">
        <v>6</v>
      </c>
    </row>
    <row r="8" spans="1:74" s="1" customFormat="1" ht="12" customHeight="1">
      <c r="B8" s="20"/>
      <c r="D8" s="26" t="s">
        <v>17</v>
      </c>
      <c r="K8" s="24" t="s">
        <v>18</v>
      </c>
      <c r="AK8" s="26" t="s">
        <v>19</v>
      </c>
      <c r="AN8" s="24"/>
      <c r="AR8" s="20"/>
      <c r="BS8" s="17" t="s">
        <v>6</v>
      </c>
    </row>
    <row r="9" spans="1:74" s="1" customFormat="1" ht="14.45" customHeight="1">
      <c r="B9" s="20"/>
      <c r="AR9" s="20"/>
      <c r="BS9" s="17" t="s">
        <v>6</v>
      </c>
    </row>
    <row r="10" spans="1:74" s="1" customFormat="1" ht="12" customHeight="1">
      <c r="B10" s="20"/>
      <c r="D10" s="26" t="s">
        <v>20</v>
      </c>
      <c r="AK10" s="26" t="s">
        <v>21</v>
      </c>
      <c r="AN10" s="24" t="s">
        <v>1</v>
      </c>
      <c r="AR10" s="20"/>
      <c r="BS10" s="17" t="s">
        <v>6</v>
      </c>
    </row>
    <row r="11" spans="1:74" s="1" customFormat="1" ht="18.600000000000001" customHeight="1">
      <c r="B11" s="20"/>
      <c r="E11" s="24" t="s">
        <v>22</v>
      </c>
      <c r="AK11" s="26" t="s">
        <v>23</v>
      </c>
      <c r="AN11" s="24" t="s">
        <v>1</v>
      </c>
      <c r="AR11" s="20"/>
      <c r="BS11" s="17" t="s">
        <v>6</v>
      </c>
    </row>
    <row r="12" spans="1:74" s="1" customFormat="1" ht="6.95" customHeight="1">
      <c r="B12" s="20"/>
      <c r="AR12" s="20"/>
      <c r="BS12" s="17" t="s">
        <v>6</v>
      </c>
    </row>
    <row r="13" spans="1:74" s="1" customFormat="1" ht="12" customHeight="1">
      <c r="B13" s="20"/>
      <c r="D13" s="26" t="s">
        <v>24</v>
      </c>
      <c r="AK13" s="26" t="s">
        <v>21</v>
      </c>
      <c r="AN13" s="24" t="s">
        <v>1</v>
      </c>
      <c r="AR13" s="20"/>
      <c r="BS13" s="17" t="s">
        <v>6</v>
      </c>
    </row>
    <row r="14" spans="1:74" ht="12.75">
      <c r="B14" s="20"/>
      <c r="E14" s="24" t="s">
        <v>18</v>
      </c>
      <c r="AK14" s="26" t="s">
        <v>23</v>
      </c>
      <c r="AN14" s="24" t="s">
        <v>1</v>
      </c>
      <c r="AR14" s="20"/>
      <c r="BS14" s="17" t="s">
        <v>6</v>
      </c>
    </row>
    <row r="15" spans="1:74" s="1" customFormat="1" ht="6.95" customHeight="1">
      <c r="B15" s="20"/>
      <c r="AR15" s="20"/>
      <c r="BS15" s="17" t="s">
        <v>3</v>
      </c>
    </row>
    <row r="16" spans="1:74" s="1" customFormat="1" ht="12" customHeight="1">
      <c r="B16" s="20"/>
      <c r="D16" s="26" t="s">
        <v>25</v>
      </c>
      <c r="AK16" s="26" t="s">
        <v>21</v>
      </c>
      <c r="AN16" s="24" t="s">
        <v>1</v>
      </c>
      <c r="AR16" s="20"/>
      <c r="BS16" s="17" t="s">
        <v>3</v>
      </c>
    </row>
    <row r="17" spans="1:71" s="1" customFormat="1" ht="18.600000000000001" customHeight="1">
      <c r="B17" s="20"/>
      <c r="E17" s="24" t="s">
        <v>26</v>
      </c>
      <c r="AK17" s="26" t="s">
        <v>23</v>
      </c>
      <c r="AN17" s="24" t="s">
        <v>1</v>
      </c>
      <c r="AR17" s="20"/>
      <c r="BS17" s="17" t="s">
        <v>27</v>
      </c>
    </row>
    <row r="18" spans="1:71" s="1" customFormat="1" ht="6.95" customHeight="1">
      <c r="B18" s="20"/>
      <c r="AR18" s="20"/>
      <c r="BS18" s="17" t="s">
        <v>6</v>
      </c>
    </row>
    <row r="19" spans="1:71" s="1" customFormat="1" ht="12" customHeight="1">
      <c r="B19" s="20"/>
      <c r="D19" s="26" t="s">
        <v>28</v>
      </c>
      <c r="AK19" s="26" t="s">
        <v>21</v>
      </c>
      <c r="AN19" s="24" t="s">
        <v>1</v>
      </c>
      <c r="AR19" s="20"/>
      <c r="BS19" s="17" t="s">
        <v>6</v>
      </c>
    </row>
    <row r="20" spans="1:71" s="1" customFormat="1" ht="18.600000000000001" customHeight="1">
      <c r="B20" s="20"/>
      <c r="E20" s="24" t="s">
        <v>18</v>
      </c>
      <c r="AK20" s="26" t="s">
        <v>23</v>
      </c>
      <c r="AN20" s="24" t="s">
        <v>1</v>
      </c>
      <c r="AR20" s="20"/>
      <c r="BS20" s="17" t="s">
        <v>27</v>
      </c>
    </row>
    <row r="21" spans="1:71" s="1" customFormat="1" ht="6.95" customHeight="1">
      <c r="B21" s="20"/>
      <c r="AR21" s="20"/>
    </row>
    <row r="22" spans="1:71" s="1" customFormat="1" ht="12" customHeight="1">
      <c r="B22" s="20"/>
      <c r="D22" s="26" t="s">
        <v>29</v>
      </c>
      <c r="AR22" s="20"/>
    </row>
    <row r="23" spans="1:71" s="1" customFormat="1" ht="16.5" customHeight="1">
      <c r="B23" s="20"/>
      <c r="E23" s="234" t="s">
        <v>1</v>
      </c>
      <c r="F23" s="234"/>
      <c r="G23" s="234"/>
      <c r="H23" s="234"/>
      <c r="I23" s="234"/>
      <c r="J23" s="234"/>
      <c r="K23" s="234"/>
      <c r="L23" s="234"/>
      <c r="M23" s="234"/>
      <c r="N23" s="234"/>
      <c r="O23" s="234"/>
      <c r="P23" s="234"/>
      <c r="Q23" s="234"/>
      <c r="R23" s="234"/>
      <c r="S23" s="234"/>
      <c r="T23" s="234"/>
      <c r="U23" s="234"/>
      <c r="V23" s="234"/>
      <c r="W23" s="234"/>
      <c r="X23" s="234"/>
      <c r="Y23" s="234"/>
      <c r="Z23" s="234"/>
      <c r="AA23" s="234"/>
      <c r="AB23" s="234"/>
      <c r="AC23" s="234"/>
      <c r="AD23" s="234"/>
      <c r="AE23" s="234"/>
      <c r="AF23" s="234"/>
      <c r="AG23" s="234"/>
      <c r="AH23" s="234"/>
      <c r="AI23" s="234"/>
      <c r="AJ23" s="234"/>
      <c r="AK23" s="234"/>
      <c r="AL23" s="234"/>
      <c r="AM23" s="234"/>
      <c r="AN23" s="234"/>
      <c r="AR23" s="20"/>
    </row>
    <row r="24" spans="1:71" s="1" customFormat="1" ht="6.95" customHeight="1">
      <c r="B24" s="20"/>
      <c r="AR24" s="20"/>
    </row>
    <row r="25" spans="1:71" s="1" customFormat="1" ht="6.95" customHeight="1">
      <c r="B25" s="20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20"/>
    </row>
    <row r="26" spans="1:71" s="1" customFormat="1" ht="14.45" customHeight="1">
      <c r="B26" s="20"/>
      <c r="D26" s="29" t="s">
        <v>30</v>
      </c>
      <c r="AK26" s="235">
        <f>ROUND(AG94,2)</f>
        <v>0</v>
      </c>
      <c r="AL26" s="227"/>
      <c r="AM26" s="227"/>
      <c r="AN26" s="227"/>
      <c r="AO26" s="227"/>
      <c r="AR26" s="20"/>
    </row>
    <row r="27" spans="1:71" s="1" customFormat="1" ht="14.45" customHeight="1">
      <c r="B27" s="20"/>
      <c r="D27" s="29" t="s">
        <v>31</v>
      </c>
      <c r="AK27" s="235">
        <f>ROUND(AG97, 2)</f>
        <v>0</v>
      </c>
      <c r="AL27" s="235"/>
      <c r="AM27" s="235"/>
      <c r="AN27" s="235"/>
      <c r="AO27" s="235"/>
      <c r="AR27" s="20"/>
    </row>
    <row r="28" spans="1:7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2"/>
      <c r="BE28" s="31"/>
    </row>
    <row r="29" spans="1:71" s="2" customFormat="1" ht="25.9" customHeight="1">
      <c r="A29" s="31"/>
      <c r="B29" s="32"/>
      <c r="C29" s="31"/>
      <c r="D29" s="33" t="s">
        <v>32</v>
      </c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230">
        <f>ROUND(AK26 + AK27, 2)</f>
        <v>0</v>
      </c>
      <c r="AL29" s="231"/>
      <c r="AM29" s="231"/>
      <c r="AN29" s="231"/>
      <c r="AO29" s="231"/>
      <c r="AP29" s="31"/>
      <c r="AQ29" s="31"/>
      <c r="AR29" s="32"/>
      <c r="BE29" s="31"/>
    </row>
    <row r="30" spans="1:71" s="2" customFormat="1" ht="6.95" customHeight="1">
      <c r="A30" s="31"/>
      <c r="B30" s="32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2"/>
      <c r="BE30" s="31"/>
    </row>
    <row r="31" spans="1:71" s="2" customFormat="1" ht="12.75">
      <c r="A31" s="31"/>
      <c r="B31" s="32"/>
      <c r="C31" s="31"/>
      <c r="D31" s="31"/>
      <c r="E31" s="31"/>
      <c r="F31" s="31"/>
      <c r="G31" s="31"/>
      <c r="H31" s="31"/>
      <c r="I31" s="31"/>
      <c r="J31" s="31"/>
      <c r="K31" s="31"/>
      <c r="L31" s="199" t="s">
        <v>33</v>
      </c>
      <c r="M31" s="199"/>
      <c r="N31" s="199"/>
      <c r="O31" s="199"/>
      <c r="P31" s="199"/>
      <c r="Q31" s="31"/>
      <c r="R31" s="31"/>
      <c r="S31" s="31"/>
      <c r="T31" s="31"/>
      <c r="U31" s="31"/>
      <c r="V31" s="31"/>
      <c r="W31" s="199" t="s">
        <v>34</v>
      </c>
      <c r="X31" s="199"/>
      <c r="Y31" s="199"/>
      <c r="Z31" s="199"/>
      <c r="AA31" s="199"/>
      <c r="AB31" s="199"/>
      <c r="AC31" s="199"/>
      <c r="AD31" s="199"/>
      <c r="AE31" s="199"/>
      <c r="AF31" s="31"/>
      <c r="AG31" s="31"/>
      <c r="AH31" s="31"/>
      <c r="AI31" s="31"/>
      <c r="AJ31" s="31"/>
      <c r="AK31" s="199" t="s">
        <v>35</v>
      </c>
      <c r="AL31" s="199"/>
      <c r="AM31" s="199"/>
      <c r="AN31" s="199"/>
      <c r="AO31" s="199"/>
      <c r="AP31" s="31"/>
      <c r="AQ31" s="31"/>
      <c r="AR31" s="32"/>
      <c r="BE31" s="31"/>
    </row>
    <row r="32" spans="1:71" s="3" customFormat="1" ht="14.45" customHeight="1">
      <c r="B32" s="36"/>
      <c r="D32" s="26" t="s">
        <v>36</v>
      </c>
      <c r="F32" s="37" t="s">
        <v>37</v>
      </c>
      <c r="L32" s="202">
        <v>0.2</v>
      </c>
      <c r="M32" s="201"/>
      <c r="N32" s="201"/>
      <c r="O32" s="201"/>
      <c r="P32" s="201"/>
      <c r="Q32" s="38"/>
      <c r="R32" s="38"/>
      <c r="S32" s="38"/>
      <c r="T32" s="38"/>
      <c r="U32" s="38"/>
      <c r="V32" s="38"/>
      <c r="W32" s="200">
        <f>ROUND(AZ94 + SUM(CD97), 2)</f>
        <v>0</v>
      </c>
      <c r="X32" s="201"/>
      <c r="Y32" s="201"/>
      <c r="Z32" s="201"/>
      <c r="AA32" s="201"/>
      <c r="AB32" s="201"/>
      <c r="AC32" s="201"/>
      <c r="AD32" s="201"/>
      <c r="AE32" s="201"/>
      <c r="AF32" s="38"/>
      <c r="AG32" s="38"/>
      <c r="AH32" s="38"/>
      <c r="AI32" s="38"/>
      <c r="AJ32" s="38"/>
      <c r="AK32" s="200">
        <f>ROUND(AV94 + SUM(BY97), 2)</f>
        <v>0</v>
      </c>
      <c r="AL32" s="201"/>
      <c r="AM32" s="201"/>
      <c r="AN32" s="201"/>
      <c r="AO32" s="201"/>
      <c r="AP32" s="38"/>
      <c r="AQ32" s="38"/>
      <c r="AR32" s="39"/>
      <c r="AS32" s="38"/>
      <c r="AT32" s="38"/>
      <c r="AU32" s="38"/>
      <c r="AV32" s="38"/>
      <c r="AW32" s="38"/>
      <c r="AX32" s="38"/>
      <c r="AY32" s="38"/>
      <c r="AZ32" s="38"/>
    </row>
    <row r="33" spans="1:57" s="3" customFormat="1" ht="14.45" customHeight="1">
      <c r="B33" s="36"/>
      <c r="F33" s="37" t="s">
        <v>38</v>
      </c>
      <c r="L33" s="205">
        <v>0.2</v>
      </c>
      <c r="M33" s="204"/>
      <c r="N33" s="204"/>
      <c r="O33" s="204"/>
      <c r="P33" s="204"/>
      <c r="W33" s="203">
        <f>ROUND(BA94 + SUM(CE97), 2)</f>
        <v>0</v>
      </c>
      <c r="X33" s="204"/>
      <c r="Y33" s="204"/>
      <c r="Z33" s="204"/>
      <c r="AA33" s="204"/>
      <c r="AB33" s="204"/>
      <c r="AC33" s="204"/>
      <c r="AD33" s="204"/>
      <c r="AE33" s="204"/>
      <c r="AK33" s="203">
        <f>ROUND(AW94 + SUM(BZ97), 2)</f>
        <v>0</v>
      </c>
      <c r="AL33" s="204"/>
      <c r="AM33" s="204"/>
      <c r="AN33" s="204"/>
      <c r="AO33" s="204"/>
      <c r="AR33" s="36"/>
    </row>
    <row r="34" spans="1:57" s="3" customFormat="1" ht="14.45" hidden="1" customHeight="1">
      <c r="B34" s="36"/>
      <c r="F34" s="26" t="s">
        <v>39</v>
      </c>
      <c r="L34" s="205">
        <v>0.2</v>
      </c>
      <c r="M34" s="204"/>
      <c r="N34" s="204"/>
      <c r="O34" s="204"/>
      <c r="P34" s="204"/>
      <c r="W34" s="203">
        <f>ROUND(BB94 + SUM(CF97), 2)</f>
        <v>0</v>
      </c>
      <c r="X34" s="204"/>
      <c r="Y34" s="204"/>
      <c r="Z34" s="204"/>
      <c r="AA34" s="204"/>
      <c r="AB34" s="204"/>
      <c r="AC34" s="204"/>
      <c r="AD34" s="204"/>
      <c r="AE34" s="204"/>
      <c r="AK34" s="203">
        <v>0</v>
      </c>
      <c r="AL34" s="204"/>
      <c r="AM34" s="204"/>
      <c r="AN34" s="204"/>
      <c r="AO34" s="204"/>
      <c r="AR34" s="36"/>
    </row>
    <row r="35" spans="1:57" s="3" customFormat="1" ht="14.45" hidden="1" customHeight="1">
      <c r="B35" s="36"/>
      <c r="F35" s="26" t="s">
        <v>40</v>
      </c>
      <c r="L35" s="205">
        <v>0.2</v>
      </c>
      <c r="M35" s="204"/>
      <c r="N35" s="204"/>
      <c r="O35" s="204"/>
      <c r="P35" s="204"/>
      <c r="W35" s="203">
        <f>ROUND(BC94 + SUM(CG97), 2)</f>
        <v>0</v>
      </c>
      <c r="X35" s="204"/>
      <c r="Y35" s="204"/>
      <c r="Z35" s="204"/>
      <c r="AA35" s="204"/>
      <c r="AB35" s="204"/>
      <c r="AC35" s="204"/>
      <c r="AD35" s="204"/>
      <c r="AE35" s="204"/>
      <c r="AK35" s="203">
        <v>0</v>
      </c>
      <c r="AL35" s="204"/>
      <c r="AM35" s="204"/>
      <c r="AN35" s="204"/>
      <c r="AO35" s="204"/>
      <c r="AR35" s="36"/>
    </row>
    <row r="36" spans="1:57" s="3" customFormat="1" ht="14.45" hidden="1" customHeight="1">
      <c r="B36" s="36"/>
      <c r="F36" s="37" t="s">
        <v>41</v>
      </c>
      <c r="L36" s="202">
        <v>0</v>
      </c>
      <c r="M36" s="201"/>
      <c r="N36" s="201"/>
      <c r="O36" s="201"/>
      <c r="P36" s="201"/>
      <c r="Q36" s="38"/>
      <c r="R36" s="38"/>
      <c r="S36" s="38"/>
      <c r="T36" s="38"/>
      <c r="U36" s="38"/>
      <c r="V36" s="38"/>
      <c r="W36" s="200">
        <f>ROUND(BD94 + SUM(CH97), 2)</f>
        <v>0</v>
      </c>
      <c r="X36" s="201"/>
      <c r="Y36" s="201"/>
      <c r="Z36" s="201"/>
      <c r="AA36" s="201"/>
      <c r="AB36" s="201"/>
      <c r="AC36" s="201"/>
      <c r="AD36" s="201"/>
      <c r="AE36" s="201"/>
      <c r="AF36" s="38"/>
      <c r="AG36" s="38"/>
      <c r="AH36" s="38"/>
      <c r="AI36" s="38"/>
      <c r="AJ36" s="38"/>
      <c r="AK36" s="200">
        <v>0</v>
      </c>
      <c r="AL36" s="201"/>
      <c r="AM36" s="201"/>
      <c r="AN36" s="201"/>
      <c r="AO36" s="201"/>
      <c r="AP36" s="38"/>
      <c r="AQ36" s="38"/>
      <c r="AR36" s="39"/>
      <c r="AS36" s="38"/>
      <c r="AT36" s="38"/>
      <c r="AU36" s="38"/>
      <c r="AV36" s="38"/>
      <c r="AW36" s="38"/>
      <c r="AX36" s="38"/>
      <c r="AY36" s="38"/>
      <c r="AZ36" s="38"/>
    </row>
    <row r="37" spans="1:57" s="2" customFormat="1" ht="6.95" customHeight="1">
      <c r="A37" s="31"/>
      <c r="B37" s="32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2"/>
      <c r="BE37" s="31"/>
    </row>
    <row r="38" spans="1:57" s="2" customFormat="1" ht="25.9" customHeight="1">
      <c r="A38" s="31"/>
      <c r="B38" s="32"/>
      <c r="C38" s="40"/>
      <c r="D38" s="41" t="s">
        <v>42</v>
      </c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3" t="s">
        <v>43</v>
      </c>
      <c r="U38" s="42"/>
      <c r="V38" s="42"/>
      <c r="W38" s="42"/>
      <c r="X38" s="206" t="s">
        <v>44</v>
      </c>
      <c r="Y38" s="207"/>
      <c r="Z38" s="207"/>
      <c r="AA38" s="207"/>
      <c r="AB38" s="207"/>
      <c r="AC38" s="42"/>
      <c r="AD38" s="42"/>
      <c r="AE38" s="42"/>
      <c r="AF38" s="42"/>
      <c r="AG38" s="42"/>
      <c r="AH38" s="42"/>
      <c r="AI38" s="42"/>
      <c r="AJ38" s="42"/>
      <c r="AK38" s="208">
        <f>SUM(AK29:AK36)</f>
        <v>0</v>
      </c>
      <c r="AL38" s="207"/>
      <c r="AM38" s="207"/>
      <c r="AN38" s="207"/>
      <c r="AO38" s="209"/>
      <c r="AP38" s="40"/>
      <c r="AQ38" s="40"/>
      <c r="AR38" s="32"/>
      <c r="BE38" s="31"/>
    </row>
    <row r="39" spans="1:57" s="2" customFormat="1" ht="6.95" customHeight="1">
      <c r="A39" s="31"/>
      <c r="B39" s="32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2"/>
      <c r="BE39" s="31"/>
    </row>
    <row r="40" spans="1:57" s="2" customFormat="1" ht="14.45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2"/>
      <c r="BE40" s="31"/>
    </row>
    <row r="41" spans="1:57" s="1" customFormat="1" ht="14.45" customHeight="1">
      <c r="B41" s="20"/>
      <c r="AR41" s="20"/>
    </row>
    <row r="42" spans="1:57" s="1" customFormat="1" ht="14.45" customHeight="1">
      <c r="B42" s="20"/>
      <c r="AR42" s="20"/>
    </row>
    <row r="43" spans="1:57" s="1" customFormat="1" ht="14.45" customHeight="1">
      <c r="B43" s="20"/>
      <c r="AR43" s="20"/>
    </row>
    <row r="44" spans="1:57" s="1" customFormat="1" ht="14.45" customHeight="1">
      <c r="B44" s="20"/>
      <c r="AR44" s="20"/>
    </row>
    <row r="45" spans="1:57" s="1" customFormat="1" ht="14.45" customHeight="1">
      <c r="B45" s="20"/>
      <c r="AR45" s="20"/>
    </row>
    <row r="46" spans="1:57" s="1" customFormat="1" ht="14.45" customHeight="1">
      <c r="B46" s="20"/>
      <c r="AR46" s="20"/>
    </row>
    <row r="47" spans="1:57" s="1" customFormat="1" ht="14.45" customHeight="1">
      <c r="B47" s="20"/>
      <c r="AR47" s="20"/>
    </row>
    <row r="48" spans="1:57" s="1" customFormat="1" ht="14.45" customHeight="1">
      <c r="B48" s="20"/>
      <c r="AR48" s="20"/>
    </row>
    <row r="49" spans="1:57" s="2" customFormat="1" ht="14.45" customHeight="1">
      <c r="B49" s="44"/>
      <c r="D49" s="45" t="s">
        <v>45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5" t="s">
        <v>46</v>
      </c>
      <c r="AI49" s="46"/>
      <c r="AJ49" s="46"/>
      <c r="AK49" s="46"/>
      <c r="AL49" s="46"/>
      <c r="AM49" s="46"/>
      <c r="AN49" s="46"/>
      <c r="AO49" s="46"/>
      <c r="AR49" s="44"/>
    </row>
    <row r="50" spans="1:57">
      <c r="B50" s="20"/>
      <c r="AR50" s="20"/>
    </row>
    <row r="51" spans="1:57">
      <c r="B51" s="20"/>
      <c r="AR51" s="20"/>
    </row>
    <row r="52" spans="1:57">
      <c r="B52" s="20"/>
      <c r="AR52" s="20"/>
    </row>
    <row r="53" spans="1:57">
      <c r="B53" s="20"/>
      <c r="AR53" s="20"/>
    </row>
    <row r="54" spans="1:57">
      <c r="B54" s="20"/>
      <c r="AR54" s="20"/>
    </row>
    <row r="55" spans="1:57">
      <c r="B55" s="20"/>
      <c r="AR55" s="20"/>
    </row>
    <row r="56" spans="1:57">
      <c r="B56" s="20"/>
      <c r="AR56" s="20"/>
    </row>
    <row r="57" spans="1:57">
      <c r="B57" s="20"/>
      <c r="AR57" s="20"/>
    </row>
    <row r="58" spans="1:57">
      <c r="B58" s="20"/>
      <c r="AR58" s="20"/>
    </row>
    <row r="59" spans="1:57">
      <c r="B59" s="20"/>
      <c r="AR59" s="20"/>
    </row>
    <row r="60" spans="1:57" s="2" customFormat="1" ht="12.75">
      <c r="A60" s="31"/>
      <c r="B60" s="32"/>
      <c r="C60" s="31"/>
      <c r="D60" s="47" t="s">
        <v>47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7" t="s">
        <v>48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7" t="s">
        <v>47</v>
      </c>
      <c r="AI60" s="34"/>
      <c r="AJ60" s="34"/>
      <c r="AK60" s="34"/>
      <c r="AL60" s="34"/>
      <c r="AM60" s="47" t="s">
        <v>48</v>
      </c>
      <c r="AN60" s="34"/>
      <c r="AO60" s="34"/>
      <c r="AP60" s="31"/>
      <c r="AQ60" s="31"/>
      <c r="AR60" s="32"/>
      <c r="BE60" s="31"/>
    </row>
    <row r="61" spans="1:57">
      <c r="B61" s="20"/>
      <c r="AR61" s="20"/>
    </row>
    <row r="62" spans="1:57">
      <c r="B62" s="20"/>
      <c r="AR62" s="20"/>
    </row>
    <row r="63" spans="1:57">
      <c r="B63" s="20"/>
      <c r="AR63" s="20"/>
    </row>
    <row r="64" spans="1:57" s="2" customFormat="1" ht="12.75">
      <c r="A64" s="31"/>
      <c r="B64" s="32"/>
      <c r="C64" s="31"/>
      <c r="D64" s="45" t="s">
        <v>49</v>
      </c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5" t="s">
        <v>50</v>
      </c>
      <c r="AI64" s="48"/>
      <c r="AJ64" s="48"/>
      <c r="AK64" s="48"/>
      <c r="AL64" s="48"/>
      <c r="AM64" s="48"/>
      <c r="AN64" s="48"/>
      <c r="AO64" s="48"/>
      <c r="AP64" s="31"/>
      <c r="AQ64" s="31"/>
      <c r="AR64" s="32"/>
      <c r="BE64" s="31"/>
    </row>
    <row r="65" spans="1:57">
      <c r="B65" s="20"/>
      <c r="AR65" s="20"/>
    </row>
    <row r="66" spans="1:57">
      <c r="B66" s="20"/>
      <c r="AR66" s="20"/>
    </row>
    <row r="67" spans="1:57">
      <c r="B67" s="20"/>
      <c r="AR67" s="20"/>
    </row>
    <row r="68" spans="1:57">
      <c r="B68" s="20"/>
      <c r="AR68" s="20"/>
    </row>
    <row r="69" spans="1:57">
      <c r="B69" s="20"/>
      <c r="AR69" s="20"/>
    </row>
    <row r="70" spans="1:57">
      <c r="B70" s="20"/>
      <c r="AR70" s="20"/>
    </row>
    <row r="71" spans="1:57">
      <c r="B71" s="20"/>
      <c r="AR71" s="20"/>
    </row>
    <row r="72" spans="1:57">
      <c r="B72" s="20"/>
      <c r="AR72" s="20"/>
    </row>
    <row r="73" spans="1:57">
      <c r="B73" s="20"/>
      <c r="AR73" s="20"/>
    </row>
    <row r="74" spans="1:57">
      <c r="B74" s="20"/>
      <c r="AR74" s="20"/>
    </row>
    <row r="75" spans="1:57" s="2" customFormat="1" ht="12.75">
      <c r="A75" s="31"/>
      <c r="B75" s="32"/>
      <c r="C75" s="31"/>
      <c r="D75" s="47" t="s">
        <v>47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7" t="s">
        <v>48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7" t="s">
        <v>47</v>
      </c>
      <c r="AI75" s="34"/>
      <c r="AJ75" s="34"/>
      <c r="AK75" s="34"/>
      <c r="AL75" s="34"/>
      <c r="AM75" s="47" t="s">
        <v>48</v>
      </c>
      <c r="AN75" s="34"/>
      <c r="AO75" s="34"/>
      <c r="AP75" s="31"/>
      <c r="AQ75" s="31"/>
      <c r="AR75" s="32"/>
      <c r="BE75" s="31"/>
    </row>
    <row r="76" spans="1:57" s="2" customFormat="1">
      <c r="A76" s="31"/>
      <c r="B76" s="32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2"/>
      <c r="BE76" s="31"/>
    </row>
    <row r="77" spans="1:57" s="2" customFormat="1" ht="6.95" customHeight="1">
      <c r="A77" s="31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  <c r="AN77" s="50"/>
      <c r="AO77" s="50"/>
      <c r="AP77" s="50"/>
      <c r="AQ77" s="50"/>
      <c r="AR77" s="32"/>
      <c r="BE77" s="31"/>
    </row>
    <row r="81" spans="1:91" s="2" customFormat="1" ht="6.95" customHeight="1">
      <c r="A81" s="31"/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32"/>
      <c r="BE81" s="31"/>
    </row>
    <row r="82" spans="1:91" s="2" customFormat="1" ht="24.95" customHeight="1">
      <c r="A82" s="31"/>
      <c r="B82" s="32"/>
      <c r="C82" s="21" t="s">
        <v>51</v>
      </c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2"/>
      <c r="BE82" s="31"/>
    </row>
    <row r="83" spans="1:91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2"/>
      <c r="BE83" s="31"/>
    </row>
    <row r="84" spans="1:91" s="4" customFormat="1" ht="12" customHeight="1">
      <c r="B84" s="53"/>
      <c r="C84" s="26" t="s">
        <v>11</v>
      </c>
      <c r="L84" s="4">
        <f>K5</f>
        <v>0</v>
      </c>
      <c r="AR84" s="53"/>
    </row>
    <row r="85" spans="1:91" s="5" customFormat="1" ht="36.950000000000003" customHeight="1">
      <c r="B85" s="54"/>
      <c r="C85" s="55" t="s">
        <v>13</v>
      </c>
      <c r="L85" s="210" t="str">
        <f>K6</f>
        <v>Umiestnenie lávky v priestore Horného rybníka v lokalite Kamenný mlyn v Trnave_dub</v>
      </c>
      <c r="M85" s="211"/>
      <c r="N85" s="211"/>
      <c r="O85" s="211"/>
      <c r="P85" s="211"/>
      <c r="Q85" s="211"/>
      <c r="R85" s="211"/>
      <c r="S85" s="211"/>
      <c r="T85" s="211"/>
      <c r="U85" s="211"/>
      <c r="V85" s="211"/>
      <c r="W85" s="211"/>
      <c r="X85" s="211"/>
      <c r="Y85" s="211"/>
      <c r="Z85" s="211"/>
      <c r="AA85" s="211"/>
      <c r="AB85" s="211"/>
      <c r="AC85" s="211"/>
      <c r="AD85" s="211"/>
      <c r="AE85" s="211"/>
      <c r="AF85" s="211"/>
      <c r="AG85" s="211"/>
      <c r="AH85" s="211"/>
      <c r="AI85" s="211"/>
      <c r="AJ85" s="211"/>
      <c r="AK85" s="211"/>
      <c r="AL85" s="211"/>
      <c r="AM85" s="211"/>
      <c r="AN85" s="211"/>
      <c r="AO85" s="211"/>
      <c r="AR85" s="54"/>
    </row>
    <row r="86" spans="1:91" s="2" customFormat="1" ht="6.95" customHeight="1">
      <c r="A86" s="31"/>
      <c r="B86" s="32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2"/>
      <c r="BE86" s="31"/>
    </row>
    <row r="87" spans="1:91" s="2" customFormat="1" ht="12" customHeight="1">
      <c r="A87" s="31"/>
      <c r="B87" s="32"/>
      <c r="C87" s="26" t="s">
        <v>17</v>
      </c>
      <c r="D87" s="31"/>
      <c r="E87" s="31"/>
      <c r="F87" s="31"/>
      <c r="G87" s="31"/>
      <c r="H87" s="31"/>
      <c r="I87" s="31"/>
      <c r="J87" s="31"/>
      <c r="K87" s="31"/>
      <c r="L87" s="56" t="str">
        <f>IF(K8="","",K8)</f>
        <v xml:space="preserve"> </v>
      </c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26" t="s">
        <v>19</v>
      </c>
      <c r="AJ87" s="31"/>
      <c r="AK87" s="31"/>
      <c r="AL87" s="31"/>
      <c r="AM87" s="212"/>
      <c r="AN87" s="212"/>
      <c r="AO87" s="31"/>
      <c r="AP87" s="31"/>
      <c r="AQ87" s="31"/>
      <c r="AR87" s="32"/>
      <c r="BE87" s="31"/>
    </row>
    <row r="88" spans="1:91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2"/>
      <c r="BE88" s="31"/>
    </row>
    <row r="89" spans="1:91" s="2" customFormat="1" ht="15.2" customHeight="1">
      <c r="A89" s="31"/>
      <c r="B89" s="32"/>
      <c r="C89" s="26" t="s">
        <v>20</v>
      </c>
      <c r="D89" s="31"/>
      <c r="E89" s="31"/>
      <c r="F89" s="31"/>
      <c r="G89" s="31"/>
      <c r="H89" s="31"/>
      <c r="I89" s="31"/>
      <c r="J89" s="31"/>
      <c r="K89" s="31"/>
      <c r="L89" s="4" t="str">
        <f>IF(E11= "","",E11)</f>
        <v>Mesto Trnava č.1 917 71 Trnava</v>
      </c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26" t="s">
        <v>25</v>
      </c>
      <c r="AJ89" s="31"/>
      <c r="AK89" s="31"/>
      <c r="AL89" s="31"/>
      <c r="AM89" s="213" t="str">
        <f>IF(E17="","",E17)</f>
        <v>Šercel Švec, s.r.o.</v>
      </c>
      <c r="AN89" s="214"/>
      <c r="AO89" s="214"/>
      <c r="AP89" s="214"/>
      <c r="AQ89" s="31"/>
      <c r="AR89" s="32"/>
      <c r="AS89" s="216" t="s">
        <v>52</v>
      </c>
      <c r="AT89" s="217"/>
      <c r="AU89" s="58"/>
      <c r="AV89" s="58"/>
      <c r="AW89" s="58"/>
      <c r="AX89" s="58"/>
      <c r="AY89" s="58"/>
      <c r="AZ89" s="58"/>
      <c r="BA89" s="58"/>
      <c r="BB89" s="58"/>
      <c r="BC89" s="58"/>
      <c r="BD89" s="59"/>
      <c r="BE89" s="31"/>
    </row>
    <row r="90" spans="1:91" s="2" customFormat="1" ht="15.2" customHeight="1">
      <c r="A90" s="31"/>
      <c r="B90" s="32"/>
      <c r="C90" s="26" t="s">
        <v>24</v>
      </c>
      <c r="D90" s="31"/>
      <c r="E90" s="31"/>
      <c r="F90" s="31"/>
      <c r="G90" s="31"/>
      <c r="H90" s="31"/>
      <c r="I90" s="31"/>
      <c r="J90" s="31"/>
      <c r="K90" s="31"/>
      <c r="L90" s="4" t="str">
        <f>IF(E14="","",E14)</f>
        <v xml:space="preserve"> </v>
      </c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26" t="s">
        <v>28</v>
      </c>
      <c r="AJ90" s="31"/>
      <c r="AK90" s="31"/>
      <c r="AL90" s="31"/>
      <c r="AM90" s="213" t="str">
        <f>IF(E20="","",E20)</f>
        <v xml:space="preserve"> </v>
      </c>
      <c r="AN90" s="214"/>
      <c r="AO90" s="214"/>
      <c r="AP90" s="214"/>
      <c r="AQ90" s="31"/>
      <c r="AR90" s="32"/>
      <c r="AS90" s="218"/>
      <c r="AT90" s="219"/>
      <c r="AU90" s="60"/>
      <c r="AV90" s="60"/>
      <c r="AW90" s="60"/>
      <c r="AX90" s="60"/>
      <c r="AY90" s="60"/>
      <c r="AZ90" s="60"/>
      <c r="BA90" s="60"/>
      <c r="BB90" s="60"/>
      <c r="BC90" s="60"/>
      <c r="BD90" s="61"/>
      <c r="BE90" s="31"/>
    </row>
    <row r="91" spans="1:91" s="2" customFormat="1" ht="10.7" customHeight="1">
      <c r="A91" s="31"/>
      <c r="B91" s="32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2"/>
      <c r="AS91" s="218"/>
      <c r="AT91" s="219"/>
      <c r="AU91" s="60"/>
      <c r="AV91" s="60"/>
      <c r="AW91" s="60"/>
      <c r="AX91" s="60"/>
      <c r="AY91" s="60"/>
      <c r="AZ91" s="60"/>
      <c r="BA91" s="60"/>
      <c r="BB91" s="60"/>
      <c r="BC91" s="60"/>
      <c r="BD91" s="61"/>
      <c r="BE91" s="31"/>
    </row>
    <row r="92" spans="1:91" s="2" customFormat="1" ht="29.25" customHeight="1">
      <c r="A92" s="31"/>
      <c r="B92" s="32"/>
      <c r="C92" s="220" t="s">
        <v>53</v>
      </c>
      <c r="D92" s="221"/>
      <c r="E92" s="221"/>
      <c r="F92" s="221"/>
      <c r="G92" s="221"/>
      <c r="H92" s="62"/>
      <c r="I92" s="222" t="s">
        <v>54</v>
      </c>
      <c r="J92" s="221"/>
      <c r="K92" s="221"/>
      <c r="L92" s="221"/>
      <c r="M92" s="221"/>
      <c r="N92" s="221"/>
      <c r="O92" s="221"/>
      <c r="P92" s="221"/>
      <c r="Q92" s="221"/>
      <c r="R92" s="221"/>
      <c r="S92" s="221"/>
      <c r="T92" s="221"/>
      <c r="U92" s="221"/>
      <c r="V92" s="221"/>
      <c r="W92" s="221"/>
      <c r="X92" s="221"/>
      <c r="Y92" s="221"/>
      <c r="Z92" s="221"/>
      <c r="AA92" s="221"/>
      <c r="AB92" s="221"/>
      <c r="AC92" s="221"/>
      <c r="AD92" s="221"/>
      <c r="AE92" s="221"/>
      <c r="AF92" s="221"/>
      <c r="AG92" s="223" t="s">
        <v>55</v>
      </c>
      <c r="AH92" s="221"/>
      <c r="AI92" s="221"/>
      <c r="AJ92" s="221"/>
      <c r="AK92" s="221"/>
      <c r="AL92" s="221"/>
      <c r="AM92" s="221"/>
      <c r="AN92" s="222" t="s">
        <v>56</v>
      </c>
      <c r="AO92" s="221"/>
      <c r="AP92" s="224"/>
      <c r="AQ92" s="63" t="s">
        <v>57</v>
      </c>
      <c r="AR92" s="32"/>
      <c r="AS92" s="64" t="s">
        <v>58</v>
      </c>
      <c r="AT92" s="65" t="s">
        <v>59</v>
      </c>
      <c r="AU92" s="65" t="s">
        <v>60</v>
      </c>
      <c r="AV92" s="65" t="s">
        <v>61</v>
      </c>
      <c r="AW92" s="65" t="s">
        <v>62</v>
      </c>
      <c r="AX92" s="65" t="s">
        <v>63</v>
      </c>
      <c r="AY92" s="65" t="s">
        <v>64</v>
      </c>
      <c r="AZ92" s="65" t="s">
        <v>65</v>
      </c>
      <c r="BA92" s="65" t="s">
        <v>66</v>
      </c>
      <c r="BB92" s="65" t="s">
        <v>67</v>
      </c>
      <c r="BC92" s="65" t="s">
        <v>68</v>
      </c>
      <c r="BD92" s="66" t="s">
        <v>69</v>
      </c>
      <c r="BE92" s="31"/>
    </row>
    <row r="93" spans="1:91" s="2" customFormat="1" ht="10.7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2"/>
      <c r="AS93" s="67"/>
      <c r="AT93" s="68"/>
      <c r="AU93" s="68"/>
      <c r="AV93" s="68"/>
      <c r="AW93" s="68"/>
      <c r="AX93" s="68"/>
      <c r="AY93" s="68"/>
      <c r="AZ93" s="68"/>
      <c r="BA93" s="68"/>
      <c r="BB93" s="68"/>
      <c r="BC93" s="68"/>
      <c r="BD93" s="69"/>
      <c r="BE93" s="31"/>
    </row>
    <row r="94" spans="1:91" s="6" customFormat="1" ht="32.450000000000003" customHeight="1">
      <c r="B94" s="70"/>
      <c r="C94" s="71" t="s">
        <v>70</v>
      </c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  <c r="AC94" s="72"/>
      <c r="AD94" s="72"/>
      <c r="AE94" s="72"/>
      <c r="AF94" s="72"/>
      <c r="AG94" s="237">
        <f>ROUND(AG95,2)</f>
        <v>0</v>
      </c>
      <c r="AH94" s="237"/>
      <c r="AI94" s="237"/>
      <c r="AJ94" s="237"/>
      <c r="AK94" s="237"/>
      <c r="AL94" s="237"/>
      <c r="AM94" s="237"/>
      <c r="AN94" s="215">
        <f>SUM(AG94,AT94)</f>
        <v>0</v>
      </c>
      <c r="AO94" s="215"/>
      <c r="AP94" s="215"/>
      <c r="AQ94" s="74" t="s">
        <v>1</v>
      </c>
      <c r="AR94" s="70"/>
      <c r="AS94" s="75">
        <f>ROUND(AS95,2)</f>
        <v>0</v>
      </c>
      <c r="AT94" s="76">
        <f>ROUND(SUM(AV94:AW94),2)</f>
        <v>0</v>
      </c>
      <c r="AU94" s="77">
        <f>ROUND(AU95,5)</f>
        <v>473.76965000000001</v>
      </c>
      <c r="AV94" s="76">
        <f>ROUND(AZ94*L32,2)</f>
        <v>0</v>
      </c>
      <c r="AW94" s="76">
        <f>ROUND(BA94*L33,2)</f>
        <v>0</v>
      </c>
      <c r="AX94" s="76">
        <f>ROUND(BB94*L32,2)</f>
        <v>0</v>
      </c>
      <c r="AY94" s="76">
        <f>ROUND(BC94*L33,2)</f>
        <v>0</v>
      </c>
      <c r="AZ94" s="76">
        <f>ROUND(AZ95,2)</f>
        <v>0</v>
      </c>
      <c r="BA94" s="76">
        <f>ROUND(BA95,2)</f>
        <v>0</v>
      </c>
      <c r="BB94" s="76">
        <f>ROUND(BB95,2)</f>
        <v>0</v>
      </c>
      <c r="BC94" s="76">
        <f>ROUND(BC95,2)</f>
        <v>0</v>
      </c>
      <c r="BD94" s="78">
        <f>ROUND(BD95,2)</f>
        <v>0</v>
      </c>
      <c r="BS94" s="79" t="s">
        <v>71</v>
      </c>
      <c r="BT94" s="79" t="s">
        <v>72</v>
      </c>
      <c r="BU94" s="80" t="s">
        <v>73</v>
      </c>
      <c r="BV94" s="79" t="s">
        <v>12</v>
      </c>
      <c r="BW94" s="79" t="s">
        <v>4</v>
      </c>
      <c r="BX94" s="79" t="s">
        <v>74</v>
      </c>
      <c r="CL94" s="79" t="s">
        <v>1</v>
      </c>
    </row>
    <row r="95" spans="1:91" s="7" customFormat="1" ht="16.5" customHeight="1">
      <c r="A95" s="81" t="s">
        <v>75</v>
      </c>
      <c r="B95" s="82"/>
      <c r="C95" s="83"/>
      <c r="D95" s="236" t="s">
        <v>76</v>
      </c>
      <c r="E95" s="236"/>
      <c r="F95" s="236"/>
      <c r="G95" s="236"/>
      <c r="H95" s="236"/>
      <c r="I95" s="84"/>
      <c r="J95" s="236" t="s">
        <v>77</v>
      </c>
      <c r="K95" s="236"/>
      <c r="L95" s="236"/>
      <c r="M95" s="236"/>
      <c r="N95" s="236"/>
      <c r="O95" s="236"/>
      <c r="P95" s="236"/>
      <c r="Q95" s="236"/>
      <c r="R95" s="236"/>
      <c r="S95" s="236"/>
      <c r="T95" s="236"/>
      <c r="U95" s="236"/>
      <c r="V95" s="236"/>
      <c r="W95" s="236"/>
      <c r="X95" s="236"/>
      <c r="Y95" s="236"/>
      <c r="Z95" s="236"/>
      <c r="AA95" s="236"/>
      <c r="AB95" s="236"/>
      <c r="AC95" s="236"/>
      <c r="AD95" s="236"/>
      <c r="AE95" s="236"/>
      <c r="AF95" s="236"/>
      <c r="AG95" s="228">
        <f>'rozpočet- Zariadenie staveniska'!J32</f>
        <v>0</v>
      </c>
      <c r="AH95" s="229"/>
      <c r="AI95" s="229"/>
      <c r="AJ95" s="229"/>
      <c r="AK95" s="229"/>
      <c r="AL95" s="229"/>
      <c r="AM95" s="229"/>
      <c r="AN95" s="228">
        <f>SUM(AG95,AT95)</f>
        <v>0</v>
      </c>
      <c r="AO95" s="229"/>
      <c r="AP95" s="229"/>
      <c r="AQ95" s="85" t="s">
        <v>78</v>
      </c>
      <c r="AR95" s="82"/>
      <c r="AS95" s="86">
        <v>0</v>
      </c>
      <c r="AT95" s="87">
        <f>ROUND(SUM(AV95:AW95),2)</f>
        <v>0</v>
      </c>
      <c r="AU95" s="88">
        <f>'rozpočet- Zariadenie staveniska'!P124</f>
        <v>473.76964499999997</v>
      </c>
      <c r="AV95" s="87">
        <f>'rozpočet- Zariadenie staveniska'!J35</f>
        <v>0</v>
      </c>
      <c r="AW95" s="87">
        <f>'rozpočet- Zariadenie staveniska'!J36</f>
        <v>0</v>
      </c>
      <c r="AX95" s="87">
        <f>'rozpočet- Zariadenie staveniska'!J37</f>
        <v>0</v>
      </c>
      <c r="AY95" s="87">
        <f>'rozpočet- Zariadenie staveniska'!J38</f>
        <v>0</v>
      </c>
      <c r="AZ95" s="87">
        <f>'rozpočet- Zariadenie staveniska'!F35</f>
        <v>0</v>
      </c>
      <c r="BA95" s="87">
        <f>'rozpočet- Zariadenie staveniska'!F36</f>
        <v>0</v>
      </c>
      <c r="BB95" s="87">
        <f>'rozpočet- Zariadenie staveniska'!F37</f>
        <v>0</v>
      </c>
      <c r="BC95" s="87">
        <f>'rozpočet- Zariadenie staveniska'!F38</f>
        <v>0</v>
      </c>
      <c r="BD95" s="89">
        <f>'rozpočet- Zariadenie staveniska'!F39</f>
        <v>0</v>
      </c>
      <c r="BT95" s="90" t="s">
        <v>79</v>
      </c>
      <c r="BV95" s="90" t="s">
        <v>12</v>
      </c>
      <c r="BW95" s="90" t="s">
        <v>80</v>
      </c>
      <c r="BX95" s="90" t="s">
        <v>4</v>
      </c>
      <c r="CL95" s="90" t="s">
        <v>1</v>
      </c>
      <c r="CM95" s="90" t="s">
        <v>72</v>
      </c>
    </row>
    <row r="96" spans="1:91">
      <c r="B96" s="20"/>
      <c r="AR96" s="20"/>
    </row>
    <row r="97" spans="1:57" s="2" customFormat="1" ht="30" customHeight="1">
      <c r="A97" s="31"/>
      <c r="B97" s="32"/>
      <c r="C97" s="71" t="s">
        <v>81</v>
      </c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215">
        <v>0</v>
      </c>
      <c r="AH97" s="215"/>
      <c r="AI97" s="215"/>
      <c r="AJ97" s="215"/>
      <c r="AK97" s="215"/>
      <c r="AL97" s="215"/>
      <c r="AM97" s="215"/>
      <c r="AN97" s="215">
        <v>0</v>
      </c>
      <c r="AO97" s="215"/>
      <c r="AP97" s="215"/>
      <c r="AQ97" s="91"/>
      <c r="AR97" s="32"/>
      <c r="AS97" s="64" t="s">
        <v>82</v>
      </c>
      <c r="AT97" s="65" t="s">
        <v>83</v>
      </c>
      <c r="AU97" s="65" t="s">
        <v>36</v>
      </c>
      <c r="AV97" s="66" t="s">
        <v>59</v>
      </c>
      <c r="AW97" s="31"/>
      <c r="AX97" s="31"/>
      <c r="AY97" s="31"/>
      <c r="AZ97" s="31"/>
      <c r="BA97" s="31"/>
      <c r="BB97" s="31"/>
      <c r="BC97" s="31"/>
      <c r="BD97" s="31"/>
      <c r="BE97" s="31"/>
    </row>
    <row r="98" spans="1:57" s="2" customFormat="1" ht="10.7" customHeight="1">
      <c r="A98" s="31"/>
      <c r="B98" s="32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2"/>
      <c r="AS98" s="31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</row>
    <row r="99" spans="1:57" s="2" customFormat="1" ht="30" customHeight="1">
      <c r="A99" s="31"/>
      <c r="B99" s="32"/>
      <c r="C99" s="92" t="s">
        <v>84</v>
      </c>
      <c r="D99" s="93"/>
      <c r="E99" s="93"/>
      <c r="F99" s="93"/>
      <c r="G99" s="93"/>
      <c r="H99" s="93"/>
      <c r="I99" s="93"/>
      <c r="J99" s="93"/>
      <c r="K99" s="93"/>
      <c r="L99" s="93"/>
      <c r="M99" s="93"/>
      <c r="N99" s="93"/>
      <c r="O99" s="93"/>
      <c r="P99" s="93"/>
      <c r="Q99" s="93"/>
      <c r="R99" s="93"/>
      <c r="S99" s="93"/>
      <c r="T99" s="93"/>
      <c r="U99" s="93"/>
      <c r="V99" s="93"/>
      <c r="W99" s="93"/>
      <c r="X99" s="93"/>
      <c r="Y99" s="93"/>
      <c r="Z99" s="93"/>
      <c r="AA99" s="93"/>
      <c r="AB99" s="93"/>
      <c r="AC99" s="93"/>
      <c r="AD99" s="93"/>
      <c r="AE99" s="93"/>
      <c r="AF99" s="93"/>
      <c r="AG99" s="225">
        <f>ROUND(AG94 + AG97, 2)</f>
        <v>0</v>
      </c>
      <c r="AH99" s="225"/>
      <c r="AI99" s="225"/>
      <c r="AJ99" s="225"/>
      <c r="AK99" s="225"/>
      <c r="AL99" s="225"/>
      <c r="AM99" s="225"/>
      <c r="AN99" s="225">
        <f>ROUND(AN94 + AN97, 2)</f>
        <v>0</v>
      </c>
      <c r="AO99" s="225"/>
      <c r="AP99" s="225"/>
      <c r="AQ99" s="93"/>
      <c r="AR99" s="32"/>
      <c r="AS99" s="31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</row>
    <row r="100" spans="1:57" s="2" customFormat="1" ht="6.95" customHeight="1">
      <c r="A100" s="31"/>
      <c r="B100" s="49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50"/>
      <c r="AM100" s="50"/>
      <c r="AN100" s="50"/>
      <c r="AO100" s="50"/>
      <c r="AP100" s="50"/>
      <c r="AQ100" s="50"/>
      <c r="AR100" s="32"/>
      <c r="AS100" s="31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</row>
  </sheetData>
  <mergeCells count="46">
    <mergeCell ref="AG97:AM97"/>
    <mergeCell ref="AN97:AP97"/>
    <mergeCell ref="AG99:AM99"/>
    <mergeCell ref="AN99:AP99"/>
    <mergeCell ref="AR2:BE2"/>
    <mergeCell ref="AN95:AP95"/>
    <mergeCell ref="AG95:AM95"/>
    <mergeCell ref="AK29:AO29"/>
    <mergeCell ref="K5:AO5"/>
    <mergeCell ref="K6:AO6"/>
    <mergeCell ref="E23:AN23"/>
    <mergeCell ref="AK26:AO26"/>
    <mergeCell ref="AK27:AO27"/>
    <mergeCell ref="D95:H95"/>
    <mergeCell ref="J95:AF95"/>
    <mergeCell ref="AG94:AM94"/>
    <mergeCell ref="AN94:AP94"/>
    <mergeCell ref="AS89:AT91"/>
    <mergeCell ref="AM90:AP90"/>
    <mergeCell ref="C92:G92"/>
    <mergeCell ref="I92:AF92"/>
    <mergeCell ref="AG92:AM92"/>
    <mergeCell ref="AN92:AP92"/>
    <mergeCell ref="X38:AB38"/>
    <mergeCell ref="AK38:AO38"/>
    <mergeCell ref="L85:AO85"/>
    <mergeCell ref="AM87:AN87"/>
    <mergeCell ref="AM89:AP89"/>
    <mergeCell ref="W35:AE35"/>
    <mergeCell ref="AK35:AO35"/>
    <mergeCell ref="L35:P35"/>
    <mergeCell ref="W36:AE36"/>
    <mergeCell ref="AK36:AO36"/>
    <mergeCell ref="L36:P36"/>
    <mergeCell ref="W33:AE33"/>
    <mergeCell ref="AK33:AO33"/>
    <mergeCell ref="L33:P33"/>
    <mergeCell ref="W34:AE34"/>
    <mergeCell ref="AK34:AO34"/>
    <mergeCell ref="L34:P34"/>
    <mergeCell ref="L31:P31"/>
    <mergeCell ref="W31:AE31"/>
    <mergeCell ref="AK31:AO31"/>
    <mergeCell ref="W32:AE32"/>
    <mergeCell ref="AK32:AO32"/>
    <mergeCell ref="L32:P32"/>
  </mergeCells>
  <hyperlinks>
    <hyperlink ref="A95" location="'03e - Zariadenie staveniska'!C2" display="/"/>
  </hyperlinks>
  <pageMargins left="0.39374999999999999" right="0.39374999999999999" top="0.39374999999999999" bottom="0.39374999999999999" header="0" footer="0"/>
  <pageSetup paperSize="9" scale="75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55"/>
  <sheetViews>
    <sheetView showGridLines="0" tabSelected="1" topLeftCell="A121" workbookViewId="0">
      <selection activeCell="H142" sqref="H142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0.66406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5"/>
    </row>
    <row r="2" spans="1:46" s="1" customFormat="1" ht="36.950000000000003" customHeight="1">
      <c r="L2" s="226" t="s">
        <v>5</v>
      </c>
      <c r="M2" s="227"/>
      <c r="N2" s="227"/>
      <c r="O2" s="227"/>
      <c r="P2" s="227"/>
      <c r="Q2" s="227"/>
      <c r="R2" s="227"/>
      <c r="S2" s="227"/>
      <c r="T2" s="227"/>
      <c r="U2" s="227"/>
      <c r="V2" s="227"/>
      <c r="AT2" s="17" t="s">
        <v>80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72</v>
      </c>
    </row>
    <row r="4" spans="1:46" s="1" customFormat="1" ht="24.95" customHeight="1">
      <c r="B4" s="20"/>
      <c r="D4" s="21" t="s">
        <v>173</v>
      </c>
      <c r="L4" s="20"/>
      <c r="M4" s="96" t="s">
        <v>9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6" t="s">
        <v>13</v>
      </c>
      <c r="L6" s="20"/>
    </row>
    <row r="7" spans="1:46" s="1" customFormat="1" ht="26.25" customHeight="1">
      <c r="B7" s="20"/>
      <c r="E7" s="239" t="str">
        <f>'Rekapitulácia stavby'!K6</f>
        <v>Umiestnenie lávky v priestore Horného rybníka v lokalite Kamenný mlyn v Trnave_dub</v>
      </c>
      <c r="F7" s="240"/>
      <c r="G7" s="240"/>
      <c r="H7" s="240"/>
      <c r="L7" s="20"/>
    </row>
    <row r="8" spans="1:46" s="2" customFormat="1" ht="12" customHeight="1">
      <c r="A8" s="31"/>
      <c r="B8" s="32"/>
      <c r="C8" s="31"/>
      <c r="D8" s="26" t="s">
        <v>85</v>
      </c>
      <c r="E8" s="31"/>
      <c r="F8" s="31"/>
      <c r="G8" s="31"/>
      <c r="H8" s="31"/>
      <c r="I8" s="31"/>
      <c r="J8" s="31"/>
      <c r="K8" s="31"/>
      <c r="L8" s="44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2"/>
      <c r="C9" s="31"/>
      <c r="D9" s="31"/>
      <c r="E9" s="210" t="s">
        <v>77</v>
      </c>
      <c r="F9" s="238"/>
      <c r="G9" s="238"/>
      <c r="H9" s="238"/>
      <c r="I9" s="31"/>
      <c r="J9" s="31"/>
      <c r="K9" s="31"/>
      <c r="L9" s="44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4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2"/>
      <c r="C11" s="31"/>
      <c r="D11" s="26" t="s">
        <v>15</v>
      </c>
      <c r="E11" s="31"/>
      <c r="F11" s="24" t="s">
        <v>1</v>
      </c>
      <c r="G11" s="31"/>
      <c r="H11" s="31"/>
      <c r="I11" s="26" t="s">
        <v>16</v>
      </c>
      <c r="J11" s="24" t="s">
        <v>1</v>
      </c>
      <c r="K11" s="31"/>
      <c r="L11" s="44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6" t="s">
        <v>17</v>
      </c>
      <c r="E12" s="31"/>
      <c r="F12" s="24" t="s">
        <v>18</v>
      </c>
      <c r="G12" s="31"/>
      <c r="H12" s="31"/>
      <c r="I12" s="26" t="s">
        <v>19</v>
      </c>
      <c r="J12" s="57"/>
      <c r="K12" s="31"/>
      <c r="L12" s="44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7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4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2"/>
      <c r="C14" s="31"/>
      <c r="D14" s="26" t="s">
        <v>20</v>
      </c>
      <c r="E14" s="31"/>
      <c r="F14" s="31"/>
      <c r="G14" s="31"/>
      <c r="H14" s="31"/>
      <c r="I14" s="26" t="s">
        <v>21</v>
      </c>
      <c r="J14" s="24" t="s">
        <v>1</v>
      </c>
      <c r="K14" s="31"/>
      <c r="L14" s="44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2"/>
      <c r="C15" s="31"/>
      <c r="D15" s="31"/>
      <c r="E15" s="24" t="s">
        <v>22</v>
      </c>
      <c r="F15" s="31"/>
      <c r="G15" s="31"/>
      <c r="H15" s="31"/>
      <c r="I15" s="26" t="s">
        <v>23</v>
      </c>
      <c r="J15" s="24" t="s">
        <v>1</v>
      </c>
      <c r="K15" s="31"/>
      <c r="L15" s="44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4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6" t="s">
        <v>24</v>
      </c>
      <c r="E17" s="31"/>
      <c r="F17" s="31"/>
      <c r="G17" s="31"/>
      <c r="H17" s="31"/>
      <c r="I17" s="26" t="s">
        <v>21</v>
      </c>
      <c r="J17" s="24" t="str">
        <f>'Rekapitulácia stavby'!AN13</f>
        <v/>
      </c>
      <c r="K17" s="31"/>
      <c r="L17" s="44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232" t="str">
        <f>'Rekapitulácia stavby'!E14</f>
        <v xml:space="preserve"> </v>
      </c>
      <c r="F18" s="232"/>
      <c r="G18" s="232"/>
      <c r="H18" s="232"/>
      <c r="I18" s="26" t="s">
        <v>23</v>
      </c>
      <c r="J18" s="24" t="str">
        <f>'Rekapitulácia stavby'!AN14</f>
        <v/>
      </c>
      <c r="K18" s="31"/>
      <c r="L18" s="44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4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6" t="s">
        <v>25</v>
      </c>
      <c r="E20" s="31"/>
      <c r="F20" s="31"/>
      <c r="G20" s="31"/>
      <c r="H20" s="31"/>
      <c r="I20" s="26" t="s">
        <v>21</v>
      </c>
      <c r="J20" s="24" t="s">
        <v>1</v>
      </c>
      <c r="K20" s="31"/>
      <c r="L20" s="44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4" t="s">
        <v>26</v>
      </c>
      <c r="F21" s="31"/>
      <c r="G21" s="31"/>
      <c r="H21" s="31"/>
      <c r="I21" s="26" t="s">
        <v>23</v>
      </c>
      <c r="J21" s="24" t="s">
        <v>1</v>
      </c>
      <c r="K21" s="31"/>
      <c r="L21" s="44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4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6" t="s">
        <v>28</v>
      </c>
      <c r="E23" s="31"/>
      <c r="F23" s="31"/>
      <c r="G23" s="31"/>
      <c r="H23" s="31"/>
      <c r="I23" s="26" t="s">
        <v>21</v>
      </c>
      <c r="J23" s="24" t="str">
        <f>IF('Rekapitulácia stavby'!AN19="","",'Rekapitulácia stavby'!AN19)</f>
        <v/>
      </c>
      <c r="K23" s="31"/>
      <c r="L23" s="44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4" t="str">
        <f>IF('Rekapitulácia stavby'!E20="","",'Rekapitulácia stavby'!E20)</f>
        <v xml:space="preserve"> </v>
      </c>
      <c r="F24" s="31"/>
      <c r="G24" s="31"/>
      <c r="H24" s="31"/>
      <c r="I24" s="26" t="s">
        <v>23</v>
      </c>
      <c r="J24" s="24" t="str">
        <f>IF('Rekapitulácia stavby'!AN20="","",'Rekapitulácia stavby'!AN20)</f>
        <v/>
      </c>
      <c r="K24" s="31"/>
      <c r="L24" s="44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4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6" t="s">
        <v>29</v>
      </c>
      <c r="E26" s="31"/>
      <c r="F26" s="31"/>
      <c r="G26" s="31"/>
      <c r="H26" s="31"/>
      <c r="I26" s="31"/>
      <c r="J26" s="31"/>
      <c r="K26" s="31"/>
      <c r="L26" s="44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97"/>
      <c r="B27" s="98"/>
      <c r="C27" s="97"/>
      <c r="D27" s="97"/>
      <c r="E27" s="234" t="s">
        <v>1</v>
      </c>
      <c r="F27" s="234"/>
      <c r="G27" s="234"/>
      <c r="H27" s="234"/>
      <c r="I27" s="97"/>
      <c r="J27" s="97"/>
      <c r="K27" s="97"/>
      <c r="L27" s="99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</row>
    <row r="28" spans="1:3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4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68"/>
      <c r="E29" s="68"/>
      <c r="F29" s="68"/>
      <c r="G29" s="68"/>
      <c r="H29" s="68"/>
      <c r="I29" s="68"/>
      <c r="J29" s="68"/>
      <c r="K29" s="68"/>
      <c r="L29" s="44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4.45" customHeight="1">
      <c r="A30" s="31"/>
      <c r="B30" s="32"/>
      <c r="C30" s="31"/>
      <c r="D30" s="24" t="s">
        <v>86</v>
      </c>
      <c r="E30" s="31"/>
      <c r="F30" s="31"/>
      <c r="G30" s="31"/>
      <c r="H30" s="31"/>
      <c r="I30" s="31"/>
      <c r="J30" s="30">
        <f>J96</f>
        <v>0</v>
      </c>
      <c r="K30" s="31"/>
      <c r="L30" s="44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14.45" customHeight="1">
      <c r="A31" s="31"/>
      <c r="B31" s="32"/>
      <c r="C31" s="31"/>
      <c r="D31" s="29" t="s">
        <v>87</v>
      </c>
      <c r="E31" s="31"/>
      <c r="F31" s="31"/>
      <c r="G31" s="31"/>
      <c r="H31" s="31"/>
      <c r="I31" s="31"/>
      <c r="J31" s="30">
        <f>J103</f>
        <v>0</v>
      </c>
      <c r="K31" s="31"/>
      <c r="L31" s="44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25.35" customHeight="1">
      <c r="A32" s="31"/>
      <c r="B32" s="32"/>
      <c r="C32" s="31"/>
      <c r="D32" s="100" t="s">
        <v>32</v>
      </c>
      <c r="E32" s="31"/>
      <c r="F32" s="31"/>
      <c r="G32" s="31"/>
      <c r="H32" s="31"/>
      <c r="I32" s="31"/>
      <c r="J32" s="73">
        <f>ROUND(J30 + J31, 2)</f>
        <v>0</v>
      </c>
      <c r="K32" s="31"/>
      <c r="L32" s="44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customHeight="1">
      <c r="A33" s="31"/>
      <c r="B33" s="32"/>
      <c r="C33" s="31"/>
      <c r="D33" s="68"/>
      <c r="E33" s="68"/>
      <c r="F33" s="68"/>
      <c r="G33" s="68"/>
      <c r="H33" s="68"/>
      <c r="I33" s="68"/>
      <c r="J33" s="68"/>
      <c r="K33" s="68"/>
      <c r="L33" s="44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31"/>
      <c r="E34" s="31"/>
      <c r="F34" s="35" t="s">
        <v>34</v>
      </c>
      <c r="G34" s="31"/>
      <c r="H34" s="31"/>
      <c r="I34" s="35" t="s">
        <v>33</v>
      </c>
      <c r="J34" s="35" t="s">
        <v>35</v>
      </c>
      <c r="K34" s="31"/>
      <c r="L34" s="44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customHeight="1">
      <c r="A35" s="31"/>
      <c r="B35" s="32"/>
      <c r="C35" s="31"/>
      <c r="D35" s="101" t="s">
        <v>36</v>
      </c>
      <c r="E35" s="37" t="s">
        <v>37</v>
      </c>
      <c r="F35" s="102">
        <f>ROUND((SUM(BE103:BE104) + SUM(BE124:BE154)),  2)</f>
        <v>0</v>
      </c>
      <c r="G35" s="103"/>
      <c r="H35" s="103"/>
      <c r="I35" s="104">
        <v>0.2</v>
      </c>
      <c r="J35" s="102">
        <f>ROUND(((SUM(BE103:BE104) + SUM(BE124:BE154))*I35),  2)</f>
        <v>0</v>
      </c>
      <c r="K35" s="31"/>
      <c r="L35" s="44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customHeight="1">
      <c r="A36" s="31"/>
      <c r="B36" s="32"/>
      <c r="C36" s="31"/>
      <c r="D36" s="31"/>
      <c r="E36" s="37" t="s">
        <v>38</v>
      </c>
      <c r="F36" s="105">
        <f>SUM(J125-J137)</f>
        <v>0</v>
      </c>
      <c r="G36" s="31"/>
      <c r="H36" s="31"/>
      <c r="I36" s="106">
        <v>0.2</v>
      </c>
      <c r="J36" s="105">
        <f>SUM(F36*I36)</f>
        <v>0</v>
      </c>
      <c r="K36" s="31"/>
      <c r="L36" s="44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26" t="s">
        <v>39</v>
      </c>
      <c r="F37" s="105">
        <f>ROUND((SUM(BG103:BG104) + SUM(BG124:BG154)),  2)</f>
        <v>0</v>
      </c>
      <c r="G37" s="31"/>
      <c r="H37" s="31"/>
      <c r="I37" s="106">
        <v>0.2</v>
      </c>
      <c r="J37" s="105">
        <f>0</f>
        <v>0</v>
      </c>
      <c r="K37" s="31"/>
      <c r="L37" s="44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hidden="1" customHeight="1">
      <c r="A38" s="31"/>
      <c r="B38" s="32"/>
      <c r="C38" s="31"/>
      <c r="D38" s="31"/>
      <c r="E38" s="26" t="s">
        <v>40</v>
      </c>
      <c r="F38" s="105">
        <f>ROUND((SUM(BH103:BH104) + SUM(BH124:BH154)),  2)</f>
        <v>0</v>
      </c>
      <c r="G38" s="31"/>
      <c r="H38" s="31"/>
      <c r="I38" s="106">
        <v>0.2</v>
      </c>
      <c r="J38" s="105">
        <f>0</f>
        <v>0</v>
      </c>
      <c r="K38" s="31"/>
      <c r="L38" s="44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hidden="1" customHeight="1">
      <c r="A39" s="31"/>
      <c r="B39" s="32"/>
      <c r="C39" s="31"/>
      <c r="D39" s="31"/>
      <c r="E39" s="37" t="s">
        <v>41</v>
      </c>
      <c r="F39" s="102">
        <f>ROUND((SUM(BI103:BI104) + SUM(BI124:BI154)),  2)</f>
        <v>0</v>
      </c>
      <c r="G39" s="103"/>
      <c r="H39" s="103"/>
      <c r="I39" s="104">
        <v>0</v>
      </c>
      <c r="J39" s="102">
        <f>0</f>
        <v>0</v>
      </c>
      <c r="K39" s="31"/>
      <c r="L39" s="44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6.95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4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25.35" customHeight="1">
      <c r="A41" s="31"/>
      <c r="B41" s="32"/>
      <c r="C41" s="93"/>
      <c r="D41" s="107" t="s">
        <v>42</v>
      </c>
      <c r="E41" s="62"/>
      <c r="F41" s="62"/>
      <c r="G41" s="108" t="s">
        <v>43</v>
      </c>
      <c r="H41" s="109" t="s">
        <v>44</v>
      </c>
      <c r="I41" s="62"/>
      <c r="J41" s="110">
        <f>SUM(F36+J36+J137)</f>
        <v>0</v>
      </c>
      <c r="K41" s="111"/>
      <c r="L41" s="44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customHeight="1">
      <c r="A42" s="31"/>
      <c r="B42" s="32"/>
      <c r="C42" s="31"/>
      <c r="D42" s="31"/>
      <c r="E42" s="31"/>
      <c r="F42" s="31"/>
      <c r="G42" s="31"/>
      <c r="H42" s="31"/>
      <c r="I42" s="31"/>
      <c r="J42" s="31"/>
      <c r="K42" s="31"/>
      <c r="L42" s="44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4"/>
      <c r="D50" s="45" t="s">
        <v>45</v>
      </c>
      <c r="E50" s="46"/>
      <c r="F50" s="46"/>
      <c r="G50" s="45" t="s">
        <v>46</v>
      </c>
      <c r="H50" s="46"/>
      <c r="I50" s="46"/>
      <c r="J50" s="46"/>
      <c r="K50" s="46"/>
      <c r="L50" s="44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2.75">
      <c r="A61" s="31"/>
      <c r="B61" s="32"/>
      <c r="C61" s="31"/>
      <c r="D61" s="47" t="s">
        <v>47</v>
      </c>
      <c r="E61" s="34"/>
      <c r="F61" s="112" t="s">
        <v>48</v>
      </c>
      <c r="G61" s="47" t="s">
        <v>47</v>
      </c>
      <c r="H61" s="34"/>
      <c r="I61" s="34"/>
      <c r="J61" s="113" t="s">
        <v>48</v>
      </c>
      <c r="K61" s="34"/>
      <c r="L61" s="44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2.75">
      <c r="A65" s="31"/>
      <c r="B65" s="32"/>
      <c r="C65" s="31"/>
      <c r="D65" s="45" t="s">
        <v>49</v>
      </c>
      <c r="E65" s="48"/>
      <c r="F65" s="48"/>
      <c r="G65" s="45" t="s">
        <v>50</v>
      </c>
      <c r="H65" s="48"/>
      <c r="I65" s="48"/>
      <c r="J65" s="48"/>
      <c r="K65" s="48"/>
      <c r="L65" s="44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2.75">
      <c r="A76" s="31"/>
      <c r="B76" s="32"/>
      <c r="C76" s="31"/>
      <c r="D76" s="47" t="s">
        <v>47</v>
      </c>
      <c r="E76" s="34"/>
      <c r="F76" s="112" t="s">
        <v>48</v>
      </c>
      <c r="G76" s="47" t="s">
        <v>47</v>
      </c>
      <c r="H76" s="34"/>
      <c r="I76" s="34"/>
      <c r="J76" s="113" t="s">
        <v>48</v>
      </c>
      <c r="K76" s="34"/>
      <c r="L76" s="44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44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44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1" t="s">
        <v>172</v>
      </c>
      <c r="D82" s="31"/>
      <c r="E82" s="31"/>
      <c r="F82" s="31"/>
      <c r="G82" s="31"/>
      <c r="H82" s="31"/>
      <c r="I82" s="31"/>
      <c r="J82" s="31"/>
      <c r="K82" s="31"/>
      <c r="L82" s="44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4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13</v>
      </c>
      <c r="D84" s="31"/>
      <c r="E84" s="31"/>
      <c r="F84" s="31"/>
      <c r="G84" s="31"/>
      <c r="H84" s="31"/>
      <c r="I84" s="31"/>
      <c r="J84" s="31"/>
      <c r="K84" s="31"/>
      <c r="L84" s="44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26.25" customHeight="1">
      <c r="A85" s="31"/>
      <c r="B85" s="32"/>
      <c r="C85" s="31"/>
      <c r="D85" s="31"/>
      <c r="E85" s="239" t="str">
        <f>E7</f>
        <v>Umiestnenie lávky v priestore Horného rybníka v lokalite Kamenný mlyn v Trnave_dub</v>
      </c>
      <c r="F85" s="240"/>
      <c r="G85" s="240"/>
      <c r="H85" s="240"/>
      <c r="I85" s="31"/>
      <c r="J85" s="31"/>
      <c r="K85" s="31"/>
      <c r="L85" s="44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85</v>
      </c>
      <c r="D86" s="31"/>
      <c r="E86" s="31"/>
      <c r="F86" s="31"/>
      <c r="G86" s="31"/>
      <c r="H86" s="31"/>
      <c r="I86" s="31"/>
      <c r="J86" s="31"/>
      <c r="K86" s="31"/>
      <c r="L86" s="44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1"/>
      <c r="D87" s="31"/>
      <c r="E87" s="210" t="str">
        <f>E9</f>
        <v>Zariadenie staveniska</v>
      </c>
      <c r="F87" s="238"/>
      <c r="G87" s="238"/>
      <c r="H87" s="238"/>
      <c r="I87" s="31"/>
      <c r="J87" s="31"/>
      <c r="K87" s="31"/>
      <c r="L87" s="44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4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17</v>
      </c>
      <c r="D89" s="31"/>
      <c r="E89" s="31"/>
      <c r="F89" s="24" t="str">
        <f>F12</f>
        <v xml:space="preserve"> </v>
      </c>
      <c r="G89" s="31"/>
      <c r="H89" s="31"/>
      <c r="I89" s="26" t="s">
        <v>19</v>
      </c>
      <c r="J89" s="57" t="str">
        <f>IF(J12="","",J12)</f>
        <v/>
      </c>
      <c r="K89" s="31"/>
      <c r="L89" s="44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4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20</v>
      </c>
      <c r="D91" s="31"/>
      <c r="E91" s="31"/>
      <c r="F91" s="24" t="str">
        <f>E15</f>
        <v>Mesto Trnava č.1 917 71 Trnava</v>
      </c>
      <c r="G91" s="31"/>
      <c r="H91" s="31"/>
      <c r="I91" s="26" t="s">
        <v>25</v>
      </c>
      <c r="J91" s="27" t="str">
        <f>E21</f>
        <v>Šercel Švec, s.r.o.</v>
      </c>
      <c r="K91" s="31"/>
      <c r="L91" s="44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24</v>
      </c>
      <c r="D92" s="31"/>
      <c r="E92" s="31"/>
      <c r="F92" s="24" t="str">
        <f>IF(E18="","",E18)</f>
        <v xml:space="preserve"> </v>
      </c>
      <c r="G92" s="31"/>
      <c r="H92" s="31"/>
      <c r="I92" s="26" t="s">
        <v>28</v>
      </c>
      <c r="J92" s="27" t="str">
        <f>E24</f>
        <v xml:space="preserve"> </v>
      </c>
      <c r="K92" s="31"/>
      <c r="L92" s="44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4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14" t="s">
        <v>88</v>
      </c>
      <c r="D94" s="93"/>
      <c r="E94" s="93"/>
      <c r="F94" s="93"/>
      <c r="G94" s="93"/>
      <c r="H94" s="93"/>
      <c r="I94" s="93"/>
      <c r="J94" s="115" t="s">
        <v>89</v>
      </c>
      <c r="K94" s="93"/>
      <c r="L94" s="44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4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7" customHeight="1">
      <c r="A96" s="31"/>
      <c r="B96" s="32"/>
      <c r="C96" s="116" t="s">
        <v>90</v>
      </c>
      <c r="D96" s="31"/>
      <c r="E96" s="31"/>
      <c r="F96" s="31"/>
      <c r="G96" s="31"/>
      <c r="H96" s="31"/>
      <c r="I96" s="31"/>
      <c r="J96" s="73">
        <f>J124</f>
        <v>0</v>
      </c>
      <c r="K96" s="31"/>
      <c r="L96" s="44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7" t="s">
        <v>91</v>
      </c>
    </row>
    <row r="97" spans="1:31" s="9" customFormat="1" ht="24.95" customHeight="1">
      <c r="B97" s="117"/>
      <c r="D97" s="118" t="s">
        <v>92</v>
      </c>
      <c r="E97" s="119"/>
      <c r="F97" s="119"/>
      <c r="G97" s="119"/>
      <c r="H97" s="119"/>
      <c r="I97" s="119"/>
      <c r="J97" s="120">
        <f>J125</f>
        <v>0</v>
      </c>
      <c r="L97" s="117"/>
    </row>
    <row r="98" spans="1:31" s="10" customFormat="1" ht="19.899999999999999" customHeight="1">
      <c r="B98" s="121"/>
      <c r="D98" s="122" t="s">
        <v>93</v>
      </c>
      <c r="E98" s="123"/>
      <c r="F98" s="123"/>
      <c r="G98" s="123"/>
      <c r="H98" s="123"/>
      <c r="I98" s="123"/>
      <c r="J98" s="124">
        <f>J126</f>
        <v>0</v>
      </c>
      <c r="L98" s="121"/>
    </row>
    <row r="99" spans="1:31" s="10" customFormat="1" ht="19.899999999999999" customHeight="1">
      <c r="B99" s="121"/>
      <c r="D99" s="122" t="s">
        <v>94</v>
      </c>
      <c r="E99" s="123"/>
      <c r="F99" s="123"/>
      <c r="G99" s="123"/>
      <c r="H99" s="123"/>
      <c r="I99" s="123"/>
      <c r="J99" s="124">
        <f>J141</f>
        <v>0</v>
      </c>
      <c r="L99" s="121"/>
    </row>
    <row r="100" spans="1:31" s="10" customFormat="1" ht="19.899999999999999" customHeight="1">
      <c r="B100" s="121"/>
      <c r="D100" s="122" t="s">
        <v>95</v>
      </c>
      <c r="E100" s="123"/>
      <c r="F100" s="123"/>
      <c r="G100" s="123"/>
      <c r="H100" s="123"/>
      <c r="I100" s="123"/>
      <c r="J100" s="124">
        <f>J153</f>
        <v>0</v>
      </c>
      <c r="L100" s="121"/>
    </row>
    <row r="101" spans="1:31" s="2" customFormat="1" ht="21.75" customHeight="1">
      <c r="A101" s="31"/>
      <c r="B101" s="32"/>
      <c r="C101" s="31"/>
      <c r="D101" s="31"/>
      <c r="E101" s="31"/>
      <c r="F101" s="31"/>
      <c r="G101" s="31"/>
      <c r="H101" s="31"/>
      <c r="I101" s="31"/>
      <c r="J101" s="31"/>
      <c r="K101" s="31"/>
      <c r="L101" s="44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</row>
    <row r="102" spans="1:31" s="2" customFormat="1" ht="6.95" customHeight="1">
      <c r="A102" s="31"/>
      <c r="B102" s="32"/>
      <c r="C102" s="31"/>
      <c r="D102" s="31"/>
      <c r="E102" s="31"/>
      <c r="F102" s="31"/>
      <c r="G102" s="31"/>
      <c r="H102" s="31"/>
      <c r="I102" s="31"/>
      <c r="J102" s="31"/>
      <c r="K102" s="31"/>
      <c r="L102" s="44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</row>
    <row r="103" spans="1:31" s="2" customFormat="1" ht="29.25" customHeight="1">
      <c r="A103" s="31"/>
      <c r="B103" s="32"/>
      <c r="C103" s="116" t="s">
        <v>96</v>
      </c>
      <c r="D103" s="31"/>
      <c r="E103" s="31"/>
      <c r="F103" s="31"/>
      <c r="G103" s="31"/>
      <c r="H103" s="31"/>
      <c r="I103" s="31"/>
      <c r="J103" s="125">
        <v>0</v>
      </c>
      <c r="K103" s="31"/>
      <c r="L103" s="44"/>
      <c r="N103" s="126" t="s">
        <v>36</v>
      </c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</row>
    <row r="104" spans="1:31" s="2" customFormat="1" ht="18" customHeight="1">
      <c r="A104" s="31"/>
      <c r="B104" s="32"/>
      <c r="C104" s="31"/>
      <c r="D104" s="31"/>
      <c r="E104" s="31"/>
      <c r="F104" s="31"/>
      <c r="G104" s="31"/>
      <c r="H104" s="31"/>
      <c r="I104" s="31"/>
      <c r="J104" s="31"/>
      <c r="K104" s="31"/>
      <c r="L104" s="44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</row>
    <row r="105" spans="1:31" s="2" customFormat="1" ht="29.25" customHeight="1">
      <c r="A105" s="31"/>
      <c r="B105" s="32"/>
      <c r="C105" s="92" t="s">
        <v>84</v>
      </c>
      <c r="D105" s="93"/>
      <c r="E105" s="93"/>
      <c r="F105" s="93"/>
      <c r="G105" s="93"/>
      <c r="H105" s="93"/>
      <c r="I105" s="93"/>
      <c r="J105" s="94">
        <f>ROUND(J96+J103,2)</f>
        <v>0</v>
      </c>
      <c r="K105" s="93"/>
      <c r="L105" s="44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6" spans="1:31" s="2" customFormat="1" ht="6.95" customHeight="1">
      <c r="A106" s="31"/>
      <c r="B106" s="49"/>
      <c r="C106" s="50"/>
      <c r="D106" s="50"/>
      <c r="E106" s="50"/>
      <c r="F106" s="50"/>
      <c r="G106" s="50"/>
      <c r="H106" s="50"/>
      <c r="I106" s="50"/>
      <c r="J106" s="50"/>
      <c r="K106" s="50"/>
      <c r="L106" s="44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10" spans="1:31" s="2" customFormat="1" ht="6.95" customHeight="1">
      <c r="A110" s="31"/>
      <c r="B110" s="51"/>
      <c r="C110" s="52"/>
      <c r="D110" s="52"/>
      <c r="E110" s="52"/>
      <c r="F110" s="52"/>
      <c r="G110" s="52"/>
      <c r="H110" s="52"/>
      <c r="I110" s="52"/>
      <c r="J110" s="52"/>
      <c r="K110" s="52"/>
      <c r="L110" s="44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31" s="2" customFormat="1" ht="24.95" customHeight="1">
      <c r="A111" s="31"/>
      <c r="B111" s="32"/>
      <c r="C111" s="21" t="s">
        <v>174</v>
      </c>
      <c r="D111" s="31"/>
      <c r="E111" s="31"/>
      <c r="F111" s="31"/>
      <c r="G111" s="31"/>
      <c r="H111" s="31"/>
      <c r="I111" s="31"/>
      <c r="J111" s="31"/>
      <c r="K111" s="31"/>
      <c r="L111" s="44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6.95" customHeight="1">
      <c r="A112" s="31"/>
      <c r="B112" s="32"/>
      <c r="C112" s="31"/>
      <c r="D112" s="31"/>
      <c r="E112" s="31"/>
      <c r="F112" s="31"/>
      <c r="G112" s="31"/>
      <c r="H112" s="31"/>
      <c r="I112" s="31"/>
      <c r="J112" s="31"/>
      <c r="K112" s="31"/>
      <c r="L112" s="44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12" customHeight="1">
      <c r="A113" s="31"/>
      <c r="B113" s="32"/>
      <c r="C113" s="26" t="s">
        <v>13</v>
      </c>
      <c r="D113" s="31"/>
      <c r="E113" s="31"/>
      <c r="F113" s="31"/>
      <c r="G113" s="31"/>
      <c r="H113" s="31"/>
      <c r="I113" s="31"/>
      <c r="J113" s="31"/>
      <c r="K113" s="31"/>
      <c r="L113" s="44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26.25" customHeight="1">
      <c r="A114" s="31"/>
      <c r="B114" s="32"/>
      <c r="C114" s="31"/>
      <c r="D114" s="31"/>
      <c r="E114" s="239" t="str">
        <f>E7</f>
        <v>Umiestnenie lávky v priestore Horného rybníka v lokalite Kamenný mlyn v Trnave_dub</v>
      </c>
      <c r="F114" s="240"/>
      <c r="G114" s="240"/>
      <c r="H114" s="240"/>
      <c r="I114" s="31"/>
      <c r="J114" s="31"/>
      <c r="K114" s="31"/>
      <c r="L114" s="44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12" customHeight="1">
      <c r="A115" s="31"/>
      <c r="B115" s="32"/>
      <c r="C115" s="26" t="s">
        <v>85</v>
      </c>
      <c r="D115" s="31"/>
      <c r="E115" s="31"/>
      <c r="F115" s="31"/>
      <c r="G115" s="31"/>
      <c r="H115" s="31"/>
      <c r="I115" s="31"/>
      <c r="J115" s="31"/>
      <c r="K115" s="31"/>
      <c r="L115" s="44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16.5" customHeight="1">
      <c r="A116" s="31"/>
      <c r="B116" s="32"/>
      <c r="C116" s="31"/>
      <c r="D116" s="31"/>
      <c r="E116" s="210" t="str">
        <f>E9</f>
        <v>Zariadenie staveniska</v>
      </c>
      <c r="F116" s="238"/>
      <c r="G116" s="238"/>
      <c r="H116" s="238"/>
      <c r="I116" s="31"/>
      <c r="J116" s="31"/>
      <c r="K116" s="31"/>
      <c r="L116" s="44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6.95" customHeight="1">
      <c r="A117" s="31"/>
      <c r="B117" s="32"/>
      <c r="C117" s="31"/>
      <c r="D117" s="31"/>
      <c r="E117" s="31"/>
      <c r="F117" s="31"/>
      <c r="G117" s="31"/>
      <c r="H117" s="31"/>
      <c r="I117" s="31"/>
      <c r="J117" s="31"/>
      <c r="K117" s="31"/>
      <c r="L117" s="44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2" customFormat="1" ht="12" customHeight="1">
      <c r="A118" s="31"/>
      <c r="B118" s="32"/>
      <c r="C118" s="26" t="s">
        <v>17</v>
      </c>
      <c r="D118" s="31"/>
      <c r="E118" s="31"/>
      <c r="F118" s="24" t="str">
        <f>F12</f>
        <v xml:space="preserve"> </v>
      </c>
      <c r="G118" s="31"/>
      <c r="H118" s="31"/>
      <c r="I118" s="26" t="s">
        <v>19</v>
      </c>
      <c r="J118" s="57" t="str">
        <f>IF(J12="","",J12)</f>
        <v/>
      </c>
      <c r="K118" s="31"/>
      <c r="L118" s="44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5" s="2" customFormat="1" ht="6.95" customHeight="1">
      <c r="A119" s="31"/>
      <c r="B119" s="32"/>
      <c r="C119" s="31"/>
      <c r="D119" s="31"/>
      <c r="E119" s="31"/>
      <c r="F119" s="31"/>
      <c r="G119" s="31"/>
      <c r="H119" s="31"/>
      <c r="I119" s="31"/>
      <c r="J119" s="31"/>
      <c r="K119" s="31"/>
      <c r="L119" s="44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5" s="2" customFormat="1" ht="15.2" customHeight="1">
      <c r="A120" s="31"/>
      <c r="B120" s="32"/>
      <c r="C120" s="26" t="s">
        <v>20</v>
      </c>
      <c r="D120" s="31"/>
      <c r="E120" s="31"/>
      <c r="F120" s="24" t="str">
        <f>E15</f>
        <v>Mesto Trnava č.1 917 71 Trnava</v>
      </c>
      <c r="G120" s="31"/>
      <c r="H120" s="31"/>
      <c r="I120" s="26" t="s">
        <v>25</v>
      </c>
      <c r="J120" s="27" t="str">
        <f>E21</f>
        <v>Šercel Švec, s.r.o.</v>
      </c>
      <c r="K120" s="31"/>
      <c r="L120" s="44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5" s="2" customFormat="1" ht="15.2" customHeight="1">
      <c r="A121" s="31"/>
      <c r="B121" s="32"/>
      <c r="C121" s="26" t="s">
        <v>24</v>
      </c>
      <c r="D121" s="31"/>
      <c r="E121" s="31"/>
      <c r="F121" s="24" t="str">
        <f>IF(E18="","",E18)</f>
        <v xml:space="preserve"> </v>
      </c>
      <c r="G121" s="31"/>
      <c r="H121" s="31"/>
      <c r="I121" s="26" t="s">
        <v>28</v>
      </c>
      <c r="J121" s="27" t="str">
        <f>E24</f>
        <v xml:space="preserve"> </v>
      </c>
      <c r="K121" s="31"/>
      <c r="L121" s="44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5" s="2" customFormat="1" ht="10.35" customHeight="1">
      <c r="A122" s="31"/>
      <c r="B122" s="32"/>
      <c r="C122" s="31"/>
      <c r="D122" s="31"/>
      <c r="E122" s="31"/>
      <c r="F122" s="31"/>
      <c r="G122" s="31"/>
      <c r="H122" s="31"/>
      <c r="I122" s="31"/>
      <c r="J122" s="31"/>
      <c r="K122" s="31"/>
      <c r="L122" s="44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5" s="11" customFormat="1" ht="29.25" customHeight="1">
      <c r="A123" s="127"/>
      <c r="B123" s="128"/>
      <c r="C123" s="129" t="s">
        <v>97</v>
      </c>
      <c r="D123" s="130" t="s">
        <v>57</v>
      </c>
      <c r="E123" s="130" t="s">
        <v>53</v>
      </c>
      <c r="F123" s="130" t="s">
        <v>54</v>
      </c>
      <c r="G123" s="130" t="s">
        <v>98</v>
      </c>
      <c r="H123" s="130" t="s">
        <v>99</v>
      </c>
      <c r="I123" s="130" t="s">
        <v>100</v>
      </c>
      <c r="J123" s="131" t="s">
        <v>89</v>
      </c>
      <c r="K123" s="132" t="s">
        <v>101</v>
      </c>
      <c r="L123" s="133"/>
      <c r="M123" s="64" t="s">
        <v>1</v>
      </c>
      <c r="N123" s="65" t="s">
        <v>36</v>
      </c>
      <c r="O123" s="65" t="s">
        <v>102</v>
      </c>
      <c r="P123" s="65" t="s">
        <v>103</v>
      </c>
      <c r="Q123" s="65" t="s">
        <v>104</v>
      </c>
      <c r="R123" s="65" t="s">
        <v>105</v>
      </c>
      <c r="S123" s="65" t="s">
        <v>106</v>
      </c>
      <c r="T123" s="66" t="s">
        <v>107</v>
      </c>
      <c r="U123" s="127"/>
      <c r="V123" s="127"/>
      <c r="W123" s="127"/>
      <c r="X123" s="127"/>
      <c r="Y123" s="127"/>
      <c r="Z123" s="127"/>
      <c r="AA123" s="127"/>
      <c r="AB123" s="127"/>
      <c r="AC123" s="127"/>
      <c r="AD123" s="127"/>
      <c r="AE123" s="127"/>
    </row>
    <row r="124" spans="1:65" s="2" customFormat="1" ht="22.7" customHeight="1">
      <c r="A124" s="31"/>
      <c r="B124" s="32"/>
      <c r="C124" s="71" t="s">
        <v>86</v>
      </c>
      <c r="D124" s="31"/>
      <c r="E124" s="31"/>
      <c r="F124" s="31"/>
      <c r="G124" s="31"/>
      <c r="H124" s="31"/>
      <c r="I124" s="31"/>
      <c r="J124" s="134">
        <f>SUM(J125)</f>
        <v>0</v>
      </c>
      <c r="K124" s="31"/>
      <c r="L124" s="32"/>
      <c r="M124" s="67"/>
      <c r="N124" s="58"/>
      <c r="O124" s="68"/>
      <c r="P124" s="135">
        <f>P125</f>
        <v>473.76964499999997</v>
      </c>
      <c r="Q124" s="68"/>
      <c r="R124" s="135">
        <f>R125</f>
        <v>500.36532</v>
      </c>
      <c r="S124" s="68"/>
      <c r="T124" s="136">
        <f>T125</f>
        <v>0</v>
      </c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T124" s="17" t="s">
        <v>71</v>
      </c>
      <c r="AU124" s="17" t="s">
        <v>91</v>
      </c>
      <c r="BK124" s="137">
        <f>BK125</f>
        <v>0</v>
      </c>
    </row>
    <row r="125" spans="1:65" s="12" customFormat="1" ht="25.9" customHeight="1">
      <c r="B125" s="138"/>
      <c r="D125" s="139" t="s">
        <v>71</v>
      </c>
      <c r="E125" s="140" t="s">
        <v>108</v>
      </c>
      <c r="F125" s="140" t="s">
        <v>109</v>
      </c>
      <c r="J125" s="141">
        <f>SUM(J126+J141+J153)</f>
        <v>0</v>
      </c>
      <c r="L125" s="138"/>
      <c r="M125" s="142"/>
      <c r="N125" s="143"/>
      <c r="O125" s="143"/>
      <c r="P125" s="144">
        <f>P126+P141+P153</f>
        <v>473.76964499999997</v>
      </c>
      <c r="Q125" s="143"/>
      <c r="R125" s="144">
        <f>R126+R141+R153</f>
        <v>500.36532</v>
      </c>
      <c r="S125" s="143"/>
      <c r="T125" s="145">
        <f>T126+T141+T153</f>
        <v>0</v>
      </c>
      <c r="AR125" s="139" t="s">
        <v>79</v>
      </c>
      <c r="AT125" s="146" t="s">
        <v>71</v>
      </c>
      <c r="AU125" s="146" t="s">
        <v>72</v>
      </c>
      <c r="AY125" s="139" t="s">
        <v>110</v>
      </c>
      <c r="BK125" s="147">
        <f>BK126+BK141+BK153</f>
        <v>0</v>
      </c>
    </row>
    <row r="126" spans="1:65" s="12" customFormat="1" ht="22.7" customHeight="1">
      <c r="B126" s="138"/>
      <c r="D126" s="139" t="s">
        <v>71</v>
      </c>
      <c r="E126" s="148" t="s">
        <v>79</v>
      </c>
      <c r="F126" s="148" t="s">
        <v>111</v>
      </c>
      <c r="J126" s="149">
        <f>SUM(J127:J137)</f>
        <v>0</v>
      </c>
      <c r="L126" s="138"/>
      <c r="M126" s="142"/>
      <c r="N126" s="143"/>
      <c r="O126" s="143"/>
      <c r="P126" s="144">
        <f>SUM(P127:P138)</f>
        <v>40.164000000000001</v>
      </c>
      <c r="Q126" s="143"/>
      <c r="R126" s="144">
        <f>SUM(R127:R138)</f>
        <v>0</v>
      </c>
      <c r="S126" s="143"/>
      <c r="T126" s="145">
        <f>SUM(T127:T138)</f>
        <v>0</v>
      </c>
      <c r="AR126" s="139" t="s">
        <v>79</v>
      </c>
      <c r="AT126" s="146" t="s">
        <v>71</v>
      </c>
      <c r="AU126" s="146" t="s">
        <v>79</v>
      </c>
      <c r="AY126" s="139" t="s">
        <v>110</v>
      </c>
      <c r="BK126" s="147">
        <f>SUM(BK127:BK138)</f>
        <v>0</v>
      </c>
    </row>
    <row r="127" spans="1:65" s="2" customFormat="1" ht="24.2" customHeight="1">
      <c r="A127" s="31"/>
      <c r="B127" s="150"/>
      <c r="C127" s="151" t="s">
        <v>79</v>
      </c>
      <c r="D127" s="151" t="s">
        <v>112</v>
      </c>
      <c r="E127" s="152" t="s">
        <v>113</v>
      </c>
      <c r="F127" s="153" t="s">
        <v>114</v>
      </c>
      <c r="G127" s="154" t="s">
        <v>115</v>
      </c>
      <c r="H127" s="155">
        <v>120</v>
      </c>
      <c r="I127" s="156"/>
      <c r="J127" s="156">
        <f>ROUND(I127*H127,2)</f>
        <v>0</v>
      </c>
      <c r="K127" s="157"/>
      <c r="L127" s="32"/>
      <c r="M127" s="158" t="s">
        <v>1</v>
      </c>
      <c r="N127" s="159" t="s">
        <v>38</v>
      </c>
      <c r="O127" s="160">
        <v>0.20499999999999999</v>
      </c>
      <c r="P127" s="160">
        <f>O127*H127</f>
        <v>24.599999999999998</v>
      </c>
      <c r="Q127" s="160">
        <v>0</v>
      </c>
      <c r="R127" s="160">
        <f>Q127*H127</f>
        <v>0</v>
      </c>
      <c r="S127" s="160">
        <v>0</v>
      </c>
      <c r="T127" s="161">
        <f>S127*H127</f>
        <v>0</v>
      </c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R127" s="162" t="s">
        <v>116</v>
      </c>
      <c r="AT127" s="162" t="s">
        <v>112</v>
      </c>
      <c r="AU127" s="162" t="s">
        <v>117</v>
      </c>
      <c r="AY127" s="17" t="s">
        <v>110</v>
      </c>
      <c r="BE127" s="163">
        <f>IF(N127="základná",J127,0)</f>
        <v>0</v>
      </c>
      <c r="BF127" s="163">
        <f>IF(N127="znížená",J127,0)</f>
        <v>0</v>
      </c>
      <c r="BG127" s="163">
        <f>IF(N127="zákl. prenesená",J127,0)</f>
        <v>0</v>
      </c>
      <c r="BH127" s="163">
        <f>IF(N127="zníž. prenesená",J127,0)</f>
        <v>0</v>
      </c>
      <c r="BI127" s="163">
        <f>IF(N127="nulová",J127,0)</f>
        <v>0</v>
      </c>
      <c r="BJ127" s="17" t="s">
        <v>117</v>
      </c>
      <c r="BK127" s="163">
        <f>ROUND(I127*H127,2)</f>
        <v>0</v>
      </c>
      <c r="BL127" s="17" t="s">
        <v>116</v>
      </c>
      <c r="BM127" s="162" t="s">
        <v>118</v>
      </c>
    </row>
    <row r="128" spans="1:65" s="13" customFormat="1">
      <c r="B128" s="164"/>
      <c r="D128" s="165" t="s">
        <v>119</v>
      </c>
      <c r="E128" s="166" t="s">
        <v>1</v>
      </c>
      <c r="F128" s="167" t="s">
        <v>120</v>
      </c>
      <c r="H128" s="166" t="s">
        <v>1</v>
      </c>
      <c r="L128" s="164"/>
      <c r="M128" s="168"/>
      <c r="N128" s="169"/>
      <c r="O128" s="169"/>
      <c r="P128" s="169"/>
      <c r="Q128" s="169"/>
      <c r="R128" s="169"/>
      <c r="S128" s="169"/>
      <c r="T128" s="170"/>
      <c r="AT128" s="166" t="s">
        <v>119</v>
      </c>
      <c r="AU128" s="166" t="s">
        <v>117</v>
      </c>
      <c r="AV128" s="13" t="s">
        <v>79</v>
      </c>
      <c r="AW128" s="13" t="s">
        <v>27</v>
      </c>
      <c r="AX128" s="13" t="s">
        <v>72</v>
      </c>
      <c r="AY128" s="166" t="s">
        <v>110</v>
      </c>
    </row>
    <row r="129" spans="1:65" s="14" customFormat="1">
      <c r="B129" s="171"/>
      <c r="D129" s="165" t="s">
        <v>119</v>
      </c>
      <c r="E129" s="172" t="s">
        <v>1</v>
      </c>
      <c r="F129" s="173" t="s">
        <v>121</v>
      </c>
      <c r="H129" s="174">
        <v>120</v>
      </c>
      <c r="L129" s="171"/>
      <c r="M129" s="175"/>
      <c r="N129" s="176"/>
      <c r="O129" s="176"/>
      <c r="P129" s="176"/>
      <c r="Q129" s="176"/>
      <c r="R129" s="176"/>
      <c r="S129" s="176"/>
      <c r="T129" s="177"/>
      <c r="AT129" s="172" t="s">
        <v>119</v>
      </c>
      <c r="AU129" s="172" t="s">
        <v>117</v>
      </c>
      <c r="AV129" s="14" t="s">
        <v>117</v>
      </c>
      <c r="AW129" s="14" t="s">
        <v>27</v>
      </c>
      <c r="AX129" s="14" t="s">
        <v>72</v>
      </c>
      <c r="AY129" s="172" t="s">
        <v>110</v>
      </c>
    </row>
    <row r="130" spans="1:65" s="15" customFormat="1">
      <c r="B130" s="178"/>
      <c r="D130" s="165" t="s">
        <v>119</v>
      </c>
      <c r="E130" s="179" t="s">
        <v>1</v>
      </c>
      <c r="F130" s="180" t="s">
        <v>122</v>
      </c>
      <c r="H130" s="181">
        <v>120</v>
      </c>
      <c r="L130" s="178"/>
      <c r="M130" s="182"/>
      <c r="N130" s="183"/>
      <c r="O130" s="183"/>
      <c r="P130" s="183"/>
      <c r="Q130" s="183"/>
      <c r="R130" s="183"/>
      <c r="S130" s="183"/>
      <c r="T130" s="184"/>
      <c r="AT130" s="179" t="s">
        <v>119</v>
      </c>
      <c r="AU130" s="179" t="s">
        <v>117</v>
      </c>
      <c r="AV130" s="15" t="s">
        <v>116</v>
      </c>
      <c r="AW130" s="15" t="s">
        <v>27</v>
      </c>
      <c r="AX130" s="15" t="s">
        <v>79</v>
      </c>
      <c r="AY130" s="179" t="s">
        <v>110</v>
      </c>
    </row>
    <row r="131" spans="1:65" s="2" customFormat="1" ht="24.2" customHeight="1">
      <c r="A131" s="31"/>
      <c r="B131" s="150"/>
      <c r="C131" s="151" t="s">
        <v>117</v>
      </c>
      <c r="D131" s="151" t="s">
        <v>112</v>
      </c>
      <c r="E131" s="152" t="s">
        <v>123</v>
      </c>
      <c r="F131" s="153" t="s">
        <v>124</v>
      </c>
      <c r="G131" s="154" t="s">
        <v>115</v>
      </c>
      <c r="H131" s="155">
        <v>120</v>
      </c>
      <c r="I131" s="156"/>
      <c r="J131" s="156">
        <f>ROUND(I131*H131,2)</f>
        <v>0</v>
      </c>
      <c r="K131" s="157"/>
      <c r="L131" s="32"/>
      <c r="M131" s="158" t="s">
        <v>1</v>
      </c>
      <c r="N131" s="159" t="s">
        <v>38</v>
      </c>
      <c r="O131" s="160">
        <v>7.6999999999999999E-2</v>
      </c>
      <c r="P131" s="160">
        <f>O131*H131</f>
        <v>9.24</v>
      </c>
      <c r="Q131" s="160">
        <v>0</v>
      </c>
      <c r="R131" s="160">
        <f>Q131*H131</f>
        <v>0</v>
      </c>
      <c r="S131" s="160">
        <v>0</v>
      </c>
      <c r="T131" s="161">
        <f>S131*H131</f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162" t="s">
        <v>116</v>
      </c>
      <c r="AT131" s="162" t="s">
        <v>112</v>
      </c>
      <c r="AU131" s="162" t="s">
        <v>117</v>
      </c>
      <c r="AY131" s="17" t="s">
        <v>110</v>
      </c>
      <c r="BE131" s="163">
        <f>IF(N131="základná",J131,0)</f>
        <v>0</v>
      </c>
      <c r="BF131" s="163">
        <f>IF(N131="znížená",J131,0)</f>
        <v>0</v>
      </c>
      <c r="BG131" s="163">
        <f>IF(N131="zákl. prenesená",J131,0)</f>
        <v>0</v>
      </c>
      <c r="BH131" s="163">
        <f>IF(N131="zníž. prenesená",J131,0)</f>
        <v>0</v>
      </c>
      <c r="BI131" s="163">
        <f>IF(N131="nulová",J131,0)</f>
        <v>0</v>
      </c>
      <c r="BJ131" s="17" t="s">
        <v>117</v>
      </c>
      <c r="BK131" s="163">
        <f>ROUND(I131*H131,2)</f>
        <v>0</v>
      </c>
      <c r="BL131" s="17" t="s">
        <v>116</v>
      </c>
      <c r="BM131" s="162" t="s">
        <v>125</v>
      </c>
    </row>
    <row r="132" spans="1:65" s="2" customFormat="1" ht="37.700000000000003" customHeight="1">
      <c r="A132" s="31"/>
      <c r="B132" s="150"/>
      <c r="C132" s="151" t="s">
        <v>126</v>
      </c>
      <c r="D132" s="151" t="s">
        <v>112</v>
      </c>
      <c r="E132" s="152" t="s">
        <v>127</v>
      </c>
      <c r="F132" s="153" t="s">
        <v>128</v>
      </c>
      <c r="G132" s="154" t="s">
        <v>115</v>
      </c>
      <c r="H132" s="155">
        <v>120</v>
      </c>
      <c r="I132" s="156"/>
      <c r="J132" s="156">
        <f>ROUND(I132*H132,2)</f>
        <v>0</v>
      </c>
      <c r="K132" s="157"/>
      <c r="L132" s="32"/>
      <c r="M132" s="158" t="s">
        <v>1</v>
      </c>
      <c r="N132" s="159" t="s">
        <v>38</v>
      </c>
      <c r="O132" s="160">
        <v>2.7E-2</v>
      </c>
      <c r="P132" s="160">
        <f>O132*H132</f>
        <v>3.2399999999999998</v>
      </c>
      <c r="Q132" s="160">
        <v>0</v>
      </c>
      <c r="R132" s="160">
        <f>Q132*H132</f>
        <v>0</v>
      </c>
      <c r="S132" s="160">
        <v>0</v>
      </c>
      <c r="T132" s="161">
        <f>S132*H132</f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162" t="s">
        <v>116</v>
      </c>
      <c r="AT132" s="162" t="s">
        <v>112</v>
      </c>
      <c r="AU132" s="162" t="s">
        <v>117</v>
      </c>
      <c r="AY132" s="17" t="s">
        <v>110</v>
      </c>
      <c r="BE132" s="163">
        <f>IF(N132="základná",J132,0)</f>
        <v>0</v>
      </c>
      <c r="BF132" s="163">
        <f>IF(N132="znížená",J132,0)</f>
        <v>0</v>
      </c>
      <c r="BG132" s="163">
        <f>IF(N132="zákl. prenesená",J132,0)</f>
        <v>0</v>
      </c>
      <c r="BH132" s="163">
        <f>IF(N132="zníž. prenesená",J132,0)</f>
        <v>0</v>
      </c>
      <c r="BI132" s="163">
        <f>IF(N132="nulová",J132,0)</f>
        <v>0</v>
      </c>
      <c r="BJ132" s="17" t="s">
        <v>117</v>
      </c>
      <c r="BK132" s="163">
        <f>ROUND(I132*H132,2)</f>
        <v>0</v>
      </c>
      <c r="BL132" s="17" t="s">
        <v>116</v>
      </c>
      <c r="BM132" s="162" t="s">
        <v>129</v>
      </c>
    </row>
    <row r="133" spans="1:65" s="2" customFormat="1" ht="44.25" customHeight="1">
      <c r="A133" s="31"/>
      <c r="B133" s="150"/>
      <c r="C133" s="151" t="s">
        <v>116</v>
      </c>
      <c r="D133" s="151" t="s">
        <v>112</v>
      </c>
      <c r="E133" s="152" t="s">
        <v>130</v>
      </c>
      <c r="F133" s="153" t="s">
        <v>131</v>
      </c>
      <c r="G133" s="154" t="s">
        <v>115</v>
      </c>
      <c r="H133" s="155">
        <v>708</v>
      </c>
      <c r="I133" s="156"/>
      <c r="J133" s="156">
        <f>ROUND(I133*H133,2)</f>
        <v>0</v>
      </c>
      <c r="K133" s="157"/>
      <c r="L133" s="32"/>
      <c r="M133" s="158" t="s">
        <v>1</v>
      </c>
      <c r="N133" s="159" t="s">
        <v>38</v>
      </c>
      <c r="O133" s="160">
        <v>3.0000000000000001E-3</v>
      </c>
      <c r="P133" s="160">
        <f>O133*H133</f>
        <v>2.1240000000000001</v>
      </c>
      <c r="Q133" s="160">
        <v>0</v>
      </c>
      <c r="R133" s="160">
        <f>Q133*H133</f>
        <v>0</v>
      </c>
      <c r="S133" s="160">
        <v>0</v>
      </c>
      <c r="T133" s="161">
        <f>S133*H133</f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162" t="s">
        <v>116</v>
      </c>
      <c r="AT133" s="162" t="s">
        <v>112</v>
      </c>
      <c r="AU133" s="162" t="s">
        <v>117</v>
      </c>
      <c r="AY133" s="17" t="s">
        <v>110</v>
      </c>
      <c r="BE133" s="163">
        <f>IF(N133="základná",J133,0)</f>
        <v>0</v>
      </c>
      <c r="BF133" s="163">
        <f>IF(N133="znížená",J133,0)</f>
        <v>0</v>
      </c>
      <c r="BG133" s="163">
        <f>IF(N133="zákl. prenesená",J133,0)</f>
        <v>0</v>
      </c>
      <c r="BH133" s="163">
        <f>IF(N133="zníž. prenesená",J133,0)</f>
        <v>0</v>
      </c>
      <c r="BI133" s="163">
        <f>IF(N133="nulová",J133,0)</f>
        <v>0</v>
      </c>
      <c r="BJ133" s="17" t="s">
        <v>117</v>
      </c>
      <c r="BK133" s="163">
        <f>ROUND(I133*H133,2)</f>
        <v>0</v>
      </c>
      <c r="BL133" s="17" t="s">
        <v>116</v>
      </c>
      <c r="BM133" s="162" t="s">
        <v>132</v>
      </c>
    </row>
    <row r="134" spans="1:65" s="13" customFormat="1">
      <c r="B134" s="164"/>
      <c r="D134" s="165" t="s">
        <v>119</v>
      </c>
      <c r="E134" s="166" t="s">
        <v>1</v>
      </c>
      <c r="F134" s="167" t="s">
        <v>133</v>
      </c>
      <c r="H134" s="166" t="s">
        <v>1</v>
      </c>
      <c r="L134" s="164"/>
      <c r="M134" s="168"/>
      <c r="N134" s="169"/>
      <c r="O134" s="169"/>
      <c r="P134" s="169"/>
      <c r="Q134" s="169"/>
      <c r="R134" s="169"/>
      <c r="S134" s="169"/>
      <c r="T134" s="170"/>
      <c r="AT134" s="166" t="s">
        <v>119</v>
      </c>
      <c r="AU134" s="166" t="s">
        <v>117</v>
      </c>
      <c r="AV134" s="13" t="s">
        <v>79</v>
      </c>
      <c r="AW134" s="13" t="s">
        <v>27</v>
      </c>
      <c r="AX134" s="13" t="s">
        <v>72</v>
      </c>
      <c r="AY134" s="166" t="s">
        <v>110</v>
      </c>
    </row>
    <row r="135" spans="1:65" s="14" customFormat="1">
      <c r="B135" s="171"/>
      <c r="D135" s="165" t="s">
        <v>119</v>
      </c>
      <c r="E135" s="172" t="s">
        <v>1</v>
      </c>
      <c r="F135" s="173" t="s">
        <v>166</v>
      </c>
      <c r="H135" s="174">
        <v>708</v>
      </c>
      <c r="L135" s="171"/>
      <c r="M135" s="175"/>
      <c r="N135" s="176"/>
      <c r="O135" s="176"/>
      <c r="P135" s="176"/>
      <c r="Q135" s="176"/>
      <c r="R135" s="176"/>
      <c r="S135" s="176"/>
      <c r="T135" s="177"/>
      <c r="AT135" s="172" t="s">
        <v>119</v>
      </c>
      <c r="AU135" s="172" t="s">
        <v>117</v>
      </c>
      <c r="AV135" s="14" t="s">
        <v>117</v>
      </c>
      <c r="AW135" s="14" t="s">
        <v>27</v>
      </c>
      <c r="AX135" s="14" t="s">
        <v>79</v>
      </c>
      <c r="AY135" s="172" t="s">
        <v>110</v>
      </c>
    </row>
    <row r="136" spans="1:65" s="2" customFormat="1" ht="21.75" customHeight="1">
      <c r="A136" s="31"/>
      <c r="B136" s="150"/>
      <c r="C136" s="151">
        <v>5</v>
      </c>
      <c r="D136" s="151" t="s">
        <v>112</v>
      </c>
      <c r="E136" s="152" t="s">
        <v>135</v>
      </c>
      <c r="F136" s="153" t="s">
        <v>136</v>
      </c>
      <c r="G136" s="154" t="s">
        <v>115</v>
      </c>
      <c r="H136" s="155">
        <v>120</v>
      </c>
      <c r="I136" s="156"/>
      <c r="J136" s="156">
        <f>ROUND(I136*H136,2)</f>
        <v>0</v>
      </c>
      <c r="K136" s="157"/>
      <c r="L136" s="32"/>
      <c r="M136" s="158" t="s">
        <v>1</v>
      </c>
      <c r="N136" s="159" t="s">
        <v>38</v>
      </c>
      <c r="O136" s="160">
        <v>8.0000000000000002E-3</v>
      </c>
      <c r="P136" s="160">
        <f>O136*H136</f>
        <v>0.96</v>
      </c>
      <c r="Q136" s="160">
        <v>0</v>
      </c>
      <c r="R136" s="160">
        <f>Q136*H136</f>
        <v>0</v>
      </c>
      <c r="S136" s="160">
        <v>0</v>
      </c>
      <c r="T136" s="161">
        <f>S136*H136</f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62" t="s">
        <v>116</v>
      </c>
      <c r="AT136" s="162" t="s">
        <v>112</v>
      </c>
      <c r="AU136" s="162" t="s">
        <v>117</v>
      </c>
      <c r="AY136" s="17" t="s">
        <v>110</v>
      </c>
      <c r="BE136" s="163">
        <f>IF(N136="základná",J136,0)</f>
        <v>0</v>
      </c>
      <c r="BF136" s="163">
        <f>IF(N136="znížená",J136,0)</f>
        <v>0</v>
      </c>
      <c r="BG136" s="163">
        <f>IF(N136="zákl. prenesená",J136,0)</f>
        <v>0</v>
      </c>
      <c r="BH136" s="163">
        <f>IF(N136="zníž. prenesená",J136,0)</f>
        <v>0</v>
      </c>
      <c r="BI136" s="163">
        <f>IF(N136="nulová",J136,0)</f>
        <v>0</v>
      </c>
      <c r="BJ136" s="17" t="s">
        <v>117</v>
      </c>
      <c r="BK136" s="163">
        <f>ROUND(I136*H136,2)</f>
        <v>0</v>
      </c>
      <c r="BL136" s="17" t="s">
        <v>116</v>
      </c>
      <c r="BM136" s="162" t="s">
        <v>137</v>
      </c>
    </row>
    <row r="137" spans="1:65" s="2" customFormat="1" ht="16.5" customHeight="1">
      <c r="A137" s="31"/>
      <c r="B137" s="150"/>
      <c r="C137" s="151" t="s">
        <v>138</v>
      </c>
      <c r="D137" s="151" t="s">
        <v>112</v>
      </c>
      <c r="E137" s="152" t="s">
        <v>139</v>
      </c>
      <c r="F137" s="153" t="s">
        <v>140</v>
      </c>
      <c r="G137" s="154" t="s">
        <v>141</v>
      </c>
      <c r="H137" s="155">
        <v>270</v>
      </c>
      <c r="I137" s="156"/>
      <c r="J137" s="156">
        <f>ROUND(I137*H137,2)</f>
        <v>0</v>
      </c>
      <c r="K137" s="157"/>
      <c r="L137" s="32"/>
      <c r="M137" s="158" t="s">
        <v>1</v>
      </c>
      <c r="N137" s="159" t="s">
        <v>38</v>
      </c>
      <c r="O137" s="160">
        <v>0</v>
      </c>
      <c r="P137" s="160">
        <f>O137*H137</f>
        <v>0</v>
      </c>
      <c r="Q137" s="160">
        <v>0</v>
      </c>
      <c r="R137" s="160">
        <f>Q137*H137</f>
        <v>0</v>
      </c>
      <c r="S137" s="160">
        <v>0</v>
      </c>
      <c r="T137" s="161">
        <f>S137*H137</f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62" t="s">
        <v>116</v>
      </c>
      <c r="AT137" s="162" t="s">
        <v>112</v>
      </c>
      <c r="AU137" s="162" t="s">
        <v>117</v>
      </c>
      <c r="AY137" s="17" t="s">
        <v>110</v>
      </c>
      <c r="BE137" s="163">
        <f>IF(N137="základná",J137,0)</f>
        <v>0</v>
      </c>
      <c r="BF137" s="163">
        <f>IF(N137="znížená",J137,0)</f>
        <v>0</v>
      </c>
      <c r="BG137" s="163">
        <f>IF(N137="zákl. prenesená",J137,0)</f>
        <v>0</v>
      </c>
      <c r="BH137" s="163">
        <f>IF(N137="zníž. prenesená",J137,0)</f>
        <v>0</v>
      </c>
      <c r="BI137" s="163">
        <f>IF(N137="nulová",J137,0)</f>
        <v>0</v>
      </c>
      <c r="BJ137" s="17" t="s">
        <v>117</v>
      </c>
      <c r="BK137" s="163">
        <f>ROUND(I137*H137,2)</f>
        <v>0</v>
      </c>
      <c r="BL137" s="17" t="s">
        <v>116</v>
      </c>
      <c r="BM137" s="162" t="s">
        <v>142</v>
      </c>
    </row>
    <row r="138" spans="1:65" s="14" customFormat="1">
      <c r="B138" s="171"/>
      <c r="D138" s="165" t="s">
        <v>119</v>
      </c>
      <c r="F138" s="173" t="s">
        <v>170</v>
      </c>
      <c r="H138" s="174">
        <v>270</v>
      </c>
      <c r="L138" s="171"/>
      <c r="M138" s="175"/>
      <c r="N138" s="176"/>
      <c r="O138" s="176"/>
      <c r="P138" s="176"/>
      <c r="Q138" s="176"/>
      <c r="R138" s="176"/>
      <c r="S138" s="176"/>
      <c r="T138" s="177"/>
      <c r="AT138" s="172" t="s">
        <v>119</v>
      </c>
      <c r="AU138" s="172" t="s">
        <v>117</v>
      </c>
      <c r="AV138" s="14" t="s">
        <v>117</v>
      </c>
      <c r="AW138" s="14" t="s">
        <v>3</v>
      </c>
      <c r="AX138" s="14" t="s">
        <v>79</v>
      </c>
      <c r="AY138" s="172" t="s">
        <v>110</v>
      </c>
    </row>
    <row r="139" spans="1:65" s="14" customFormat="1" ht="33" customHeight="1">
      <c r="B139" s="171"/>
      <c r="C139" s="241" t="s">
        <v>177</v>
      </c>
      <c r="D139" s="241" t="s">
        <v>112</v>
      </c>
      <c r="E139" s="242" t="s">
        <v>175</v>
      </c>
      <c r="F139" s="243" t="s">
        <v>176</v>
      </c>
      <c r="G139" s="244" t="s">
        <v>141</v>
      </c>
      <c r="H139" s="245">
        <v>270</v>
      </c>
      <c r="I139" s="246"/>
      <c r="J139" s="246">
        <f>ROUND(I139*H139,2)</f>
        <v>0</v>
      </c>
      <c r="L139" s="171"/>
      <c r="M139" s="175"/>
      <c r="N139" s="176"/>
      <c r="O139" s="176"/>
      <c r="P139" s="176"/>
      <c r="Q139" s="176"/>
      <c r="R139" s="176"/>
      <c r="S139" s="176"/>
      <c r="T139" s="177"/>
      <c r="AT139" s="172"/>
      <c r="AU139" s="172"/>
      <c r="AY139" s="172"/>
    </row>
    <row r="140" spans="1:65" s="14" customFormat="1">
      <c r="B140" s="171"/>
      <c r="C140" s="247"/>
      <c r="D140" s="248" t="s">
        <v>119</v>
      </c>
      <c r="E140" s="249" t="s">
        <v>1</v>
      </c>
      <c r="F140" s="173" t="s">
        <v>170</v>
      </c>
      <c r="G140" s="247"/>
      <c r="H140" s="250">
        <v>270</v>
      </c>
      <c r="I140" s="247"/>
      <c r="J140" s="247"/>
      <c r="L140" s="171"/>
      <c r="M140" s="175"/>
      <c r="N140" s="176"/>
      <c r="O140" s="176"/>
      <c r="P140" s="176"/>
      <c r="Q140" s="176"/>
      <c r="R140" s="176"/>
      <c r="S140" s="176"/>
      <c r="T140" s="177"/>
      <c r="AT140" s="172"/>
      <c r="AU140" s="172"/>
      <c r="AY140" s="172"/>
    </row>
    <row r="141" spans="1:65" s="12" customFormat="1" ht="22.7" customHeight="1">
      <c r="B141" s="138"/>
      <c r="D141" s="139" t="s">
        <v>71</v>
      </c>
      <c r="E141" s="148" t="s">
        <v>134</v>
      </c>
      <c r="F141" s="148" t="s">
        <v>143</v>
      </c>
      <c r="J141" s="149">
        <f>SUM(J142:J150)</f>
        <v>0</v>
      </c>
      <c r="L141" s="138"/>
      <c r="M141" s="142"/>
      <c r="N141" s="143"/>
      <c r="O141" s="143"/>
      <c r="P141" s="144">
        <f>SUM(P142:P149)</f>
        <v>138.38999999999999</v>
      </c>
      <c r="Q141" s="143"/>
      <c r="R141" s="144">
        <f>SUM(R142:R149)</f>
        <v>500.36532</v>
      </c>
      <c r="S141" s="143"/>
      <c r="T141" s="145">
        <f>SUM(T142:T149)</f>
        <v>0</v>
      </c>
      <c r="AR141" s="139" t="s">
        <v>79</v>
      </c>
      <c r="AT141" s="146" t="s">
        <v>71</v>
      </c>
      <c r="AU141" s="146" t="s">
        <v>79</v>
      </c>
      <c r="AY141" s="139" t="s">
        <v>110</v>
      </c>
      <c r="BK141" s="147">
        <f>SUM(BK142:BK149)</f>
        <v>0</v>
      </c>
    </row>
    <row r="142" spans="1:65" s="2" customFormat="1" ht="33" customHeight="1">
      <c r="A142" s="31"/>
      <c r="B142" s="150"/>
      <c r="C142" s="151" t="s">
        <v>144</v>
      </c>
      <c r="D142" s="151" t="s">
        <v>112</v>
      </c>
      <c r="E142" s="152" t="s">
        <v>145</v>
      </c>
      <c r="F142" s="153" t="s">
        <v>146</v>
      </c>
      <c r="G142" s="154" t="s">
        <v>147</v>
      </c>
      <c r="H142" s="155">
        <v>630</v>
      </c>
      <c r="I142" s="156"/>
      <c r="J142" s="156">
        <f>ROUND(I142*H142,2)</f>
        <v>0</v>
      </c>
      <c r="K142" s="157"/>
      <c r="L142" s="32"/>
      <c r="M142" s="158" t="s">
        <v>1</v>
      </c>
      <c r="N142" s="159" t="s">
        <v>38</v>
      </c>
      <c r="O142" s="160">
        <v>5.5E-2</v>
      </c>
      <c r="P142" s="160">
        <f>O142*H142</f>
        <v>34.65</v>
      </c>
      <c r="Q142" s="160">
        <v>0.48574000000000001</v>
      </c>
      <c r="R142" s="160">
        <f>Q142*H142</f>
        <v>306.01620000000003</v>
      </c>
      <c r="S142" s="160">
        <v>0</v>
      </c>
      <c r="T142" s="161">
        <f>S142*H142</f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62" t="s">
        <v>116</v>
      </c>
      <c r="AT142" s="162" t="s">
        <v>112</v>
      </c>
      <c r="AU142" s="162" t="s">
        <v>117</v>
      </c>
      <c r="AY142" s="17" t="s">
        <v>110</v>
      </c>
      <c r="BE142" s="163">
        <f>IF(N142="základná",J142,0)</f>
        <v>0</v>
      </c>
      <c r="BF142" s="163">
        <f>IF(N142="znížená",J142,0)</f>
        <v>0</v>
      </c>
      <c r="BG142" s="163">
        <f>IF(N142="zákl. prenesená",J142,0)</f>
        <v>0</v>
      </c>
      <c r="BH142" s="163">
        <f>IF(N142="zníž. prenesená",J142,0)</f>
        <v>0</v>
      </c>
      <c r="BI142" s="163">
        <f>IF(N142="nulová",J142,0)</f>
        <v>0</v>
      </c>
      <c r="BJ142" s="17" t="s">
        <v>117</v>
      </c>
      <c r="BK142" s="163">
        <f>ROUND(I142*H142,2)</f>
        <v>0</v>
      </c>
      <c r="BL142" s="17" t="s">
        <v>116</v>
      </c>
      <c r="BM142" s="162" t="s">
        <v>148</v>
      </c>
    </row>
    <row r="143" spans="1:65" s="13" customFormat="1">
      <c r="B143" s="164"/>
      <c r="D143" s="165" t="s">
        <v>119</v>
      </c>
      <c r="E143" s="166" t="s">
        <v>1</v>
      </c>
      <c r="F143" s="167" t="s">
        <v>149</v>
      </c>
      <c r="H143" s="166" t="s">
        <v>1</v>
      </c>
      <c r="L143" s="164"/>
      <c r="M143" s="168"/>
      <c r="N143" s="169"/>
      <c r="O143" s="169"/>
      <c r="P143" s="169"/>
      <c r="Q143" s="169"/>
      <c r="R143" s="169"/>
      <c r="S143" s="169"/>
      <c r="T143" s="170"/>
      <c r="AT143" s="166" t="s">
        <v>119</v>
      </c>
      <c r="AU143" s="166" t="s">
        <v>117</v>
      </c>
      <c r="AV143" s="13" t="s">
        <v>79</v>
      </c>
      <c r="AW143" s="13" t="s">
        <v>27</v>
      </c>
      <c r="AX143" s="13" t="s">
        <v>72</v>
      </c>
      <c r="AY143" s="166" t="s">
        <v>110</v>
      </c>
    </row>
    <row r="144" spans="1:65" s="14" customFormat="1">
      <c r="B144" s="171"/>
      <c r="D144" s="165" t="s">
        <v>119</v>
      </c>
      <c r="E144" s="172" t="s">
        <v>1</v>
      </c>
      <c r="F144" s="173" t="s">
        <v>167</v>
      </c>
      <c r="H144" s="174">
        <v>630</v>
      </c>
      <c r="L144" s="171"/>
      <c r="M144" s="175"/>
      <c r="N144" s="176"/>
      <c r="O144" s="176"/>
      <c r="P144" s="176"/>
      <c r="Q144" s="176"/>
      <c r="R144" s="176"/>
      <c r="S144" s="176"/>
      <c r="T144" s="177"/>
      <c r="AT144" s="172" t="s">
        <v>119</v>
      </c>
      <c r="AU144" s="172" t="s">
        <v>117</v>
      </c>
      <c r="AV144" s="14" t="s">
        <v>117</v>
      </c>
      <c r="AW144" s="14" t="s">
        <v>27</v>
      </c>
      <c r="AX144" s="14" t="s">
        <v>79</v>
      </c>
      <c r="AY144" s="172" t="s">
        <v>110</v>
      </c>
    </row>
    <row r="145" spans="1:65" s="2" customFormat="1" ht="33" customHeight="1">
      <c r="A145" s="31"/>
      <c r="B145" s="150"/>
      <c r="C145" s="151" t="s">
        <v>150</v>
      </c>
      <c r="D145" s="151" t="s">
        <v>112</v>
      </c>
      <c r="E145" s="152" t="s">
        <v>151</v>
      </c>
      <c r="F145" s="153" t="s">
        <v>152</v>
      </c>
      <c r="G145" s="154" t="s">
        <v>147</v>
      </c>
      <c r="H145" s="155">
        <v>420</v>
      </c>
      <c r="I145" s="156"/>
      <c r="J145" s="156">
        <f>ROUND(I145*H145,2)</f>
        <v>0</v>
      </c>
      <c r="K145" s="157"/>
      <c r="L145" s="32"/>
      <c r="M145" s="158" t="s">
        <v>1</v>
      </c>
      <c r="N145" s="159" t="s">
        <v>38</v>
      </c>
      <c r="O145" s="160">
        <v>0.247</v>
      </c>
      <c r="P145" s="160">
        <f>O145*H145</f>
        <v>103.74</v>
      </c>
      <c r="Q145" s="160">
        <v>8.3500000000000005E-2</v>
      </c>
      <c r="R145" s="160">
        <f>Q145*H145</f>
        <v>35.07</v>
      </c>
      <c r="S145" s="160">
        <v>0</v>
      </c>
      <c r="T145" s="161">
        <f>S145*H145</f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62" t="s">
        <v>116</v>
      </c>
      <c r="AT145" s="162" t="s">
        <v>112</v>
      </c>
      <c r="AU145" s="162" t="s">
        <v>117</v>
      </c>
      <c r="AY145" s="17" t="s">
        <v>110</v>
      </c>
      <c r="BE145" s="163">
        <f>IF(N145="základná",J145,0)</f>
        <v>0</v>
      </c>
      <c r="BF145" s="163">
        <f>IF(N145="znížená",J145,0)</f>
        <v>0</v>
      </c>
      <c r="BG145" s="163">
        <f>IF(N145="zákl. prenesená",J145,0)</f>
        <v>0</v>
      </c>
      <c r="BH145" s="163">
        <f>IF(N145="zníž. prenesená",J145,0)</f>
        <v>0</v>
      </c>
      <c r="BI145" s="163">
        <f>IF(N145="nulová",J145,0)</f>
        <v>0</v>
      </c>
      <c r="BJ145" s="17" t="s">
        <v>117</v>
      </c>
      <c r="BK145" s="163">
        <f>ROUND(I145*H145,2)</f>
        <v>0</v>
      </c>
      <c r="BL145" s="17" t="s">
        <v>116</v>
      </c>
      <c r="BM145" s="162" t="s">
        <v>153</v>
      </c>
    </row>
    <row r="146" spans="1:65" s="13" customFormat="1">
      <c r="B146" s="164"/>
      <c r="D146" s="165" t="s">
        <v>119</v>
      </c>
      <c r="E146" s="166" t="s">
        <v>1</v>
      </c>
      <c r="F146" s="167" t="s">
        <v>154</v>
      </c>
      <c r="H146" s="166" t="s">
        <v>1</v>
      </c>
      <c r="L146" s="164"/>
      <c r="M146" s="168"/>
      <c r="N146" s="169"/>
      <c r="O146" s="169"/>
      <c r="P146" s="169"/>
      <c r="Q146" s="169"/>
      <c r="R146" s="169"/>
      <c r="S146" s="169"/>
      <c r="T146" s="170"/>
      <c r="AT146" s="166" t="s">
        <v>119</v>
      </c>
      <c r="AU146" s="166" t="s">
        <v>117</v>
      </c>
      <c r="AV146" s="13" t="s">
        <v>79</v>
      </c>
      <c r="AW146" s="13" t="s">
        <v>27</v>
      </c>
      <c r="AX146" s="13" t="s">
        <v>72</v>
      </c>
      <c r="AY146" s="166" t="s">
        <v>110</v>
      </c>
    </row>
    <row r="147" spans="1:65" s="14" customFormat="1">
      <c r="B147" s="171"/>
      <c r="D147" s="165" t="s">
        <v>119</v>
      </c>
      <c r="E147" s="172" t="s">
        <v>1</v>
      </c>
      <c r="F147" s="173" t="s">
        <v>168</v>
      </c>
      <c r="H147" s="174">
        <v>1512</v>
      </c>
      <c r="L147" s="171"/>
      <c r="M147" s="175"/>
      <c r="N147" s="176"/>
      <c r="O147" s="176"/>
      <c r="P147" s="176"/>
      <c r="Q147" s="176"/>
      <c r="R147" s="176"/>
      <c r="S147" s="176"/>
      <c r="T147" s="177"/>
      <c r="AT147" s="172" t="s">
        <v>119</v>
      </c>
      <c r="AU147" s="172" t="s">
        <v>117</v>
      </c>
      <c r="AV147" s="14" t="s">
        <v>117</v>
      </c>
      <c r="AW147" s="14" t="s">
        <v>27</v>
      </c>
      <c r="AX147" s="14" t="s">
        <v>79</v>
      </c>
      <c r="AY147" s="172" t="s">
        <v>110</v>
      </c>
    </row>
    <row r="148" spans="1:65" s="2" customFormat="1" ht="24.2" customHeight="1">
      <c r="A148" s="31"/>
      <c r="B148" s="150"/>
      <c r="C148" s="185" t="s">
        <v>155</v>
      </c>
      <c r="D148" s="185" t="s">
        <v>156</v>
      </c>
      <c r="E148" s="186" t="s">
        <v>157</v>
      </c>
      <c r="F148" s="187" t="s">
        <v>158</v>
      </c>
      <c r="G148" s="188" t="s">
        <v>159</v>
      </c>
      <c r="H148" s="189">
        <v>94.248000000000005</v>
      </c>
      <c r="I148" s="190"/>
      <c r="J148" s="190">
        <f>ROUND(I148*H148,2)</f>
        <v>0</v>
      </c>
      <c r="K148" s="191"/>
      <c r="L148" s="192"/>
      <c r="M148" s="193" t="s">
        <v>1</v>
      </c>
      <c r="N148" s="194" t="s">
        <v>38</v>
      </c>
      <c r="O148" s="160">
        <v>0</v>
      </c>
      <c r="P148" s="160">
        <f>O148*H148</f>
        <v>0</v>
      </c>
      <c r="Q148" s="160">
        <v>1.69</v>
      </c>
      <c r="R148" s="160">
        <f>Q148*H148</f>
        <v>159.27912000000001</v>
      </c>
      <c r="S148" s="160">
        <v>0</v>
      </c>
      <c r="T148" s="161">
        <f>S148*H148</f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62" t="s">
        <v>144</v>
      </c>
      <c r="AT148" s="162" t="s">
        <v>156</v>
      </c>
      <c r="AU148" s="162" t="s">
        <v>117</v>
      </c>
      <c r="AY148" s="17" t="s">
        <v>110</v>
      </c>
      <c r="BE148" s="163">
        <f>IF(N148="základná",J148,0)</f>
        <v>0</v>
      </c>
      <c r="BF148" s="163">
        <f>IF(N148="znížená",J148,0)</f>
        <v>0</v>
      </c>
      <c r="BG148" s="163">
        <f>IF(N148="zákl. prenesená",J148,0)</f>
        <v>0</v>
      </c>
      <c r="BH148" s="163">
        <f>IF(N148="zníž. prenesená",J148,0)</f>
        <v>0</v>
      </c>
      <c r="BI148" s="163">
        <f>IF(N148="nulová",J148,0)</f>
        <v>0</v>
      </c>
      <c r="BJ148" s="17" t="s">
        <v>117</v>
      </c>
      <c r="BK148" s="163">
        <f>ROUND(I148*H148,2)</f>
        <v>0</v>
      </c>
      <c r="BL148" s="17" t="s">
        <v>116</v>
      </c>
      <c r="BM148" s="162" t="s">
        <v>160</v>
      </c>
    </row>
    <row r="149" spans="1:65" s="14" customFormat="1">
      <c r="B149" s="171"/>
      <c r="D149" s="165" t="s">
        <v>119</v>
      </c>
      <c r="F149" s="173" t="s">
        <v>169</v>
      </c>
      <c r="H149" s="174">
        <v>94.248000000000005</v>
      </c>
      <c r="L149" s="171"/>
      <c r="M149" s="175"/>
      <c r="N149" s="176"/>
      <c r="O149" s="176"/>
      <c r="P149" s="176"/>
      <c r="Q149" s="176"/>
      <c r="R149" s="176"/>
      <c r="S149" s="176"/>
      <c r="T149" s="177"/>
      <c r="AT149" s="172" t="s">
        <v>119</v>
      </c>
      <c r="AU149" s="172" t="s">
        <v>117</v>
      </c>
      <c r="AV149" s="14" t="s">
        <v>117</v>
      </c>
      <c r="AW149" s="14" t="s">
        <v>3</v>
      </c>
      <c r="AX149" s="14" t="s">
        <v>79</v>
      </c>
      <c r="AY149" s="172" t="s">
        <v>110</v>
      </c>
    </row>
    <row r="150" spans="1:65" s="14" customFormat="1" ht="36">
      <c r="B150" s="150"/>
      <c r="C150" s="151">
        <v>11</v>
      </c>
      <c r="D150" s="151" t="s">
        <v>112</v>
      </c>
      <c r="E150" s="152" t="s">
        <v>151</v>
      </c>
      <c r="F150" s="153" t="s">
        <v>171</v>
      </c>
      <c r="G150" s="154" t="s">
        <v>147</v>
      </c>
      <c r="H150" s="155">
        <v>420</v>
      </c>
      <c r="I150" s="156"/>
      <c r="J150" s="156">
        <f>ROUND(I150*H150,2)</f>
        <v>0</v>
      </c>
      <c r="L150" s="171"/>
      <c r="M150" s="175"/>
      <c r="N150" s="176"/>
      <c r="O150" s="176"/>
      <c r="P150" s="176"/>
      <c r="Q150" s="176"/>
      <c r="R150" s="176"/>
      <c r="S150" s="176"/>
      <c r="T150" s="177"/>
      <c r="AT150" s="172"/>
      <c r="AU150" s="172"/>
      <c r="AY150" s="172"/>
    </row>
    <row r="151" spans="1:65" s="14" customFormat="1">
      <c r="B151" s="164"/>
      <c r="C151" s="13"/>
      <c r="D151" s="165" t="s">
        <v>119</v>
      </c>
      <c r="E151" s="166" t="s">
        <v>1</v>
      </c>
      <c r="F151" s="167" t="s">
        <v>154</v>
      </c>
      <c r="G151" s="13"/>
      <c r="H151" s="166" t="s">
        <v>1</v>
      </c>
      <c r="I151" s="13"/>
      <c r="J151" s="13"/>
      <c r="L151" s="171"/>
      <c r="M151" s="175"/>
      <c r="N151" s="176"/>
      <c r="O151" s="176"/>
      <c r="P151" s="176"/>
      <c r="Q151" s="176"/>
      <c r="R151" s="176"/>
      <c r="S151" s="176"/>
      <c r="T151" s="177"/>
      <c r="AT151" s="172"/>
      <c r="AU151" s="172"/>
      <c r="AY151" s="172"/>
    </row>
    <row r="152" spans="1:65" s="14" customFormat="1">
      <c r="B152" s="171"/>
      <c r="D152" s="165" t="s">
        <v>119</v>
      </c>
      <c r="E152" s="172" t="s">
        <v>1</v>
      </c>
      <c r="F152" s="173" t="s">
        <v>168</v>
      </c>
      <c r="H152" s="174">
        <v>420</v>
      </c>
      <c r="L152" s="171"/>
      <c r="M152" s="175"/>
      <c r="N152" s="176"/>
      <c r="O152" s="176"/>
      <c r="P152" s="176"/>
      <c r="Q152" s="176"/>
      <c r="R152" s="176"/>
      <c r="S152" s="176"/>
      <c r="T152" s="177"/>
      <c r="AT152" s="172"/>
      <c r="AU152" s="172"/>
      <c r="AY152" s="172"/>
    </row>
    <row r="153" spans="1:65" s="12" customFormat="1" ht="22.7" customHeight="1">
      <c r="B153" s="138"/>
      <c r="D153" s="139" t="s">
        <v>71</v>
      </c>
      <c r="E153" s="148" t="s">
        <v>161</v>
      </c>
      <c r="F153" s="148" t="s">
        <v>162</v>
      </c>
      <c r="J153" s="149">
        <f>BK153</f>
        <v>0</v>
      </c>
      <c r="L153" s="138"/>
      <c r="M153" s="142"/>
      <c r="N153" s="143"/>
      <c r="O153" s="143"/>
      <c r="P153" s="144">
        <f>P154</f>
        <v>295.21564499999999</v>
      </c>
      <c r="Q153" s="143"/>
      <c r="R153" s="144">
        <f>R154</f>
        <v>0</v>
      </c>
      <c r="S153" s="143"/>
      <c r="T153" s="145">
        <f>T154</f>
        <v>0</v>
      </c>
      <c r="AR153" s="139" t="s">
        <v>79</v>
      </c>
      <c r="AT153" s="146" t="s">
        <v>71</v>
      </c>
      <c r="AU153" s="146" t="s">
        <v>79</v>
      </c>
      <c r="AY153" s="139" t="s">
        <v>110</v>
      </c>
      <c r="BK153" s="147">
        <f>BK154</f>
        <v>0</v>
      </c>
    </row>
    <row r="154" spans="1:65" s="2" customFormat="1" ht="33" customHeight="1">
      <c r="A154" s="31"/>
      <c r="B154" s="150"/>
      <c r="C154" s="151">
        <v>12</v>
      </c>
      <c r="D154" s="151" t="s">
        <v>112</v>
      </c>
      <c r="E154" s="152" t="s">
        <v>163</v>
      </c>
      <c r="F154" s="153" t="s">
        <v>164</v>
      </c>
      <c r="G154" s="154" t="s">
        <v>141</v>
      </c>
      <c r="H154" s="155">
        <v>1000.731</v>
      </c>
      <c r="I154" s="156"/>
      <c r="J154" s="156">
        <f>ROUND(I154*H154,2)</f>
        <v>0</v>
      </c>
      <c r="K154" s="157"/>
      <c r="L154" s="32"/>
      <c r="M154" s="195" t="s">
        <v>1</v>
      </c>
      <c r="N154" s="196" t="s">
        <v>38</v>
      </c>
      <c r="O154" s="197">
        <v>0.29499999999999998</v>
      </c>
      <c r="P154" s="197">
        <f>O154*H154</f>
        <v>295.21564499999999</v>
      </c>
      <c r="Q154" s="197">
        <v>0</v>
      </c>
      <c r="R154" s="197">
        <f>Q154*H154</f>
        <v>0</v>
      </c>
      <c r="S154" s="197">
        <v>0</v>
      </c>
      <c r="T154" s="198">
        <f>S154*H154</f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62" t="s">
        <v>116</v>
      </c>
      <c r="AT154" s="162" t="s">
        <v>112</v>
      </c>
      <c r="AU154" s="162" t="s">
        <v>117</v>
      </c>
      <c r="AY154" s="17" t="s">
        <v>110</v>
      </c>
      <c r="BE154" s="163">
        <f>IF(N154="základná",J154,0)</f>
        <v>0</v>
      </c>
      <c r="BF154" s="163">
        <f>IF(N154="znížená",J154,0)</f>
        <v>0</v>
      </c>
      <c r="BG154" s="163">
        <f>IF(N154="zákl. prenesená",J154,0)</f>
        <v>0</v>
      </c>
      <c r="BH154" s="163">
        <f>IF(N154="zníž. prenesená",J154,0)</f>
        <v>0</v>
      </c>
      <c r="BI154" s="163">
        <f>IF(N154="nulová",J154,0)</f>
        <v>0</v>
      </c>
      <c r="BJ154" s="17" t="s">
        <v>117</v>
      </c>
      <c r="BK154" s="163">
        <f>ROUND(I154*H154,2)</f>
        <v>0</v>
      </c>
      <c r="BL154" s="17" t="s">
        <v>116</v>
      </c>
      <c r="BM154" s="162" t="s">
        <v>165</v>
      </c>
    </row>
    <row r="155" spans="1:65" s="2" customFormat="1" ht="6.95" customHeight="1">
      <c r="A155" s="31"/>
      <c r="B155" s="49"/>
      <c r="C155" s="50"/>
      <c r="D155" s="50"/>
      <c r="E155" s="50"/>
      <c r="F155" s="50"/>
      <c r="G155" s="50"/>
      <c r="H155" s="50"/>
      <c r="I155" s="50"/>
      <c r="J155" s="50"/>
      <c r="K155" s="50"/>
      <c r="L155" s="32"/>
      <c r="M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</row>
  </sheetData>
  <autoFilter ref="C123:K154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7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rozpočet- Zariadenie staveniska</vt:lpstr>
      <vt:lpstr>'Rekapitulácia stavby'!Názvy_tlače</vt:lpstr>
      <vt:lpstr>'rozpočet- Zariadenie staveniska'!Názvy_tlače</vt:lpstr>
      <vt:lpstr>'Rekapitulácia stavby'!Oblasť_tlače</vt:lpstr>
      <vt:lpstr>'rozpočet- Zariadenie staveniska'!Oblasť_tlače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DESKTOP-J50H9RL\Lenovo</dc:creator>
  <cp:lastModifiedBy>user</cp:lastModifiedBy>
  <cp:lastPrinted>2022-02-25T09:11:23Z</cp:lastPrinted>
  <dcterms:created xsi:type="dcterms:W3CDTF">2021-12-17T11:37:22Z</dcterms:created>
  <dcterms:modified xsi:type="dcterms:W3CDTF">2022-03-30T13:03:16Z</dcterms:modified>
</cp:coreProperties>
</file>