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2" windowHeight="8952" activeTab="0"/>
  </bookViews>
  <sheets>
    <sheet name="Rekapitulácia stavby" sheetId="1" r:id="rId1"/>
    <sheet name="1-17-1 - SO 01 Sadové úpr..." sheetId="2" r:id="rId2"/>
    <sheet name="1-17-2 - SO 02 Spevnené p..." sheetId="3" r:id="rId3"/>
    <sheet name="1-17-3 - SO 03 Drevená pe..." sheetId="4" r:id="rId4"/>
    <sheet name="1-17-4 - SO 04 Vodná plocha" sheetId="5" r:id="rId5"/>
    <sheet name="1-17-5 - SO 05 Vodovodná ..." sheetId="6" r:id="rId6"/>
    <sheet name="1-17-6 - SO 06 Prípojka e..." sheetId="7" r:id="rId7"/>
  </sheets>
  <definedNames>
    <definedName name="_xlnm.Print_Titles" localSheetId="1">'1-17-1 - SO 01 Sadové úpr...'!$119:$119</definedName>
    <definedName name="_xlnm.Print_Titles" localSheetId="2">'1-17-2 - SO 02 Spevnené p...'!$121:$121</definedName>
    <definedName name="_xlnm.Print_Titles" localSheetId="3">'1-17-3 - SO 03 Drevená pe...'!$121:$121</definedName>
    <definedName name="_xlnm.Print_Titles" localSheetId="4">'1-17-4 - SO 04 Vodná plocha'!$129:$129</definedName>
    <definedName name="_xlnm.Print_Titles" localSheetId="5">'1-17-5 - SO 05 Vodovodná ...'!$119:$119</definedName>
    <definedName name="_xlnm.Print_Titles" localSheetId="6">'1-17-6 - SO 06 Prípojka e...'!$116:$116</definedName>
    <definedName name="_xlnm.Print_Titles" localSheetId="0">'Rekapitulácia stavby'!$85:$85</definedName>
    <definedName name="_xlnm.Print_Area" localSheetId="1">'1-17-1 - SO 01 Sadové úpr...'!$C$3:$R$69,'1-17-1 - SO 01 Sadové úpr...'!$C$75:$R$103,'1-17-1 - SO 01 Sadové úpr...'!$C$109:$R$204</definedName>
    <definedName name="_xlnm.Print_Area" localSheetId="2">'1-17-2 - SO 02 Spevnené p...'!$C$3:$R$69,'1-17-2 - SO 02 Spevnené p...'!$C$75:$R$105,'1-17-2 - SO 02 Spevnené p...'!$C$111:$R$236</definedName>
    <definedName name="_xlnm.Print_Area" localSheetId="3">'1-17-3 - SO 03 Drevená pe...'!$C$3:$R$69,'1-17-3 - SO 03 Drevená pe...'!$C$75:$R$105,'1-17-3 - SO 03 Drevená pe...'!$C$111:$R$177</definedName>
    <definedName name="_xlnm.Print_Area" localSheetId="4">'1-17-4 - SO 04 Vodná plocha'!$C$3:$R$69,'1-17-4 - SO 04 Vodná plocha'!$C$75:$R$113,'1-17-4 - SO 04 Vodná plocha'!$C$119:$R$225</definedName>
    <definedName name="_xlnm.Print_Area" localSheetId="5">'1-17-5 - SO 05 Vodovodná ...'!$C$3:$R$69,'1-17-5 - SO 05 Vodovodná ...'!$C$75:$R$103,'1-17-5 - SO 05 Vodovodná ...'!$C$109:$R$176</definedName>
    <definedName name="_xlnm.Print_Area" localSheetId="6">'1-17-6 - SO 06 Prípojka e...'!$C$3:$R$69,'1-17-6 - SO 06 Prípojka e...'!$C$75:$R$100,'1-17-6 - SO 06 Prípojka e...'!$C$106:$R$136</definedName>
    <definedName name="_xlnm.Print_Area" localSheetId="0">'Rekapitulácia stavby'!$C$4:$AP$70,'Rekapitulácia stavby'!$C$76:$AP$101</definedName>
  </definedNames>
  <calcPr fullCalcOnLoad="1"/>
</workbook>
</file>

<file path=xl/sharedStrings.xml><?xml version="1.0" encoding="utf-8"?>
<sst xmlns="http://schemas.openxmlformats.org/spreadsheetml/2006/main" count="5130" uniqueCount="939">
  <si>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</si>
  <si>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</si>
  <si>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</si>
  <si>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</si>
  <si>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</si>
  <si>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</si>
  <si>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</si>
  <si>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</si>
  <si>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</si>
  <si>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</si>
  <si>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</si>
  <si>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</si>
  <si>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</si>
  <si>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1-17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</si>
  <si>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</si>
  <si>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</si>
  <si>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REGENERÁCIA VNÚTROBLOKOV SÍDLISK MESTA BREZNO - MARGITIN PARK</t>
  </si>
  <si>
    <t>JKSO:</t>
  </si>
  <si>
    <t>KS:</t>
  </si>
  <si>
    <t>Miesto:</t>
  </si>
  <si>
    <t>p.č. KN-C 1113/1, k.ú. Brezno</t>
  </si>
  <si>
    <t>Dátum:</t>
  </si>
  <si>
    <t>Objednávateľ:</t>
  </si>
  <si>
    <t>IČO:</t>
  </si>
  <si>
    <t>MESTO BREZNO</t>
  </si>
  <si>
    <t>IČO DPH:</t>
  </si>
  <si>
    <t>Zhotoviteľ: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</si>
  <si>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</si>
  <si>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</si>
  <si>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</si>
  <si>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</si>
  <si>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</si>
  <si>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</si>
  <si>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</si>
  <si>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</si>
  <si>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</si>
  <si>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</si>
  <si>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</si>
  <si>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</si>
  <si>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</si>
  <si>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</si>
  <si>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</si>
  <si>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</si>
  <si>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</si>
  <si>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</si>
  <si>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</si>
  <si>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</si>
  <si>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</si>
  <si>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</si>
  <si>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</si>
  <si>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</si>
  <si>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</si>
  <si>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</si>
  <si>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</si>
  <si>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</si>
  <si>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</si>
  <si>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</si>
  <si>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</si>
  <si>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</si>
  <si>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</si>
  <si>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</si>
  <si>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</si>
  <si>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</si>
  <si>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</si>
  <si>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</si>
  <si>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</si>
  <si>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</si>
  <si>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</si>
  <si>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</si>
  <si>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</si>
  <si>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</si>
  <si>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</si>
  <si>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</si>
  <si>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{11B81149-FBB9-41AA-A71E-BB33DB3E79F2}</t>
  </si>
  <si>
    <t>{00000000-0000-0000-0000-000000000000}</t>
  </si>
  <si>
    <t>1-17-1</t>
  </si>
  <si>
    <t>SO 01 Sadové úpravy a prvky drobnej architektúry</t>
  </si>
  <si>
    <t>1</t>
  </si>
  <si>
    <t>{C7243746-77CC-4CFE-9552-0740798EA77B}</t>
  </si>
  <si>
    <t>1-17-2</t>
  </si>
  <si>
    <t>SO 02 Spevnené plochy</t>
  </si>
  <si>
    <t>{23EDF3E3-7946-4ECA-986A-0AAB4F5A28F5}</t>
  </si>
  <si>
    <t>1-17-3</t>
  </si>
  <si>
    <t>SO 03 Drevená pergola</t>
  </si>
  <si>
    <t>{58EE0D78-FC39-47CF-87BC-21F6CCF41000}</t>
  </si>
  <si>
    <t>1-17-4</t>
  </si>
  <si>
    <t>SO 04 Vodná plocha</t>
  </si>
  <si>
    <t>{837D21CB-F978-46F0-B44A-3B600C05D2F1}</t>
  </si>
  <si>
    <t>1-17-5</t>
  </si>
  <si>
    <t>SO 05 Vodovodná prípojka</t>
  </si>
  <si>
    <t>{1E49CEC4-3216-450F-A6CD-00A49F401AC3}</t>
  </si>
  <si>
    <t>1-17-6</t>
  </si>
  <si>
    <t>SO 06 Prípojka elektro</t>
  </si>
  <si>
    <t>{B8F8B014-B145-49F5-A87E-D9A23D0CE6B3}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</si>
  <si>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</si>
  <si>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</si>
  <si>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</si>
  <si>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</si>
  <si>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</si>
  <si>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</si>
  <si>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</si>
  <si>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</si>
  <si>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</si>
  <si>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</si>
  <si>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</si>
  <si>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1-17-1 - SO 01 Sadové úpravy a prvky drobnej architektúry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</si>
  <si>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</si>
  <si>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</si>
  <si>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</si>
  <si>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</si>
  <si>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</si>
  <si>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</si>
  <si>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</si>
  <si>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</si>
  <si>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</si>
  <si>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</si>
  <si>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</si>
  <si>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</si>
  <si>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</si>
  <si>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</si>
  <si>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</si>
  <si>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</si>
  <si>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</si>
  <si>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</si>
  <si>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</si>
  <si>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</si>
  <si>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</si>
  <si>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</si>
  <si>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</si>
  <si>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</si>
  <si>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</si>
  <si>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</si>
  <si>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</si>
  <si>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</si>
  <si>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</si>
  <si>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</si>
  <si>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</si>
  <si>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</si>
  <si>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</si>
  <si>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</si>
  <si>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</si>
  <si>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</si>
  <si>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</si>
  <si>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</si>
  <si>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13</t>
  </si>
  <si>
    <t>K</t>
  </si>
  <si>
    <t>180402111</t>
  </si>
  <si>
    <t>Založenie trávnika parkového výsevom v rovine do 1:5</t>
  </si>
  <si>
    <t>m2</t>
  </si>
  <si>
    <t>4</t>
  </si>
  <si>
    <t>-306022481</t>
  </si>
  <si>
    <t>14</t>
  </si>
  <si>
    <t>M</t>
  </si>
  <si>
    <t>0057211200</t>
  </si>
  <si>
    <t>Trávové semeno - parková zmes</t>
  </si>
  <si>
    <t>kg</t>
  </si>
  <si>
    <t>8</t>
  </si>
  <si>
    <t>626381695</t>
  </si>
  <si>
    <t>31</t>
  </si>
  <si>
    <t>181301101</t>
  </si>
  <si>
    <t>Rozprestretie ornice v rovine, plocha do 500 m2,hr.do 100 mm</t>
  </si>
  <si>
    <t>-1601962554</t>
  </si>
  <si>
    <t>16</t>
  </si>
  <si>
    <t>0057221000</t>
  </si>
  <si>
    <t>Zemný výsadbový substrát</t>
  </si>
  <si>
    <t>m3</t>
  </si>
  <si>
    <t>-766981116</t>
  </si>
  <si>
    <t>76</t>
  </si>
  <si>
    <t>182001123</t>
  </si>
  <si>
    <t>Profilácia terénu</t>
  </si>
  <si>
    <t>-1981749214</t>
  </si>
  <si>
    <t>17</t>
  </si>
  <si>
    <t>183101211</t>
  </si>
  <si>
    <t>Hĺbenie jamiek pre výsadbu v hornine 1 až 4 s výmenou pôdy do 50% v rovine alebo na svahu do 1:5 objemu do 0, 01 m3</t>
  </si>
  <si>
    <t>ks</t>
  </si>
  <si>
    <t>1315106298</t>
  </si>
  <si>
    <t>18</t>
  </si>
  <si>
    <t>183101212</t>
  </si>
  <si>
    <t>Hĺbenie jamiek pre výsadbu v hornine 1 až 4 s výmenou pôdy do 50% v rovine alebo na svahu do 1:5 objemu nad 0, 01 do 0,02 m3</t>
  </si>
  <si>
    <t>822403117</t>
  </si>
  <si>
    <t>19</t>
  </si>
  <si>
    <t>183101214</t>
  </si>
  <si>
    <t>Hĺbenie jamiek pre výsadbu v hornine 1 až 4 s výmenou pôdy do 50% v rovine alebo na svahu do 1:5 objemu nad 0, 05 do 0,125 m3</t>
  </si>
  <si>
    <t>211531712</t>
  </si>
  <si>
    <t>183204112</t>
  </si>
  <si>
    <t>Výsadba kvetín do pripravovanej pôdy so zaliatím s jednoduchými koreňami trvaliek</t>
  </si>
  <si>
    <t>1766158820</t>
  </si>
  <si>
    <t>38</t>
  </si>
  <si>
    <t>0266204540</t>
  </si>
  <si>
    <t>Iberis sempervirens</t>
  </si>
  <si>
    <t>793828075</t>
  </si>
  <si>
    <t>39</t>
  </si>
  <si>
    <t>0266204565</t>
  </si>
  <si>
    <t>Carex ornithopoda</t>
  </si>
  <si>
    <t>-191470416</t>
  </si>
  <si>
    <t>40</t>
  </si>
  <si>
    <t>0266204570</t>
  </si>
  <si>
    <t>Campanula carpatica "White Clips"</t>
  </si>
  <si>
    <t>1367950660</t>
  </si>
  <si>
    <t>43</t>
  </si>
  <si>
    <t>0266204575</t>
  </si>
  <si>
    <t>Leucantherum vulgare</t>
  </si>
  <si>
    <t>-1800783501</t>
  </si>
  <si>
    <t>44</t>
  </si>
  <si>
    <t>0266204571</t>
  </si>
  <si>
    <t>Festuca cinerea</t>
  </si>
  <si>
    <t>-1140245128</t>
  </si>
  <si>
    <t>49</t>
  </si>
  <si>
    <t>0266203475</t>
  </si>
  <si>
    <t>Astrantia major</t>
  </si>
  <si>
    <t>3307064</t>
  </si>
  <si>
    <t>51</t>
  </si>
  <si>
    <t>0266203476</t>
  </si>
  <si>
    <t>Achillea anthea</t>
  </si>
  <si>
    <t>1615459177</t>
  </si>
  <si>
    <t>52</t>
  </si>
  <si>
    <t>0266203477</t>
  </si>
  <si>
    <t>Lychnis coronaria</t>
  </si>
  <si>
    <t>1069258110</t>
  </si>
  <si>
    <t>55</t>
  </si>
  <si>
    <t>0266203478</t>
  </si>
  <si>
    <t>Rudbeckia fulgida</t>
  </si>
  <si>
    <t>966877163</t>
  </si>
  <si>
    <t>56</t>
  </si>
  <si>
    <t>0266203479</t>
  </si>
  <si>
    <t>Coreopsis tinctoria</t>
  </si>
  <si>
    <t>-1361076591</t>
  </si>
  <si>
    <t>57</t>
  </si>
  <si>
    <t>0266203480</t>
  </si>
  <si>
    <t>Oenothera fruticosa</t>
  </si>
  <si>
    <t>-843274627</t>
  </si>
  <si>
    <t>59</t>
  </si>
  <si>
    <t>0266203481</t>
  </si>
  <si>
    <t>Stipa tenuissima</t>
  </si>
  <si>
    <t>747614727</t>
  </si>
  <si>
    <t>61</t>
  </si>
  <si>
    <t>0266203482</t>
  </si>
  <si>
    <t>Gypsophila paniculata</t>
  </si>
  <si>
    <t>-1301742328</t>
  </si>
  <si>
    <t>62</t>
  </si>
  <si>
    <t>0266203483</t>
  </si>
  <si>
    <t>Echinops banaticus</t>
  </si>
  <si>
    <t>770524842</t>
  </si>
  <si>
    <t>63</t>
  </si>
  <si>
    <t>0266203484</t>
  </si>
  <si>
    <t>Echinacea purpurea</t>
  </si>
  <si>
    <t>515135319</t>
  </si>
  <si>
    <t>64</t>
  </si>
  <si>
    <t>0266203485</t>
  </si>
  <si>
    <t>554769724</t>
  </si>
  <si>
    <t>65</t>
  </si>
  <si>
    <t>0266203486</t>
  </si>
  <si>
    <t>Salvia officinalis</t>
  </si>
  <si>
    <t>68315010</t>
  </si>
  <si>
    <t>68</t>
  </si>
  <si>
    <t>0266203487</t>
  </si>
  <si>
    <t>Miscanthus sinensis</t>
  </si>
  <si>
    <t>1016267251</t>
  </si>
  <si>
    <t>70</t>
  </si>
  <si>
    <t>0266204595</t>
  </si>
  <si>
    <t>Pavinič päťlistý - Parthenocissus quinquefolia; popínavá rastlina</t>
  </si>
  <si>
    <t>-1236496521</t>
  </si>
  <si>
    <t>22</t>
  </si>
  <si>
    <t>184102211</t>
  </si>
  <si>
    <t>Výsadba kríku bez balu do vopred vyhĺbenej jamky v rovine alebo na svahu do 1:5 výšky do 1 m</t>
  </si>
  <si>
    <t>-896203648</t>
  </si>
  <si>
    <t>41</t>
  </si>
  <si>
    <t>0266205745</t>
  </si>
  <si>
    <t>Smrekovec - Larix decidua PENDULA; ihličnatá drevina solitérna, vzpriameno rastúca</t>
  </si>
  <si>
    <t>-1847983920</t>
  </si>
  <si>
    <t>42</t>
  </si>
  <si>
    <t>0266205740</t>
  </si>
  <si>
    <t>Cosmus alba "Sibirica Variegata"</t>
  </si>
  <si>
    <t>1279969968</t>
  </si>
  <si>
    <t>45</t>
  </si>
  <si>
    <t>0266205615</t>
  </si>
  <si>
    <t>Jedľa srienistá - Abies concolor COMPACTA; ihličnatá drevina solitérna, vzpriameno rastúca</t>
  </si>
  <si>
    <t>-384080077</t>
  </si>
  <si>
    <t>46</t>
  </si>
  <si>
    <t>0266202375</t>
  </si>
  <si>
    <t>Spiraea japonica "Albiflora"</t>
  </si>
  <si>
    <t>-2091557614</t>
  </si>
  <si>
    <t>47</t>
  </si>
  <si>
    <t>0266209155</t>
  </si>
  <si>
    <t>Borievka šupinatá - Juniperus squamata BLUE  STAR; ihličnatá drevina poliehavá a široko rozložitá</t>
  </si>
  <si>
    <t>-966957032</t>
  </si>
  <si>
    <t>48</t>
  </si>
  <si>
    <t>0266205610</t>
  </si>
  <si>
    <t>Abies nordmanniana "Pendula"</t>
  </si>
  <si>
    <t>84596142</t>
  </si>
  <si>
    <t>58</t>
  </si>
  <si>
    <t>0266200085</t>
  </si>
  <si>
    <t>Bršlen fortuneov - Euonymus fortunei   EMERALD´N GOLD; listnatý krík dekoratívny listom, drevom</t>
  </si>
  <si>
    <t>1304734054</t>
  </si>
  <si>
    <t>50</t>
  </si>
  <si>
    <t>0266209140</t>
  </si>
  <si>
    <t>Borievka procumbens - Juniperus procumbens  NANA; ihličnatá drevina poliehavá a široko rozložitá</t>
  </si>
  <si>
    <t>903118774</t>
  </si>
  <si>
    <t>53</t>
  </si>
  <si>
    <t>0266209141</t>
  </si>
  <si>
    <t>Photinia x fraseri "Red Robin"</t>
  </si>
  <si>
    <t>923038777</t>
  </si>
  <si>
    <t>54</t>
  </si>
  <si>
    <t>0266209142</t>
  </si>
  <si>
    <t>Genista lydia</t>
  </si>
  <si>
    <t>-1212710558</t>
  </si>
  <si>
    <t>60</t>
  </si>
  <si>
    <t>0266209143</t>
  </si>
  <si>
    <t>Perovskia atriplicifolia "Blue Spire"</t>
  </si>
  <si>
    <t>-1330538678</t>
  </si>
  <si>
    <t>66</t>
  </si>
  <si>
    <t>0266202370</t>
  </si>
  <si>
    <t>Rosa centifolia</t>
  </si>
  <si>
    <t>1465806761</t>
  </si>
  <si>
    <t>67</t>
  </si>
  <si>
    <t>0266202376</t>
  </si>
  <si>
    <t>Rosa (plazivá ruža)</t>
  </si>
  <si>
    <t>795936571</t>
  </si>
  <si>
    <t>69</t>
  </si>
  <si>
    <t>0266204590</t>
  </si>
  <si>
    <t xml:space="preserve">Lonicera periclymenum </t>
  </si>
  <si>
    <t>457085455</t>
  </si>
  <si>
    <t>24</t>
  </si>
  <si>
    <t>184201111</t>
  </si>
  <si>
    <t>Výsadba stromu do predom vyhĺbenej jamky v rovine alebo na svahu do 1:5 pri výške kmeňa do 1, 8 m</t>
  </si>
  <si>
    <t>-74650447</t>
  </si>
  <si>
    <t>33</t>
  </si>
  <si>
    <t>0266202330</t>
  </si>
  <si>
    <t>Magnólia grandiflora</t>
  </si>
  <si>
    <t>2131046916</t>
  </si>
  <si>
    <t>34</t>
  </si>
  <si>
    <t>0266201200</t>
  </si>
  <si>
    <t>Prunus serrulata "Kiku-Shidare"</t>
  </si>
  <si>
    <t>-1400960977</t>
  </si>
  <si>
    <t>35</t>
  </si>
  <si>
    <t>0266201201</t>
  </si>
  <si>
    <t>Fagus sylvatica "Dawyck Purple"</t>
  </si>
  <si>
    <t>1930331376</t>
  </si>
  <si>
    <t>36</t>
  </si>
  <si>
    <t>0266201215</t>
  </si>
  <si>
    <t>Sorbus aria "magnifica"</t>
  </si>
  <si>
    <t>-814054643</t>
  </si>
  <si>
    <t>37</t>
  </si>
  <si>
    <t>0266200000</t>
  </si>
  <si>
    <t>Acer negundo "Flamingo"</t>
  </si>
  <si>
    <t>1548775731</t>
  </si>
  <si>
    <t>27</t>
  </si>
  <si>
    <t>184202112</t>
  </si>
  <si>
    <t>Zakotvenie dreviny troma a viac kolmi pri priemere kolov do 100 mm pri dĺžke kolov do 2 m do 3 m</t>
  </si>
  <si>
    <t>-40521283</t>
  </si>
  <si>
    <t>28</t>
  </si>
  <si>
    <t>0521721001</t>
  </si>
  <si>
    <t>Tyče ihličňanové tr. 1, hrúbka 6-7 cm, dĺžky 2,5 m a viac bez kôry</t>
  </si>
  <si>
    <t>1578440689</t>
  </si>
  <si>
    <t>29</t>
  </si>
  <si>
    <t>184808322</t>
  </si>
  <si>
    <t>Hnojenie ostatných drevín umelým hnojivom, vrátane dodávky hnojiva</t>
  </si>
  <si>
    <t>-281031957</t>
  </si>
  <si>
    <t>71</t>
  </si>
  <si>
    <t>184921116</t>
  </si>
  <si>
    <t xml:space="preserve">Položenie mulčovacej kôry v rovine alebo na svahu do 1:5   </t>
  </si>
  <si>
    <t>-460878391</t>
  </si>
  <si>
    <t>72</t>
  </si>
  <si>
    <t>0554151000</t>
  </si>
  <si>
    <t>Mulčovacia kôra</t>
  </si>
  <si>
    <t>l</t>
  </si>
  <si>
    <t>1069186833</t>
  </si>
  <si>
    <t>30</t>
  </si>
  <si>
    <t>185802123</t>
  </si>
  <si>
    <t>Hnojenie pôdy v rovine nad 1:5 do 1:2 umelým hnojivom naširoko, vrátane dodávky hnojiva</t>
  </si>
  <si>
    <t>1375828783</t>
  </si>
  <si>
    <t>73</t>
  </si>
  <si>
    <t>289971211</t>
  </si>
  <si>
    <t>Zhotovenie vrstvy z geotextílie na upravenom povrchu v sklone do 1 : 5 , šírky od 0 do 3 m</t>
  </si>
  <si>
    <t>1441185088</t>
  </si>
  <si>
    <t>"mulčovacia kôra"73,7</t>
  </si>
  <si>
    <t>VV</t>
  </si>
  <si>
    <t>Súčet</t>
  </si>
  <si>
    <t>74</t>
  </si>
  <si>
    <t>6936651300</t>
  </si>
  <si>
    <t>Geotextília 300 g/m2</t>
  </si>
  <si>
    <t>-1190235733</t>
  </si>
  <si>
    <t>936104212</t>
  </si>
  <si>
    <t>Osadenie odpadkového koša vrátane spodnej stavby</t>
  </si>
  <si>
    <t>-69035021</t>
  </si>
  <si>
    <t>5538168047</t>
  </si>
  <si>
    <t>Odpadkový kôš 3x32 l, oceľové telo, antikorový popolník</t>
  </si>
  <si>
    <t>-1119811108</t>
  </si>
  <si>
    <t>3</t>
  </si>
  <si>
    <t>936124122</t>
  </si>
  <si>
    <t>Osadenie parkovej lavičky vrátane spodnej stavby</t>
  </si>
  <si>
    <t>-796017105</t>
  </si>
  <si>
    <t>5538168001</t>
  </si>
  <si>
    <t>Parková lavička LWD112t, dl. 1m</t>
  </si>
  <si>
    <t>-1683718873</t>
  </si>
  <si>
    <t>7</t>
  </si>
  <si>
    <t>9361241221</t>
  </si>
  <si>
    <t>-1272921114</t>
  </si>
  <si>
    <t>5</t>
  </si>
  <si>
    <t>5538168002</t>
  </si>
  <si>
    <t>Parková lavička LWD300t, trojuholníková 4,06x3,515x3,515 m</t>
  </si>
  <si>
    <t>1367877115</t>
  </si>
  <si>
    <t>9361241222</t>
  </si>
  <si>
    <t>1140747223</t>
  </si>
  <si>
    <t>9</t>
  </si>
  <si>
    <t>5538168003</t>
  </si>
  <si>
    <t>Parková lavička LWD500t, 3x1,5 m s otvorom na strom</t>
  </si>
  <si>
    <t>1779167271</t>
  </si>
  <si>
    <t>10</t>
  </si>
  <si>
    <t>9361241223</t>
  </si>
  <si>
    <t>2065999985</t>
  </si>
  <si>
    <t>11</t>
  </si>
  <si>
    <t>5538168004</t>
  </si>
  <si>
    <t>Parková lavička LPU251 dl. 1,8x s operadlom</t>
  </si>
  <si>
    <t>-424963980</t>
  </si>
  <si>
    <t>12</t>
  </si>
  <si>
    <t>9361241224</t>
  </si>
  <si>
    <t>Doprava prvkov mobiliáru</t>
  </si>
  <si>
    <t>244914999</t>
  </si>
  <si>
    <t>75</t>
  </si>
  <si>
    <t>9361241225</t>
  </si>
  <si>
    <t>Senzorické herné prvky</t>
  </si>
  <si>
    <t>61388829</t>
  </si>
  <si>
    <t>32</t>
  </si>
  <si>
    <t>966001121</t>
  </si>
  <si>
    <t>Demontáž parkovej lavičky s betónovou pätkou</t>
  </si>
  <si>
    <t>1149050196</t>
  </si>
  <si>
    <t>6</t>
  </si>
  <si>
    <t>998231311</t>
  </si>
  <si>
    <t>Presun hmôt pre sadovnícke a krajinárske úpravy do 5000 m vodorovne bez zvislého presunu</t>
  </si>
  <si>
    <t>t</t>
  </si>
  <si>
    <t>-386619137</t>
  </si>
  <si>
    <t>VP - Práce naviac</t>
  </si>
  <si>
    <t>PN</t>
  </si>
  <si>
    <t>1-17-2 - SO 02 Spevnené plochy</t>
  </si>
  <si>
    <t xml:space="preserve">    5 - Komunikácie</t>
  </si>
  <si>
    <t xml:space="preserve">    6 - Úpravy povrchov, podlahy, osadenie</t>
  </si>
  <si>
    <t>113106121</t>
  </si>
  <si>
    <t>Rozoberanie dlažby, z betónových alebo kamenin. dlaždíc, dosiek alebo tvaroviek,  -0,13800t</t>
  </si>
  <si>
    <t>504609293</t>
  </si>
  <si>
    <t>113208111</t>
  </si>
  <si>
    <t>Vytrhanie obrúb betonových, s vybúraním lôžka, záhonových,  -0,04000t</t>
  </si>
  <si>
    <t>m</t>
  </si>
  <si>
    <t>228462175</t>
  </si>
  <si>
    <t>122201102</t>
  </si>
  <si>
    <t>Odkopávka a prekopávka nezapažená v hornine 3, nad 100 do 1000 m3</t>
  </si>
  <si>
    <t>1892888738</t>
  </si>
  <si>
    <t>"betónová dlažba 8cm"357,7*0,43</t>
  </si>
  <si>
    <t>"betónová dlažba 6cm"358,74*0,41</t>
  </si>
  <si>
    <t>"betónová dlažba 6cm"191,3*0,41</t>
  </si>
  <si>
    <t>"drevené špalíky"121,9*0,21</t>
  </si>
  <si>
    <t>"hladený betón"407,9*0,42</t>
  </si>
  <si>
    <t>"zasakovací pás"74,8*0,15</t>
  </si>
  <si>
    <t>"mlat"360,2*0,18</t>
  </si>
  <si>
    <t>122201109</t>
  </si>
  <si>
    <t>Odkopávky a prekopávky nezapažené. Príplatok k cenám za lepivosť horniny 3</t>
  </si>
  <si>
    <t>-941684913</t>
  </si>
  <si>
    <t>162501122</t>
  </si>
  <si>
    <t xml:space="preserve">Vodorovné premiestnenie výkopku  po spevnenej ceste z  horniny tr.1-4, nad 100 do 1000 m3 na vzdialenosť do 3000 m </t>
  </si>
  <si>
    <t>-1886401821</t>
  </si>
  <si>
    <t>162501123</t>
  </si>
  <si>
    <t>Vodorovné premiestnenie výkopku  po spevnenej ceste z  horniny tr.1-4, nad 100 do 1000 m3, príplatok k cene za každých ďalšich a začatých 1000 m</t>
  </si>
  <si>
    <t>97589309</t>
  </si>
  <si>
    <t>652,3*17</t>
  </si>
  <si>
    <t>171209002</t>
  </si>
  <si>
    <t>Poplatok za skladovanie - zemina a kamenivo (17 05) ostatné</t>
  </si>
  <si>
    <t>-347257533</t>
  </si>
  <si>
    <t>181101102</t>
  </si>
  <si>
    <t>Úprava pláne v zárezoch v hornine 1-4 so zhutnením</t>
  </si>
  <si>
    <t>-1355012524</t>
  </si>
  <si>
    <t>"betónová dlažba 8cm"357,7</t>
  </si>
  <si>
    <t>"betónová dlažba 6cm"358,74</t>
  </si>
  <si>
    <t>"betónová dlažba 5cm"191,3</t>
  </si>
  <si>
    <t>"drevené špalíky"121,9</t>
  </si>
  <si>
    <t>"hladený betón"407,9</t>
  </si>
  <si>
    <t>"zasakovací pás"74,8</t>
  </si>
  <si>
    <t>818510458</t>
  </si>
  <si>
    <t>"betónová dlažba 6cm"191,3</t>
  </si>
  <si>
    <t>"mlat"360,2</t>
  </si>
  <si>
    <t>-394169168</t>
  </si>
  <si>
    <t>"okrasné kamenivo"255,32</t>
  </si>
  <si>
    <t>-1383590510</t>
  </si>
  <si>
    <t>21</t>
  </si>
  <si>
    <t>561252211</t>
  </si>
  <si>
    <t>Podklad z kameniva stabilizovaného cementom CBGM C 1,5/2,0  hr 150 mm</t>
  </si>
  <si>
    <t>1177165155</t>
  </si>
  <si>
    <t>564231111</t>
  </si>
  <si>
    <t>Okrasné kamenivo hr. 100 mm</t>
  </si>
  <si>
    <t>1309133287</t>
  </si>
  <si>
    <t>564651111</t>
  </si>
  <si>
    <t>Podklad z kameniva drveného  hr. 150 mm</t>
  </si>
  <si>
    <t>1066343209</t>
  </si>
  <si>
    <t>564801111</t>
  </si>
  <si>
    <t>Podklad zo štrkodrviny 0-10 s rozprestretím a zhutnením, po zhutnení hr. 30 mm</t>
  </si>
  <si>
    <t>1772851813</t>
  </si>
  <si>
    <t>564811111</t>
  </si>
  <si>
    <t>Podklad z jemnej škváry s rozprestretím a zhutnením, po zhutnení hr. 50 mm</t>
  </si>
  <si>
    <t>1862766152</t>
  </si>
  <si>
    <t>564821111</t>
  </si>
  <si>
    <t>Podklad zo štrkodrviny 0-22 s rozprestretím a zhutnením, po zhutnení hr. 80 mm</t>
  </si>
  <si>
    <t>1291808451</t>
  </si>
  <si>
    <t>564831111</t>
  </si>
  <si>
    <t>Podklad zo štrkodrviny 0-22 s rozprestretím a zhutnením, po zhutnení hr. 100 mm</t>
  </si>
  <si>
    <t>89930567</t>
  </si>
  <si>
    <t>564851113</t>
  </si>
  <si>
    <t>Podklad zo štrkodrviny 0-22 s rozprestretím a zhutnením, po zhutnení hr. 170 mm</t>
  </si>
  <si>
    <t>-401905355</t>
  </si>
  <si>
    <t>26</t>
  </si>
  <si>
    <t>589111111</t>
  </si>
  <si>
    <t>Kryt z hladeného betónu hr. 100 mm</t>
  </si>
  <si>
    <t>-1422001894</t>
  </si>
  <si>
    <t>589116112</t>
  </si>
  <si>
    <t>Kryt plôch pre telovýchovu-hlinitopieskových hr. nad 20 do 50 mm</t>
  </si>
  <si>
    <t>1963406690</t>
  </si>
  <si>
    <t>591111111</t>
  </si>
  <si>
    <t>Kladenie dlažby veľkoformátovej do lôžka z kameniva ťaženého</t>
  </si>
  <si>
    <t>1483103284</t>
  </si>
  <si>
    <t>25</t>
  </si>
  <si>
    <t>5922901540</t>
  </si>
  <si>
    <t>Veľkoformátová betónová dlažba 80x60x8 cm</t>
  </si>
  <si>
    <t>2025341631</t>
  </si>
  <si>
    <t>"betónová dlažba 8cm"357,7*1,02</t>
  </si>
  <si>
    <t>591111121</t>
  </si>
  <si>
    <t>Kladenie dlažby z kociek drobných do lôžka z kameniva ťaženého</t>
  </si>
  <si>
    <t>-1199996714</t>
  </si>
  <si>
    <t>5922901480</t>
  </si>
  <si>
    <t>Maloformátová dlažba 10,2x9,2x6 cm</t>
  </si>
  <si>
    <t>-1003291716</t>
  </si>
  <si>
    <t>596911112</t>
  </si>
  <si>
    <t>Kladenie zámkovej dlažby  hr. 6 cm pre peších nad 20 m2</t>
  </si>
  <si>
    <t>-1102778851</t>
  </si>
  <si>
    <t>23</t>
  </si>
  <si>
    <t>5922901380</t>
  </si>
  <si>
    <t>Betónová dlažba 6 cm, (10/10, 10/20, 20/20, 30/20, 30/30)</t>
  </si>
  <si>
    <t>635583654</t>
  </si>
  <si>
    <t>"betónová dlažba 6cm"358,74*1,02</t>
  </si>
  <si>
    <t>632951136</t>
  </si>
  <si>
    <t>Dlažba z drevených klátikov impregnovaných kociek veľ.do 100 x 100 x 100 mm z reziva bukového, kladených na doraz</t>
  </si>
  <si>
    <t>-1364397206</t>
  </si>
  <si>
    <t>916561111</t>
  </si>
  <si>
    <t xml:space="preserve">Osadenie záhon. obrubníka betón., do lôžka z bet. pros. tr. C 10/12,5 s bočnou oporou </t>
  </si>
  <si>
    <t>282448794</t>
  </si>
  <si>
    <t>5922902940</t>
  </si>
  <si>
    <t>Obrubník parkový 100/20/5 cm</t>
  </si>
  <si>
    <t>-1088096148</t>
  </si>
  <si>
    <t>918101111</t>
  </si>
  <si>
    <t>Lôžko pod obrubníky, krajníky alebo obruby z dlažob. kociek z betónu prostého tr. C 10/12,5</t>
  </si>
  <si>
    <t>-2128243416</t>
  </si>
  <si>
    <t>1543,44*0,2*0,1</t>
  </si>
  <si>
    <t>979081111</t>
  </si>
  <si>
    <t>Odvoz sutiny a vybúraných hmôt na skládku do 1 km</t>
  </si>
  <si>
    <t>256722280</t>
  </si>
  <si>
    <t>979081121</t>
  </si>
  <si>
    <t>Odvoz sutiny a vybúraných hmôt na skládku za každý ďalší 1 km</t>
  </si>
  <si>
    <t>-1769781057</t>
  </si>
  <si>
    <t>979082111</t>
  </si>
  <si>
    <t>Vnútrostavenisková doprava sutiny a vybúraných hmôt do 10 m</t>
  </si>
  <si>
    <t>-1341699013</t>
  </si>
  <si>
    <t>979089012</t>
  </si>
  <si>
    <t>Poplatok za skladovanie - betón, tehly, dlaždice (17 01 ), ostatné</t>
  </si>
  <si>
    <t>2032262556</t>
  </si>
  <si>
    <t>998223011</t>
  </si>
  <si>
    <t>Presun hmôt pre pozemné komunikácie s krytom dláždeným (822 2.3, 822 5.3) akejkoľvek dĺžky objektu</t>
  </si>
  <si>
    <t>-699484863</t>
  </si>
  <si>
    <t>1-17-3 - SO 03 Drevená pergola</t>
  </si>
  <si>
    <t>PSV - Práce a dodávky PSV</t>
  </si>
  <si>
    <t xml:space="preserve">    762 - Konštrukcie tesárske</t>
  </si>
  <si>
    <t xml:space="preserve">    783 - Dokončovacie práce - nátery</t>
  </si>
  <si>
    <t>131211101</t>
  </si>
  <si>
    <t>Hĺbenie jám v  hornine tr.3 súdržných - ručným náradím</t>
  </si>
  <si>
    <t>625171744</t>
  </si>
  <si>
    <t>"pätky na kótu -3,415"</t>
  </si>
  <si>
    <t>0,4*0,4*0,45*12</t>
  </si>
  <si>
    <t>162501102</t>
  </si>
  <si>
    <t xml:space="preserve">Vodorovné premiestnenie výkopku  po spevnenej ceste z  horniny tr.1-4, do 100 m3 na vzdialenosť do 3000 m </t>
  </si>
  <si>
    <t>-1355750738</t>
  </si>
  <si>
    <t>162501105</t>
  </si>
  <si>
    <t>Vodorovné premiestnenie výkopku  po spevnenej ceste z  horniny tr.1-4, do 100 m3, príplatok k cene za každých ďalšich a začatých 1000 m</t>
  </si>
  <si>
    <t>-569460539</t>
  </si>
  <si>
    <t>921334060</t>
  </si>
  <si>
    <t>272353121</t>
  </si>
  <si>
    <t>Debnenie kotevného otvoru s prierezom do 0.05m2, hĺbky do 0.50m</t>
  </si>
  <si>
    <t>1648380473</t>
  </si>
  <si>
    <t>275313611</t>
  </si>
  <si>
    <t>Betón základových pätiek, prostý tr.C 16/20</t>
  </si>
  <si>
    <t>80149344</t>
  </si>
  <si>
    <t>0,4*0,4*0,8*12</t>
  </si>
  <si>
    <t>275351215</t>
  </si>
  <si>
    <t>Debnenie stien základových pätiek, zhotovenie-dielce</t>
  </si>
  <si>
    <t>-171807997</t>
  </si>
  <si>
    <t>0,4*0,35*4*12</t>
  </si>
  <si>
    <t>275351216</t>
  </si>
  <si>
    <t>Debnenie stien základovýcb pätiek, odstránenie-dielce</t>
  </si>
  <si>
    <t>-599934818</t>
  </si>
  <si>
    <t>-2143910929</t>
  </si>
  <si>
    <t>762083120</t>
  </si>
  <si>
    <t>Zvláštne výkony na stavenisku, profilovanie ornamentov</t>
  </si>
  <si>
    <t>-428810102</t>
  </si>
  <si>
    <t>762712110</t>
  </si>
  <si>
    <t>Montáž priestorových viazaných konštrukcií z reziva hraneného prierezovej plochy do 120 cm2</t>
  </si>
  <si>
    <t>-988630220</t>
  </si>
  <si>
    <t>"lamely"3,2*13*2</t>
  </si>
  <si>
    <t>762712130</t>
  </si>
  <si>
    <t>Montáž priestorových viazaných konštrukcií z reziva hraneného prierezovej plochy 224-288 cm2</t>
  </si>
  <si>
    <t>722161462</t>
  </si>
  <si>
    <t>"zavetrenie"8*1</t>
  </si>
  <si>
    <t>762712140</t>
  </si>
  <si>
    <t>Montáž priestorových viazaných konštrukcií z reziva hraneného prierezovej plochy 280-450 cm2</t>
  </si>
  <si>
    <t>961011511</t>
  </si>
  <si>
    <t>"stĺpy"3*12</t>
  </si>
  <si>
    <t>"pomúrnice"7*4+9,2*2</t>
  </si>
  <si>
    <t>6051010200</t>
  </si>
  <si>
    <t>Hobľované rezivo akosť A</t>
  </si>
  <si>
    <t>88607073</t>
  </si>
  <si>
    <t>"lamely"3,2*13*2*0,05*0,2*1,1</t>
  </si>
  <si>
    <t>"zavetrenie"8*1*0,15*0,15*1,1</t>
  </si>
  <si>
    <t>"stĺpy"3*12*0,2*0,2*1,1</t>
  </si>
  <si>
    <t>"pomúrnice"(7*4+9,2*2)*0,2*0,2*1,1</t>
  </si>
  <si>
    <t>762795000</t>
  </si>
  <si>
    <t>Spojovacie prostriedky pre priestorové viazané konštrukcie - klince, svorky, fixačné dosky</t>
  </si>
  <si>
    <t>1336937253</t>
  </si>
  <si>
    <t>998762202</t>
  </si>
  <si>
    <t>Presun hmôt pre konštrukcie tesárske v objektoch výšky do 12 m</t>
  </si>
  <si>
    <t>%</t>
  </si>
  <si>
    <t>-2134864720</t>
  </si>
  <si>
    <t>783624200</t>
  </si>
  <si>
    <t xml:space="preserve">Nátery stolárskych výrobkov syntetické dvojnásobné </t>
  </si>
  <si>
    <t>1212411232</t>
  </si>
  <si>
    <t>"lamely"3,2*13*2*0,5*1,1</t>
  </si>
  <si>
    <t>"zavetrenie"8*1*0,6*1,1</t>
  </si>
  <si>
    <t>"stĺpy"3*12*0,8*1,1</t>
  </si>
  <si>
    <t>"pomúrnice"(7*4+9,2*2)*0,8*1,1</t>
  </si>
  <si>
    <t>1-17-4 - SO 04 Vodná plocha</t>
  </si>
  <si>
    <t>D1 - technologická časť fontány</t>
  </si>
  <si>
    <t xml:space="preserve">    D10 - Montáž</t>
  </si>
  <si>
    <t xml:space="preserve">    D2 - Fontána Pochôdzna</t>
  </si>
  <si>
    <t xml:space="preserve">    D3 - Fontána Vodná plocha</t>
  </si>
  <si>
    <t xml:space="preserve">    D4 - Filtrácia</t>
  </si>
  <si>
    <t xml:space="preserve">    D5 - Automatické dopúšťanie</t>
  </si>
  <si>
    <t xml:space="preserve">    D6 - Chemická filtrácia</t>
  </si>
  <si>
    <t xml:space="preserve">    D7 - Riadenie fontány v závislosti od vetra</t>
  </si>
  <si>
    <t xml:space="preserve">    D8 - Elektroinštalačný materiál</t>
  </si>
  <si>
    <t xml:space="preserve">    D9 - Spojovací materiál a rozvody</t>
  </si>
  <si>
    <t>Pol45</t>
  </si>
  <si>
    <t>Montáž</t>
  </si>
  <si>
    <t>-2105983644</t>
  </si>
  <si>
    <t>Pol46</t>
  </si>
  <si>
    <t>Zaškolenie poverenej osoby</t>
  </si>
  <si>
    <t>-252836678</t>
  </si>
  <si>
    <t>Pol47</t>
  </si>
  <si>
    <t>Revízna správa</t>
  </si>
  <si>
    <t>-724974830</t>
  </si>
  <si>
    <t>Pol1</t>
  </si>
  <si>
    <t>Čerpadlo k efektovým dýzam Calpeda</t>
  </si>
  <si>
    <t>-1901152889</t>
  </si>
  <si>
    <t>Pol2</t>
  </si>
  <si>
    <t>Dýza efektová    Komet</t>
  </si>
  <si>
    <t>1705897475</t>
  </si>
  <si>
    <t>Pol3</t>
  </si>
  <si>
    <t>Zberné nádrže efektov</t>
  </si>
  <si>
    <t>1351686000</t>
  </si>
  <si>
    <t>Pol4</t>
  </si>
  <si>
    <t>Svietidlo LED 18 RGB nerez + trafo</t>
  </si>
  <si>
    <t>-478942468</t>
  </si>
  <si>
    <t>Pol5</t>
  </si>
  <si>
    <t>Dnová nasávanie</t>
  </si>
  <si>
    <t>1462151252</t>
  </si>
  <si>
    <t>Pol6</t>
  </si>
  <si>
    <t>Retenčná nádrž 2m3</t>
  </si>
  <si>
    <t>1156948787</t>
  </si>
  <si>
    <t>Pol7</t>
  </si>
  <si>
    <t>-1615775804</t>
  </si>
  <si>
    <t>Pol8</t>
  </si>
  <si>
    <t>Dýza efektová           Arum Lily JET 3"      dvojúrovňová</t>
  </si>
  <si>
    <t>-290334281</t>
  </si>
  <si>
    <t>Pol9</t>
  </si>
  <si>
    <t>Betónová prechodka dýz</t>
  </si>
  <si>
    <t>-684219942</t>
  </si>
  <si>
    <t>Pol10</t>
  </si>
  <si>
    <t>Svietidlo LED RGB nerez + trafo</t>
  </si>
  <si>
    <t>356034230</t>
  </si>
  <si>
    <t>Pol11</t>
  </si>
  <si>
    <t>Káblová prechodka</t>
  </si>
  <si>
    <t>-663594766</t>
  </si>
  <si>
    <t>Pol12</t>
  </si>
  <si>
    <t>Podvodná rozvodka pre svetelné káble</t>
  </si>
  <si>
    <t>1698152574</t>
  </si>
  <si>
    <t>Pol13</t>
  </si>
  <si>
    <t>Nasávací kôš</t>
  </si>
  <si>
    <t>2109356488</t>
  </si>
  <si>
    <t>Pol14</t>
  </si>
  <si>
    <t>Betónová prechodka sacieho košu</t>
  </si>
  <si>
    <t>188189265</t>
  </si>
  <si>
    <t>15</t>
  </si>
  <si>
    <t>Pol17</t>
  </si>
  <si>
    <t>Prepadová armatúra UWK</t>
  </si>
  <si>
    <t>-845723631</t>
  </si>
  <si>
    <t>Pol18</t>
  </si>
  <si>
    <t>Dnová výpust</t>
  </si>
  <si>
    <t>968223936</t>
  </si>
  <si>
    <t>Pol19</t>
  </si>
  <si>
    <t>Pieskový filter + čerpadlo pre pochôdznu fontánu</t>
  </si>
  <si>
    <t>-1606477840</t>
  </si>
  <si>
    <t>Pol20</t>
  </si>
  <si>
    <t>Pieskový filter + čerpadlo pre vodnú plochu</t>
  </si>
  <si>
    <t>754337103</t>
  </si>
  <si>
    <t>Pol21</t>
  </si>
  <si>
    <t>Piesok do filtru</t>
  </si>
  <si>
    <t>251787278</t>
  </si>
  <si>
    <t>Pol22</t>
  </si>
  <si>
    <t>Tryska + prechodka</t>
  </si>
  <si>
    <t>-1923032349</t>
  </si>
  <si>
    <t>Pol23</t>
  </si>
  <si>
    <t>Dnové nasávanie/Výpust</t>
  </si>
  <si>
    <t>6206019</t>
  </si>
  <si>
    <t>Pol24</t>
  </si>
  <si>
    <t>Skimmer</t>
  </si>
  <si>
    <t>-1456332373</t>
  </si>
  <si>
    <t>Pol25</t>
  </si>
  <si>
    <t>Nerezový filtračný kôš</t>
  </si>
  <si>
    <t>1550317227</t>
  </si>
  <si>
    <t>Pol26</t>
  </si>
  <si>
    <t>Automatické dopúšťanie (senzor, skrinka, ventil)</t>
  </si>
  <si>
    <t>349031136</t>
  </si>
  <si>
    <t>Pol27</t>
  </si>
  <si>
    <t>Hladinové sondy (blokácia čerpadiel proti chodu na sucho )</t>
  </si>
  <si>
    <t>-176974250</t>
  </si>
  <si>
    <t>Pol28</t>
  </si>
  <si>
    <t>1941379977</t>
  </si>
  <si>
    <t>Pol29</t>
  </si>
  <si>
    <t>-2031494211</t>
  </si>
  <si>
    <t>Pol30</t>
  </si>
  <si>
    <t>Chemická dávkovacia stanica  komplet Asin Aqua Redox   NET</t>
  </si>
  <si>
    <t>1658222262</t>
  </si>
  <si>
    <t>Pol31</t>
  </si>
  <si>
    <t>Náplň chlór tekutý 35L</t>
  </si>
  <si>
    <t>-1828953716</t>
  </si>
  <si>
    <t>Pol32</t>
  </si>
  <si>
    <t>Náplň PH-     40Ĺ</t>
  </si>
  <si>
    <t>432628079</t>
  </si>
  <si>
    <t>Pol34</t>
  </si>
  <si>
    <t>Záchytná vaňa</t>
  </si>
  <si>
    <t>889831296</t>
  </si>
  <si>
    <t>Pol35</t>
  </si>
  <si>
    <t>Riadiaca jednotka a veterný senzor</t>
  </si>
  <si>
    <t>-891660330</t>
  </si>
  <si>
    <t>Pol36</t>
  </si>
  <si>
    <t>Rozvádzač fontány</t>
  </si>
  <si>
    <t>-1960856500</t>
  </si>
  <si>
    <t>Pol37</t>
  </si>
  <si>
    <t>Program riadenia výstrekov</t>
  </si>
  <si>
    <t>1431014738</t>
  </si>
  <si>
    <t>Pol38</t>
  </si>
  <si>
    <t>Frekvenčný menič pochôdznej fontány</t>
  </si>
  <si>
    <t>1811612838</t>
  </si>
  <si>
    <t>Pol39</t>
  </si>
  <si>
    <t>Frekvenčný menič čerpadiel vodnej plochy</t>
  </si>
  <si>
    <t>1970227618</t>
  </si>
  <si>
    <t>Pol40</t>
  </si>
  <si>
    <t>Kabeláž a elektroinštalačný materiál</t>
  </si>
  <si>
    <t>-1432686612</t>
  </si>
  <si>
    <t>Pol41</t>
  </si>
  <si>
    <t>Elektromontáž</t>
  </si>
  <si>
    <t>1754633823</t>
  </si>
  <si>
    <t>Pol42</t>
  </si>
  <si>
    <t>Spojovací materiál</t>
  </si>
  <si>
    <t>197240497</t>
  </si>
  <si>
    <t>Pol43</t>
  </si>
  <si>
    <t>Rozvody fontány</t>
  </si>
  <si>
    <t>893716932</t>
  </si>
  <si>
    <t>Pol44</t>
  </si>
  <si>
    <t>Ponorné čerpadlo</t>
  </si>
  <si>
    <t>-670873365</t>
  </si>
  <si>
    <t>122201101</t>
  </si>
  <si>
    <t>Odkopávka a prekopávka nezapažená v hornine 3, do 100 m3</t>
  </si>
  <si>
    <t>1799411853</t>
  </si>
  <si>
    <t>155,4*0,55</t>
  </si>
  <si>
    <t>642860889</t>
  </si>
  <si>
    <t>477992683</t>
  </si>
  <si>
    <t>-1098732010</t>
  </si>
  <si>
    <t>85,47*17</t>
  </si>
  <si>
    <t>315554051</t>
  </si>
  <si>
    <t>2048978961</t>
  </si>
  <si>
    <t>155,4</t>
  </si>
  <si>
    <t>273321312</t>
  </si>
  <si>
    <t xml:space="preserve">Betón základových dosiek, železový (bez výstuže), tr.C 20/25 </t>
  </si>
  <si>
    <t>1654650472</t>
  </si>
  <si>
    <t>155,4*0,2</t>
  </si>
  <si>
    <t>273351215</t>
  </si>
  <si>
    <t>Debnenie stien základových dosiek, zhotovenie-dielce</t>
  </si>
  <si>
    <t>2049392992</t>
  </si>
  <si>
    <t>(20,4+17,1+19,6)*0,2</t>
  </si>
  <si>
    <t>273351216</t>
  </si>
  <si>
    <t>Debnenie stien základových dosiek, odstránenie-dielce</t>
  </si>
  <si>
    <t>1321779281</t>
  </si>
  <si>
    <t>273362421</t>
  </si>
  <si>
    <t>Výstuž základových dosiek zo zvár. sietí KARI, priemer drôtu 6/6 mm, veľkosť oka 100x100 mm</t>
  </si>
  <si>
    <t>227937461</t>
  </si>
  <si>
    <t>(20,4+17,1+19,6)*0,7</t>
  </si>
  <si>
    <t>279321312</t>
  </si>
  <si>
    <t>Betón základových múrov, železový (bez výstuže), tr.C 20/25</t>
  </si>
  <si>
    <t>-2092917148</t>
  </si>
  <si>
    <t>(20,4+17,1+19,6)*0,675*0,2</t>
  </si>
  <si>
    <t>279351105</t>
  </si>
  <si>
    <t>Debnenie základových múrov obojstranné zhotovenie-dielce</t>
  </si>
  <si>
    <t>-1025506850</t>
  </si>
  <si>
    <t>(20,4+17,1+19,6)*0,675*2</t>
  </si>
  <si>
    <t>279351106</t>
  </si>
  <si>
    <t>Debnenie základových múrov obojstranné odstránenie-dielce</t>
  </si>
  <si>
    <t>848884412</t>
  </si>
  <si>
    <t>-1836019067</t>
  </si>
  <si>
    <t>998332011</t>
  </si>
  <si>
    <t>Presun hmôt pre vodné plochy</t>
  </si>
  <si>
    <t>1820583530</t>
  </si>
  <si>
    <t>1-17-5 - SO 05 Vodovodná prípojka</t>
  </si>
  <si>
    <t xml:space="preserve">    4 - Vodorovné konštrukcie</t>
  </si>
  <si>
    <t xml:space="preserve">    8 - Rúrové vedenie</t>
  </si>
  <si>
    <t>131201101</t>
  </si>
  <si>
    <t>Výkop nezapaženej jamy v hornine 3, do 100 m3</t>
  </si>
  <si>
    <t>-1797128637</t>
  </si>
  <si>
    <t>"výkop pre vodomernú šachtu"</t>
  </si>
  <si>
    <t>1,5*1,5*1,7</t>
  </si>
  <si>
    <t>131201109</t>
  </si>
  <si>
    <t>Hĺbenie nezapažených jám a zárezov. Príplatok za lepivosť horniny 3</t>
  </si>
  <si>
    <t>-1516423594</t>
  </si>
  <si>
    <t>3,825/2</t>
  </si>
  <si>
    <t>132201101</t>
  </si>
  <si>
    <t>Výkop ryhy do šírky 600 mm v horn.3 do 100 m3</t>
  </si>
  <si>
    <t>2141573343</t>
  </si>
  <si>
    <t>50*0,6*1,65</t>
  </si>
  <si>
    <t>132201109</t>
  </si>
  <si>
    <t>Príplatok k cene za lepivosť horniny 3</t>
  </si>
  <si>
    <t>2032026727</t>
  </si>
  <si>
    <t>-1745414207</t>
  </si>
  <si>
    <t>"vytlačená zemina"</t>
  </si>
  <si>
    <t>3,225+9,909+1*1*1,7</t>
  </si>
  <si>
    <t>1810198512</t>
  </si>
  <si>
    <t>14,834*17</t>
  </si>
  <si>
    <t>171201201</t>
  </si>
  <si>
    <t>Uloženie sypaniny na skládky do 100 m3</t>
  </si>
  <si>
    <t>-316029616</t>
  </si>
  <si>
    <t>887623842</t>
  </si>
  <si>
    <t>174101001</t>
  </si>
  <si>
    <t>Zásyp sypaninou so zhutnením jám, šachiet, rýh, zárezov alebo okolo objektov do 100 m3</t>
  </si>
  <si>
    <t>66203092</t>
  </si>
  <si>
    <t>"výkopy spolu"</t>
  </si>
  <si>
    <t>3,825+49,5</t>
  </si>
  <si>
    <t>-3,225-9,909-1*1*1,7</t>
  </si>
  <si>
    <t>175101101</t>
  </si>
  <si>
    <t>Obsyp potrubia sypaninou z vhodných hornín 1 až 4 bez prehodenia sypaniny</t>
  </si>
  <si>
    <t>1858222180</t>
  </si>
  <si>
    <t>50*0,6*0,332</t>
  </si>
  <si>
    <t>-3,14*(0,018)^2*50</t>
  </si>
  <si>
    <t>5833116600</t>
  </si>
  <si>
    <t>Kamenivo ťažené drobné 0-4 B</t>
  </si>
  <si>
    <t>721122373</t>
  </si>
  <si>
    <t>175101109</t>
  </si>
  <si>
    <t>Príplatok k cene za prehodenie sypaniny</t>
  </si>
  <si>
    <t>916858868</t>
  </si>
  <si>
    <t>451572111</t>
  </si>
  <si>
    <t>Lôžko pod potrubie, stoky a drobné objekty, v otvorenom výkope z kameniva drobného ťaženého 0-4 mm</t>
  </si>
  <si>
    <t>-1648128476</t>
  </si>
  <si>
    <t>50*0,6*0,1</t>
  </si>
  <si>
    <t>1,5*1,5*0,1</t>
  </si>
  <si>
    <t>722290226</t>
  </si>
  <si>
    <t>Tlaková skúška vodovodného potrubia do DN 50</t>
  </si>
  <si>
    <t>1402300059</t>
  </si>
  <si>
    <t>722290234</t>
  </si>
  <si>
    <t>Prepláchnutie a dezinfekcia vodovodného potrubia do DN 80</t>
  </si>
  <si>
    <t>-1363090159</t>
  </si>
  <si>
    <t>871161121</t>
  </si>
  <si>
    <t>Montáž potrubia z tlakových rúrok polyetylénových vonkajšieho priemeru 32 mm</t>
  </si>
  <si>
    <t>1911755921</t>
  </si>
  <si>
    <t>2860018130</t>
  </si>
  <si>
    <t xml:space="preserve">HDPE rúra PE100  32x2,9/100m PN16 (SDR11) -pre tlakový rozvod pitnej vody </t>
  </si>
  <si>
    <t>-166012654</t>
  </si>
  <si>
    <t>891269111</t>
  </si>
  <si>
    <t>Montáž navrtávacieho pásu s ventilom Jt 1 MPa na potr. z rúr liat., oceľ., plast</t>
  </si>
  <si>
    <t>-1868791902</t>
  </si>
  <si>
    <t>4227531001</t>
  </si>
  <si>
    <t>Navrtávaci pás s ventilom</t>
  </si>
  <si>
    <t>-971781027</t>
  </si>
  <si>
    <t>893212111</t>
  </si>
  <si>
    <t>Šachta armatúrna z prostého betónu so stropom z dielcov vnútor. pôdorys. plochy do 1, 50 m2</t>
  </si>
  <si>
    <t>-272338589</t>
  </si>
  <si>
    <t>899401112</t>
  </si>
  <si>
    <t>Osadenie poklopu liatinového posúvačového</t>
  </si>
  <si>
    <t>1918530672</t>
  </si>
  <si>
    <t>4229135200</t>
  </si>
  <si>
    <t>Poklop šupátkový</t>
  </si>
  <si>
    <t>-236179405</t>
  </si>
  <si>
    <t>899721111</t>
  </si>
  <si>
    <t>Vyhľadávací vodič na potrubí PVC DN do 150 mm</t>
  </si>
  <si>
    <t>780752465</t>
  </si>
  <si>
    <t>998276101</t>
  </si>
  <si>
    <t>Presun hmôt pre rúrové vedenie hĺbené z rúr z plast. hmôt alebo sklolamin. v otvorenom výkope</t>
  </si>
  <si>
    <t>-112414334</t>
  </si>
  <si>
    <t>1-17-6 - SO 06 Prípojka elektro</t>
  </si>
  <si>
    <t>M - Práce a dodávky M</t>
  </si>
  <si>
    <t xml:space="preserve">    46-M - Zemné práce NN + prípojka</t>
  </si>
  <si>
    <t>2108001151</t>
  </si>
  <si>
    <t>Montáž CYKY 5 x 1, 5</t>
  </si>
  <si>
    <t>-2004442421</t>
  </si>
  <si>
    <t>3410109200</t>
  </si>
  <si>
    <t>Káble silové s medeným jadrom CYKY-J 5x1,5</t>
  </si>
  <si>
    <t>256</t>
  </si>
  <si>
    <t>-803835178</t>
  </si>
  <si>
    <t>210800124</t>
  </si>
  <si>
    <t>Kábel medený uložený voľne CYKY 450/750 V 5x16</t>
  </si>
  <si>
    <t>-766438436</t>
  </si>
  <si>
    <t>3410350102</t>
  </si>
  <si>
    <t>CYKY 5x16    Kábel pre pevné uloženie, medený STN</t>
  </si>
  <si>
    <t>128</t>
  </si>
  <si>
    <t>-874076992</t>
  </si>
  <si>
    <t>460200143</t>
  </si>
  <si>
    <t>Hĺbenie káblovej ryhy 35 cm širokej a 60 cm hlbokej, v zemine triedy 3</t>
  </si>
  <si>
    <t>512112988</t>
  </si>
  <si>
    <t>460420022</t>
  </si>
  <si>
    <t>Zriadenie, rekonšt. káblového lôžka z piesku bez zakrytia, v ryhe šír. do 65 cm, hrúbky vrstvy 10 cm</t>
  </si>
  <si>
    <t>-993321057</t>
  </si>
  <si>
    <t>5831214500</t>
  </si>
  <si>
    <t>Drvina vápencová zmes  0-  4</t>
  </si>
  <si>
    <t>-1013162597</t>
  </si>
  <si>
    <t>460490012</t>
  </si>
  <si>
    <t>Rozvinutie a uloženie výstražnej fólie z PVC do ryhy, šírka 33 cm</t>
  </si>
  <si>
    <t>276141209</t>
  </si>
  <si>
    <t>2830002000</t>
  </si>
  <si>
    <t>Fólia červená v m</t>
  </si>
  <si>
    <t>-976243071</t>
  </si>
  <si>
    <t>460560133</t>
  </si>
  <si>
    <t>Ručný zásyp nezap. káblovej ryhy bez zhutn. zeminy, 35 cm širokej, 50 cm hlbokej v zemine tr. 3</t>
  </si>
  <si>
    <t>-314224825</t>
  </si>
  <si>
    <t>4605601331</t>
  </si>
  <si>
    <t>súb</t>
  </si>
  <si>
    <t>-69599609</t>
  </si>
  <si>
    <t>1) Súhrnný list stavby</t>
  </si>
  <si>
    <t>2) Rekapitulácia objektov</t>
  </si>
  <si>
    <t>/</t>
  </si>
  <si>
    <t>Ekvivalent  výrobku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</si>
</sst>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u val="single"/>
      <sz val="8"/>
      <color indexed="25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>
      <alignment horizontal="right" vertical="center"/>
    </xf>
    <xf numFmtId="0" fontId="0" fillId="35" borderId="0" xfId="0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5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5" borderId="31" xfId="0" applyFont="1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E76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B865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613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6559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C069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1D2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13BF4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Obrázok 1" descr="C:\CENKROSplusData\System\Temp\rad4E76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B865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8613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6559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C069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81D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13B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0" sqref="E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935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936</v>
      </c>
      <c r="X1" s="167"/>
      <c r="Y1" s="167"/>
      <c r="Z1" s="167"/>
      <c r="AA1" s="167"/>
      <c r="AB1" s="167"/>
      <c r="AC1" s="167"/>
      <c r="AD1" s="167"/>
      <c r="AE1" s="167"/>
      <c r="AF1" s="167"/>
      <c r="AG1" s="165"/>
      <c r="AH1" s="16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8" t="s">
        <v>4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R2" s="202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70" t="s">
        <v>8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1"/>
      <c r="AS4" s="12" t="s">
        <v>9</v>
      </c>
      <c r="BE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74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Q5" s="11"/>
      <c r="BE5" s="171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75" t="s">
        <v>16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Q6" s="11"/>
      <c r="BE6" s="169"/>
      <c r="BS6" s="6" t="s">
        <v>6</v>
      </c>
    </row>
    <row r="7" spans="2:71" s="2" customFormat="1" ht="15" customHeight="1">
      <c r="B7" s="10"/>
      <c r="D7" s="17" t="s">
        <v>17</v>
      </c>
      <c r="K7" s="15"/>
      <c r="AK7" s="17" t="s">
        <v>18</v>
      </c>
      <c r="AN7" s="15"/>
      <c r="AQ7" s="11"/>
      <c r="BE7" s="169"/>
      <c r="BS7" s="6" t="s">
        <v>6</v>
      </c>
    </row>
    <row r="8" spans="2:71" s="2" customFormat="1" ht="15" customHeight="1">
      <c r="B8" s="10"/>
      <c r="D8" s="17" t="s">
        <v>19</v>
      </c>
      <c r="K8" s="15" t="s">
        <v>20</v>
      </c>
      <c r="AK8" s="17" t="s">
        <v>21</v>
      </c>
      <c r="AN8" s="18"/>
      <c r="AQ8" s="11"/>
      <c r="BE8" s="169"/>
      <c r="BS8" s="6" t="s">
        <v>6</v>
      </c>
    </row>
    <row r="9" spans="2:71" s="2" customFormat="1" ht="15" customHeight="1">
      <c r="B9" s="10"/>
      <c r="AQ9" s="11"/>
      <c r="BE9" s="169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/>
      <c r="AQ10" s="11"/>
      <c r="BE10" s="169"/>
      <c r="BS10" s="6" t="s">
        <v>6</v>
      </c>
    </row>
    <row r="11" spans="2:71" s="2" customFormat="1" ht="19.5" customHeight="1">
      <c r="B11" s="10"/>
      <c r="E11" s="15" t="s">
        <v>24</v>
      </c>
      <c r="AK11" s="17" t="s">
        <v>25</v>
      </c>
      <c r="AN11" s="15"/>
      <c r="AQ11" s="11"/>
      <c r="BE11" s="169"/>
      <c r="BS11" s="6" t="s">
        <v>6</v>
      </c>
    </row>
    <row r="12" spans="2:71" s="2" customFormat="1" ht="7.5" customHeight="1">
      <c r="B12" s="10"/>
      <c r="AQ12" s="11"/>
      <c r="BE12" s="169"/>
      <c r="BS12" s="6" t="s">
        <v>6</v>
      </c>
    </row>
    <row r="13" spans="2:71" s="2" customFormat="1" ht="15" customHeight="1">
      <c r="B13" s="10"/>
      <c r="D13" s="17" t="s">
        <v>26</v>
      </c>
      <c r="AK13" s="17" t="s">
        <v>23</v>
      </c>
      <c r="AN13" s="19"/>
      <c r="AQ13" s="11"/>
      <c r="BE13" s="169"/>
      <c r="BS13" s="6" t="s">
        <v>6</v>
      </c>
    </row>
    <row r="14" spans="2:71" s="2" customFormat="1" ht="15.75" customHeight="1">
      <c r="B14" s="10"/>
      <c r="E14" s="176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7" t="s">
        <v>25</v>
      </c>
      <c r="AN14" s="19"/>
      <c r="AQ14" s="11"/>
      <c r="BE14" s="169"/>
      <c r="BS14" s="6" t="s">
        <v>6</v>
      </c>
    </row>
    <row r="15" spans="2:71" s="2" customFormat="1" ht="7.5" customHeight="1">
      <c r="B15" s="10"/>
      <c r="AQ15" s="11"/>
      <c r="BE15" s="169"/>
      <c r="BS15" s="6" t="s">
        <v>3</v>
      </c>
    </row>
    <row r="16" spans="2:71" s="2" customFormat="1" ht="15" customHeight="1">
      <c r="B16" s="10"/>
      <c r="D16" s="17" t="s">
        <v>27</v>
      </c>
      <c r="AK16" s="17" t="s">
        <v>23</v>
      </c>
      <c r="AN16" s="15"/>
      <c r="AQ16" s="11"/>
      <c r="BE16" s="169"/>
      <c r="BS16" s="6" t="s">
        <v>3</v>
      </c>
    </row>
    <row r="17" spans="2:71" s="2" customFormat="1" ht="19.5" customHeight="1">
      <c r="B17" s="10"/>
      <c r="E17" s="15"/>
      <c r="AK17" s="17" t="s">
        <v>25</v>
      </c>
      <c r="AN17" s="15"/>
      <c r="AQ17" s="11"/>
      <c r="BE17" s="169"/>
      <c r="BS17" s="6" t="s">
        <v>28</v>
      </c>
    </row>
    <row r="18" spans="2:71" s="2" customFormat="1" ht="7.5" customHeight="1">
      <c r="B18" s="10"/>
      <c r="AQ18" s="11"/>
      <c r="BE18" s="169"/>
      <c r="BS18" s="6" t="s">
        <v>6</v>
      </c>
    </row>
    <row r="19" spans="2:71" s="2" customFormat="1" ht="15" customHeight="1">
      <c r="B19" s="10"/>
      <c r="D19" s="17" t="s">
        <v>29</v>
      </c>
      <c r="AK19" s="17" t="s">
        <v>23</v>
      </c>
      <c r="AN19" s="15"/>
      <c r="AQ19" s="11"/>
      <c r="BE19" s="169"/>
      <c r="BS19" s="6" t="s">
        <v>6</v>
      </c>
    </row>
    <row r="20" spans="2:57" s="2" customFormat="1" ht="15.75" customHeight="1">
      <c r="B20" s="10"/>
      <c r="E20" s="15"/>
      <c r="AK20" s="17" t="s">
        <v>25</v>
      </c>
      <c r="AN20" s="15"/>
      <c r="AQ20" s="11"/>
      <c r="BE20" s="169"/>
    </row>
    <row r="21" spans="2:57" s="2" customFormat="1" ht="7.5" customHeight="1">
      <c r="B21" s="10"/>
      <c r="AQ21" s="11"/>
      <c r="BE21" s="169"/>
    </row>
    <row r="22" spans="2:57" s="2" customFormat="1" ht="15.75" customHeight="1">
      <c r="B22" s="10"/>
      <c r="D22" s="17" t="s">
        <v>30</v>
      </c>
      <c r="AQ22" s="11"/>
      <c r="BE22" s="169"/>
    </row>
    <row r="23" spans="2:57" s="2" customFormat="1" ht="15.75" customHeight="1">
      <c r="B23" s="10"/>
      <c r="E23" s="177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Q23" s="11"/>
      <c r="BE23" s="169"/>
    </row>
    <row r="24" spans="2:57" s="2" customFormat="1" ht="7.5" customHeight="1">
      <c r="B24" s="10"/>
      <c r="AQ24" s="11"/>
      <c r="BE24" s="169"/>
    </row>
    <row r="25" spans="2:57" s="2" customFormat="1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BE25" s="169"/>
    </row>
    <row r="26" spans="2:57" s="2" customFormat="1" ht="15" customHeight="1">
      <c r="B26" s="10"/>
      <c r="D26" s="21" t="s">
        <v>31</v>
      </c>
      <c r="AK26" s="178">
        <f>ROUND($AG$87,2)</f>
        <v>0</v>
      </c>
      <c r="AL26" s="169"/>
      <c r="AM26" s="169"/>
      <c r="AN26" s="169"/>
      <c r="AO26" s="169"/>
      <c r="AQ26" s="11"/>
      <c r="BE26" s="169"/>
    </row>
    <row r="27" spans="2:57" s="2" customFormat="1" ht="15" customHeight="1">
      <c r="B27" s="10"/>
      <c r="D27" s="21" t="s">
        <v>32</v>
      </c>
      <c r="AK27" s="178">
        <f>ROUND($AG$95,2)</f>
        <v>0</v>
      </c>
      <c r="AL27" s="169"/>
      <c r="AM27" s="169"/>
      <c r="AN27" s="169"/>
      <c r="AO27" s="169"/>
      <c r="AQ27" s="11"/>
      <c r="BE27" s="169"/>
    </row>
    <row r="28" spans="2:57" s="6" customFormat="1" ht="7.5" customHeight="1">
      <c r="B28" s="22"/>
      <c r="AQ28" s="23"/>
      <c r="BE28" s="172"/>
    </row>
    <row r="29" spans="2:57" s="6" customFormat="1" ht="27" customHeight="1">
      <c r="B29" s="22"/>
      <c r="D29" s="24" t="s">
        <v>33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79">
        <f>ROUND($AK$26+$AK$27,2)</f>
        <v>0</v>
      </c>
      <c r="AL29" s="180"/>
      <c r="AM29" s="180"/>
      <c r="AN29" s="180"/>
      <c r="AO29" s="180"/>
      <c r="AQ29" s="23"/>
      <c r="BE29" s="172"/>
    </row>
    <row r="30" spans="2:57" s="6" customFormat="1" ht="7.5" customHeight="1">
      <c r="B30" s="22"/>
      <c r="AQ30" s="23"/>
      <c r="BE30" s="172"/>
    </row>
    <row r="31" spans="2:57" s="6" customFormat="1" ht="15" customHeight="1">
      <c r="B31" s="26"/>
      <c r="D31" s="27" t="s">
        <v>34</v>
      </c>
      <c r="F31" s="27" t="s">
        <v>35</v>
      </c>
      <c r="L31" s="181">
        <v>0.2</v>
      </c>
      <c r="M31" s="173"/>
      <c r="N31" s="173"/>
      <c r="O31" s="173"/>
      <c r="T31" s="29" t="s">
        <v>36</v>
      </c>
      <c r="W31" s="182">
        <f>ROUND($AZ$87+SUM($CD$96:$CD$100),2)</f>
        <v>0</v>
      </c>
      <c r="X31" s="173"/>
      <c r="Y31" s="173"/>
      <c r="Z31" s="173"/>
      <c r="AA31" s="173"/>
      <c r="AB31" s="173"/>
      <c r="AC31" s="173"/>
      <c r="AD31" s="173"/>
      <c r="AE31" s="173"/>
      <c r="AK31" s="182">
        <f>ROUND($AV$87+SUM($BY$96:$BY$100),2)</f>
        <v>0</v>
      </c>
      <c r="AL31" s="173"/>
      <c r="AM31" s="173"/>
      <c r="AN31" s="173"/>
      <c r="AO31" s="173"/>
      <c r="AQ31" s="30"/>
      <c r="BE31" s="173"/>
    </row>
    <row r="32" spans="2:57" s="6" customFormat="1" ht="15" customHeight="1">
      <c r="B32" s="26"/>
      <c r="F32" s="27" t="s">
        <v>37</v>
      </c>
      <c r="L32" s="181">
        <v>0.2</v>
      </c>
      <c r="M32" s="173"/>
      <c r="N32" s="173"/>
      <c r="O32" s="173"/>
      <c r="T32" s="29" t="s">
        <v>36</v>
      </c>
      <c r="W32" s="182">
        <f>ROUND($BA$87+SUM($CE$96:$CE$100),2)</f>
        <v>0</v>
      </c>
      <c r="X32" s="173"/>
      <c r="Y32" s="173"/>
      <c r="Z32" s="173"/>
      <c r="AA32" s="173"/>
      <c r="AB32" s="173"/>
      <c r="AC32" s="173"/>
      <c r="AD32" s="173"/>
      <c r="AE32" s="173"/>
      <c r="AK32" s="182">
        <f>ROUND($AW$87+SUM($BZ$96:$BZ$100),2)</f>
        <v>0</v>
      </c>
      <c r="AL32" s="173"/>
      <c r="AM32" s="173"/>
      <c r="AN32" s="173"/>
      <c r="AO32" s="173"/>
      <c r="AQ32" s="30"/>
      <c r="BE32" s="173"/>
    </row>
    <row r="33" spans="2:57" s="6" customFormat="1" ht="15" customHeight="1" hidden="1">
      <c r="B33" s="26"/>
      <c r="F33" s="27" t="s">
        <v>38</v>
      </c>
      <c r="L33" s="181">
        <v>0.2</v>
      </c>
      <c r="M33" s="173"/>
      <c r="N33" s="173"/>
      <c r="O33" s="173"/>
      <c r="T33" s="29" t="s">
        <v>36</v>
      </c>
      <c r="W33" s="182">
        <f>ROUND($BB$87+SUM($CF$96:$CF$100),2)</f>
        <v>0</v>
      </c>
      <c r="X33" s="173"/>
      <c r="Y33" s="173"/>
      <c r="Z33" s="173"/>
      <c r="AA33" s="173"/>
      <c r="AB33" s="173"/>
      <c r="AC33" s="173"/>
      <c r="AD33" s="173"/>
      <c r="AE33" s="173"/>
      <c r="AK33" s="182">
        <v>0</v>
      </c>
      <c r="AL33" s="173"/>
      <c r="AM33" s="173"/>
      <c r="AN33" s="173"/>
      <c r="AO33" s="173"/>
      <c r="AQ33" s="30"/>
      <c r="BE33" s="173"/>
    </row>
    <row r="34" spans="2:57" s="6" customFormat="1" ht="15" customHeight="1" hidden="1">
      <c r="B34" s="26"/>
      <c r="F34" s="27" t="s">
        <v>39</v>
      </c>
      <c r="L34" s="181">
        <v>0.2</v>
      </c>
      <c r="M34" s="173"/>
      <c r="N34" s="173"/>
      <c r="O34" s="173"/>
      <c r="T34" s="29" t="s">
        <v>36</v>
      </c>
      <c r="W34" s="182">
        <f>ROUND($BC$87+SUM($CG$96:$CG$100),2)</f>
        <v>0</v>
      </c>
      <c r="X34" s="173"/>
      <c r="Y34" s="173"/>
      <c r="Z34" s="173"/>
      <c r="AA34" s="173"/>
      <c r="AB34" s="173"/>
      <c r="AC34" s="173"/>
      <c r="AD34" s="173"/>
      <c r="AE34" s="173"/>
      <c r="AK34" s="182">
        <v>0</v>
      </c>
      <c r="AL34" s="173"/>
      <c r="AM34" s="173"/>
      <c r="AN34" s="173"/>
      <c r="AO34" s="173"/>
      <c r="AQ34" s="30"/>
      <c r="BE34" s="173"/>
    </row>
    <row r="35" spans="2:43" s="6" customFormat="1" ht="15" customHeight="1" hidden="1">
      <c r="B35" s="26"/>
      <c r="F35" s="27" t="s">
        <v>40</v>
      </c>
      <c r="L35" s="181">
        <v>0</v>
      </c>
      <c r="M35" s="173"/>
      <c r="N35" s="173"/>
      <c r="O35" s="173"/>
      <c r="T35" s="29" t="s">
        <v>36</v>
      </c>
      <c r="W35" s="182">
        <f>ROUND($BD$87+SUM($CH$96:$CH$100),2)</f>
        <v>0</v>
      </c>
      <c r="X35" s="173"/>
      <c r="Y35" s="173"/>
      <c r="Z35" s="173"/>
      <c r="AA35" s="173"/>
      <c r="AB35" s="173"/>
      <c r="AC35" s="173"/>
      <c r="AD35" s="173"/>
      <c r="AE35" s="173"/>
      <c r="AK35" s="182">
        <v>0</v>
      </c>
      <c r="AL35" s="173"/>
      <c r="AM35" s="173"/>
      <c r="AN35" s="173"/>
      <c r="AO35" s="173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42</v>
      </c>
      <c r="U37" s="33"/>
      <c r="V37" s="33"/>
      <c r="W37" s="33"/>
      <c r="X37" s="183" t="s">
        <v>43</v>
      </c>
      <c r="Y37" s="184"/>
      <c r="Z37" s="184"/>
      <c r="AA37" s="184"/>
      <c r="AB37" s="184"/>
      <c r="AC37" s="33"/>
      <c r="AD37" s="33"/>
      <c r="AE37" s="33"/>
      <c r="AF37" s="33"/>
      <c r="AG37" s="33"/>
      <c r="AH37" s="33"/>
      <c r="AI37" s="33"/>
      <c r="AJ37" s="33"/>
      <c r="AK37" s="185">
        <f>SUM($AK$29:$AK$35)</f>
        <v>0</v>
      </c>
      <c r="AL37" s="184"/>
      <c r="AM37" s="184"/>
      <c r="AN37" s="184"/>
      <c r="AO37" s="186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44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45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46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47</v>
      </c>
      <c r="S58" s="41"/>
      <c r="T58" s="41"/>
      <c r="U58" s="41"/>
      <c r="V58" s="41"/>
      <c r="W58" s="41"/>
      <c r="X58" s="41"/>
      <c r="Y58" s="41"/>
      <c r="Z58" s="43"/>
      <c r="AC58" s="40" t="s">
        <v>46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47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48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49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46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47</v>
      </c>
      <c r="S69" s="41"/>
      <c r="T69" s="41"/>
      <c r="U69" s="41"/>
      <c r="V69" s="41"/>
      <c r="W69" s="41"/>
      <c r="X69" s="41"/>
      <c r="Y69" s="41"/>
      <c r="Z69" s="43"/>
      <c r="AC69" s="40" t="s">
        <v>46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47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70" t="s">
        <v>50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23"/>
    </row>
    <row r="77" spans="2:43" s="15" customFormat="1" ht="15" customHeight="1">
      <c r="B77" s="50"/>
      <c r="C77" s="17" t="s">
        <v>12</v>
      </c>
      <c r="L77" s="15" t="str">
        <f>$K$5</f>
        <v>1-17</v>
      </c>
      <c r="AQ77" s="51"/>
    </row>
    <row r="78" spans="2:43" s="52" customFormat="1" ht="37.5" customHeight="1">
      <c r="B78" s="53"/>
      <c r="C78" s="52" t="s">
        <v>15</v>
      </c>
      <c r="L78" s="187" t="str">
        <f>$K$6</f>
        <v>REGENERÁCIA VNÚTROBLOKOV SÍDLISK MESTA BREZNO - MARGITIN PARK</v>
      </c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19</v>
      </c>
      <c r="L80" s="55" t="str">
        <f>IF($K$8="","",$K$8)</f>
        <v>p.č. KN-C 1113/1, k.ú. Brezno</v>
      </c>
      <c r="AI80" s="17" t="s">
        <v>21</v>
      </c>
      <c r="AM80" s="56"/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MESTO BREZNO</v>
      </c>
      <c r="AI82" s="17" t="s">
        <v>27</v>
      </c>
      <c r="AM82" s="174"/>
      <c r="AN82" s="172"/>
      <c r="AO82" s="172"/>
      <c r="AP82" s="172"/>
      <c r="AQ82" s="23"/>
      <c r="AS82" s="188" t="s">
        <v>51</v>
      </c>
      <c r="AT82" s="189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26</v>
      </c>
      <c r="L83" s="15">
        <f>IF($E$14="Vyplň údaj","",$E$14)</f>
        <v>0</v>
      </c>
      <c r="AI83" s="17" t="s">
        <v>29</v>
      </c>
      <c r="AM83" s="174"/>
      <c r="AN83" s="172"/>
      <c r="AO83" s="172"/>
      <c r="AP83" s="172"/>
      <c r="AQ83" s="23"/>
      <c r="AS83" s="190"/>
      <c r="AT83" s="172"/>
      <c r="BD83" s="58"/>
    </row>
    <row r="84" spans="2:56" s="6" customFormat="1" ht="12" customHeight="1">
      <c r="B84" s="22"/>
      <c r="AQ84" s="23"/>
      <c r="AS84" s="190"/>
      <c r="AT84" s="172"/>
      <c r="BD84" s="58"/>
    </row>
    <row r="85" spans="2:57" s="6" customFormat="1" ht="30" customHeight="1">
      <c r="B85" s="22"/>
      <c r="C85" s="191" t="s">
        <v>52</v>
      </c>
      <c r="D85" s="184"/>
      <c r="E85" s="184"/>
      <c r="F85" s="184"/>
      <c r="G85" s="184"/>
      <c r="H85" s="33"/>
      <c r="I85" s="192" t="s">
        <v>53</v>
      </c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92" t="s">
        <v>54</v>
      </c>
      <c r="AH85" s="184"/>
      <c r="AI85" s="184"/>
      <c r="AJ85" s="184"/>
      <c r="AK85" s="184"/>
      <c r="AL85" s="184"/>
      <c r="AM85" s="184"/>
      <c r="AN85" s="192" t="s">
        <v>55</v>
      </c>
      <c r="AO85" s="184"/>
      <c r="AP85" s="186"/>
      <c r="AQ85" s="23"/>
      <c r="AS85" s="59" t="s">
        <v>56</v>
      </c>
      <c r="AT85" s="60" t="s">
        <v>57</v>
      </c>
      <c r="AU85" s="60" t="s">
        <v>58</v>
      </c>
      <c r="AV85" s="60" t="s">
        <v>59</v>
      </c>
      <c r="AW85" s="60" t="s">
        <v>60</v>
      </c>
      <c r="AX85" s="60" t="s">
        <v>61</v>
      </c>
      <c r="AY85" s="60" t="s">
        <v>62</v>
      </c>
      <c r="AZ85" s="60" t="s">
        <v>63</v>
      </c>
      <c r="BA85" s="60" t="s">
        <v>64</v>
      </c>
      <c r="BB85" s="60" t="s">
        <v>65</v>
      </c>
      <c r="BC85" s="60" t="s">
        <v>66</v>
      </c>
      <c r="BD85" s="61" t="s">
        <v>67</v>
      </c>
      <c r="BE85" s="62"/>
    </row>
    <row r="86" spans="2:56" s="6" customFormat="1" ht="12" customHeight="1">
      <c r="B86" s="22"/>
      <c r="AQ86" s="23"/>
      <c r="AS86" s="63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4" t="s">
        <v>68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203">
        <f>ROUND(SUM($AG$88:$AG$93),2)</f>
        <v>0</v>
      </c>
      <c r="AH87" s="204"/>
      <c r="AI87" s="204"/>
      <c r="AJ87" s="204"/>
      <c r="AK87" s="204"/>
      <c r="AL87" s="204"/>
      <c r="AM87" s="204"/>
      <c r="AN87" s="203">
        <f>SUM($AG$87,$AT$87)</f>
        <v>0</v>
      </c>
      <c r="AO87" s="204"/>
      <c r="AP87" s="204"/>
      <c r="AQ87" s="54"/>
      <c r="AS87" s="65">
        <f>ROUND(SUM($AS$88:$AS$93),2)</f>
        <v>0</v>
      </c>
      <c r="AT87" s="66">
        <f>ROUND(SUM($AV$87:$AW$87),2)</f>
        <v>0</v>
      </c>
      <c r="AU87" s="67">
        <f>ROUND(SUM($AU$88:$AU$93),5)</f>
        <v>0</v>
      </c>
      <c r="AV87" s="66">
        <f>ROUND($AZ$87*$L$31,2)</f>
        <v>0</v>
      </c>
      <c r="AW87" s="66">
        <f>ROUND($BA$87*$L$32,2)</f>
        <v>0</v>
      </c>
      <c r="AX87" s="66">
        <f>ROUND($BB$87*$L$31,2)</f>
        <v>0</v>
      </c>
      <c r="AY87" s="66">
        <f>ROUND($BC$87*$L$32,2)</f>
        <v>0</v>
      </c>
      <c r="AZ87" s="66">
        <f>ROUND(SUM($AZ$88:$AZ$93),2)</f>
        <v>0</v>
      </c>
      <c r="BA87" s="66">
        <f>ROUND(SUM($BA$88:$BA$93),2)</f>
        <v>0</v>
      </c>
      <c r="BB87" s="66">
        <f>ROUND(SUM($BB$88:$BB$93),2)</f>
        <v>0</v>
      </c>
      <c r="BC87" s="66">
        <f>ROUND(SUM($BC$88:$BC$93),2)</f>
        <v>0</v>
      </c>
      <c r="BD87" s="68">
        <f>ROUND(SUM($BD$88:$BD$93),2)</f>
        <v>0</v>
      </c>
      <c r="BS87" s="52" t="s">
        <v>69</v>
      </c>
      <c r="BT87" s="52" t="s">
        <v>70</v>
      </c>
      <c r="BU87" s="69" t="s">
        <v>71</v>
      </c>
      <c r="BV87" s="52" t="s">
        <v>72</v>
      </c>
      <c r="BW87" s="52" t="s">
        <v>73</v>
      </c>
      <c r="BX87" s="52" t="s">
        <v>74</v>
      </c>
    </row>
    <row r="88" spans="1:76" s="70" customFormat="1" ht="28.5" customHeight="1">
      <c r="A88" s="163" t="s">
        <v>937</v>
      </c>
      <c r="B88" s="71"/>
      <c r="C88" s="72"/>
      <c r="D88" s="195" t="s">
        <v>75</v>
      </c>
      <c r="E88" s="196"/>
      <c r="F88" s="196"/>
      <c r="G88" s="196"/>
      <c r="H88" s="196"/>
      <c r="I88" s="72"/>
      <c r="J88" s="195" t="s">
        <v>76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3">
        <f>'1-17-1 - SO 01 Sadové úpr...'!$N$29</f>
        <v>0</v>
      </c>
      <c r="AH88" s="194"/>
      <c r="AI88" s="194"/>
      <c r="AJ88" s="194"/>
      <c r="AK88" s="194"/>
      <c r="AL88" s="194"/>
      <c r="AM88" s="194"/>
      <c r="AN88" s="193">
        <f>SUM($AG$88,$AT$88)</f>
        <v>0</v>
      </c>
      <c r="AO88" s="194"/>
      <c r="AP88" s="194"/>
      <c r="AQ88" s="73"/>
      <c r="AS88" s="74">
        <f>'1-17-1 - SO 01 Sadové úpr...'!$N$27</f>
        <v>0</v>
      </c>
      <c r="AT88" s="75">
        <f>ROUND(SUM($AV$88:$AW$88),2)</f>
        <v>0</v>
      </c>
      <c r="AU88" s="76">
        <f>'1-17-1 - SO 01 Sadové úpr...'!$X$120</f>
        <v>0</v>
      </c>
      <c r="AV88" s="75">
        <f>'1-17-1 - SO 01 Sadové úpr...'!$N$31</f>
        <v>0</v>
      </c>
      <c r="AW88" s="75">
        <f>'1-17-1 - SO 01 Sadové úpr...'!$N$32</f>
        <v>0</v>
      </c>
      <c r="AX88" s="75">
        <f>'1-17-1 - SO 01 Sadové úpr...'!$N$33</f>
        <v>0</v>
      </c>
      <c r="AY88" s="75">
        <f>'1-17-1 - SO 01 Sadové úpr...'!$N$34</f>
        <v>0</v>
      </c>
      <c r="AZ88" s="75">
        <f>'1-17-1 - SO 01 Sadové úpr...'!$H$31</f>
        <v>0</v>
      </c>
      <c r="BA88" s="75">
        <f>'1-17-1 - SO 01 Sadové úpr...'!$H$32</f>
        <v>0</v>
      </c>
      <c r="BB88" s="75">
        <f>'1-17-1 - SO 01 Sadové úpr...'!$H$33</f>
        <v>0</v>
      </c>
      <c r="BC88" s="75">
        <f>'1-17-1 - SO 01 Sadové úpr...'!$H$34</f>
        <v>0</v>
      </c>
      <c r="BD88" s="77">
        <f>'1-17-1 - SO 01 Sadové úpr...'!$H$35</f>
        <v>0</v>
      </c>
      <c r="BT88" s="70" t="s">
        <v>77</v>
      </c>
      <c r="BV88" s="70" t="s">
        <v>72</v>
      </c>
      <c r="BW88" s="70" t="s">
        <v>78</v>
      </c>
      <c r="BX88" s="70" t="s">
        <v>73</v>
      </c>
    </row>
    <row r="89" spans="1:76" s="70" customFormat="1" ht="28.5" customHeight="1">
      <c r="A89" s="163" t="s">
        <v>937</v>
      </c>
      <c r="B89" s="71"/>
      <c r="C89" s="72"/>
      <c r="D89" s="195" t="s">
        <v>79</v>
      </c>
      <c r="E89" s="196"/>
      <c r="F89" s="196"/>
      <c r="G89" s="196"/>
      <c r="H89" s="196"/>
      <c r="I89" s="72"/>
      <c r="J89" s="195" t="s">
        <v>80</v>
      </c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3">
        <f>'1-17-2 - SO 02 Spevnené p...'!$N$29</f>
        <v>0</v>
      </c>
      <c r="AH89" s="194"/>
      <c r="AI89" s="194"/>
      <c r="AJ89" s="194"/>
      <c r="AK89" s="194"/>
      <c r="AL89" s="194"/>
      <c r="AM89" s="194"/>
      <c r="AN89" s="193">
        <f>SUM($AG$89,$AT$89)</f>
        <v>0</v>
      </c>
      <c r="AO89" s="194"/>
      <c r="AP89" s="194"/>
      <c r="AQ89" s="73"/>
      <c r="AS89" s="74">
        <f>'1-17-2 - SO 02 Spevnené p...'!$N$27</f>
        <v>0</v>
      </c>
      <c r="AT89" s="75">
        <f>ROUND(SUM($AV$89:$AW$89),2)</f>
        <v>0</v>
      </c>
      <c r="AU89" s="76">
        <f>'1-17-2 - SO 02 Spevnené p...'!$X$122</f>
        <v>0</v>
      </c>
      <c r="AV89" s="75">
        <f>'1-17-2 - SO 02 Spevnené p...'!$N$31</f>
        <v>0</v>
      </c>
      <c r="AW89" s="75">
        <f>'1-17-2 - SO 02 Spevnené p...'!$N$32</f>
        <v>0</v>
      </c>
      <c r="AX89" s="75">
        <f>'1-17-2 - SO 02 Spevnené p...'!$N$33</f>
        <v>0</v>
      </c>
      <c r="AY89" s="75">
        <f>'1-17-2 - SO 02 Spevnené p...'!$N$34</f>
        <v>0</v>
      </c>
      <c r="AZ89" s="75">
        <f>'1-17-2 - SO 02 Spevnené p...'!$H$31</f>
        <v>0</v>
      </c>
      <c r="BA89" s="75">
        <f>'1-17-2 - SO 02 Spevnené p...'!$H$32</f>
        <v>0</v>
      </c>
      <c r="BB89" s="75">
        <f>'1-17-2 - SO 02 Spevnené p...'!$H$33</f>
        <v>0</v>
      </c>
      <c r="BC89" s="75">
        <f>'1-17-2 - SO 02 Spevnené p...'!$H$34</f>
        <v>0</v>
      </c>
      <c r="BD89" s="77">
        <f>'1-17-2 - SO 02 Spevnené p...'!$H$35</f>
        <v>0</v>
      </c>
      <c r="BT89" s="70" t="s">
        <v>77</v>
      </c>
      <c r="BV89" s="70" t="s">
        <v>72</v>
      </c>
      <c r="BW89" s="70" t="s">
        <v>81</v>
      </c>
      <c r="BX89" s="70" t="s">
        <v>73</v>
      </c>
    </row>
    <row r="90" spans="1:76" s="70" customFormat="1" ht="28.5" customHeight="1">
      <c r="A90" s="163" t="s">
        <v>937</v>
      </c>
      <c r="B90" s="71"/>
      <c r="C90" s="72"/>
      <c r="D90" s="195" t="s">
        <v>82</v>
      </c>
      <c r="E90" s="196"/>
      <c r="F90" s="196"/>
      <c r="G90" s="196"/>
      <c r="H90" s="196"/>
      <c r="I90" s="72"/>
      <c r="J90" s="195" t="s">
        <v>83</v>
      </c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3">
        <f>'1-17-3 - SO 03 Drevená pe...'!$N$29</f>
        <v>0</v>
      </c>
      <c r="AH90" s="194"/>
      <c r="AI90" s="194"/>
      <c r="AJ90" s="194"/>
      <c r="AK90" s="194"/>
      <c r="AL90" s="194"/>
      <c r="AM90" s="194"/>
      <c r="AN90" s="193">
        <f>SUM($AG$90,$AT$90)</f>
        <v>0</v>
      </c>
      <c r="AO90" s="194"/>
      <c r="AP90" s="194"/>
      <c r="AQ90" s="73"/>
      <c r="AS90" s="74">
        <f>'1-17-3 - SO 03 Drevená pe...'!$N$27</f>
        <v>0</v>
      </c>
      <c r="AT90" s="75">
        <f>ROUND(SUM($AV$90:$AW$90),2)</f>
        <v>0</v>
      </c>
      <c r="AU90" s="76">
        <f>'1-17-3 - SO 03 Drevená pe...'!$X$122</f>
        <v>0</v>
      </c>
      <c r="AV90" s="75">
        <f>'1-17-3 - SO 03 Drevená pe...'!$N$31</f>
        <v>0</v>
      </c>
      <c r="AW90" s="75">
        <f>'1-17-3 - SO 03 Drevená pe...'!$N$32</f>
        <v>0</v>
      </c>
      <c r="AX90" s="75">
        <f>'1-17-3 - SO 03 Drevená pe...'!$N$33</f>
        <v>0</v>
      </c>
      <c r="AY90" s="75">
        <f>'1-17-3 - SO 03 Drevená pe...'!$N$34</f>
        <v>0</v>
      </c>
      <c r="AZ90" s="75">
        <f>'1-17-3 - SO 03 Drevená pe...'!$H$31</f>
        <v>0</v>
      </c>
      <c r="BA90" s="75">
        <f>'1-17-3 - SO 03 Drevená pe...'!$H$32</f>
        <v>0</v>
      </c>
      <c r="BB90" s="75">
        <f>'1-17-3 - SO 03 Drevená pe...'!$H$33</f>
        <v>0</v>
      </c>
      <c r="BC90" s="75">
        <f>'1-17-3 - SO 03 Drevená pe...'!$H$34</f>
        <v>0</v>
      </c>
      <c r="BD90" s="77">
        <f>'1-17-3 - SO 03 Drevená pe...'!$H$35</f>
        <v>0</v>
      </c>
      <c r="BT90" s="70" t="s">
        <v>77</v>
      </c>
      <c r="BV90" s="70" t="s">
        <v>72</v>
      </c>
      <c r="BW90" s="70" t="s">
        <v>84</v>
      </c>
      <c r="BX90" s="70" t="s">
        <v>73</v>
      </c>
    </row>
    <row r="91" spans="1:76" s="70" customFormat="1" ht="28.5" customHeight="1">
      <c r="A91" s="163" t="s">
        <v>937</v>
      </c>
      <c r="B91" s="71"/>
      <c r="C91" s="72"/>
      <c r="D91" s="195" t="s">
        <v>85</v>
      </c>
      <c r="E91" s="196"/>
      <c r="F91" s="196"/>
      <c r="G91" s="196"/>
      <c r="H91" s="196"/>
      <c r="I91" s="72"/>
      <c r="J91" s="195" t="s">
        <v>86</v>
      </c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3">
        <f>'1-17-4 - SO 04 Vodná plocha'!$N$29</f>
        <v>0</v>
      </c>
      <c r="AH91" s="194"/>
      <c r="AI91" s="194"/>
      <c r="AJ91" s="194"/>
      <c r="AK91" s="194"/>
      <c r="AL91" s="194"/>
      <c r="AM91" s="194"/>
      <c r="AN91" s="193">
        <f>SUM($AG$91,$AT$91)</f>
        <v>0</v>
      </c>
      <c r="AO91" s="194"/>
      <c r="AP91" s="194"/>
      <c r="AQ91" s="73"/>
      <c r="AS91" s="74">
        <f>'1-17-4 - SO 04 Vodná plocha'!$N$27</f>
        <v>0</v>
      </c>
      <c r="AT91" s="75">
        <f>ROUND(SUM($AV$91:$AW$91),2)</f>
        <v>0</v>
      </c>
      <c r="AU91" s="76">
        <f>'1-17-4 - SO 04 Vodná plocha'!$X$130</f>
        <v>0</v>
      </c>
      <c r="AV91" s="75">
        <f>'1-17-4 - SO 04 Vodná plocha'!$N$31</f>
        <v>0</v>
      </c>
      <c r="AW91" s="75">
        <f>'1-17-4 - SO 04 Vodná plocha'!$N$32</f>
        <v>0</v>
      </c>
      <c r="AX91" s="75">
        <f>'1-17-4 - SO 04 Vodná plocha'!$N$33</f>
        <v>0</v>
      </c>
      <c r="AY91" s="75">
        <f>'1-17-4 - SO 04 Vodná plocha'!$N$34</f>
        <v>0</v>
      </c>
      <c r="AZ91" s="75">
        <f>'1-17-4 - SO 04 Vodná plocha'!$H$31</f>
        <v>0</v>
      </c>
      <c r="BA91" s="75">
        <f>'1-17-4 - SO 04 Vodná plocha'!$H$32</f>
        <v>0</v>
      </c>
      <c r="BB91" s="75">
        <f>'1-17-4 - SO 04 Vodná plocha'!$H$33</f>
        <v>0</v>
      </c>
      <c r="BC91" s="75">
        <f>'1-17-4 - SO 04 Vodná plocha'!$H$34</f>
        <v>0</v>
      </c>
      <c r="BD91" s="77">
        <f>'1-17-4 - SO 04 Vodná plocha'!$H$35</f>
        <v>0</v>
      </c>
      <c r="BT91" s="70" t="s">
        <v>77</v>
      </c>
      <c r="BV91" s="70" t="s">
        <v>72</v>
      </c>
      <c r="BW91" s="70" t="s">
        <v>87</v>
      </c>
      <c r="BX91" s="70" t="s">
        <v>73</v>
      </c>
    </row>
    <row r="92" spans="1:76" s="70" customFormat="1" ht="28.5" customHeight="1">
      <c r="A92" s="163" t="s">
        <v>937</v>
      </c>
      <c r="B92" s="71"/>
      <c r="C92" s="72"/>
      <c r="D92" s="195" t="s">
        <v>88</v>
      </c>
      <c r="E92" s="196"/>
      <c r="F92" s="196"/>
      <c r="G92" s="196"/>
      <c r="H92" s="196"/>
      <c r="I92" s="72"/>
      <c r="J92" s="195" t="s">
        <v>89</v>
      </c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3">
        <f>'1-17-5 - SO 05 Vodovodná ...'!$N$29</f>
        <v>0</v>
      </c>
      <c r="AH92" s="194"/>
      <c r="AI92" s="194"/>
      <c r="AJ92" s="194"/>
      <c r="AK92" s="194"/>
      <c r="AL92" s="194"/>
      <c r="AM92" s="194"/>
      <c r="AN92" s="193">
        <f>SUM($AG$92,$AT$92)</f>
        <v>0</v>
      </c>
      <c r="AO92" s="194"/>
      <c r="AP92" s="194"/>
      <c r="AQ92" s="73"/>
      <c r="AS92" s="74">
        <f>'1-17-5 - SO 05 Vodovodná ...'!$N$27</f>
        <v>0</v>
      </c>
      <c r="AT92" s="75">
        <f>ROUND(SUM($AV$92:$AW$92),2)</f>
        <v>0</v>
      </c>
      <c r="AU92" s="76">
        <f>'1-17-5 - SO 05 Vodovodná ...'!$X$120</f>
        <v>0</v>
      </c>
      <c r="AV92" s="75">
        <f>'1-17-5 - SO 05 Vodovodná ...'!$N$31</f>
        <v>0</v>
      </c>
      <c r="AW92" s="75">
        <f>'1-17-5 - SO 05 Vodovodná ...'!$N$32</f>
        <v>0</v>
      </c>
      <c r="AX92" s="75">
        <f>'1-17-5 - SO 05 Vodovodná ...'!$N$33</f>
        <v>0</v>
      </c>
      <c r="AY92" s="75">
        <f>'1-17-5 - SO 05 Vodovodná ...'!$N$34</f>
        <v>0</v>
      </c>
      <c r="AZ92" s="75">
        <f>'1-17-5 - SO 05 Vodovodná ...'!$H$31</f>
        <v>0</v>
      </c>
      <c r="BA92" s="75">
        <f>'1-17-5 - SO 05 Vodovodná ...'!$H$32</f>
        <v>0</v>
      </c>
      <c r="BB92" s="75">
        <f>'1-17-5 - SO 05 Vodovodná ...'!$H$33</f>
        <v>0</v>
      </c>
      <c r="BC92" s="75">
        <f>'1-17-5 - SO 05 Vodovodná ...'!$H$34</f>
        <v>0</v>
      </c>
      <c r="BD92" s="77">
        <f>'1-17-5 - SO 05 Vodovodná ...'!$H$35</f>
        <v>0</v>
      </c>
      <c r="BT92" s="70" t="s">
        <v>77</v>
      </c>
      <c r="BV92" s="70" t="s">
        <v>72</v>
      </c>
      <c r="BW92" s="70" t="s">
        <v>90</v>
      </c>
      <c r="BX92" s="70" t="s">
        <v>73</v>
      </c>
    </row>
    <row r="93" spans="1:76" s="70" customFormat="1" ht="28.5" customHeight="1">
      <c r="A93" s="163" t="s">
        <v>937</v>
      </c>
      <c r="B93" s="71"/>
      <c r="C93" s="72"/>
      <c r="D93" s="195" t="s">
        <v>91</v>
      </c>
      <c r="E93" s="196"/>
      <c r="F93" s="196"/>
      <c r="G93" s="196"/>
      <c r="H93" s="196"/>
      <c r="I93" s="72"/>
      <c r="J93" s="195" t="s">
        <v>92</v>
      </c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3">
        <f>'1-17-6 - SO 06 Prípojka e...'!$N$29</f>
        <v>0</v>
      </c>
      <c r="AH93" s="194"/>
      <c r="AI93" s="194"/>
      <c r="AJ93" s="194"/>
      <c r="AK93" s="194"/>
      <c r="AL93" s="194"/>
      <c r="AM93" s="194"/>
      <c r="AN93" s="193">
        <f>SUM($AG$93,$AT$93)</f>
        <v>0</v>
      </c>
      <c r="AO93" s="194"/>
      <c r="AP93" s="194"/>
      <c r="AQ93" s="73"/>
      <c r="AS93" s="78">
        <f>'1-17-6 - SO 06 Prípojka e...'!$N$27</f>
        <v>0</v>
      </c>
      <c r="AT93" s="79">
        <f>ROUND(SUM($AV$93:$AW$93),2)</f>
        <v>0</v>
      </c>
      <c r="AU93" s="80">
        <f>'1-17-6 - SO 06 Prípojka e...'!$X$117</f>
        <v>0</v>
      </c>
      <c r="AV93" s="79">
        <f>'1-17-6 - SO 06 Prípojka e...'!$N$31</f>
        <v>0</v>
      </c>
      <c r="AW93" s="79">
        <f>'1-17-6 - SO 06 Prípojka e...'!$N$32</f>
        <v>0</v>
      </c>
      <c r="AX93" s="79">
        <f>'1-17-6 - SO 06 Prípojka e...'!$N$33</f>
        <v>0</v>
      </c>
      <c r="AY93" s="79">
        <f>'1-17-6 - SO 06 Prípojka e...'!$N$34</f>
        <v>0</v>
      </c>
      <c r="AZ93" s="79">
        <f>'1-17-6 - SO 06 Prípojka e...'!$H$31</f>
        <v>0</v>
      </c>
      <c r="BA93" s="79">
        <f>'1-17-6 - SO 06 Prípojka e...'!$H$32</f>
        <v>0</v>
      </c>
      <c r="BB93" s="79">
        <f>'1-17-6 - SO 06 Prípojka e...'!$H$33</f>
        <v>0</v>
      </c>
      <c r="BC93" s="79">
        <f>'1-17-6 - SO 06 Prípojka e...'!$H$34</f>
        <v>0</v>
      </c>
      <c r="BD93" s="81">
        <f>'1-17-6 - SO 06 Prípojka e...'!$H$35</f>
        <v>0</v>
      </c>
      <c r="BT93" s="70" t="s">
        <v>77</v>
      </c>
      <c r="BV93" s="70" t="s">
        <v>72</v>
      </c>
      <c r="BW93" s="70" t="s">
        <v>93</v>
      </c>
      <c r="BX93" s="70" t="s">
        <v>73</v>
      </c>
    </row>
    <row r="94" spans="2:43" s="2" customFormat="1" ht="14.25" customHeight="1">
      <c r="B94" s="10"/>
      <c r="AQ94" s="11"/>
    </row>
    <row r="95" spans="2:49" s="6" customFormat="1" ht="30.75" customHeight="1">
      <c r="B95" s="22"/>
      <c r="C95" s="64" t="s">
        <v>94</v>
      </c>
      <c r="AG95" s="203">
        <f>ROUND(SUM($AG$96:$AG$99),2)</f>
        <v>0</v>
      </c>
      <c r="AH95" s="172"/>
      <c r="AI95" s="172"/>
      <c r="AJ95" s="172"/>
      <c r="AK95" s="172"/>
      <c r="AL95" s="172"/>
      <c r="AM95" s="172"/>
      <c r="AN95" s="203">
        <f>ROUND(SUM($AN$96:$AN$99),2)</f>
        <v>0</v>
      </c>
      <c r="AO95" s="172"/>
      <c r="AP95" s="172"/>
      <c r="AQ95" s="23"/>
      <c r="AS95" s="59" t="s">
        <v>95</v>
      </c>
      <c r="AT95" s="60" t="s">
        <v>96</v>
      </c>
      <c r="AU95" s="60" t="s">
        <v>34</v>
      </c>
      <c r="AV95" s="61" t="s">
        <v>57</v>
      </c>
      <c r="AW95" s="62"/>
    </row>
    <row r="96" spans="2:89" s="6" customFormat="1" ht="21" customHeight="1">
      <c r="B96" s="22"/>
      <c r="D96" s="82" t="s">
        <v>97</v>
      </c>
      <c r="AG96" s="197">
        <f>ROUND($AG$87*$AS$96,2)</f>
        <v>0</v>
      </c>
      <c r="AH96" s="172"/>
      <c r="AI96" s="172"/>
      <c r="AJ96" s="172"/>
      <c r="AK96" s="172"/>
      <c r="AL96" s="172"/>
      <c r="AM96" s="172"/>
      <c r="AN96" s="198">
        <f>ROUND($AG$96+$AV$96,2)</f>
        <v>0</v>
      </c>
      <c r="AO96" s="172"/>
      <c r="AP96" s="172"/>
      <c r="AQ96" s="23"/>
      <c r="AS96" s="83">
        <v>0</v>
      </c>
      <c r="AT96" s="84" t="s">
        <v>98</v>
      </c>
      <c r="AU96" s="84" t="s">
        <v>35</v>
      </c>
      <c r="AV96" s="85">
        <f>ROUND(IF($AU$96="základná",$AG$96*$L$31,IF($AU$96="znížená",$AG$96*$L$32,0)),2)</f>
        <v>0</v>
      </c>
      <c r="BV96" s="6" t="s">
        <v>99</v>
      </c>
      <c r="BY96" s="86">
        <f>IF($AU$96="základná",$AV$96,0)</f>
        <v>0</v>
      </c>
      <c r="BZ96" s="86">
        <f>IF($AU$96="znížená",$AV$96,0)</f>
        <v>0</v>
      </c>
      <c r="CA96" s="86">
        <v>0</v>
      </c>
      <c r="CB96" s="86">
        <v>0</v>
      </c>
      <c r="CC96" s="86">
        <v>0</v>
      </c>
      <c r="CD96" s="86">
        <f>IF($AU$96="základná",$AG$96,0)</f>
        <v>0</v>
      </c>
      <c r="CE96" s="86">
        <f>IF($AU$96="znížená",$AG$96,0)</f>
        <v>0</v>
      </c>
      <c r="CF96" s="86">
        <f>IF($AU$96="zákl. prenesená",$AG$96,0)</f>
        <v>0</v>
      </c>
      <c r="CG96" s="86">
        <f>IF($AU$96="zníž. prenesená",$AG$96,0)</f>
        <v>0</v>
      </c>
      <c r="CH96" s="86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 t="str">
        <f>IF($D$96="Vyplň vlastné","","x")</f>
        <v>x</v>
      </c>
    </row>
    <row r="97" spans="2:89" s="6" customFormat="1" ht="21" customHeight="1">
      <c r="B97" s="22"/>
      <c r="D97" s="199" t="s">
        <v>100</v>
      </c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G97" s="197">
        <f>$AG$87*$AS$97</f>
        <v>0</v>
      </c>
      <c r="AH97" s="172"/>
      <c r="AI97" s="172"/>
      <c r="AJ97" s="172"/>
      <c r="AK97" s="172"/>
      <c r="AL97" s="172"/>
      <c r="AM97" s="172"/>
      <c r="AN97" s="198">
        <f>$AG$97+$AV$97</f>
        <v>0</v>
      </c>
      <c r="AO97" s="172"/>
      <c r="AP97" s="172"/>
      <c r="AQ97" s="23"/>
      <c r="AS97" s="87">
        <v>0</v>
      </c>
      <c r="AT97" s="88" t="s">
        <v>98</v>
      </c>
      <c r="AU97" s="88" t="s">
        <v>35</v>
      </c>
      <c r="AV97" s="89">
        <f>ROUND(IF($AU$97="nulová",0,IF(OR($AU$97="základná",$AU$97="zákl. prenesená"),$AG$97*$L$31,$AG$97*$L$32)),2)</f>
        <v>0</v>
      </c>
      <c r="BV97" s="6" t="s">
        <v>101</v>
      </c>
      <c r="BY97" s="86">
        <f>IF($AU$97="základná",$AV$97,0)</f>
        <v>0</v>
      </c>
      <c r="BZ97" s="86">
        <f>IF($AU$97="znížená",$AV$97,0)</f>
        <v>0</v>
      </c>
      <c r="CA97" s="86">
        <f>IF($AU$97="zákl. prenesená",$AV$97,0)</f>
        <v>0</v>
      </c>
      <c r="CB97" s="86">
        <f>IF($AU$97="zníž. prenesená",$AV$97,0)</f>
        <v>0</v>
      </c>
      <c r="CC97" s="86">
        <f>IF($AU$97="nulová",$AV$97,0)</f>
        <v>0</v>
      </c>
      <c r="CD97" s="86">
        <f>IF($AU$97="základná",$AG$97,0)</f>
        <v>0</v>
      </c>
      <c r="CE97" s="86">
        <f>IF($AU$97="znížená",$AG$97,0)</f>
        <v>0</v>
      </c>
      <c r="CF97" s="86">
        <f>IF($AU$97="zákl. prenesená",$AG$97,0)</f>
        <v>0</v>
      </c>
      <c r="CG97" s="86">
        <f>IF($AU$97="zníž. prenesená",$AG$97,0)</f>
        <v>0</v>
      </c>
      <c r="CH97" s="86">
        <f>IF($AU$97="nulová",$AG$97,0)</f>
        <v>0</v>
      </c>
      <c r="CI97" s="6">
        <f>IF($AU$97="základná",1,IF($AU$97="znížená",2,IF($AU$97="zákl. prenesená",4,IF($AU$97="zníž. prenesená",5,3))))</f>
        <v>1</v>
      </c>
      <c r="CJ97" s="6">
        <f>IF($AT$97="stavebná časť",1,IF(8897="investičná časť",2,3))</f>
        <v>1</v>
      </c>
      <c r="CK97" s="6">
        <f>IF($D$97="Vyplň vlastné","","x")</f>
      </c>
    </row>
    <row r="98" spans="2:89" s="6" customFormat="1" ht="21" customHeight="1">
      <c r="B98" s="22"/>
      <c r="D98" s="199" t="s">
        <v>100</v>
      </c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G98" s="197">
        <f>$AG$87*$AS$98</f>
        <v>0</v>
      </c>
      <c r="AH98" s="172"/>
      <c r="AI98" s="172"/>
      <c r="AJ98" s="172"/>
      <c r="AK98" s="172"/>
      <c r="AL98" s="172"/>
      <c r="AM98" s="172"/>
      <c r="AN98" s="198">
        <f>$AG$98+$AV$98</f>
        <v>0</v>
      </c>
      <c r="AO98" s="172"/>
      <c r="AP98" s="172"/>
      <c r="AQ98" s="23"/>
      <c r="AS98" s="87">
        <v>0</v>
      </c>
      <c r="AT98" s="88" t="s">
        <v>98</v>
      </c>
      <c r="AU98" s="88" t="s">
        <v>35</v>
      </c>
      <c r="AV98" s="89">
        <f>ROUND(IF($AU$98="nulová",0,IF(OR($AU$98="základná",$AU$98="zákl. prenesená"),$AG$98*$L$31,$AG$98*$L$32)),2)</f>
        <v>0</v>
      </c>
      <c r="BV98" s="6" t="s">
        <v>101</v>
      </c>
      <c r="BY98" s="86">
        <f>IF($AU$98="základná",$AV$98,0)</f>
        <v>0</v>
      </c>
      <c r="BZ98" s="86">
        <f>IF($AU$98="znížená",$AV$98,0)</f>
        <v>0</v>
      </c>
      <c r="CA98" s="86">
        <f>IF($AU$98="zákl. prenesená",$AV$98,0)</f>
        <v>0</v>
      </c>
      <c r="CB98" s="86">
        <f>IF($AU$98="zníž. prenesená",$AV$98,0)</f>
        <v>0</v>
      </c>
      <c r="CC98" s="86">
        <f>IF($AU$98="nulová",$AV$98,0)</f>
        <v>0</v>
      </c>
      <c r="CD98" s="86">
        <f>IF($AU$98="základná",$AG$98,0)</f>
        <v>0</v>
      </c>
      <c r="CE98" s="86">
        <f>IF($AU$98="znížená",$AG$98,0)</f>
        <v>0</v>
      </c>
      <c r="CF98" s="86">
        <f>IF($AU$98="zákl. prenesená",$AG$98,0)</f>
        <v>0</v>
      </c>
      <c r="CG98" s="86">
        <f>IF($AU$98="zníž. prenesená",$AG$98,0)</f>
        <v>0</v>
      </c>
      <c r="CH98" s="86">
        <f>IF($AU$98="nulová",$AG$98,0)</f>
        <v>0</v>
      </c>
      <c r="CI98" s="6">
        <f>IF($AU$98="základná",1,IF($AU$98="znížená",2,IF($AU$98="zákl. prenesená",4,IF($AU$98="zníž. prenesená",5,3))))</f>
        <v>1</v>
      </c>
      <c r="CJ98" s="6">
        <f>IF($AT$98="stavebná časť",1,IF(8898="investičná časť",2,3))</f>
        <v>1</v>
      </c>
      <c r="CK98" s="6">
        <f>IF($D$98="Vyplň vlastné","","x")</f>
      </c>
    </row>
    <row r="99" spans="2:89" s="6" customFormat="1" ht="21" customHeight="1">
      <c r="B99" s="22"/>
      <c r="D99" s="199" t="s">
        <v>100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G99" s="197">
        <f>$AG$87*$AS$99</f>
        <v>0</v>
      </c>
      <c r="AH99" s="172"/>
      <c r="AI99" s="172"/>
      <c r="AJ99" s="172"/>
      <c r="AK99" s="172"/>
      <c r="AL99" s="172"/>
      <c r="AM99" s="172"/>
      <c r="AN99" s="198">
        <f>$AG$99+$AV$99</f>
        <v>0</v>
      </c>
      <c r="AO99" s="172"/>
      <c r="AP99" s="172"/>
      <c r="AQ99" s="23"/>
      <c r="AS99" s="90">
        <v>0</v>
      </c>
      <c r="AT99" s="91" t="s">
        <v>98</v>
      </c>
      <c r="AU99" s="91" t="s">
        <v>35</v>
      </c>
      <c r="AV99" s="92">
        <f>ROUND(IF($AU$99="nulová",0,IF(OR($AU$99="základná",$AU$99="zákl. prenesená"),$AG$99*$L$31,$AG$99*$L$32)),2)</f>
        <v>0</v>
      </c>
      <c r="BV99" s="6" t="s">
        <v>101</v>
      </c>
      <c r="BY99" s="86">
        <f>IF($AU$99="základná",$AV$99,0)</f>
        <v>0</v>
      </c>
      <c r="BZ99" s="86">
        <f>IF($AU$99="znížená",$AV$99,0)</f>
        <v>0</v>
      </c>
      <c r="CA99" s="86">
        <f>IF($AU$99="zákl. prenesená",$AV$99,0)</f>
        <v>0</v>
      </c>
      <c r="CB99" s="86">
        <f>IF($AU$99="zníž. prenesená",$AV$99,0)</f>
        <v>0</v>
      </c>
      <c r="CC99" s="86">
        <f>IF($AU$99="nulová",$AV$99,0)</f>
        <v>0</v>
      </c>
      <c r="CD99" s="86">
        <f>IF($AU$99="základná",$AG$99,0)</f>
        <v>0</v>
      </c>
      <c r="CE99" s="86">
        <f>IF($AU$99="znížená",$AG$99,0)</f>
        <v>0</v>
      </c>
      <c r="CF99" s="86">
        <f>IF($AU$99="zákl. prenesená",$AG$99,0)</f>
        <v>0</v>
      </c>
      <c r="CG99" s="86">
        <f>IF($AU$99="zníž. prenesená",$AG$99,0)</f>
        <v>0</v>
      </c>
      <c r="CH99" s="86">
        <f>IF($AU$99="nulová",$AG$99,0)</f>
        <v>0</v>
      </c>
      <c r="CI99" s="6">
        <f>IF($AU$99="základná",1,IF($AU$99="znížená",2,IF($AU$99="zákl. prenesená",4,IF($AU$99="zníž. prenesená",5,3))))</f>
        <v>1</v>
      </c>
      <c r="CJ99" s="6">
        <f>IF($AT$99="stavebná časť",1,IF(8899="investičná časť",2,3))</f>
        <v>1</v>
      </c>
      <c r="CK99" s="6">
        <f>IF($D$99="Vyplň vlastné","","x")</f>
      </c>
    </row>
    <row r="100" spans="2:43" s="6" customFormat="1" ht="12" customHeight="1">
      <c r="B100" s="22"/>
      <c r="AQ100" s="23"/>
    </row>
    <row r="101" spans="2:43" s="6" customFormat="1" ht="30.75" customHeight="1">
      <c r="B101" s="22"/>
      <c r="C101" s="93" t="s">
        <v>102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200">
        <f>ROUND($AG$87+$AG$95,2)</f>
        <v>0</v>
      </c>
      <c r="AH101" s="201"/>
      <c r="AI101" s="201"/>
      <c r="AJ101" s="201"/>
      <c r="AK101" s="201"/>
      <c r="AL101" s="201"/>
      <c r="AM101" s="201"/>
      <c r="AN101" s="200">
        <f>$AN$87+$AN$95</f>
        <v>0</v>
      </c>
      <c r="AO101" s="201"/>
      <c r="AP101" s="201"/>
      <c r="AQ101" s="23"/>
    </row>
    <row r="102" spans="2:43" s="6" customFormat="1" ht="7.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6"/>
    </row>
  </sheetData>
  <sheetProtection/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6:AU100">
      <formula1>"základná,znížená,nulová"</formula1>
    </dataValidation>
    <dataValidation type="list" allowBlank="1" showInputMessage="1" showErrorMessage="1" error="Povolené sú hodnoty stavebná časť, technologická časť, investičná časť." sqref="AT96:AT100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-17-1 - SO 01 Sadové úpr...'!C2" tooltip="1-17-1 - SO 01 Sadové úpr..." display="/"/>
    <hyperlink ref="A89" location="'1-17-2 - SO 02 Spevnené p...'!C2" tooltip="1-17-2 - SO 02 Spevnené p..." display="/"/>
    <hyperlink ref="A90" location="'1-17-3 - SO 03 Drevená pe...'!C2" tooltip="1-17-3 - SO 03 Drevená pe..." display="/"/>
    <hyperlink ref="A91" location="'1-17-4 - SO 04 Vodná plocha'!C2" tooltip="1-17-4 - SO 04 Vodná plocha" display="/"/>
    <hyperlink ref="A92" location="'1-17-5 - SO 05 Vodovodná ...'!C2" tooltip="1-17-5 - SO 05 Vodovodná ..." display="/"/>
    <hyperlink ref="A93" location="'1-17-6 - SO 06 Prípojka e...'!C2" tooltip="1-17-6 - SO 06 Prípojka e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05"/>
  <sheetViews>
    <sheetView showGridLines="0" zoomScalePageLayoutView="0" workbookViewId="0" topLeftCell="C1">
      <pane ySplit="1" topLeftCell="A2" activePane="bottomLeft" state="frozen"/>
      <selection pane="topLeft" activeCell="A1" sqref="A1"/>
      <selection pane="bottomLeft" activeCell="F117" sqref="F11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78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105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/>
      <c r="Q13" s="172"/>
      <c r="S13" s="23"/>
    </row>
    <row r="14" spans="2:19" s="6" customFormat="1" ht="18.75" customHeight="1">
      <c r="B14" s="22"/>
      <c r="E14" s="207"/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/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$O$95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ROUND((((SUM($BF$95:$BF$102)+SUM($BF$120:$BF$198))+SUM($BF$200:$BF$204))),2)</f>
        <v>0</v>
      </c>
      <c r="I31" s="172"/>
      <c r="J31" s="172"/>
      <c r="N31" s="210">
        <f>ROUND(((ROUND((SUM($BF$95:$BF$102)+SUM($BF$120:$BF$198)),2)*$F$31)+SUM($BF$200:$BF$204)*$F$31),2)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ROUND((((SUM($BG$95:$BG$102)+SUM($BG$120:$BG$198))+SUM($BG$200:$BG$204))),2)</f>
        <v>0</v>
      </c>
      <c r="I32" s="172"/>
      <c r="J32" s="172"/>
      <c r="N32" s="210">
        <f>ROUND(((ROUND((SUM($BG$95:$BG$102)+SUM($BG$120:$BG$198)),2)*$F$32)+SUM($BG$200:$BG$204)*$F$32),2)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ROUND((((SUM($BH$95:$BH$102)+SUM($BH$120:$BH$198))+SUM($BH$200:$BH$204))),2)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ROUND((((SUM($BI$95:$BI$102)+SUM($BI$120:$BI$198))+SUM($BI$200:$BI$204))),2)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ROUND((((SUM($BJ$95:$BJ$102)+SUM($BJ$120:$BJ$198))+SUM($BJ$200:$BJ$204))),2)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1-17-1 - SO 01 Sadové úpravy a prvky drobnej architektúry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/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>
        <f>IF($E$14="","",$E$14)</f>
      </c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$O$120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112</v>
      </c>
      <c r="O88" s="213">
        <f>$O$121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113</v>
      </c>
      <c r="O89" s="198">
        <f>$O$122</f>
        <v>0</v>
      </c>
      <c r="P89" s="214"/>
      <c r="Q89" s="214"/>
      <c r="R89" s="214"/>
      <c r="S89" s="105"/>
    </row>
    <row r="90" spans="2:19" s="97" customFormat="1" ht="21" customHeight="1">
      <c r="B90" s="104"/>
      <c r="D90" s="82" t="s">
        <v>114</v>
      </c>
      <c r="O90" s="198">
        <f>$O$178</f>
        <v>0</v>
      </c>
      <c r="P90" s="214"/>
      <c r="Q90" s="214"/>
      <c r="R90" s="214"/>
      <c r="S90" s="105"/>
    </row>
    <row r="91" spans="2:19" s="97" customFormat="1" ht="21" customHeight="1">
      <c r="B91" s="104"/>
      <c r="D91" s="82" t="s">
        <v>115</v>
      </c>
      <c r="O91" s="198">
        <f>$O$183</f>
        <v>0</v>
      </c>
      <c r="P91" s="214"/>
      <c r="Q91" s="214"/>
      <c r="R91" s="214"/>
      <c r="S91" s="105"/>
    </row>
    <row r="92" spans="2:19" s="97" customFormat="1" ht="21" customHeight="1">
      <c r="B92" s="104"/>
      <c r="D92" s="82" t="s">
        <v>116</v>
      </c>
      <c r="O92" s="198">
        <f>$O$197</f>
        <v>0</v>
      </c>
      <c r="P92" s="214"/>
      <c r="Q92" s="214"/>
      <c r="R92" s="214"/>
      <c r="S92" s="105"/>
    </row>
    <row r="93" spans="2:19" s="69" customFormat="1" ht="22.5" customHeight="1">
      <c r="B93" s="101"/>
      <c r="D93" s="102" t="s">
        <v>117</v>
      </c>
      <c r="O93" s="215">
        <f>$O$199</f>
        <v>0</v>
      </c>
      <c r="P93" s="214"/>
      <c r="Q93" s="214"/>
      <c r="R93" s="214"/>
      <c r="S93" s="103"/>
    </row>
    <row r="94" spans="2:19" s="6" customFormat="1" ht="22.5" customHeight="1">
      <c r="B94" s="22"/>
      <c r="S94" s="23"/>
    </row>
    <row r="95" spans="2:22" s="6" customFormat="1" ht="30" customHeight="1">
      <c r="B95" s="22"/>
      <c r="C95" s="64" t="s">
        <v>118</v>
      </c>
      <c r="O95" s="203">
        <f>ROUND($O$96+$O$97+$O$98+$O$99+$O$100+$O$101,2)</f>
        <v>0</v>
      </c>
      <c r="P95" s="172"/>
      <c r="Q95" s="172"/>
      <c r="R95" s="172"/>
      <c r="S95" s="23"/>
      <c r="U95" s="106"/>
      <c r="V95" s="107" t="s">
        <v>34</v>
      </c>
    </row>
    <row r="96" spans="2:63" s="6" customFormat="1" ht="18.75" customHeight="1">
      <c r="B96" s="22"/>
      <c r="D96" s="199" t="s">
        <v>119</v>
      </c>
      <c r="E96" s="172"/>
      <c r="F96" s="172"/>
      <c r="G96" s="172"/>
      <c r="H96" s="172"/>
      <c r="O96" s="197">
        <f>ROUND($O$87*$U$96,2)</f>
        <v>0</v>
      </c>
      <c r="P96" s="172"/>
      <c r="Q96" s="172"/>
      <c r="R96" s="172"/>
      <c r="S96" s="23"/>
      <c r="U96" s="108"/>
      <c r="V96" s="109" t="s">
        <v>37</v>
      </c>
      <c r="AZ96" s="6" t="s">
        <v>120</v>
      </c>
      <c r="BF96" s="86">
        <f>IF($V$96="základná",$O$96,0)</f>
        <v>0</v>
      </c>
      <c r="BG96" s="86">
        <f>IF($V$96="znížená",$O$96,0)</f>
        <v>0</v>
      </c>
      <c r="BH96" s="86">
        <f>IF($V$96="zákl. prenesená",$O$96,0)</f>
        <v>0</v>
      </c>
      <c r="BI96" s="86">
        <f>IF($V$96="zníž. prenesená",$O$96,0)</f>
        <v>0</v>
      </c>
      <c r="BJ96" s="86">
        <f>IF($V$96="nulová",$O$96,0)</f>
        <v>0</v>
      </c>
      <c r="BK96" s="6" t="s">
        <v>121</v>
      </c>
    </row>
    <row r="97" spans="2:63" s="6" customFormat="1" ht="18.75" customHeight="1">
      <c r="B97" s="22"/>
      <c r="D97" s="199" t="s">
        <v>122</v>
      </c>
      <c r="E97" s="172"/>
      <c r="F97" s="172"/>
      <c r="G97" s="172"/>
      <c r="H97" s="172"/>
      <c r="O97" s="197">
        <f>ROUND($O$87*$U$97,2)</f>
        <v>0</v>
      </c>
      <c r="P97" s="172"/>
      <c r="Q97" s="172"/>
      <c r="R97" s="172"/>
      <c r="S97" s="23"/>
      <c r="U97" s="108"/>
      <c r="V97" s="109" t="s">
        <v>37</v>
      </c>
      <c r="AZ97" s="6" t="s">
        <v>120</v>
      </c>
      <c r="BF97" s="86">
        <f>IF($V$97="základná",$O$97,0)</f>
        <v>0</v>
      </c>
      <c r="BG97" s="86">
        <f>IF($V$97="znížená",$O$97,0)</f>
        <v>0</v>
      </c>
      <c r="BH97" s="86">
        <f>IF($V$97="zákl. prenesená",$O$97,0)</f>
        <v>0</v>
      </c>
      <c r="BI97" s="86">
        <f>IF($V$97="zníž. prenesená",$O$97,0)</f>
        <v>0</v>
      </c>
      <c r="BJ97" s="86">
        <f>IF($V$97="nulová",$O$97,0)</f>
        <v>0</v>
      </c>
      <c r="BK97" s="6" t="s">
        <v>121</v>
      </c>
    </row>
    <row r="98" spans="2:63" s="6" customFormat="1" ht="18.75" customHeight="1">
      <c r="B98" s="22"/>
      <c r="D98" s="199" t="s">
        <v>123</v>
      </c>
      <c r="E98" s="172"/>
      <c r="F98" s="172"/>
      <c r="G98" s="172"/>
      <c r="H98" s="172"/>
      <c r="O98" s="197">
        <f>ROUND($O$87*$U$98,2)</f>
        <v>0</v>
      </c>
      <c r="P98" s="172"/>
      <c r="Q98" s="172"/>
      <c r="R98" s="172"/>
      <c r="S98" s="23"/>
      <c r="U98" s="108"/>
      <c r="V98" s="109" t="s">
        <v>37</v>
      </c>
      <c r="AZ98" s="6" t="s">
        <v>120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121</v>
      </c>
    </row>
    <row r="99" spans="2:63" s="6" customFormat="1" ht="18.75" customHeight="1">
      <c r="B99" s="22"/>
      <c r="D99" s="199" t="s">
        <v>124</v>
      </c>
      <c r="E99" s="172"/>
      <c r="F99" s="172"/>
      <c r="G99" s="172"/>
      <c r="H99" s="172"/>
      <c r="O99" s="197">
        <f>ROUND($O$87*$U$99,2)</f>
        <v>0</v>
      </c>
      <c r="P99" s="172"/>
      <c r="Q99" s="172"/>
      <c r="R99" s="172"/>
      <c r="S99" s="23"/>
      <c r="U99" s="108"/>
      <c r="V99" s="109" t="s">
        <v>37</v>
      </c>
      <c r="AZ99" s="6" t="s">
        <v>120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121</v>
      </c>
    </row>
    <row r="100" spans="2:63" s="6" customFormat="1" ht="18.75" customHeight="1">
      <c r="B100" s="22"/>
      <c r="D100" s="199" t="s">
        <v>125</v>
      </c>
      <c r="E100" s="172"/>
      <c r="F100" s="172"/>
      <c r="G100" s="172"/>
      <c r="H100" s="172"/>
      <c r="O100" s="197">
        <f>ROUND($O$87*$U$100,2)</f>
        <v>0</v>
      </c>
      <c r="P100" s="172"/>
      <c r="Q100" s="172"/>
      <c r="R100" s="172"/>
      <c r="S100" s="23"/>
      <c r="U100" s="108"/>
      <c r="V100" s="109" t="s">
        <v>37</v>
      </c>
      <c r="AZ100" s="6" t="s">
        <v>120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121</v>
      </c>
    </row>
    <row r="101" spans="2:63" s="6" customFormat="1" ht="18.75" customHeight="1">
      <c r="B101" s="22"/>
      <c r="D101" s="82" t="s">
        <v>126</v>
      </c>
      <c r="O101" s="197">
        <f>ROUND($O$87*$U$101,2)</f>
        <v>0</v>
      </c>
      <c r="P101" s="172"/>
      <c r="Q101" s="172"/>
      <c r="R101" s="172"/>
      <c r="S101" s="23"/>
      <c r="U101" s="110"/>
      <c r="V101" s="111" t="s">
        <v>37</v>
      </c>
      <c r="AZ101" s="6" t="s">
        <v>127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121</v>
      </c>
    </row>
    <row r="102" spans="2:19" s="6" customFormat="1" ht="14.25" customHeight="1">
      <c r="B102" s="22"/>
      <c r="S102" s="23"/>
    </row>
    <row r="103" spans="2:19" s="6" customFormat="1" ht="30" customHeight="1">
      <c r="B103" s="22"/>
      <c r="C103" s="93" t="s">
        <v>102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200">
        <f>ROUND(SUM($O$87+$O$95),2)</f>
        <v>0</v>
      </c>
      <c r="N103" s="201"/>
      <c r="O103" s="201"/>
      <c r="P103" s="201"/>
      <c r="Q103" s="201"/>
      <c r="R103" s="201"/>
      <c r="S103" s="23"/>
    </row>
    <row r="104" spans="2:19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6"/>
    </row>
    <row r="108" spans="2:19" s="6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9"/>
    </row>
    <row r="109" spans="2:19" s="6" customFormat="1" ht="37.5" customHeight="1">
      <c r="B109" s="22"/>
      <c r="C109" s="170" t="s">
        <v>128</v>
      </c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3"/>
    </row>
    <row r="110" spans="2:19" s="6" customFormat="1" ht="7.5" customHeight="1">
      <c r="B110" s="22"/>
      <c r="S110" s="23"/>
    </row>
    <row r="111" spans="2:19" s="6" customFormat="1" ht="30.75" customHeight="1">
      <c r="B111" s="22"/>
      <c r="C111" s="17" t="s">
        <v>15</v>
      </c>
      <c r="F111" s="205" t="str">
        <f>$F$5</f>
        <v>REGENERÁCIA VNÚTROBLOKOV SÍDLISK MESTA BREZNO - MARGITIN PARK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S111" s="23"/>
    </row>
    <row r="112" spans="2:19" s="6" customFormat="1" ht="37.5" customHeight="1">
      <c r="B112" s="22"/>
      <c r="C112" s="52" t="s">
        <v>104</v>
      </c>
      <c r="F112" s="187" t="str">
        <f>$F$6</f>
        <v>1-17-1 - SO 01 Sadové úpravy a prvky drobnej architektúry</v>
      </c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S112" s="23"/>
    </row>
    <row r="113" spans="2:19" s="6" customFormat="1" ht="7.5" customHeight="1">
      <c r="B113" s="22"/>
      <c r="S113" s="23"/>
    </row>
    <row r="114" spans="2:19" s="6" customFormat="1" ht="18.75" customHeight="1">
      <c r="B114" s="22"/>
      <c r="C114" s="17" t="s">
        <v>19</v>
      </c>
      <c r="F114" s="15" t="str">
        <f>$F$8</f>
        <v>p.č. KN-C 1113/1, k.ú. Brezno</v>
      </c>
      <c r="K114" s="17" t="s">
        <v>21</v>
      </c>
      <c r="L114" s="17"/>
      <c r="N114" s="211"/>
      <c r="O114" s="172"/>
      <c r="P114" s="172"/>
      <c r="Q114" s="172"/>
      <c r="S114" s="23"/>
    </row>
    <row r="115" spans="2:19" s="6" customFormat="1" ht="7.5" customHeight="1">
      <c r="B115" s="22"/>
      <c r="S115" s="23"/>
    </row>
    <row r="116" spans="2:19" s="6" customFormat="1" ht="15.75" customHeight="1">
      <c r="B116" s="22"/>
      <c r="C116" s="17" t="s">
        <v>22</v>
      </c>
      <c r="F116" s="15" t="str">
        <f>$E$11</f>
        <v>MESTO BREZNO</v>
      </c>
      <c r="K116" s="17" t="s">
        <v>27</v>
      </c>
      <c r="L116" s="17"/>
      <c r="N116" s="174"/>
      <c r="O116" s="172"/>
      <c r="P116" s="172"/>
      <c r="Q116" s="172"/>
      <c r="R116" s="172"/>
      <c r="S116" s="23"/>
    </row>
    <row r="117" spans="2:19" s="6" customFormat="1" ht="15" customHeight="1">
      <c r="B117" s="22"/>
      <c r="C117" s="17" t="s">
        <v>26</v>
      </c>
      <c r="F117" s="15"/>
      <c r="K117" s="17" t="s">
        <v>29</v>
      </c>
      <c r="L117" s="17"/>
      <c r="N117" s="174"/>
      <c r="O117" s="172"/>
      <c r="P117" s="172"/>
      <c r="Q117" s="172"/>
      <c r="R117" s="172"/>
      <c r="S117" s="23"/>
    </row>
    <row r="118" spans="2:19" s="6" customFormat="1" ht="11.25" customHeight="1">
      <c r="B118" s="22"/>
      <c r="S118" s="23"/>
    </row>
    <row r="119" spans="2:28" s="112" customFormat="1" ht="30" customHeight="1">
      <c r="B119" s="113"/>
      <c r="C119" s="114" t="s">
        <v>129</v>
      </c>
      <c r="D119" s="115" t="s">
        <v>130</v>
      </c>
      <c r="E119" s="115" t="s">
        <v>52</v>
      </c>
      <c r="F119" s="216" t="s">
        <v>131</v>
      </c>
      <c r="G119" s="217"/>
      <c r="H119" s="217"/>
      <c r="I119" s="217"/>
      <c r="J119" s="115" t="s">
        <v>132</v>
      </c>
      <c r="K119" s="115" t="s">
        <v>133</v>
      </c>
      <c r="L119" s="115" t="s">
        <v>938</v>
      </c>
      <c r="M119" s="216" t="s">
        <v>134</v>
      </c>
      <c r="N119" s="217"/>
      <c r="O119" s="216" t="s">
        <v>135</v>
      </c>
      <c r="P119" s="217"/>
      <c r="Q119" s="217"/>
      <c r="R119" s="218"/>
      <c r="S119" s="116"/>
      <c r="U119" s="59" t="s">
        <v>136</v>
      </c>
      <c r="V119" s="60" t="s">
        <v>34</v>
      </c>
      <c r="W119" s="60" t="s">
        <v>137</v>
      </c>
      <c r="X119" s="60" t="s">
        <v>138</v>
      </c>
      <c r="Y119" s="60" t="s">
        <v>139</v>
      </c>
      <c r="Z119" s="60" t="s">
        <v>140</v>
      </c>
      <c r="AA119" s="60" t="s">
        <v>141</v>
      </c>
      <c r="AB119" s="61" t="s">
        <v>142</v>
      </c>
    </row>
    <row r="120" spans="2:64" s="6" customFormat="1" ht="30" customHeight="1">
      <c r="B120" s="22"/>
      <c r="C120" s="64" t="s">
        <v>106</v>
      </c>
      <c r="O120" s="235">
        <f>$BL$120</f>
        <v>0</v>
      </c>
      <c r="P120" s="172"/>
      <c r="Q120" s="172"/>
      <c r="R120" s="172"/>
      <c r="S120" s="23"/>
      <c r="U120" s="63"/>
      <c r="V120" s="36"/>
      <c r="W120" s="36"/>
      <c r="X120" s="117">
        <f>$X$121+$X$199</f>
        <v>0</v>
      </c>
      <c r="Y120" s="36"/>
      <c r="Z120" s="117">
        <f>$Z$121+$Z$199</f>
        <v>3.7327136</v>
      </c>
      <c r="AA120" s="36"/>
      <c r="AB120" s="118">
        <f>$AB$121+$AB$199</f>
        <v>0</v>
      </c>
      <c r="AU120" s="6" t="s">
        <v>69</v>
      </c>
      <c r="AV120" s="6" t="s">
        <v>111</v>
      </c>
      <c r="BL120" s="119">
        <f>$BL$121+$BL$199</f>
        <v>0</v>
      </c>
    </row>
    <row r="121" spans="2:64" s="120" customFormat="1" ht="37.5" customHeight="1">
      <c r="B121" s="121"/>
      <c r="D121" s="122" t="s">
        <v>112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215">
        <f>$BL$121</f>
        <v>0</v>
      </c>
      <c r="P121" s="234"/>
      <c r="Q121" s="234"/>
      <c r="R121" s="234"/>
      <c r="S121" s="124"/>
      <c r="U121" s="125"/>
      <c r="X121" s="126">
        <f>$X$122+$X$178+$X$183+$X$197</f>
        <v>0</v>
      </c>
      <c r="Z121" s="126">
        <f>$Z$122+$Z$178+$Z$183+$Z$197</f>
        <v>3.7327136</v>
      </c>
      <c r="AB121" s="127">
        <f>$AB$122+$AB$178+$AB$183+$AB$197</f>
        <v>0</v>
      </c>
      <c r="AS121" s="123" t="s">
        <v>77</v>
      </c>
      <c r="AU121" s="123" t="s">
        <v>69</v>
      </c>
      <c r="AV121" s="123" t="s">
        <v>70</v>
      </c>
      <c r="AZ121" s="123" t="s">
        <v>143</v>
      </c>
      <c r="BL121" s="128">
        <f>$BL$122+$BL$178+$BL$183+$BL$197</f>
        <v>0</v>
      </c>
    </row>
    <row r="122" spans="2:64" s="120" customFormat="1" ht="21" customHeight="1">
      <c r="B122" s="121"/>
      <c r="D122" s="129" t="s">
        <v>113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233">
        <f>$BL$122</f>
        <v>0</v>
      </c>
      <c r="P122" s="234"/>
      <c r="Q122" s="234"/>
      <c r="R122" s="234"/>
      <c r="S122" s="124"/>
      <c r="U122" s="125"/>
      <c r="X122" s="126">
        <f>SUM($X$123:$X$177)</f>
        <v>0</v>
      </c>
      <c r="Z122" s="126">
        <f>SUM($Z$123:$Z$177)</f>
        <v>2.033833</v>
      </c>
      <c r="AB122" s="127">
        <f>SUM($AB$123:$AB$177)</f>
        <v>0</v>
      </c>
      <c r="AS122" s="123" t="s">
        <v>77</v>
      </c>
      <c r="AU122" s="123" t="s">
        <v>69</v>
      </c>
      <c r="AV122" s="123" t="s">
        <v>77</v>
      </c>
      <c r="AZ122" s="123" t="s">
        <v>143</v>
      </c>
      <c r="BL122" s="128">
        <f>SUM($BL$123:$BL$177)</f>
        <v>0</v>
      </c>
    </row>
    <row r="123" spans="2:66" s="6" customFormat="1" ht="27" customHeight="1">
      <c r="B123" s="22"/>
      <c r="C123" s="130" t="s">
        <v>144</v>
      </c>
      <c r="D123" s="130" t="s">
        <v>145</v>
      </c>
      <c r="E123" s="131" t="s">
        <v>146</v>
      </c>
      <c r="F123" s="219" t="s">
        <v>147</v>
      </c>
      <c r="G123" s="220"/>
      <c r="H123" s="220"/>
      <c r="I123" s="220"/>
      <c r="J123" s="132" t="s">
        <v>148</v>
      </c>
      <c r="K123" s="133">
        <v>7071.76</v>
      </c>
      <c r="L123" s="133"/>
      <c r="M123" s="221">
        <v>0</v>
      </c>
      <c r="N123" s="220"/>
      <c r="O123" s="222">
        <f>ROUND($M$123*$K$123,2)</f>
        <v>0</v>
      </c>
      <c r="P123" s="220"/>
      <c r="Q123" s="220"/>
      <c r="R123" s="220"/>
      <c r="S123" s="23"/>
      <c r="U123" s="134"/>
      <c r="V123" s="29" t="s">
        <v>37</v>
      </c>
      <c r="X123" s="135">
        <f>$W$123*$K$123</f>
        <v>0</v>
      </c>
      <c r="Y123" s="135">
        <v>0</v>
      </c>
      <c r="Z123" s="135">
        <f>$Y$123*$K$123</f>
        <v>0</v>
      </c>
      <c r="AA123" s="135">
        <v>0</v>
      </c>
      <c r="AB123" s="136">
        <f>$AA$123*$K$123</f>
        <v>0</v>
      </c>
      <c r="AS123" s="6" t="s">
        <v>149</v>
      </c>
      <c r="AU123" s="6" t="s">
        <v>145</v>
      </c>
      <c r="AV123" s="6" t="s">
        <v>121</v>
      </c>
      <c r="AZ123" s="6" t="s">
        <v>143</v>
      </c>
      <c r="BF123" s="86">
        <f>IF($V$123="základná",$O$123,0)</f>
        <v>0</v>
      </c>
      <c r="BG123" s="86">
        <f>IF($V$123="znížená",$O$123,0)</f>
        <v>0</v>
      </c>
      <c r="BH123" s="86">
        <f>IF($V$123="zákl. prenesená",$O$123,0)</f>
        <v>0</v>
      </c>
      <c r="BI123" s="86">
        <f>IF($V$123="zníž. prenesená",$O$123,0)</f>
        <v>0</v>
      </c>
      <c r="BJ123" s="86">
        <f>IF($V$123="nulová",$O$123,0)</f>
        <v>0</v>
      </c>
      <c r="BK123" s="6" t="s">
        <v>121</v>
      </c>
      <c r="BL123" s="86">
        <f>ROUND($M$123*$K$123,2)</f>
        <v>0</v>
      </c>
      <c r="BM123" s="6" t="s">
        <v>149</v>
      </c>
      <c r="BN123" s="6" t="s">
        <v>150</v>
      </c>
    </row>
    <row r="124" spans="2:66" s="6" customFormat="1" ht="15.75" customHeight="1">
      <c r="B124" s="22"/>
      <c r="C124" s="137" t="s">
        <v>151</v>
      </c>
      <c r="D124" s="137" t="s">
        <v>152</v>
      </c>
      <c r="E124" s="138" t="s">
        <v>153</v>
      </c>
      <c r="F124" s="223" t="s">
        <v>154</v>
      </c>
      <c r="G124" s="224"/>
      <c r="H124" s="224"/>
      <c r="I124" s="224"/>
      <c r="J124" s="139" t="s">
        <v>155</v>
      </c>
      <c r="K124" s="140">
        <v>218.517</v>
      </c>
      <c r="L124" s="140"/>
      <c r="M124" s="225">
        <v>0</v>
      </c>
      <c r="N124" s="224"/>
      <c r="O124" s="226">
        <f>ROUND($M$124*$K$124,2)</f>
        <v>0</v>
      </c>
      <c r="P124" s="220"/>
      <c r="Q124" s="220"/>
      <c r="R124" s="220"/>
      <c r="S124" s="23"/>
      <c r="U124" s="134"/>
      <c r="V124" s="29" t="s">
        <v>37</v>
      </c>
      <c r="X124" s="135">
        <f>$W$124*$K$124</f>
        <v>0</v>
      </c>
      <c r="Y124" s="135">
        <v>0.001</v>
      </c>
      <c r="Z124" s="135">
        <f>$Y$124*$K$124</f>
        <v>0.218517</v>
      </c>
      <c r="AA124" s="135">
        <v>0</v>
      </c>
      <c r="AB124" s="136">
        <f>$AA$124*$K$124</f>
        <v>0</v>
      </c>
      <c r="AS124" s="6" t="s">
        <v>156</v>
      </c>
      <c r="AU124" s="6" t="s">
        <v>152</v>
      </c>
      <c r="AV124" s="6" t="s">
        <v>121</v>
      </c>
      <c r="AZ124" s="6" t="s">
        <v>143</v>
      </c>
      <c r="BF124" s="86">
        <f>IF($V$124="základná",$O$124,0)</f>
        <v>0</v>
      </c>
      <c r="BG124" s="86">
        <f>IF($V$124="znížená",$O$124,0)</f>
        <v>0</v>
      </c>
      <c r="BH124" s="86">
        <f>IF($V$124="zákl. prenesená",$O$124,0)</f>
        <v>0</v>
      </c>
      <c r="BI124" s="86">
        <f>IF($V$124="zníž. prenesená",$O$124,0)</f>
        <v>0</v>
      </c>
      <c r="BJ124" s="86">
        <f>IF($V$124="nulová",$O$124,0)</f>
        <v>0</v>
      </c>
      <c r="BK124" s="6" t="s">
        <v>121</v>
      </c>
      <c r="BL124" s="86">
        <f>ROUND($M$124*$K$124,2)</f>
        <v>0</v>
      </c>
      <c r="BM124" s="6" t="s">
        <v>149</v>
      </c>
      <c r="BN124" s="6" t="s">
        <v>157</v>
      </c>
    </row>
    <row r="125" spans="2:66" s="6" customFormat="1" ht="27" customHeight="1">
      <c r="B125" s="22"/>
      <c r="C125" s="130" t="s">
        <v>158</v>
      </c>
      <c r="D125" s="130" t="s">
        <v>145</v>
      </c>
      <c r="E125" s="131" t="s">
        <v>159</v>
      </c>
      <c r="F125" s="219" t="s">
        <v>160</v>
      </c>
      <c r="G125" s="220"/>
      <c r="H125" s="220"/>
      <c r="I125" s="220"/>
      <c r="J125" s="132" t="s">
        <v>148</v>
      </c>
      <c r="K125" s="133">
        <v>7071.76</v>
      </c>
      <c r="L125" s="133"/>
      <c r="M125" s="221">
        <v>0</v>
      </c>
      <c r="N125" s="220"/>
      <c r="O125" s="222">
        <f>ROUND($M$125*$K$125,2)</f>
        <v>0</v>
      </c>
      <c r="P125" s="220"/>
      <c r="Q125" s="220"/>
      <c r="R125" s="220"/>
      <c r="S125" s="23"/>
      <c r="U125" s="134"/>
      <c r="V125" s="29" t="s">
        <v>37</v>
      </c>
      <c r="X125" s="135">
        <f>$W$125*$K$125</f>
        <v>0</v>
      </c>
      <c r="Y125" s="135">
        <v>0</v>
      </c>
      <c r="Z125" s="135">
        <f>$Y$125*$K$125</f>
        <v>0</v>
      </c>
      <c r="AA125" s="135">
        <v>0</v>
      </c>
      <c r="AB125" s="136">
        <f>$AA$125*$K$125</f>
        <v>0</v>
      </c>
      <c r="AS125" s="6" t="s">
        <v>149</v>
      </c>
      <c r="AU125" s="6" t="s">
        <v>145</v>
      </c>
      <c r="AV125" s="6" t="s">
        <v>121</v>
      </c>
      <c r="AZ125" s="6" t="s">
        <v>143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121</v>
      </c>
      <c r="BL125" s="86">
        <f>ROUND($M$125*$K$125,2)</f>
        <v>0</v>
      </c>
      <c r="BM125" s="6" t="s">
        <v>149</v>
      </c>
      <c r="BN125" s="6" t="s">
        <v>161</v>
      </c>
    </row>
    <row r="126" spans="2:66" s="6" customFormat="1" ht="15.75" customHeight="1">
      <c r="B126" s="22"/>
      <c r="C126" s="137" t="s">
        <v>162</v>
      </c>
      <c r="D126" s="137" t="s">
        <v>152</v>
      </c>
      <c r="E126" s="138" t="s">
        <v>163</v>
      </c>
      <c r="F126" s="223" t="s">
        <v>164</v>
      </c>
      <c r="G126" s="224"/>
      <c r="H126" s="224"/>
      <c r="I126" s="224"/>
      <c r="J126" s="139" t="s">
        <v>165</v>
      </c>
      <c r="K126" s="140">
        <v>707.176</v>
      </c>
      <c r="L126" s="140"/>
      <c r="M126" s="225">
        <v>0</v>
      </c>
      <c r="N126" s="224"/>
      <c r="O126" s="226">
        <f>ROUND($M$126*$K$126,2)</f>
        <v>0</v>
      </c>
      <c r="P126" s="220"/>
      <c r="Q126" s="220"/>
      <c r="R126" s="220"/>
      <c r="S126" s="23"/>
      <c r="U126" s="134"/>
      <c r="V126" s="29" t="s">
        <v>37</v>
      </c>
      <c r="X126" s="135">
        <f>$W$126*$K$126</f>
        <v>0</v>
      </c>
      <c r="Y126" s="135">
        <v>0.001</v>
      </c>
      <c r="Z126" s="135">
        <f>$Y$126*$K$126</f>
        <v>0.707176</v>
      </c>
      <c r="AA126" s="135">
        <v>0</v>
      </c>
      <c r="AB126" s="136">
        <f>$AA$126*$K$126</f>
        <v>0</v>
      </c>
      <c r="AS126" s="6" t="s">
        <v>156</v>
      </c>
      <c r="AU126" s="6" t="s">
        <v>152</v>
      </c>
      <c r="AV126" s="6" t="s">
        <v>121</v>
      </c>
      <c r="AZ126" s="6" t="s">
        <v>143</v>
      </c>
      <c r="BF126" s="86">
        <f>IF($V$126="základná",$O$126,0)</f>
        <v>0</v>
      </c>
      <c r="BG126" s="86">
        <f>IF($V$126="znížená",$O$126,0)</f>
        <v>0</v>
      </c>
      <c r="BH126" s="86">
        <f>IF($V$126="zákl. prenesená",$O$126,0)</f>
        <v>0</v>
      </c>
      <c r="BI126" s="86">
        <f>IF($V$126="zníž. prenesená",$O$126,0)</f>
        <v>0</v>
      </c>
      <c r="BJ126" s="86">
        <f>IF($V$126="nulová",$O$126,0)</f>
        <v>0</v>
      </c>
      <c r="BK126" s="6" t="s">
        <v>121</v>
      </c>
      <c r="BL126" s="86">
        <f>ROUND($M$126*$K$126,2)</f>
        <v>0</v>
      </c>
      <c r="BM126" s="6" t="s">
        <v>149</v>
      </c>
      <c r="BN126" s="6" t="s">
        <v>166</v>
      </c>
    </row>
    <row r="127" spans="2:66" s="6" customFormat="1" ht="15.75" customHeight="1">
      <c r="B127" s="22"/>
      <c r="C127" s="130" t="s">
        <v>167</v>
      </c>
      <c r="D127" s="130" t="s">
        <v>145</v>
      </c>
      <c r="E127" s="131" t="s">
        <v>168</v>
      </c>
      <c r="F127" s="219" t="s">
        <v>169</v>
      </c>
      <c r="G127" s="220"/>
      <c r="H127" s="220"/>
      <c r="I127" s="220"/>
      <c r="J127" s="132" t="s">
        <v>148</v>
      </c>
      <c r="K127" s="133">
        <v>7071.76</v>
      </c>
      <c r="L127" s="133"/>
      <c r="M127" s="221">
        <v>0</v>
      </c>
      <c r="N127" s="220"/>
      <c r="O127" s="222">
        <f>ROUND($M$127*$K$127,2)</f>
        <v>0</v>
      </c>
      <c r="P127" s="220"/>
      <c r="Q127" s="220"/>
      <c r="R127" s="220"/>
      <c r="S127" s="23"/>
      <c r="U127" s="134"/>
      <c r="V127" s="29" t="s">
        <v>37</v>
      </c>
      <c r="X127" s="135">
        <f>$W$127*$K$127</f>
        <v>0</v>
      </c>
      <c r="Y127" s="135">
        <v>0</v>
      </c>
      <c r="Z127" s="135">
        <f>$Y$127*$K$127</f>
        <v>0</v>
      </c>
      <c r="AA127" s="135">
        <v>0</v>
      </c>
      <c r="AB127" s="136">
        <f>$AA$127*$K$127</f>
        <v>0</v>
      </c>
      <c r="AS127" s="6" t="s">
        <v>149</v>
      </c>
      <c r="AU127" s="6" t="s">
        <v>145</v>
      </c>
      <c r="AV127" s="6" t="s">
        <v>121</v>
      </c>
      <c r="AZ127" s="6" t="s">
        <v>143</v>
      </c>
      <c r="BF127" s="86">
        <f>IF($V$127="základná",$O$127,0)</f>
        <v>0</v>
      </c>
      <c r="BG127" s="86">
        <f>IF($V$127="znížená",$O$127,0)</f>
        <v>0</v>
      </c>
      <c r="BH127" s="86">
        <f>IF($V$127="zákl. prenesená",$O$127,0)</f>
        <v>0</v>
      </c>
      <c r="BI127" s="86">
        <f>IF($V$127="zníž. prenesená",$O$127,0)</f>
        <v>0</v>
      </c>
      <c r="BJ127" s="86">
        <f>IF($V$127="nulová",$O$127,0)</f>
        <v>0</v>
      </c>
      <c r="BK127" s="6" t="s">
        <v>121</v>
      </c>
      <c r="BL127" s="86">
        <f>ROUND($M$127*$K$127,2)</f>
        <v>0</v>
      </c>
      <c r="BM127" s="6" t="s">
        <v>149</v>
      </c>
      <c r="BN127" s="6" t="s">
        <v>170</v>
      </c>
    </row>
    <row r="128" spans="2:66" s="6" customFormat="1" ht="39" customHeight="1">
      <c r="B128" s="22"/>
      <c r="C128" s="130" t="s">
        <v>171</v>
      </c>
      <c r="D128" s="130" t="s">
        <v>145</v>
      </c>
      <c r="E128" s="131" t="s">
        <v>172</v>
      </c>
      <c r="F128" s="219" t="s">
        <v>173</v>
      </c>
      <c r="G128" s="220"/>
      <c r="H128" s="220"/>
      <c r="I128" s="220"/>
      <c r="J128" s="132" t="s">
        <v>174</v>
      </c>
      <c r="K128" s="133">
        <v>658</v>
      </c>
      <c r="L128" s="133"/>
      <c r="M128" s="221">
        <v>0</v>
      </c>
      <c r="N128" s="220"/>
      <c r="O128" s="222">
        <f>ROUND($M$128*$K$128,2)</f>
        <v>0</v>
      </c>
      <c r="P128" s="220"/>
      <c r="Q128" s="220"/>
      <c r="R128" s="220"/>
      <c r="S128" s="23"/>
      <c r="U128" s="134"/>
      <c r="V128" s="29" t="s">
        <v>37</v>
      </c>
      <c r="X128" s="135">
        <f>$W$128*$K$128</f>
        <v>0</v>
      </c>
      <c r="Y128" s="135">
        <v>0</v>
      </c>
      <c r="Z128" s="135">
        <f>$Y$128*$K$128</f>
        <v>0</v>
      </c>
      <c r="AA128" s="135">
        <v>0</v>
      </c>
      <c r="AB128" s="136">
        <f>$AA$128*$K$128</f>
        <v>0</v>
      </c>
      <c r="AS128" s="6" t="s">
        <v>149</v>
      </c>
      <c r="AU128" s="6" t="s">
        <v>145</v>
      </c>
      <c r="AV128" s="6" t="s">
        <v>121</v>
      </c>
      <c r="AZ128" s="6" t="s">
        <v>143</v>
      </c>
      <c r="BF128" s="86">
        <f>IF($V$128="základná",$O$128,0)</f>
        <v>0</v>
      </c>
      <c r="BG128" s="86">
        <f>IF($V$128="znížená",$O$128,0)</f>
        <v>0</v>
      </c>
      <c r="BH128" s="86">
        <f>IF($V$128="zákl. prenesená",$O$128,0)</f>
        <v>0</v>
      </c>
      <c r="BI128" s="86">
        <f>IF($V$128="zníž. prenesená",$O$128,0)</f>
        <v>0</v>
      </c>
      <c r="BJ128" s="86">
        <f>IF($V$128="nulová",$O$128,0)</f>
        <v>0</v>
      </c>
      <c r="BK128" s="6" t="s">
        <v>121</v>
      </c>
      <c r="BL128" s="86">
        <f>ROUND($M$128*$K$128,2)</f>
        <v>0</v>
      </c>
      <c r="BM128" s="6" t="s">
        <v>149</v>
      </c>
      <c r="BN128" s="6" t="s">
        <v>175</v>
      </c>
    </row>
    <row r="129" spans="2:66" s="6" customFormat="1" ht="39" customHeight="1">
      <c r="B129" s="22"/>
      <c r="C129" s="130" t="s">
        <v>176</v>
      </c>
      <c r="D129" s="130" t="s">
        <v>145</v>
      </c>
      <c r="E129" s="131" t="s">
        <v>177</v>
      </c>
      <c r="F129" s="219" t="s">
        <v>178</v>
      </c>
      <c r="G129" s="220"/>
      <c r="H129" s="220"/>
      <c r="I129" s="220"/>
      <c r="J129" s="132" t="s">
        <v>174</v>
      </c>
      <c r="K129" s="133">
        <v>161</v>
      </c>
      <c r="L129" s="133"/>
      <c r="M129" s="221">
        <v>0</v>
      </c>
      <c r="N129" s="220"/>
      <c r="O129" s="222">
        <f>ROUND($M$129*$K$129,2)</f>
        <v>0</v>
      </c>
      <c r="P129" s="220"/>
      <c r="Q129" s="220"/>
      <c r="R129" s="220"/>
      <c r="S129" s="23"/>
      <c r="U129" s="134"/>
      <c r="V129" s="29" t="s">
        <v>37</v>
      </c>
      <c r="X129" s="135">
        <f>$W$129*$K$129</f>
        <v>0</v>
      </c>
      <c r="Y129" s="135">
        <v>0</v>
      </c>
      <c r="Z129" s="135">
        <f>$Y$129*$K$129</f>
        <v>0</v>
      </c>
      <c r="AA129" s="135">
        <v>0</v>
      </c>
      <c r="AB129" s="136">
        <f>$AA$129*$K$129</f>
        <v>0</v>
      </c>
      <c r="AS129" s="6" t="s">
        <v>149</v>
      </c>
      <c r="AU129" s="6" t="s">
        <v>145</v>
      </c>
      <c r="AV129" s="6" t="s">
        <v>121</v>
      </c>
      <c r="AZ129" s="6" t="s">
        <v>143</v>
      </c>
      <c r="BF129" s="86">
        <f>IF($V$129="základná",$O$129,0)</f>
        <v>0</v>
      </c>
      <c r="BG129" s="86">
        <f>IF($V$129="znížená",$O$129,0)</f>
        <v>0</v>
      </c>
      <c r="BH129" s="86">
        <f>IF($V$129="zákl. prenesená",$O$129,0)</f>
        <v>0</v>
      </c>
      <c r="BI129" s="86">
        <f>IF($V$129="zníž. prenesená",$O$129,0)</f>
        <v>0</v>
      </c>
      <c r="BJ129" s="86">
        <f>IF($V$129="nulová",$O$129,0)</f>
        <v>0</v>
      </c>
      <c r="BK129" s="6" t="s">
        <v>121</v>
      </c>
      <c r="BL129" s="86">
        <f>ROUND($M$129*$K$129,2)</f>
        <v>0</v>
      </c>
      <c r="BM129" s="6" t="s">
        <v>149</v>
      </c>
      <c r="BN129" s="6" t="s">
        <v>179</v>
      </c>
    </row>
    <row r="130" spans="2:66" s="6" customFormat="1" ht="39" customHeight="1">
      <c r="B130" s="22"/>
      <c r="C130" s="130" t="s">
        <v>180</v>
      </c>
      <c r="D130" s="130" t="s">
        <v>145</v>
      </c>
      <c r="E130" s="131" t="s">
        <v>181</v>
      </c>
      <c r="F130" s="219" t="s">
        <v>182</v>
      </c>
      <c r="G130" s="220"/>
      <c r="H130" s="220"/>
      <c r="I130" s="220"/>
      <c r="J130" s="132" t="s">
        <v>174</v>
      </c>
      <c r="K130" s="133">
        <v>13</v>
      </c>
      <c r="L130" s="133"/>
      <c r="M130" s="221">
        <v>0</v>
      </c>
      <c r="N130" s="220"/>
      <c r="O130" s="222">
        <f>ROUND($M$130*$K$130,2)</f>
        <v>0</v>
      </c>
      <c r="P130" s="220"/>
      <c r="Q130" s="220"/>
      <c r="R130" s="220"/>
      <c r="S130" s="23"/>
      <c r="U130" s="134"/>
      <c r="V130" s="29" t="s">
        <v>37</v>
      </c>
      <c r="X130" s="135">
        <f>$W$130*$K$130</f>
        <v>0</v>
      </c>
      <c r="Y130" s="135">
        <v>0</v>
      </c>
      <c r="Z130" s="135">
        <f>$Y$130*$K$130</f>
        <v>0</v>
      </c>
      <c r="AA130" s="135">
        <v>0</v>
      </c>
      <c r="AB130" s="136">
        <f>$AA$130*$K$130</f>
        <v>0</v>
      </c>
      <c r="AS130" s="6" t="s">
        <v>149</v>
      </c>
      <c r="AU130" s="6" t="s">
        <v>145</v>
      </c>
      <c r="AV130" s="6" t="s">
        <v>121</v>
      </c>
      <c r="AZ130" s="6" t="s">
        <v>143</v>
      </c>
      <c r="BF130" s="86">
        <f>IF($V$130="základná",$O$130,0)</f>
        <v>0</v>
      </c>
      <c r="BG130" s="86">
        <f>IF($V$130="znížená",$O$130,0)</f>
        <v>0</v>
      </c>
      <c r="BH130" s="86">
        <f>IF($V$130="zákl. prenesená",$O$130,0)</f>
        <v>0</v>
      </c>
      <c r="BI130" s="86">
        <f>IF($V$130="zníž. prenesená",$O$130,0)</f>
        <v>0</v>
      </c>
      <c r="BJ130" s="86">
        <f>IF($V$130="nulová",$O$130,0)</f>
        <v>0</v>
      </c>
      <c r="BK130" s="6" t="s">
        <v>121</v>
      </c>
      <c r="BL130" s="86">
        <f>ROUND($M$130*$K$130,2)</f>
        <v>0</v>
      </c>
      <c r="BM130" s="6" t="s">
        <v>149</v>
      </c>
      <c r="BN130" s="6" t="s">
        <v>183</v>
      </c>
    </row>
    <row r="131" spans="2:66" s="6" customFormat="1" ht="27" customHeight="1">
      <c r="B131" s="22"/>
      <c r="C131" s="130" t="s">
        <v>7</v>
      </c>
      <c r="D131" s="130" t="s">
        <v>145</v>
      </c>
      <c r="E131" s="131" t="s">
        <v>184</v>
      </c>
      <c r="F131" s="219" t="s">
        <v>185</v>
      </c>
      <c r="G131" s="220"/>
      <c r="H131" s="220"/>
      <c r="I131" s="220"/>
      <c r="J131" s="132" t="s">
        <v>174</v>
      </c>
      <c r="K131" s="133">
        <v>658</v>
      </c>
      <c r="L131" s="133"/>
      <c r="M131" s="221">
        <v>0</v>
      </c>
      <c r="N131" s="220"/>
      <c r="O131" s="222">
        <f>ROUND($M$131*$K$131,2)</f>
        <v>0</v>
      </c>
      <c r="P131" s="220"/>
      <c r="Q131" s="220"/>
      <c r="R131" s="220"/>
      <c r="S131" s="23"/>
      <c r="U131" s="134"/>
      <c r="V131" s="29" t="s">
        <v>37</v>
      </c>
      <c r="X131" s="135">
        <f>$W$131*$K$131</f>
        <v>0</v>
      </c>
      <c r="Y131" s="135">
        <v>0</v>
      </c>
      <c r="Z131" s="135">
        <f>$Y$131*$K$131</f>
        <v>0</v>
      </c>
      <c r="AA131" s="135">
        <v>0</v>
      </c>
      <c r="AB131" s="136">
        <f>$AA$131*$K$131</f>
        <v>0</v>
      </c>
      <c r="AS131" s="6" t="s">
        <v>149</v>
      </c>
      <c r="AU131" s="6" t="s">
        <v>145</v>
      </c>
      <c r="AV131" s="6" t="s">
        <v>121</v>
      </c>
      <c r="AZ131" s="6" t="s">
        <v>143</v>
      </c>
      <c r="BF131" s="86">
        <f>IF($V$131="základná",$O$131,0)</f>
        <v>0</v>
      </c>
      <c r="BG131" s="86">
        <f>IF($V$131="znížená",$O$131,0)</f>
        <v>0</v>
      </c>
      <c r="BH131" s="86">
        <f>IF($V$131="zákl. prenesená",$O$131,0)</f>
        <v>0</v>
      </c>
      <c r="BI131" s="86">
        <f>IF($V$131="zníž. prenesená",$O$131,0)</f>
        <v>0</v>
      </c>
      <c r="BJ131" s="86">
        <f>IF($V$131="nulová",$O$131,0)</f>
        <v>0</v>
      </c>
      <c r="BK131" s="6" t="s">
        <v>121</v>
      </c>
      <c r="BL131" s="86">
        <f>ROUND($M$131*$K$131,2)</f>
        <v>0</v>
      </c>
      <c r="BM131" s="6" t="s">
        <v>149</v>
      </c>
      <c r="BN131" s="6" t="s">
        <v>186</v>
      </c>
    </row>
    <row r="132" spans="2:66" s="6" customFormat="1" ht="15.75" customHeight="1">
      <c r="B132" s="22"/>
      <c r="C132" s="137" t="s">
        <v>187</v>
      </c>
      <c r="D132" s="137" t="s">
        <v>152</v>
      </c>
      <c r="E132" s="138" t="s">
        <v>188</v>
      </c>
      <c r="F132" s="223" t="s">
        <v>189</v>
      </c>
      <c r="G132" s="224"/>
      <c r="H132" s="224"/>
      <c r="I132" s="224"/>
      <c r="J132" s="139" t="s">
        <v>174</v>
      </c>
      <c r="K132" s="140">
        <v>23</v>
      </c>
      <c r="L132" s="140"/>
      <c r="M132" s="225">
        <v>0</v>
      </c>
      <c r="N132" s="224"/>
      <c r="O132" s="226">
        <f>ROUND($M$132*$K$132,2)</f>
        <v>0</v>
      </c>
      <c r="P132" s="220"/>
      <c r="Q132" s="220"/>
      <c r="R132" s="220"/>
      <c r="S132" s="23"/>
      <c r="U132" s="134"/>
      <c r="V132" s="29" t="s">
        <v>37</v>
      </c>
      <c r="X132" s="135">
        <f>$W$132*$K$132</f>
        <v>0</v>
      </c>
      <c r="Y132" s="135">
        <v>0.0005</v>
      </c>
      <c r="Z132" s="135">
        <f>$Y$132*$K$132</f>
        <v>0.0115</v>
      </c>
      <c r="AA132" s="135">
        <v>0</v>
      </c>
      <c r="AB132" s="136">
        <f>$AA$132*$K$132</f>
        <v>0</v>
      </c>
      <c r="AS132" s="6" t="s">
        <v>156</v>
      </c>
      <c r="AU132" s="6" t="s">
        <v>152</v>
      </c>
      <c r="AV132" s="6" t="s">
        <v>121</v>
      </c>
      <c r="AZ132" s="6" t="s">
        <v>143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121</v>
      </c>
      <c r="BL132" s="86">
        <f>ROUND($M$132*$K$132,2)</f>
        <v>0</v>
      </c>
      <c r="BM132" s="6" t="s">
        <v>149</v>
      </c>
      <c r="BN132" s="6" t="s">
        <v>190</v>
      </c>
    </row>
    <row r="133" spans="2:66" s="6" customFormat="1" ht="15.75" customHeight="1">
      <c r="B133" s="22"/>
      <c r="C133" s="137" t="s">
        <v>191</v>
      </c>
      <c r="D133" s="137" t="s">
        <v>152</v>
      </c>
      <c r="E133" s="138" t="s">
        <v>192</v>
      </c>
      <c r="F133" s="223" t="s">
        <v>193</v>
      </c>
      <c r="G133" s="224"/>
      <c r="H133" s="224"/>
      <c r="I133" s="224"/>
      <c r="J133" s="139" t="s">
        <v>174</v>
      </c>
      <c r="K133" s="140">
        <v>66</v>
      </c>
      <c r="L133" s="140"/>
      <c r="M133" s="225">
        <v>0</v>
      </c>
      <c r="N133" s="224"/>
      <c r="O133" s="226">
        <f>ROUND($M$133*$K$133,2)</f>
        <v>0</v>
      </c>
      <c r="P133" s="220"/>
      <c r="Q133" s="220"/>
      <c r="R133" s="220"/>
      <c r="S133" s="23"/>
      <c r="U133" s="134"/>
      <c r="V133" s="29" t="s">
        <v>37</v>
      </c>
      <c r="X133" s="135">
        <f>$W$133*$K$133</f>
        <v>0</v>
      </c>
      <c r="Y133" s="135">
        <v>0.0003</v>
      </c>
      <c r="Z133" s="135">
        <f>$Y$133*$K$133</f>
        <v>0.019799999999999998</v>
      </c>
      <c r="AA133" s="135">
        <v>0</v>
      </c>
      <c r="AB133" s="136">
        <f>$AA$133*$K$133</f>
        <v>0</v>
      </c>
      <c r="AS133" s="6" t="s">
        <v>156</v>
      </c>
      <c r="AU133" s="6" t="s">
        <v>152</v>
      </c>
      <c r="AV133" s="6" t="s">
        <v>121</v>
      </c>
      <c r="AZ133" s="6" t="s">
        <v>143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121</v>
      </c>
      <c r="BL133" s="86">
        <f>ROUND($M$133*$K$133,2)</f>
        <v>0</v>
      </c>
      <c r="BM133" s="6" t="s">
        <v>149</v>
      </c>
      <c r="BN133" s="6" t="s">
        <v>194</v>
      </c>
    </row>
    <row r="134" spans="2:66" s="6" customFormat="1" ht="15.75" customHeight="1">
      <c r="B134" s="22"/>
      <c r="C134" s="137" t="s">
        <v>195</v>
      </c>
      <c r="D134" s="137" t="s">
        <v>152</v>
      </c>
      <c r="E134" s="138" t="s">
        <v>196</v>
      </c>
      <c r="F134" s="223" t="s">
        <v>197</v>
      </c>
      <c r="G134" s="224"/>
      <c r="H134" s="224"/>
      <c r="I134" s="224"/>
      <c r="J134" s="139" t="s">
        <v>174</v>
      </c>
      <c r="K134" s="140">
        <v>67</v>
      </c>
      <c r="L134" s="140"/>
      <c r="M134" s="225">
        <v>0</v>
      </c>
      <c r="N134" s="224"/>
      <c r="O134" s="226">
        <f>ROUND($M$134*$K$134,2)</f>
        <v>0</v>
      </c>
      <c r="P134" s="220"/>
      <c r="Q134" s="220"/>
      <c r="R134" s="220"/>
      <c r="S134" s="23"/>
      <c r="U134" s="134"/>
      <c r="V134" s="29" t="s">
        <v>37</v>
      </c>
      <c r="X134" s="135">
        <f>$W$134*$K$134</f>
        <v>0</v>
      </c>
      <c r="Y134" s="135">
        <v>0.0003</v>
      </c>
      <c r="Z134" s="135">
        <f>$Y$134*$K$134</f>
        <v>0.0201</v>
      </c>
      <c r="AA134" s="135">
        <v>0</v>
      </c>
      <c r="AB134" s="136">
        <f>$AA$134*$K$134</f>
        <v>0</v>
      </c>
      <c r="AS134" s="6" t="s">
        <v>156</v>
      </c>
      <c r="AU134" s="6" t="s">
        <v>152</v>
      </c>
      <c r="AV134" s="6" t="s">
        <v>121</v>
      </c>
      <c r="AZ134" s="6" t="s">
        <v>143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121</v>
      </c>
      <c r="BL134" s="86">
        <f>ROUND($M$134*$K$134,2)</f>
        <v>0</v>
      </c>
      <c r="BM134" s="6" t="s">
        <v>149</v>
      </c>
      <c r="BN134" s="6" t="s">
        <v>198</v>
      </c>
    </row>
    <row r="135" spans="2:66" s="6" customFormat="1" ht="15.75" customHeight="1">
      <c r="B135" s="22"/>
      <c r="C135" s="137" t="s">
        <v>199</v>
      </c>
      <c r="D135" s="137" t="s">
        <v>152</v>
      </c>
      <c r="E135" s="138" t="s">
        <v>200</v>
      </c>
      <c r="F135" s="223" t="s">
        <v>201</v>
      </c>
      <c r="G135" s="224"/>
      <c r="H135" s="224"/>
      <c r="I135" s="224"/>
      <c r="J135" s="139" t="s">
        <v>174</v>
      </c>
      <c r="K135" s="140">
        <v>24</v>
      </c>
      <c r="L135" s="140"/>
      <c r="M135" s="225">
        <v>0</v>
      </c>
      <c r="N135" s="224"/>
      <c r="O135" s="226">
        <f>ROUND($M$135*$K$135,2)</f>
        <v>0</v>
      </c>
      <c r="P135" s="220"/>
      <c r="Q135" s="220"/>
      <c r="R135" s="220"/>
      <c r="S135" s="23"/>
      <c r="U135" s="134"/>
      <c r="V135" s="29" t="s">
        <v>37</v>
      </c>
      <c r="X135" s="135">
        <f>$W$135*$K$135</f>
        <v>0</v>
      </c>
      <c r="Y135" s="135">
        <v>0.0003</v>
      </c>
      <c r="Z135" s="135">
        <f>$Y$135*$K$135</f>
        <v>0.0072</v>
      </c>
      <c r="AA135" s="135">
        <v>0</v>
      </c>
      <c r="AB135" s="136">
        <f>$AA$135*$K$135</f>
        <v>0</v>
      </c>
      <c r="AS135" s="6" t="s">
        <v>156</v>
      </c>
      <c r="AU135" s="6" t="s">
        <v>152</v>
      </c>
      <c r="AV135" s="6" t="s">
        <v>121</v>
      </c>
      <c r="AZ135" s="6" t="s">
        <v>143</v>
      </c>
      <c r="BF135" s="86">
        <f>IF($V$135="základná",$O$135,0)</f>
        <v>0</v>
      </c>
      <c r="BG135" s="86">
        <f>IF($V$135="znížená",$O$135,0)</f>
        <v>0</v>
      </c>
      <c r="BH135" s="86">
        <f>IF($V$135="zákl. prenesená",$O$135,0)</f>
        <v>0</v>
      </c>
      <c r="BI135" s="86">
        <f>IF($V$135="zníž. prenesená",$O$135,0)</f>
        <v>0</v>
      </c>
      <c r="BJ135" s="86">
        <f>IF($V$135="nulová",$O$135,0)</f>
        <v>0</v>
      </c>
      <c r="BK135" s="6" t="s">
        <v>121</v>
      </c>
      <c r="BL135" s="86">
        <f>ROUND($M$135*$K$135,2)</f>
        <v>0</v>
      </c>
      <c r="BM135" s="6" t="s">
        <v>149</v>
      </c>
      <c r="BN135" s="6" t="s">
        <v>202</v>
      </c>
    </row>
    <row r="136" spans="2:66" s="6" customFormat="1" ht="15.75" customHeight="1">
      <c r="B136" s="22"/>
      <c r="C136" s="137" t="s">
        <v>203</v>
      </c>
      <c r="D136" s="137" t="s">
        <v>152</v>
      </c>
      <c r="E136" s="138" t="s">
        <v>204</v>
      </c>
      <c r="F136" s="223" t="s">
        <v>205</v>
      </c>
      <c r="G136" s="224"/>
      <c r="H136" s="224"/>
      <c r="I136" s="224"/>
      <c r="J136" s="139" t="s">
        <v>174</v>
      </c>
      <c r="K136" s="140">
        <v>13</v>
      </c>
      <c r="L136" s="140"/>
      <c r="M136" s="225">
        <v>0</v>
      </c>
      <c r="N136" s="224"/>
      <c r="O136" s="226">
        <f>ROUND($M$136*$K$136,2)</f>
        <v>0</v>
      </c>
      <c r="P136" s="220"/>
      <c r="Q136" s="220"/>
      <c r="R136" s="220"/>
      <c r="S136" s="23"/>
      <c r="U136" s="134"/>
      <c r="V136" s="29" t="s">
        <v>37</v>
      </c>
      <c r="X136" s="135">
        <f>$W$136*$K$136</f>
        <v>0</v>
      </c>
      <c r="Y136" s="135">
        <v>0</v>
      </c>
      <c r="Z136" s="135">
        <f>$Y$136*$K$136</f>
        <v>0</v>
      </c>
      <c r="AA136" s="135">
        <v>0</v>
      </c>
      <c r="AB136" s="136">
        <f>$AA$136*$K$136</f>
        <v>0</v>
      </c>
      <c r="AS136" s="6" t="s">
        <v>156</v>
      </c>
      <c r="AU136" s="6" t="s">
        <v>152</v>
      </c>
      <c r="AV136" s="6" t="s">
        <v>121</v>
      </c>
      <c r="AZ136" s="6" t="s">
        <v>143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121</v>
      </c>
      <c r="BL136" s="86">
        <f>ROUND($M$136*$K$136,2)</f>
        <v>0</v>
      </c>
      <c r="BM136" s="6" t="s">
        <v>149</v>
      </c>
      <c r="BN136" s="6" t="s">
        <v>206</v>
      </c>
    </row>
    <row r="137" spans="2:66" s="6" customFormat="1" ht="15.75" customHeight="1">
      <c r="B137" s="22"/>
      <c r="C137" s="137" t="s">
        <v>207</v>
      </c>
      <c r="D137" s="137" t="s">
        <v>152</v>
      </c>
      <c r="E137" s="138" t="s">
        <v>208</v>
      </c>
      <c r="F137" s="223" t="s">
        <v>209</v>
      </c>
      <c r="G137" s="224"/>
      <c r="H137" s="224"/>
      <c r="I137" s="224"/>
      <c r="J137" s="139" t="s">
        <v>174</v>
      </c>
      <c r="K137" s="140">
        <v>113</v>
      </c>
      <c r="L137" s="140"/>
      <c r="M137" s="225">
        <v>0</v>
      </c>
      <c r="N137" s="224"/>
      <c r="O137" s="226">
        <f>ROUND($M$137*$K$137,2)</f>
        <v>0</v>
      </c>
      <c r="P137" s="220"/>
      <c r="Q137" s="220"/>
      <c r="R137" s="220"/>
      <c r="S137" s="23"/>
      <c r="U137" s="134"/>
      <c r="V137" s="29" t="s">
        <v>37</v>
      </c>
      <c r="X137" s="135">
        <f>$W$137*$K$137</f>
        <v>0</v>
      </c>
      <c r="Y137" s="135">
        <v>0.0003</v>
      </c>
      <c r="Z137" s="135">
        <f>$Y$137*$K$137</f>
        <v>0.0339</v>
      </c>
      <c r="AA137" s="135">
        <v>0</v>
      </c>
      <c r="AB137" s="136">
        <f>$AA$137*$K$137</f>
        <v>0</v>
      </c>
      <c r="AS137" s="6" t="s">
        <v>156</v>
      </c>
      <c r="AU137" s="6" t="s">
        <v>152</v>
      </c>
      <c r="AV137" s="6" t="s">
        <v>121</v>
      </c>
      <c r="AZ137" s="6" t="s">
        <v>143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121</v>
      </c>
      <c r="BL137" s="86">
        <f>ROUND($M$137*$K$137,2)</f>
        <v>0</v>
      </c>
      <c r="BM137" s="6" t="s">
        <v>149</v>
      </c>
      <c r="BN137" s="6" t="s">
        <v>210</v>
      </c>
    </row>
    <row r="138" spans="2:66" s="6" customFormat="1" ht="15.75" customHeight="1">
      <c r="B138" s="22"/>
      <c r="C138" s="137" t="s">
        <v>211</v>
      </c>
      <c r="D138" s="137" t="s">
        <v>152</v>
      </c>
      <c r="E138" s="138" t="s">
        <v>212</v>
      </c>
      <c r="F138" s="223" t="s">
        <v>213</v>
      </c>
      <c r="G138" s="224"/>
      <c r="H138" s="224"/>
      <c r="I138" s="224"/>
      <c r="J138" s="139" t="s">
        <v>174</v>
      </c>
      <c r="K138" s="140">
        <v>22</v>
      </c>
      <c r="L138" s="140"/>
      <c r="M138" s="225">
        <v>0</v>
      </c>
      <c r="N138" s="224"/>
      <c r="O138" s="226">
        <f>ROUND($M$138*$K$138,2)</f>
        <v>0</v>
      </c>
      <c r="P138" s="220"/>
      <c r="Q138" s="220"/>
      <c r="R138" s="220"/>
      <c r="S138" s="23"/>
      <c r="U138" s="134"/>
      <c r="V138" s="29" t="s">
        <v>37</v>
      </c>
      <c r="X138" s="135">
        <f>$W$138*$K$138</f>
        <v>0</v>
      </c>
      <c r="Y138" s="135">
        <v>0.0003</v>
      </c>
      <c r="Z138" s="135">
        <f>$Y$138*$K$138</f>
        <v>0.006599999999999999</v>
      </c>
      <c r="AA138" s="135">
        <v>0</v>
      </c>
      <c r="AB138" s="136">
        <f>$AA$138*$K$138</f>
        <v>0</v>
      </c>
      <c r="AS138" s="6" t="s">
        <v>156</v>
      </c>
      <c r="AU138" s="6" t="s">
        <v>152</v>
      </c>
      <c r="AV138" s="6" t="s">
        <v>121</v>
      </c>
      <c r="AZ138" s="6" t="s">
        <v>143</v>
      </c>
      <c r="BF138" s="86">
        <f>IF($V$138="základná",$O$138,0)</f>
        <v>0</v>
      </c>
      <c r="BG138" s="86">
        <f>IF($V$138="znížená",$O$138,0)</f>
        <v>0</v>
      </c>
      <c r="BH138" s="86">
        <f>IF($V$138="zákl. prenesená",$O$138,0)</f>
        <v>0</v>
      </c>
      <c r="BI138" s="86">
        <f>IF($V$138="zníž. prenesená",$O$138,0)</f>
        <v>0</v>
      </c>
      <c r="BJ138" s="86">
        <f>IF($V$138="nulová",$O$138,0)</f>
        <v>0</v>
      </c>
      <c r="BK138" s="6" t="s">
        <v>121</v>
      </c>
      <c r="BL138" s="86">
        <f>ROUND($M$138*$K$138,2)</f>
        <v>0</v>
      </c>
      <c r="BM138" s="6" t="s">
        <v>149</v>
      </c>
      <c r="BN138" s="6" t="s">
        <v>214</v>
      </c>
    </row>
    <row r="139" spans="2:66" s="6" customFormat="1" ht="15.75" customHeight="1">
      <c r="B139" s="22"/>
      <c r="C139" s="137" t="s">
        <v>215</v>
      </c>
      <c r="D139" s="137" t="s">
        <v>152</v>
      </c>
      <c r="E139" s="138" t="s">
        <v>216</v>
      </c>
      <c r="F139" s="223" t="s">
        <v>217</v>
      </c>
      <c r="G139" s="224"/>
      <c r="H139" s="224"/>
      <c r="I139" s="224"/>
      <c r="J139" s="139" t="s">
        <v>174</v>
      </c>
      <c r="K139" s="140">
        <v>30</v>
      </c>
      <c r="L139" s="140"/>
      <c r="M139" s="225">
        <v>0</v>
      </c>
      <c r="N139" s="224"/>
      <c r="O139" s="226">
        <f>ROUND($M$139*$K$139,2)</f>
        <v>0</v>
      </c>
      <c r="P139" s="220"/>
      <c r="Q139" s="220"/>
      <c r="R139" s="220"/>
      <c r="S139" s="23"/>
      <c r="U139" s="134"/>
      <c r="V139" s="29" t="s">
        <v>37</v>
      </c>
      <c r="X139" s="135">
        <f>$W$139*$K$139</f>
        <v>0</v>
      </c>
      <c r="Y139" s="135">
        <v>0.0003</v>
      </c>
      <c r="Z139" s="135">
        <f>$Y$139*$K$139</f>
        <v>0.009</v>
      </c>
      <c r="AA139" s="135">
        <v>0</v>
      </c>
      <c r="AB139" s="136">
        <f>$AA$139*$K$139</f>
        <v>0</v>
      </c>
      <c r="AS139" s="6" t="s">
        <v>156</v>
      </c>
      <c r="AU139" s="6" t="s">
        <v>152</v>
      </c>
      <c r="AV139" s="6" t="s">
        <v>121</v>
      </c>
      <c r="AZ139" s="6" t="s">
        <v>143</v>
      </c>
      <c r="BF139" s="86">
        <f>IF($V$139="základná",$O$139,0)</f>
        <v>0</v>
      </c>
      <c r="BG139" s="86">
        <f>IF($V$139="znížená",$O$139,0)</f>
        <v>0</v>
      </c>
      <c r="BH139" s="86">
        <f>IF($V$139="zákl. prenesená",$O$139,0)</f>
        <v>0</v>
      </c>
      <c r="BI139" s="86">
        <f>IF($V$139="zníž. prenesená",$O$139,0)</f>
        <v>0</v>
      </c>
      <c r="BJ139" s="86">
        <f>IF($V$139="nulová",$O$139,0)</f>
        <v>0</v>
      </c>
      <c r="BK139" s="6" t="s">
        <v>121</v>
      </c>
      <c r="BL139" s="86">
        <f>ROUND($M$139*$K$139,2)</f>
        <v>0</v>
      </c>
      <c r="BM139" s="6" t="s">
        <v>149</v>
      </c>
      <c r="BN139" s="6" t="s">
        <v>218</v>
      </c>
    </row>
    <row r="140" spans="2:66" s="6" customFormat="1" ht="15.75" customHeight="1">
      <c r="B140" s="22"/>
      <c r="C140" s="137" t="s">
        <v>219</v>
      </c>
      <c r="D140" s="137" t="s">
        <v>152</v>
      </c>
      <c r="E140" s="138" t="s">
        <v>220</v>
      </c>
      <c r="F140" s="223" t="s">
        <v>221</v>
      </c>
      <c r="G140" s="224"/>
      <c r="H140" s="224"/>
      <c r="I140" s="224"/>
      <c r="J140" s="139" t="s">
        <v>174</v>
      </c>
      <c r="K140" s="140">
        <v>24</v>
      </c>
      <c r="L140" s="140"/>
      <c r="M140" s="225">
        <v>0</v>
      </c>
      <c r="N140" s="224"/>
      <c r="O140" s="226">
        <f>ROUND($M$140*$K$140,2)</f>
        <v>0</v>
      </c>
      <c r="P140" s="220"/>
      <c r="Q140" s="220"/>
      <c r="R140" s="220"/>
      <c r="S140" s="23"/>
      <c r="U140" s="134"/>
      <c r="V140" s="29" t="s">
        <v>37</v>
      </c>
      <c r="X140" s="135">
        <f>$W$140*$K$140</f>
        <v>0</v>
      </c>
      <c r="Y140" s="135">
        <v>0.0003</v>
      </c>
      <c r="Z140" s="135">
        <f>$Y$140*$K$140</f>
        <v>0.0072</v>
      </c>
      <c r="AA140" s="135">
        <v>0</v>
      </c>
      <c r="AB140" s="136">
        <f>$AA$140*$K$140</f>
        <v>0</v>
      </c>
      <c r="AS140" s="6" t="s">
        <v>156</v>
      </c>
      <c r="AU140" s="6" t="s">
        <v>152</v>
      </c>
      <c r="AV140" s="6" t="s">
        <v>121</v>
      </c>
      <c r="AZ140" s="6" t="s">
        <v>143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121</v>
      </c>
      <c r="BL140" s="86">
        <f>ROUND($M$140*$K$140,2)</f>
        <v>0</v>
      </c>
      <c r="BM140" s="6" t="s">
        <v>149</v>
      </c>
      <c r="BN140" s="6" t="s">
        <v>222</v>
      </c>
    </row>
    <row r="141" spans="2:66" s="6" customFormat="1" ht="15.75" customHeight="1">
      <c r="B141" s="22"/>
      <c r="C141" s="137" t="s">
        <v>223</v>
      </c>
      <c r="D141" s="137" t="s">
        <v>152</v>
      </c>
      <c r="E141" s="138" t="s">
        <v>224</v>
      </c>
      <c r="F141" s="223" t="s">
        <v>225</v>
      </c>
      <c r="G141" s="224"/>
      <c r="H141" s="224"/>
      <c r="I141" s="224"/>
      <c r="J141" s="139" t="s">
        <v>174</v>
      </c>
      <c r="K141" s="140">
        <v>47</v>
      </c>
      <c r="L141" s="140"/>
      <c r="M141" s="225">
        <v>0</v>
      </c>
      <c r="N141" s="224"/>
      <c r="O141" s="226">
        <f>ROUND($M$141*$K$141,2)</f>
        <v>0</v>
      </c>
      <c r="P141" s="220"/>
      <c r="Q141" s="220"/>
      <c r="R141" s="220"/>
      <c r="S141" s="23"/>
      <c r="U141" s="134"/>
      <c r="V141" s="29" t="s">
        <v>37</v>
      </c>
      <c r="X141" s="135">
        <f>$W$141*$K$141</f>
        <v>0</v>
      </c>
      <c r="Y141" s="135">
        <v>0.0003</v>
      </c>
      <c r="Z141" s="135">
        <f>$Y$141*$K$141</f>
        <v>0.014099999999999998</v>
      </c>
      <c r="AA141" s="135">
        <v>0</v>
      </c>
      <c r="AB141" s="136">
        <f>$AA$141*$K$141</f>
        <v>0</v>
      </c>
      <c r="AS141" s="6" t="s">
        <v>156</v>
      </c>
      <c r="AU141" s="6" t="s">
        <v>152</v>
      </c>
      <c r="AV141" s="6" t="s">
        <v>121</v>
      </c>
      <c r="AZ141" s="6" t="s">
        <v>143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121</v>
      </c>
      <c r="BL141" s="86">
        <f>ROUND($M$141*$K$141,2)</f>
        <v>0</v>
      </c>
      <c r="BM141" s="6" t="s">
        <v>149</v>
      </c>
      <c r="BN141" s="6" t="s">
        <v>226</v>
      </c>
    </row>
    <row r="142" spans="2:66" s="6" customFormat="1" ht="15.75" customHeight="1">
      <c r="B142" s="22"/>
      <c r="C142" s="137" t="s">
        <v>227</v>
      </c>
      <c r="D142" s="137" t="s">
        <v>152</v>
      </c>
      <c r="E142" s="138" t="s">
        <v>228</v>
      </c>
      <c r="F142" s="223" t="s">
        <v>229</v>
      </c>
      <c r="G142" s="224"/>
      <c r="H142" s="224"/>
      <c r="I142" s="224"/>
      <c r="J142" s="139" t="s">
        <v>174</v>
      </c>
      <c r="K142" s="140">
        <v>54</v>
      </c>
      <c r="L142" s="140"/>
      <c r="M142" s="225">
        <v>0</v>
      </c>
      <c r="N142" s="224"/>
      <c r="O142" s="226">
        <f>ROUND($M$142*$K$142,2)</f>
        <v>0</v>
      </c>
      <c r="P142" s="220"/>
      <c r="Q142" s="220"/>
      <c r="R142" s="220"/>
      <c r="S142" s="23"/>
      <c r="U142" s="134"/>
      <c r="V142" s="29" t="s">
        <v>37</v>
      </c>
      <c r="X142" s="135">
        <f>$W$142*$K$142</f>
        <v>0</v>
      </c>
      <c r="Y142" s="135">
        <v>0.0003</v>
      </c>
      <c r="Z142" s="135">
        <f>$Y$142*$K$142</f>
        <v>0.0162</v>
      </c>
      <c r="AA142" s="135">
        <v>0</v>
      </c>
      <c r="AB142" s="136">
        <f>$AA$142*$K$142</f>
        <v>0</v>
      </c>
      <c r="AS142" s="6" t="s">
        <v>156</v>
      </c>
      <c r="AU142" s="6" t="s">
        <v>152</v>
      </c>
      <c r="AV142" s="6" t="s">
        <v>121</v>
      </c>
      <c r="AZ142" s="6" t="s">
        <v>143</v>
      </c>
      <c r="BF142" s="86">
        <f>IF($V$142="základná",$O$142,0)</f>
        <v>0</v>
      </c>
      <c r="BG142" s="86">
        <f>IF($V$142="znížená",$O$142,0)</f>
        <v>0</v>
      </c>
      <c r="BH142" s="86">
        <f>IF($V$142="zákl. prenesená",$O$142,0)</f>
        <v>0</v>
      </c>
      <c r="BI142" s="86">
        <f>IF($V$142="zníž. prenesená",$O$142,0)</f>
        <v>0</v>
      </c>
      <c r="BJ142" s="86">
        <f>IF($V$142="nulová",$O$142,0)</f>
        <v>0</v>
      </c>
      <c r="BK142" s="6" t="s">
        <v>121</v>
      </c>
      <c r="BL142" s="86">
        <f>ROUND($M$142*$K$142,2)</f>
        <v>0</v>
      </c>
      <c r="BM142" s="6" t="s">
        <v>149</v>
      </c>
      <c r="BN142" s="6" t="s">
        <v>230</v>
      </c>
    </row>
    <row r="143" spans="2:66" s="6" customFormat="1" ht="15.75" customHeight="1">
      <c r="B143" s="22"/>
      <c r="C143" s="137" t="s">
        <v>231</v>
      </c>
      <c r="D143" s="137" t="s">
        <v>152</v>
      </c>
      <c r="E143" s="138" t="s">
        <v>232</v>
      </c>
      <c r="F143" s="223" t="s">
        <v>233</v>
      </c>
      <c r="G143" s="224"/>
      <c r="H143" s="224"/>
      <c r="I143" s="224"/>
      <c r="J143" s="139" t="s">
        <v>174</v>
      </c>
      <c r="K143" s="140">
        <v>24</v>
      </c>
      <c r="L143" s="140"/>
      <c r="M143" s="225">
        <v>0</v>
      </c>
      <c r="N143" s="224"/>
      <c r="O143" s="226">
        <f>ROUND($M$143*$K$143,2)</f>
        <v>0</v>
      </c>
      <c r="P143" s="220"/>
      <c r="Q143" s="220"/>
      <c r="R143" s="220"/>
      <c r="S143" s="23"/>
      <c r="U143" s="134"/>
      <c r="V143" s="29" t="s">
        <v>37</v>
      </c>
      <c r="X143" s="135">
        <f>$W$143*$K$143</f>
        <v>0</v>
      </c>
      <c r="Y143" s="135">
        <v>0.0003</v>
      </c>
      <c r="Z143" s="135">
        <f>$Y$143*$K$143</f>
        <v>0.0072</v>
      </c>
      <c r="AA143" s="135">
        <v>0</v>
      </c>
      <c r="AB143" s="136">
        <f>$AA$143*$K$143</f>
        <v>0</v>
      </c>
      <c r="AS143" s="6" t="s">
        <v>156</v>
      </c>
      <c r="AU143" s="6" t="s">
        <v>152</v>
      </c>
      <c r="AV143" s="6" t="s">
        <v>121</v>
      </c>
      <c r="AZ143" s="6" t="s">
        <v>143</v>
      </c>
      <c r="BF143" s="86">
        <f>IF($V$143="základná",$O$143,0)</f>
        <v>0</v>
      </c>
      <c r="BG143" s="86">
        <f>IF($V$143="znížená",$O$143,0)</f>
        <v>0</v>
      </c>
      <c r="BH143" s="86">
        <f>IF($V$143="zákl. prenesená",$O$143,0)</f>
        <v>0</v>
      </c>
      <c r="BI143" s="86">
        <f>IF($V$143="zníž. prenesená",$O$143,0)</f>
        <v>0</v>
      </c>
      <c r="BJ143" s="86">
        <f>IF($V$143="nulová",$O$143,0)</f>
        <v>0</v>
      </c>
      <c r="BK143" s="6" t="s">
        <v>121</v>
      </c>
      <c r="BL143" s="86">
        <f>ROUND($M$143*$K$143,2)</f>
        <v>0</v>
      </c>
      <c r="BM143" s="6" t="s">
        <v>149</v>
      </c>
      <c r="BN143" s="6" t="s">
        <v>234</v>
      </c>
    </row>
    <row r="144" spans="2:66" s="6" customFormat="1" ht="15.75" customHeight="1">
      <c r="B144" s="22"/>
      <c r="C144" s="137" t="s">
        <v>235</v>
      </c>
      <c r="D144" s="137" t="s">
        <v>152</v>
      </c>
      <c r="E144" s="138" t="s">
        <v>236</v>
      </c>
      <c r="F144" s="223" t="s">
        <v>237</v>
      </c>
      <c r="G144" s="224"/>
      <c r="H144" s="224"/>
      <c r="I144" s="224"/>
      <c r="J144" s="139" t="s">
        <v>174</v>
      </c>
      <c r="K144" s="140">
        <v>18</v>
      </c>
      <c r="L144" s="140"/>
      <c r="M144" s="225">
        <v>0</v>
      </c>
      <c r="N144" s="224"/>
      <c r="O144" s="226">
        <f>ROUND($M$144*$K$144,2)</f>
        <v>0</v>
      </c>
      <c r="P144" s="220"/>
      <c r="Q144" s="220"/>
      <c r="R144" s="220"/>
      <c r="S144" s="23"/>
      <c r="U144" s="134"/>
      <c r="V144" s="29" t="s">
        <v>37</v>
      </c>
      <c r="X144" s="135">
        <f>$W$144*$K$144</f>
        <v>0</v>
      </c>
      <c r="Y144" s="135">
        <v>0.0003</v>
      </c>
      <c r="Z144" s="135">
        <f>$Y$144*$K$144</f>
        <v>0.005399999999999999</v>
      </c>
      <c r="AA144" s="135">
        <v>0</v>
      </c>
      <c r="AB144" s="136">
        <f>$AA$144*$K$144</f>
        <v>0</v>
      </c>
      <c r="AS144" s="6" t="s">
        <v>156</v>
      </c>
      <c r="AU144" s="6" t="s">
        <v>152</v>
      </c>
      <c r="AV144" s="6" t="s">
        <v>121</v>
      </c>
      <c r="AZ144" s="6" t="s">
        <v>143</v>
      </c>
      <c r="BF144" s="86">
        <f>IF($V$144="základná",$O$144,0)</f>
        <v>0</v>
      </c>
      <c r="BG144" s="86">
        <f>IF($V$144="znížená",$O$144,0)</f>
        <v>0</v>
      </c>
      <c r="BH144" s="86">
        <f>IF($V$144="zákl. prenesená",$O$144,0)</f>
        <v>0</v>
      </c>
      <c r="BI144" s="86">
        <f>IF($V$144="zníž. prenesená",$O$144,0)</f>
        <v>0</v>
      </c>
      <c r="BJ144" s="86">
        <f>IF($V$144="nulová",$O$144,0)</f>
        <v>0</v>
      </c>
      <c r="BK144" s="6" t="s">
        <v>121</v>
      </c>
      <c r="BL144" s="86">
        <f>ROUND($M$144*$K$144,2)</f>
        <v>0</v>
      </c>
      <c r="BM144" s="6" t="s">
        <v>149</v>
      </c>
      <c r="BN144" s="6" t="s">
        <v>238</v>
      </c>
    </row>
    <row r="145" spans="2:66" s="6" customFormat="1" ht="15.75" customHeight="1">
      <c r="B145" s="22"/>
      <c r="C145" s="137" t="s">
        <v>239</v>
      </c>
      <c r="D145" s="137" t="s">
        <v>152</v>
      </c>
      <c r="E145" s="138" t="s">
        <v>240</v>
      </c>
      <c r="F145" s="223" t="s">
        <v>241</v>
      </c>
      <c r="G145" s="224"/>
      <c r="H145" s="224"/>
      <c r="I145" s="224"/>
      <c r="J145" s="139" t="s">
        <v>174</v>
      </c>
      <c r="K145" s="140">
        <v>30</v>
      </c>
      <c r="L145" s="140"/>
      <c r="M145" s="225">
        <v>0</v>
      </c>
      <c r="N145" s="224"/>
      <c r="O145" s="226">
        <f>ROUND($M$145*$K$145,2)</f>
        <v>0</v>
      </c>
      <c r="P145" s="220"/>
      <c r="Q145" s="220"/>
      <c r="R145" s="220"/>
      <c r="S145" s="23"/>
      <c r="U145" s="134"/>
      <c r="V145" s="29" t="s">
        <v>37</v>
      </c>
      <c r="X145" s="135">
        <f>$W$145*$K$145</f>
        <v>0</v>
      </c>
      <c r="Y145" s="135">
        <v>0.0003</v>
      </c>
      <c r="Z145" s="135">
        <f>$Y$145*$K$145</f>
        <v>0.009</v>
      </c>
      <c r="AA145" s="135">
        <v>0</v>
      </c>
      <c r="AB145" s="136">
        <f>$AA$145*$K$145</f>
        <v>0</v>
      </c>
      <c r="AS145" s="6" t="s">
        <v>156</v>
      </c>
      <c r="AU145" s="6" t="s">
        <v>152</v>
      </c>
      <c r="AV145" s="6" t="s">
        <v>121</v>
      </c>
      <c r="AZ145" s="6" t="s">
        <v>143</v>
      </c>
      <c r="BF145" s="86">
        <f>IF($V$145="základná",$O$145,0)</f>
        <v>0</v>
      </c>
      <c r="BG145" s="86">
        <f>IF($V$145="znížená",$O$145,0)</f>
        <v>0</v>
      </c>
      <c r="BH145" s="86">
        <f>IF($V$145="zákl. prenesená",$O$145,0)</f>
        <v>0</v>
      </c>
      <c r="BI145" s="86">
        <f>IF($V$145="zníž. prenesená",$O$145,0)</f>
        <v>0</v>
      </c>
      <c r="BJ145" s="86">
        <f>IF($V$145="nulová",$O$145,0)</f>
        <v>0</v>
      </c>
      <c r="BK145" s="6" t="s">
        <v>121</v>
      </c>
      <c r="BL145" s="86">
        <f>ROUND($M$145*$K$145,2)</f>
        <v>0</v>
      </c>
      <c r="BM145" s="6" t="s">
        <v>149</v>
      </c>
      <c r="BN145" s="6" t="s">
        <v>242</v>
      </c>
    </row>
    <row r="146" spans="2:66" s="6" customFormat="1" ht="15.75" customHeight="1">
      <c r="B146" s="22"/>
      <c r="C146" s="137" t="s">
        <v>243</v>
      </c>
      <c r="D146" s="137" t="s">
        <v>152</v>
      </c>
      <c r="E146" s="138" t="s">
        <v>244</v>
      </c>
      <c r="F146" s="223" t="s">
        <v>245</v>
      </c>
      <c r="G146" s="224"/>
      <c r="H146" s="224"/>
      <c r="I146" s="224"/>
      <c r="J146" s="139" t="s">
        <v>174</v>
      </c>
      <c r="K146" s="140">
        <v>27</v>
      </c>
      <c r="L146" s="140"/>
      <c r="M146" s="225">
        <v>0</v>
      </c>
      <c r="N146" s="224"/>
      <c r="O146" s="226">
        <f>ROUND($M$146*$K$146,2)</f>
        <v>0</v>
      </c>
      <c r="P146" s="220"/>
      <c r="Q146" s="220"/>
      <c r="R146" s="220"/>
      <c r="S146" s="23"/>
      <c r="U146" s="134"/>
      <c r="V146" s="29" t="s">
        <v>37</v>
      </c>
      <c r="X146" s="135">
        <f>$W$146*$K$146</f>
        <v>0</v>
      </c>
      <c r="Y146" s="135">
        <v>0.0003</v>
      </c>
      <c r="Z146" s="135">
        <f>$Y$146*$K$146</f>
        <v>0.0081</v>
      </c>
      <c r="AA146" s="135">
        <v>0</v>
      </c>
      <c r="AB146" s="136">
        <f>$AA$146*$K$146</f>
        <v>0</v>
      </c>
      <c r="AS146" s="6" t="s">
        <v>156</v>
      </c>
      <c r="AU146" s="6" t="s">
        <v>152</v>
      </c>
      <c r="AV146" s="6" t="s">
        <v>121</v>
      </c>
      <c r="AZ146" s="6" t="s">
        <v>143</v>
      </c>
      <c r="BF146" s="86">
        <f>IF($V$146="základná",$O$146,0)</f>
        <v>0</v>
      </c>
      <c r="BG146" s="86">
        <f>IF($V$146="znížená",$O$146,0)</f>
        <v>0</v>
      </c>
      <c r="BH146" s="86">
        <f>IF($V$146="zákl. prenesená",$O$146,0)</f>
        <v>0</v>
      </c>
      <c r="BI146" s="86">
        <f>IF($V$146="zníž. prenesená",$O$146,0)</f>
        <v>0</v>
      </c>
      <c r="BJ146" s="86">
        <f>IF($V$146="nulová",$O$146,0)</f>
        <v>0</v>
      </c>
      <c r="BK146" s="6" t="s">
        <v>121</v>
      </c>
      <c r="BL146" s="86">
        <f>ROUND($M$146*$K$146,2)</f>
        <v>0</v>
      </c>
      <c r="BM146" s="6" t="s">
        <v>149</v>
      </c>
      <c r="BN146" s="6" t="s">
        <v>246</v>
      </c>
    </row>
    <row r="147" spans="2:66" s="6" customFormat="1" ht="15.75" customHeight="1">
      <c r="B147" s="22"/>
      <c r="C147" s="137" t="s">
        <v>247</v>
      </c>
      <c r="D147" s="137" t="s">
        <v>152</v>
      </c>
      <c r="E147" s="138" t="s">
        <v>248</v>
      </c>
      <c r="F147" s="223" t="s">
        <v>213</v>
      </c>
      <c r="G147" s="224"/>
      <c r="H147" s="224"/>
      <c r="I147" s="224"/>
      <c r="J147" s="139" t="s">
        <v>174</v>
      </c>
      <c r="K147" s="140">
        <v>30</v>
      </c>
      <c r="L147" s="140"/>
      <c r="M147" s="225">
        <v>0</v>
      </c>
      <c r="N147" s="224"/>
      <c r="O147" s="226">
        <f>ROUND($M$147*$K$147,2)</f>
        <v>0</v>
      </c>
      <c r="P147" s="220"/>
      <c r="Q147" s="220"/>
      <c r="R147" s="220"/>
      <c r="S147" s="23"/>
      <c r="U147" s="134"/>
      <c r="V147" s="29" t="s">
        <v>37</v>
      </c>
      <c r="X147" s="135">
        <f>$W$147*$K$147</f>
        <v>0</v>
      </c>
      <c r="Y147" s="135">
        <v>0.0003</v>
      </c>
      <c r="Z147" s="135">
        <f>$Y$147*$K$147</f>
        <v>0.009</v>
      </c>
      <c r="AA147" s="135">
        <v>0</v>
      </c>
      <c r="AB147" s="136">
        <f>$AA$147*$K$147</f>
        <v>0</v>
      </c>
      <c r="AS147" s="6" t="s">
        <v>156</v>
      </c>
      <c r="AU147" s="6" t="s">
        <v>152</v>
      </c>
      <c r="AV147" s="6" t="s">
        <v>121</v>
      </c>
      <c r="AZ147" s="6" t="s">
        <v>143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121</v>
      </c>
      <c r="BL147" s="86">
        <f>ROUND($M$147*$K$147,2)</f>
        <v>0</v>
      </c>
      <c r="BM147" s="6" t="s">
        <v>149</v>
      </c>
      <c r="BN147" s="6" t="s">
        <v>249</v>
      </c>
    </row>
    <row r="148" spans="2:66" s="6" customFormat="1" ht="15.75" customHeight="1">
      <c r="B148" s="22"/>
      <c r="C148" s="137" t="s">
        <v>250</v>
      </c>
      <c r="D148" s="137" t="s">
        <v>152</v>
      </c>
      <c r="E148" s="138" t="s">
        <v>251</v>
      </c>
      <c r="F148" s="223" t="s">
        <v>252</v>
      </c>
      <c r="G148" s="224"/>
      <c r="H148" s="224"/>
      <c r="I148" s="224"/>
      <c r="J148" s="139" t="s">
        <v>174</v>
      </c>
      <c r="K148" s="140">
        <v>27</v>
      </c>
      <c r="L148" s="140"/>
      <c r="M148" s="225">
        <v>0</v>
      </c>
      <c r="N148" s="224"/>
      <c r="O148" s="226">
        <f>ROUND($M$148*$K$148,2)</f>
        <v>0</v>
      </c>
      <c r="P148" s="220"/>
      <c r="Q148" s="220"/>
      <c r="R148" s="220"/>
      <c r="S148" s="23"/>
      <c r="U148" s="134"/>
      <c r="V148" s="29" t="s">
        <v>37</v>
      </c>
      <c r="X148" s="135">
        <f>$W$148*$K$148</f>
        <v>0</v>
      </c>
      <c r="Y148" s="135">
        <v>0.0003</v>
      </c>
      <c r="Z148" s="135">
        <f>$Y$148*$K$148</f>
        <v>0.0081</v>
      </c>
      <c r="AA148" s="135">
        <v>0</v>
      </c>
      <c r="AB148" s="136">
        <f>$AA$148*$K$148</f>
        <v>0</v>
      </c>
      <c r="AS148" s="6" t="s">
        <v>156</v>
      </c>
      <c r="AU148" s="6" t="s">
        <v>152</v>
      </c>
      <c r="AV148" s="6" t="s">
        <v>121</v>
      </c>
      <c r="AZ148" s="6" t="s">
        <v>143</v>
      </c>
      <c r="BF148" s="86">
        <f>IF($V$148="základná",$O$148,0)</f>
        <v>0</v>
      </c>
      <c r="BG148" s="86">
        <f>IF($V$148="znížená",$O$148,0)</f>
        <v>0</v>
      </c>
      <c r="BH148" s="86">
        <f>IF($V$148="zákl. prenesená",$O$148,0)</f>
        <v>0</v>
      </c>
      <c r="BI148" s="86">
        <f>IF($V$148="zníž. prenesená",$O$148,0)</f>
        <v>0</v>
      </c>
      <c r="BJ148" s="86">
        <f>IF($V$148="nulová",$O$148,0)</f>
        <v>0</v>
      </c>
      <c r="BK148" s="6" t="s">
        <v>121</v>
      </c>
      <c r="BL148" s="86">
        <f>ROUND($M$148*$K$148,2)</f>
        <v>0</v>
      </c>
      <c r="BM148" s="6" t="s">
        <v>149</v>
      </c>
      <c r="BN148" s="6" t="s">
        <v>253</v>
      </c>
    </row>
    <row r="149" spans="2:66" s="6" customFormat="1" ht="15.75" customHeight="1">
      <c r="B149" s="22"/>
      <c r="C149" s="137" t="s">
        <v>254</v>
      </c>
      <c r="D149" s="137" t="s">
        <v>152</v>
      </c>
      <c r="E149" s="138" t="s">
        <v>255</v>
      </c>
      <c r="F149" s="223" t="s">
        <v>256</v>
      </c>
      <c r="G149" s="224"/>
      <c r="H149" s="224"/>
      <c r="I149" s="224"/>
      <c r="J149" s="139" t="s">
        <v>174</v>
      </c>
      <c r="K149" s="140">
        <v>11</v>
      </c>
      <c r="L149" s="140"/>
      <c r="M149" s="225">
        <v>0</v>
      </c>
      <c r="N149" s="224"/>
      <c r="O149" s="226">
        <f>ROUND($M$149*$K$149,2)</f>
        <v>0</v>
      </c>
      <c r="P149" s="220"/>
      <c r="Q149" s="220"/>
      <c r="R149" s="220"/>
      <c r="S149" s="23"/>
      <c r="U149" s="134"/>
      <c r="V149" s="29" t="s">
        <v>37</v>
      </c>
      <c r="X149" s="135">
        <f>$W$149*$K$149</f>
        <v>0</v>
      </c>
      <c r="Y149" s="135">
        <v>0.0003</v>
      </c>
      <c r="Z149" s="135">
        <f>$Y$149*$K$149</f>
        <v>0.0032999999999999995</v>
      </c>
      <c r="AA149" s="135">
        <v>0</v>
      </c>
      <c r="AB149" s="136">
        <f>$AA$149*$K$149</f>
        <v>0</v>
      </c>
      <c r="AS149" s="6" t="s">
        <v>156</v>
      </c>
      <c r="AU149" s="6" t="s">
        <v>152</v>
      </c>
      <c r="AV149" s="6" t="s">
        <v>121</v>
      </c>
      <c r="AZ149" s="6" t="s">
        <v>143</v>
      </c>
      <c r="BF149" s="86">
        <f>IF($V$149="základná",$O$149,0)</f>
        <v>0</v>
      </c>
      <c r="BG149" s="86">
        <f>IF($V$149="znížená",$O$149,0)</f>
        <v>0</v>
      </c>
      <c r="BH149" s="86">
        <f>IF($V$149="zákl. prenesená",$O$149,0)</f>
        <v>0</v>
      </c>
      <c r="BI149" s="86">
        <f>IF($V$149="zníž. prenesená",$O$149,0)</f>
        <v>0</v>
      </c>
      <c r="BJ149" s="86">
        <f>IF($V$149="nulová",$O$149,0)</f>
        <v>0</v>
      </c>
      <c r="BK149" s="6" t="s">
        <v>121</v>
      </c>
      <c r="BL149" s="86">
        <f>ROUND($M$149*$K$149,2)</f>
        <v>0</v>
      </c>
      <c r="BM149" s="6" t="s">
        <v>149</v>
      </c>
      <c r="BN149" s="6" t="s">
        <v>257</v>
      </c>
    </row>
    <row r="150" spans="2:66" s="6" customFormat="1" ht="27" customHeight="1">
      <c r="B150" s="22"/>
      <c r="C150" s="137" t="s">
        <v>258</v>
      </c>
      <c r="D150" s="137" t="s">
        <v>152</v>
      </c>
      <c r="E150" s="138" t="s">
        <v>259</v>
      </c>
      <c r="F150" s="223" t="s">
        <v>260</v>
      </c>
      <c r="G150" s="224"/>
      <c r="H150" s="224"/>
      <c r="I150" s="224"/>
      <c r="J150" s="139" t="s">
        <v>174</v>
      </c>
      <c r="K150" s="140">
        <v>8</v>
      </c>
      <c r="L150" s="140"/>
      <c r="M150" s="225">
        <v>0</v>
      </c>
      <c r="N150" s="224"/>
      <c r="O150" s="226">
        <f>ROUND($M$150*$K$150,2)</f>
        <v>0</v>
      </c>
      <c r="P150" s="220"/>
      <c r="Q150" s="220"/>
      <c r="R150" s="220"/>
      <c r="S150" s="23"/>
      <c r="U150" s="134"/>
      <c r="V150" s="29" t="s">
        <v>37</v>
      </c>
      <c r="X150" s="135">
        <f>$W$150*$K$150</f>
        <v>0</v>
      </c>
      <c r="Y150" s="135">
        <v>0.0005</v>
      </c>
      <c r="Z150" s="135">
        <f>$Y$150*$K$150</f>
        <v>0.004</v>
      </c>
      <c r="AA150" s="135">
        <v>0</v>
      </c>
      <c r="AB150" s="136">
        <f>$AA$150*$K$150</f>
        <v>0</v>
      </c>
      <c r="AS150" s="6" t="s">
        <v>156</v>
      </c>
      <c r="AU150" s="6" t="s">
        <v>152</v>
      </c>
      <c r="AV150" s="6" t="s">
        <v>121</v>
      </c>
      <c r="AZ150" s="6" t="s">
        <v>143</v>
      </c>
      <c r="BF150" s="86">
        <f>IF($V$150="základná",$O$150,0)</f>
        <v>0</v>
      </c>
      <c r="BG150" s="86">
        <f>IF($V$150="znížená",$O$150,0)</f>
        <v>0</v>
      </c>
      <c r="BH150" s="86">
        <f>IF($V$150="zákl. prenesená",$O$150,0)</f>
        <v>0</v>
      </c>
      <c r="BI150" s="86">
        <f>IF($V$150="zníž. prenesená",$O$150,0)</f>
        <v>0</v>
      </c>
      <c r="BJ150" s="86">
        <f>IF($V$150="nulová",$O$150,0)</f>
        <v>0</v>
      </c>
      <c r="BK150" s="6" t="s">
        <v>121</v>
      </c>
      <c r="BL150" s="86">
        <f>ROUND($M$150*$K$150,2)</f>
        <v>0</v>
      </c>
      <c r="BM150" s="6" t="s">
        <v>149</v>
      </c>
      <c r="BN150" s="6" t="s">
        <v>261</v>
      </c>
    </row>
    <row r="151" spans="2:66" s="6" customFormat="1" ht="39" customHeight="1">
      <c r="B151" s="22"/>
      <c r="C151" s="130" t="s">
        <v>262</v>
      </c>
      <c r="D151" s="130" t="s">
        <v>145</v>
      </c>
      <c r="E151" s="131" t="s">
        <v>263</v>
      </c>
      <c r="F151" s="219" t="s">
        <v>264</v>
      </c>
      <c r="G151" s="220"/>
      <c r="H151" s="220"/>
      <c r="I151" s="220"/>
      <c r="J151" s="132" t="s">
        <v>174</v>
      </c>
      <c r="K151" s="133">
        <v>161</v>
      </c>
      <c r="L151" s="133"/>
      <c r="M151" s="221">
        <v>0</v>
      </c>
      <c r="N151" s="220"/>
      <c r="O151" s="222">
        <f>ROUND($M$151*$K$151,2)</f>
        <v>0</v>
      </c>
      <c r="P151" s="220"/>
      <c r="Q151" s="220"/>
      <c r="R151" s="220"/>
      <c r="S151" s="23"/>
      <c r="U151" s="134"/>
      <c r="V151" s="29" t="s">
        <v>37</v>
      </c>
      <c r="X151" s="135">
        <f>$W$151*$K$151</f>
        <v>0</v>
      </c>
      <c r="Y151" s="135">
        <v>0</v>
      </c>
      <c r="Z151" s="135">
        <f>$Y$151*$K$151</f>
        <v>0</v>
      </c>
      <c r="AA151" s="135">
        <v>0</v>
      </c>
      <c r="AB151" s="136">
        <f>$AA$151*$K$151</f>
        <v>0</v>
      </c>
      <c r="AS151" s="6" t="s">
        <v>149</v>
      </c>
      <c r="AU151" s="6" t="s">
        <v>145</v>
      </c>
      <c r="AV151" s="6" t="s">
        <v>121</v>
      </c>
      <c r="AZ151" s="6" t="s">
        <v>143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121</v>
      </c>
      <c r="BL151" s="86">
        <f>ROUND($M$151*$K$151,2)</f>
        <v>0</v>
      </c>
      <c r="BM151" s="6" t="s">
        <v>149</v>
      </c>
      <c r="BN151" s="6" t="s">
        <v>265</v>
      </c>
    </row>
    <row r="152" spans="2:66" s="6" customFormat="1" ht="27" customHeight="1">
      <c r="B152" s="22"/>
      <c r="C152" s="137" t="s">
        <v>266</v>
      </c>
      <c r="D152" s="137" t="s">
        <v>152</v>
      </c>
      <c r="E152" s="138" t="s">
        <v>267</v>
      </c>
      <c r="F152" s="223" t="s">
        <v>268</v>
      </c>
      <c r="G152" s="224"/>
      <c r="H152" s="224"/>
      <c r="I152" s="224"/>
      <c r="J152" s="139" t="s">
        <v>174</v>
      </c>
      <c r="K152" s="140">
        <v>3</v>
      </c>
      <c r="L152" s="140"/>
      <c r="M152" s="225">
        <v>0</v>
      </c>
      <c r="N152" s="224"/>
      <c r="O152" s="226">
        <f>ROUND($M$152*$K$152,2)</f>
        <v>0</v>
      </c>
      <c r="P152" s="220"/>
      <c r="Q152" s="220"/>
      <c r="R152" s="220"/>
      <c r="S152" s="23"/>
      <c r="U152" s="134"/>
      <c r="V152" s="29" t="s">
        <v>37</v>
      </c>
      <c r="X152" s="135">
        <f>$W$152*$K$152</f>
        <v>0</v>
      </c>
      <c r="Y152" s="135">
        <v>0.003</v>
      </c>
      <c r="Z152" s="135">
        <f>$Y$152*$K$152</f>
        <v>0.009000000000000001</v>
      </c>
      <c r="AA152" s="135">
        <v>0</v>
      </c>
      <c r="AB152" s="136">
        <f>$AA$152*$K$152</f>
        <v>0</v>
      </c>
      <c r="AS152" s="6" t="s">
        <v>156</v>
      </c>
      <c r="AU152" s="6" t="s">
        <v>152</v>
      </c>
      <c r="AV152" s="6" t="s">
        <v>121</v>
      </c>
      <c r="AZ152" s="6" t="s">
        <v>143</v>
      </c>
      <c r="BF152" s="86">
        <f>IF($V$152="základná",$O$152,0)</f>
        <v>0</v>
      </c>
      <c r="BG152" s="86">
        <f>IF($V$152="znížená",$O$152,0)</f>
        <v>0</v>
      </c>
      <c r="BH152" s="86">
        <f>IF($V$152="zákl. prenesená",$O$152,0)</f>
        <v>0</v>
      </c>
      <c r="BI152" s="86">
        <f>IF($V$152="zníž. prenesená",$O$152,0)</f>
        <v>0</v>
      </c>
      <c r="BJ152" s="86">
        <f>IF($V$152="nulová",$O$152,0)</f>
        <v>0</v>
      </c>
      <c r="BK152" s="6" t="s">
        <v>121</v>
      </c>
      <c r="BL152" s="86">
        <f>ROUND($M$152*$K$152,2)</f>
        <v>0</v>
      </c>
      <c r="BM152" s="6" t="s">
        <v>149</v>
      </c>
      <c r="BN152" s="6" t="s">
        <v>269</v>
      </c>
    </row>
    <row r="153" spans="2:66" s="6" customFormat="1" ht="15.75" customHeight="1">
      <c r="B153" s="22"/>
      <c r="C153" s="137" t="s">
        <v>270</v>
      </c>
      <c r="D153" s="137" t="s">
        <v>152</v>
      </c>
      <c r="E153" s="138" t="s">
        <v>271</v>
      </c>
      <c r="F153" s="223" t="s">
        <v>272</v>
      </c>
      <c r="G153" s="224"/>
      <c r="H153" s="224"/>
      <c r="I153" s="224"/>
      <c r="J153" s="139" t="s">
        <v>174</v>
      </c>
      <c r="K153" s="140">
        <v>6</v>
      </c>
      <c r="L153" s="140"/>
      <c r="M153" s="225">
        <v>0</v>
      </c>
      <c r="N153" s="224"/>
      <c r="O153" s="226">
        <f>ROUND($M$153*$K$153,2)</f>
        <v>0</v>
      </c>
      <c r="P153" s="220"/>
      <c r="Q153" s="220"/>
      <c r="R153" s="220"/>
      <c r="S153" s="23"/>
      <c r="U153" s="134"/>
      <c r="V153" s="29" t="s">
        <v>37</v>
      </c>
      <c r="X153" s="135">
        <f>$W$153*$K$153</f>
        <v>0</v>
      </c>
      <c r="Y153" s="135">
        <v>0.002</v>
      </c>
      <c r="Z153" s="135">
        <f>$Y$153*$K$153</f>
        <v>0.012</v>
      </c>
      <c r="AA153" s="135">
        <v>0</v>
      </c>
      <c r="AB153" s="136">
        <f>$AA$153*$K$153</f>
        <v>0</v>
      </c>
      <c r="AS153" s="6" t="s">
        <v>156</v>
      </c>
      <c r="AU153" s="6" t="s">
        <v>152</v>
      </c>
      <c r="AV153" s="6" t="s">
        <v>121</v>
      </c>
      <c r="AZ153" s="6" t="s">
        <v>143</v>
      </c>
      <c r="BF153" s="86">
        <f>IF($V$153="základná",$O$153,0)</f>
        <v>0</v>
      </c>
      <c r="BG153" s="86">
        <f>IF($V$153="znížená",$O$153,0)</f>
        <v>0</v>
      </c>
      <c r="BH153" s="86">
        <f>IF($V$153="zákl. prenesená",$O$153,0)</f>
        <v>0</v>
      </c>
      <c r="BI153" s="86">
        <f>IF($V$153="zníž. prenesená",$O$153,0)</f>
        <v>0</v>
      </c>
      <c r="BJ153" s="86">
        <f>IF($V$153="nulová",$O$153,0)</f>
        <v>0</v>
      </c>
      <c r="BK153" s="6" t="s">
        <v>121</v>
      </c>
      <c r="BL153" s="86">
        <f>ROUND($M$153*$K$153,2)</f>
        <v>0</v>
      </c>
      <c r="BM153" s="6" t="s">
        <v>149</v>
      </c>
      <c r="BN153" s="6" t="s">
        <v>273</v>
      </c>
    </row>
    <row r="154" spans="2:66" s="6" customFormat="1" ht="27" customHeight="1">
      <c r="B154" s="22"/>
      <c r="C154" s="137" t="s">
        <v>274</v>
      </c>
      <c r="D154" s="137" t="s">
        <v>152</v>
      </c>
      <c r="E154" s="138" t="s">
        <v>275</v>
      </c>
      <c r="F154" s="223" t="s">
        <v>276</v>
      </c>
      <c r="G154" s="224"/>
      <c r="H154" s="224"/>
      <c r="I154" s="224"/>
      <c r="J154" s="139" t="s">
        <v>174</v>
      </c>
      <c r="K154" s="140">
        <v>5</v>
      </c>
      <c r="L154" s="140"/>
      <c r="M154" s="225">
        <v>0</v>
      </c>
      <c r="N154" s="224"/>
      <c r="O154" s="226">
        <f>ROUND($M$154*$K$154,2)</f>
        <v>0</v>
      </c>
      <c r="P154" s="220"/>
      <c r="Q154" s="220"/>
      <c r="R154" s="220"/>
      <c r="S154" s="23"/>
      <c r="U154" s="134"/>
      <c r="V154" s="29" t="s">
        <v>37</v>
      </c>
      <c r="X154" s="135">
        <f>$W$154*$K$154</f>
        <v>0</v>
      </c>
      <c r="Y154" s="135">
        <v>0.005</v>
      </c>
      <c r="Z154" s="135">
        <f>$Y$154*$K$154</f>
        <v>0.025</v>
      </c>
      <c r="AA154" s="135">
        <v>0</v>
      </c>
      <c r="AB154" s="136">
        <f>$AA$154*$K$154</f>
        <v>0</v>
      </c>
      <c r="AS154" s="6" t="s">
        <v>156</v>
      </c>
      <c r="AU154" s="6" t="s">
        <v>152</v>
      </c>
      <c r="AV154" s="6" t="s">
        <v>121</v>
      </c>
      <c r="AZ154" s="6" t="s">
        <v>143</v>
      </c>
      <c r="BF154" s="86">
        <f>IF($V$154="základná",$O$154,0)</f>
        <v>0</v>
      </c>
      <c r="BG154" s="86">
        <f>IF($V$154="znížená",$O$154,0)</f>
        <v>0</v>
      </c>
      <c r="BH154" s="86">
        <f>IF($V$154="zákl. prenesená",$O$154,0)</f>
        <v>0</v>
      </c>
      <c r="BI154" s="86">
        <f>IF($V$154="zníž. prenesená",$O$154,0)</f>
        <v>0</v>
      </c>
      <c r="BJ154" s="86">
        <f>IF($V$154="nulová",$O$154,0)</f>
        <v>0</v>
      </c>
      <c r="BK154" s="6" t="s">
        <v>121</v>
      </c>
      <c r="BL154" s="86">
        <f>ROUND($M$154*$K$154,2)</f>
        <v>0</v>
      </c>
      <c r="BM154" s="6" t="s">
        <v>149</v>
      </c>
      <c r="BN154" s="6" t="s">
        <v>277</v>
      </c>
    </row>
    <row r="155" spans="2:66" s="6" customFormat="1" ht="15.75" customHeight="1">
      <c r="B155" s="22"/>
      <c r="C155" s="137" t="s">
        <v>278</v>
      </c>
      <c r="D155" s="137" t="s">
        <v>152</v>
      </c>
      <c r="E155" s="138" t="s">
        <v>279</v>
      </c>
      <c r="F155" s="223" t="s">
        <v>280</v>
      </c>
      <c r="G155" s="224"/>
      <c r="H155" s="224"/>
      <c r="I155" s="224"/>
      <c r="J155" s="139" t="s">
        <v>174</v>
      </c>
      <c r="K155" s="140">
        <v>2</v>
      </c>
      <c r="L155" s="140"/>
      <c r="M155" s="225">
        <v>0</v>
      </c>
      <c r="N155" s="224"/>
      <c r="O155" s="226">
        <f>ROUND($M$155*$K$155,2)</f>
        <v>0</v>
      </c>
      <c r="P155" s="220"/>
      <c r="Q155" s="220"/>
      <c r="R155" s="220"/>
      <c r="S155" s="23"/>
      <c r="U155" s="134"/>
      <c r="V155" s="29" t="s">
        <v>37</v>
      </c>
      <c r="X155" s="135">
        <f>$W$155*$K$155</f>
        <v>0</v>
      </c>
      <c r="Y155" s="135">
        <v>0.0003</v>
      </c>
      <c r="Z155" s="135">
        <f>$Y$155*$K$155</f>
        <v>0.0006</v>
      </c>
      <c r="AA155" s="135">
        <v>0</v>
      </c>
      <c r="AB155" s="136">
        <f>$AA$155*$K$155</f>
        <v>0</v>
      </c>
      <c r="AS155" s="6" t="s">
        <v>156</v>
      </c>
      <c r="AU155" s="6" t="s">
        <v>152</v>
      </c>
      <c r="AV155" s="6" t="s">
        <v>121</v>
      </c>
      <c r="AZ155" s="6" t="s">
        <v>143</v>
      </c>
      <c r="BF155" s="86">
        <f>IF($V$155="základná",$O$155,0)</f>
        <v>0</v>
      </c>
      <c r="BG155" s="86">
        <f>IF($V$155="znížená",$O$155,0)</f>
        <v>0</v>
      </c>
      <c r="BH155" s="86">
        <f>IF($V$155="zákl. prenesená",$O$155,0)</f>
        <v>0</v>
      </c>
      <c r="BI155" s="86">
        <f>IF($V$155="zníž. prenesená",$O$155,0)</f>
        <v>0</v>
      </c>
      <c r="BJ155" s="86">
        <f>IF($V$155="nulová",$O$155,0)</f>
        <v>0</v>
      </c>
      <c r="BK155" s="6" t="s">
        <v>121</v>
      </c>
      <c r="BL155" s="86">
        <f>ROUND($M$155*$K$155,2)</f>
        <v>0</v>
      </c>
      <c r="BM155" s="6" t="s">
        <v>149</v>
      </c>
      <c r="BN155" s="6" t="s">
        <v>281</v>
      </c>
    </row>
    <row r="156" spans="2:66" s="6" customFormat="1" ht="39" customHeight="1">
      <c r="B156" s="22"/>
      <c r="C156" s="137" t="s">
        <v>282</v>
      </c>
      <c r="D156" s="137" t="s">
        <v>152</v>
      </c>
      <c r="E156" s="138" t="s">
        <v>283</v>
      </c>
      <c r="F156" s="223" t="s">
        <v>284</v>
      </c>
      <c r="G156" s="224"/>
      <c r="H156" s="224"/>
      <c r="I156" s="224"/>
      <c r="J156" s="139" t="s">
        <v>174</v>
      </c>
      <c r="K156" s="140">
        <v>7</v>
      </c>
      <c r="L156" s="140"/>
      <c r="M156" s="225">
        <v>0</v>
      </c>
      <c r="N156" s="224"/>
      <c r="O156" s="226">
        <f>ROUND($M$156*$K$156,2)</f>
        <v>0</v>
      </c>
      <c r="P156" s="220"/>
      <c r="Q156" s="220"/>
      <c r="R156" s="220"/>
      <c r="S156" s="23"/>
      <c r="U156" s="134"/>
      <c r="V156" s="29" t="s">
        <v>37</v>
      </c>
      <c r="X156" s="135">
        <f>$W$156*$K$156</f>
        <v>0</v>
      </c>
      <c r="Y156" s="135">
        <v>0.002</v>
      </c>
      <c r="Z156" s="135">
        <f>$Y$156*$K$156</f>
        <v>0.014</v>
      </c>
      <c r="AA156" s="135">
        <v>0</v>
      </c>
      <c r="AB156" s="136">
        <f>$AA$156*$K$156</f>
        <v>0</v>
      </c>
      <c r="AS156" s="6" t="s">
        <v>156</v>
      </c>
      <c r="AU156" s="6" t="s">
        <v>152</v>
      </c>
      <c r="AV156" s="6" t="s">
        <v>121</v>
      </c>
      <c r="AZ156" s="6" t="s">
        <v>143</v>
      </c>
      <c r="BF156" s="86">
        <f>IF($V$156="základná",$O$156,0)</f>
        <v>0</v>
      </c>
      <c r="BG156" s="86">
        <f>IF($V$156="znížená",$O$156,0)</f>
        <v>0</v>
      </c>
      <c r="BH156" s="86">
        <f>IF($V$156="zákl. prenesená",$O$156,0)</f>
        <v>0</v>
      </c>
      <c r="BI156" s="86">
        <f>IF($V$156="zníž. prenesená",$O$156,0)</f>
        <v>0</v>
      </c>
      <c r="BJ156" s="86">
        <f>IF($V$156="nulová",$O$156,0)</f>
        <v>0</v>
      </c>
      <c r="BK156" s="6" t="s">
        <v>121</v>
      </c>
      <c r="BL156" s="86">
        <f>ROUND($M$156*$K$156,2)</f>
        <v>0</v>
      </c>
      <c r="BM156" s="6" t="s">
        <v>149</v>
      </c>
      <c r="BN156" s="6" t="s">
        <v>285</v>
      </c>
    </row>
    <row r="157" spans="2:66" s="6" customFormat="1" ht="15.75" customHeight="1">
      <c r="B157" s="22"/>
      <c r="C157" s="137" t="s">
        <v>286</v>
      </c>
      <c r="D157" s="137" t="s">
        <v>152</v>
      </c>
      <c r="E157" s="138" t="s">
        <v>287</v>
      </c>
      <c r="F157" s="223" t="s">
        <v>288</v>
      </c>
      <c r="G157" s="224"/>
      <c r="H157" s="224"/>
      <c r="I157" s="224"/>
      <c r="J157" s="139" t="s">
        <v>174</v>
      </c>
      <c r="K157" s="140">
        <v>16</v>
      </c>
      <c r="L157" s="140"/>
      <c r="M157" s="225">
        <v>0</v>
      </c>
      <c r="N157" s="224"/>
      <c r="O157" s="226">
        <f>ROUND($M$157*$K$157,2)</f>
        <v>0</v>
      </c>
      <c r="P157" s="220"/>
      <c r="Q157" s="220"/>
      <c r="R157" s="220"/>
      <c r="S157" s="23"/>
      <c r="U157" s="134"/>
      <c r="V157" s="29" t="s">
        <v>37</v>
      </c>
      <c r="X157" s="135">
        <f>$W$157*$K$157</f>
        <v>0</v>
      </c>
      <c r="Y157" s="135">
        <v>0.005</v>
      </c>
      <c r="Z157" s="135">
        <f>$Y$157*$K$157</f>
        <v>0.08</v>
      </c>
      <c r="AA157" s="135">
        <v>0</v>
      </c>
      <c r="AB157" s="136">
        <f>$AA$157*$K$157</f>
        <v>0</v>
      </c>
      <c r="AS157" s="6" t="s">
        <v>156</v>
      </c>
      <c r="AU157" s="6" t="s">
        <v>152</v>
      </c>
      <c r="AV157" s="6" t="s">
        <v>121</v>
      </c>
      <c r="AZ157" s="6" t="s">
        <v>143</v>
      </c>
      <c r="BF157" s="86">
        <f>IF($V$157="základná",$O$157,0)</f>
        <v>0</v>
      </c>
      <c r="BG157" s="86">
        <f>IF($V$157="znížená",$O$157,0)</f>
        <v>0</v>
      </c>
      <c r="BH157" s="86">
        <f>IF($V$157="zákl. prenesená",$O$157,0)</f>
        <v>0</v>
      </c>
      <c r="BI157" s="86">
        <f>IF($V$157="zníž. prenesená",$O$157,0)</f>
        <v>0</v>
      </c>
      <c r="BJ157" s="86">
        <f>IF($V$157="nulová",$O$157,0)</f>
        <v>0</v>
      </c>
      <c r="BK157" s="6" t="s">
        <v>121</v>
      </c>
      <c r="BL157" s="86">
        <f>ROUND($M$157*$K$157,2)</f>
        <v>0</v>
      </c>
      <c r="BM157" s="6" t="s">
        <v>149</v>
      </c>
      <c r="BN157" s="6" t="s">
        <v>289</v>
      </c>
    </row>
    <row r="158" spans="2:66" s="6" customFormat="1" ht="39" customHeight="1">
      <c r="B158" s="22"/>
      <c r="C158" s="137" t="s">
        <v>290</v>
      </c>
      <c r="D158" s="137" t="s">
        <v>152</v>
      </c>
      <c r="E158" s="138" t="s">
        <v>291</v>
      </c>
      <c r="F158" s="223" t="s">
        <v>292</v>
      </c>
      <c r="G158" s="224"/>
      <c r="H158" s="224"/>
      <c r="I158" s="224"/>
      <c r="J158" s="139" t="s">
        <v>174</v>
      </c>
      <c r="K158" s="140">
        <v>21</v>
      </c>
      <c r="L158" s="140"/>
      <c r="M158" s="225">
        <v>0</v>
      </c>
      <c r="N158" s="224"/>
      <c r="O158" s="226">
        <f>ROUND($M$158*$K$158,2)</f>
        <v>0</v>
      </c>
      <c r="P158" s="220"/>
      <c r="Q158" s="220"/>
      <c r="R158" s="220"/>
      <c r="S158" s="23"/>
      <c r="U158" s="134"/>
      <c r="V158" s="29" t="s">
        <v>37</v>
      </c>
      <c r="X158" s="135">
        <f>$W$158*$K$158</f>
        <v>0</v>
      </c>
      <c r="Y158" s="135">
        <v>0.0002</v>
      </c>
      <c r="Z158" s="135">
        <f>$Y$158*$K$158</f>
        <v>0.004200000000000001</v>
      </c>
      <c r="AA158" s="135">
        <v>0</v>
      </c>
      <c r="AB158" s="136">
        <f>$AA$158*$K$158</f>
        <v>0</v>
      </c>
      <c r="AS158" s="6" t="s">
        <v>156</v>
      </c>
      <c r="AU158" s="6" t="s">
        <v>152</v>
      </c>
      <c r="AV158" s="6" t="s">
        <v>121</v>
      </c>
      <c r="AZ158" s="6" t="s">
        <v>143</v>
      </c>
      <c r="BF158" s="86">
        <f>IF($V$158="základná",$O$158,0)</f>
        <v>0</v>
      </c>
      <c r="BG158" s="86">
        <f>IF($V$158="znížená",$O$158,0)</f>
        <v>0</v>
      </c>
      <c r="BH158" s="86">
        <f>IF($V$158="zákl. prenesená",$O$158,0)</f>
        <v>0</v>
      </c>
      <c r="BI158" s="86">
        <f>IF($V$158="zníž. prenesená",$O$158,0)</f>
        <v>0</v>
      </c>
      <c r="BJ158" s="86">
        <f>IF($V$158="nulová",$O$158,0)</f>
        <v>0</v>
      </c>
      <c r="BK158" s="6" t="s">
        <v>121</v>
      </c>
      <c r="BL158" s="86">
        <f>ROUND($M$158*$K$158,2)</f>
        <v>0</v>
      </c>
      <c r="BM158" s="6" t="s">
        <v>149</v>
      </c>
      <c r="BN158" s="6" t="s">
        <v>293</v>
      </c>
    </row>
    <row r="159" spans="2:66" s="6" customFormat="1" ht="39" customHeight="1">
      <c r="B159" s="22"/>
      <c r="C159" s="137" t="s">
        <v>294</v>
      </c>
      <c r="D159" s="137" t="s">
        <v>152</v>
      </c>
      <c r="E159" s="138" t="s">
        <v>295</v>
      </c>
      <c r="F159" s="223" t="s">
        <v>296</v>
      </c>
      <c r="G159" s="224"/>
      <c r="H159" s="224"/>
      <c r="I159" s="224"/>
      <c r="J159" s="139" t="s">
        <v>174</v>
      </c>
      <c r="K159" s="140">
        <v>16</v>
      </c>
      <c r="L159" s="140"/>
      <c r="M159" s="225">
        <v>0</v>
      </c>
      <c r="N159" s="224"/>
      <c r="O159" s="226">
        <f>ROUND($M$159*$K$159,2)</f>
        <v>0</v>
      </c>
      <c r="P159" s="220"/>
      <c r="Q159" s="220"/>
      <c r="R159" s="220"/>
      <c r="S159" s="23"/>
      <c r="U159" s="134"/>
      <c r="V159" s="29" t="s">
        <v>37</v>
      </c>
      <c r="X159" s="135">
        <f>$W$159*$K$159</f>
        <v>0</v>
      </c>
      <c r="Y159" s="135">
        <v>0.002</v>
      </c>
      <c r="Z159" s="135">
        <f>$Y$159*$K$159</f>
        <v>0.032</v>
      </c>
      <c r="AA159" s="135">
        <v>0</v>
      </c>
      <c r="AB159" s="136">
        <f>$AA$159*$K$159</f>
        <v>0</v>
      </c>
      <c r="AS159" s="6" t="s">
        <v>156</v>
      </c>
      <c r="AU159" s="6" t="s">
        <v>152</v>
      </c>
      <c r="AV159" s="6" t="s">
        <v>121</v>
      </c>
      <c r="AZ159" s="6" t="s">
        <v>143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121</v>
      </c>
      <c r="BL159" s="86">
        <f>ROUND($M$159*$K$159,2)</f>
        <v>0</v>
      </c>
      <c r="BM159" s="6" t="s">
        <v>149</v>
      </c>
      <c r="BN159" s="6" t="s">
        <v>297</v>
      </c>
    </row>
    <row r="160" spans="2:66" s="6" customFormat="1" ht="15.75" customHeight="1">
      <c r="B160" s="22"/>
      <c r="C160" s="137" t="s">
        <v>298</v>
      </c>
      <c r="D160" s="137" t="s">
        <v>152</v>
      </c>
      <c r="E160" s="138" t="s">
        <v>299</v>
      </c>
      <c r="F160" s="223" t="s">
        <v>300</v>
      </c>
      <c r="G160" s="224"/>
      <c r="H160" s="224"/>
      <c r="I160" s="224"/>
      <c r="J160" s="139" t="s">
        <v>174</v>
      </c>
      <c r="K160" s="140">
        <v>11</v>
      </c>
      <c r="L160" s="140"/>
      <c r="M160" s="225">
        <v>0</v>
      </c>
      <c r="N160" s="224"/>
      <c r="O160" s="226">
        <f>ROUND($M$160*$K$160,2)</f>
        <v>0</v>
      </c>
      <c r="P160" s="220"/>
      <c r="Q160" s="220"/>
      <c r="R160" s="220"/>
      <c r="S160" s="23"/>
      <c r="U160" s="134"/>
      <c r="V160" s="29" t="s">
        <v>37</v>
      </c>
      <c r="X160" s="135">
        <f>$W$160*$K$160</f>
        <v>0</v>
      </c>
      <c r="Y160" s="135">
        <v>0.002</v>
      </c>
      <c r="Z160" s="135">
        <f>$Y$160*$K$160</f>
        <v>0.022</v>
      </c>
      <c r="AA160" s="135">
        <v>0</v>
      </c>
      <c r="AB160" s="136">
        <f>$AA$160*$K$160</f>
        <v>0</v>
      </c>
      <c r="AS160" s="6" t="s">
        <v>156</v>
      </c>
      <c r="AU160" s="6" t="s">
        <v>152</v>
      </c>
      <c r="AV160" s="6" t="s">
        <v>121</v>
      </c>
      <c r="AZ160" s="6" t="s">
        <v>143</v>
      </c>
      <c r="BF160" s="86">
        <f>IF($V$160="základná",$O$160,0)</f>
        <v>0</v>
      </c>
      <c r="BG160" s="86">
        <f>IF($V$160="znížená",$O$160,0)</f>
        <v>0</v>
      </c>
      <c r="BH160" s="86">
        <f>IF($V$160="zákl. prenesená",$O$160,0)</f>
        <v>0</v>
      </c>
      <c r="BI160" s="86">
        <f>IF($V$160="zníž. prenesená",$O$160,0)</f>
        <v>0</v>
      </c>
      <c r="BJ160" s="86">
        <f>IF($V$160="nulová",$O$160,0)</f>
        <v>0</v>
      </c>
      <c r="BK160" s="6" t="s">
        <v>121</v>
      </c>
      <c r="BL160" s="86">
        <f>ROUND($M$160*$K$160,2)</f>
        <v>0</v>
      </c>
      <c r="BM160" s="6" t="s">
        <v>149</v>
      </c>
      <c r="BN160" s="6" t="s">
        <v>301</v>
      </c>
    </row>
    <row r="161" spans="2:66" s="6" customFormat="1" ht="15.75" customHeight="1">
      <c r="B161" s="22"/>
      <c r="C161" s="137" t="s">
        <v>302</v>
      </c>
      <c r="D161" s="137" t="s">
        <v>152</v>
      </c>
      <c r="E161" s="138" t="s">
        <v>303</v>
      </c>
      <c r="F161" s="223" t="s">
        <v>304</v>
      </c>
      <c r="G161" s="224"/>
      <c r="H161" s="224"/>
      <c r="I161" s="224"/>
      <c r="J161" s="139" t="s">
        <v>174</v>
      </c>
      <c r="K161" s="140">
        <v>36</v>
      </c>
      <c r="L161" s="140"/>
      <c r="M161" s="225">
        <v>0</v>
      </c>
      <c r="N161" s="224"/>
      <c r="O161" s="226">
        <f>ROUND($M$161*$K$161,2)</f>
        <v>0</v>
      </c>
      <c r="P161" s="220"/>
      <c r="Q161" s="220"/>
      <c r="R161" s="220"/>
      <c r="S161" s="23"/>
      <c r="U161" s="134"/>
      <c r="V161" s="29" t="s">
        <v>37</v>
      </c>
      <c r="X161" s="135">
        <f>$W$161*$K$161</f>
        <v>0</v>
      </c>
      <c r="Y161" s="135">
        <v>0.002</v>
      </c>
      <c r="Z161" s="135">
        <f>$Y$161*$K$161</f>
        <v>0.07200000000000001</v>
      </c>
      <c r="AA161" s="135">
        <v>0</v>
      </c>
      <c r="AB161" s="136">
        <f>$AA$161*$K$161</f>
        <v>0</v>
      </c>
      <c r="AS161" s="6" t="s">
        <v>156</v>
      </c>
      <c r="AU161" s="6" t="s">
        <v>152</v>
      </c>
      <c r="AV161" s="6" t="s">
        <v>121</v>
      </c>
      <c r="AZ161" s="6" t="s">
        <v>143</v>
      </c>
      <c r="BF161" s="86">
        <f>IF($V$161="základná",$O$161,0)</f>
        <v>0</v>
      </c>
      <c r="BG161" s="86">
        <f>IF($V$161="znížená",$O$161,0)</f>
        <v>0</v>
      </c>
      <c r="BH161" s="86">
        <f>IF($V$161="zákl. prenesená",$O$161,0)</f>
        <v>0</v>
      </c>
      <c r="BI161" s="86">
        <f>IF($V$161="zníž. prenesená",$O$161,0)</f>
        <v>0</v>
      </c>
      <c r="BJ161" s="86">
        <f>IF($V$161="nulová",$O$161,0)</f>
        <v>0</v>
      </c>
      <c r="BK161" s="6" t="s">
        <v>121</v>
      </c>
      <c r="BL161" s="86">
        <f>ROUND($M$161*$K$161,2)</f>
        <v>0</v>
      </c>
      <c r="BM161" s="6" t="s">
        <v>149</v>
      </c>
      <c r="BN161" s="6" t="s">
        <v>305</v>
      </c>
    </row>
    <row r="162" spans="2:66" s="6" customFormat="1" ht="15.75" customHeight="1">
      <c r="B162" s="22"/>
      <c r="C162" s="137" t="s">
        <v>306</v>
      </c>
      <c r="D162" s="137" t="s">
        <v>152</v>
      </c>
      <c r="E162" s="138" t="s">
        <v>307</v>
      </c>
      <c r="F162" s="223" t="s">
        <v>308</v>
      </c>
      <c r="G162" s="224"/>
      <c r="H162" s="224"/>
      <c r="I162" s="224"/>
      <c r="J162" s="139" t="s">
        <v>174</v>
      </c>
      <c r="K162" s="140">
        <v>15</v>
      </c>
      <c r="L162" s="140"/>
      <c r="M162" s="225">
        <v>0</v>
      </c>
      <c r="N162" s="224"/>
      <c r="O162" s="226">
        <f>ROUND($M$162*$K$162,2)</f>
        <v>0</v>
      </c>
      <c r="P162" s="220"/>
      <c r="Q162" s="220"/>
      <c r="R162" s="220"/>
      <c r="S162" s="23"/>
      <c r="U162" s="134"/>
      <c r="V162" s="29" t="s">
        <v>37</v>
      </c>
      <c r="X162" s="135">
        <f>$W$162*$K$162</f>
        <v>0</v>
      </c>
      <c r="Y162" s="135">
        <v>0.002</v>
      </c>
      <c r="Z162" s="135">
        <f>$Y$162*$K$162</f>
        <v>0.03</v>
      </c>
      <c r="AA162" s="135">
        <v>0</v>
      </c>
      <c r="AB162" s="136">
        <f>$AA$162*$K$162</f>
        <v>0</v>
      </c>
      <c r="AS162" s="6" t="s">
        <v>156</v>
      </c>
      <c r="AU162" s="6" t="s">
        <v>152</v>
      </c>
      <c r="AV162" s="6" t="s">
        <v>121</v>
      </c>
      <c r="AZ162" s="6" t="s">
        <v>143</v>
      </c>
      <c r="BF162" s="86">
        <f>IF($V$162="základná",$O$162,0)</f>
        <v>0</v>
      </c>
      <c r="BG162" s="86">
        <f>IF($V$162="znížená",$O$162,0)</f>
        <v>0</v>
      </c>
      <c r="BH162" s="86">
        <f>IF($V$162="zákl. prenesená",$O$162,0)</f>
        <v>0</v>
      </c>
      <c r="BI162" s="86">
        <f>IF($V$162="zníž. prenesená",$O$162,0)</f>
        <v>0</v>
      </c>
      <c r="BJ162" s="86">
        <f>IF($V$162="nulová",$O$162,0)</f>
        <v>0</v>
      </c>
      <c r="BK162" s="6" t="s">
        <v>121</v>
      </c>
      <c r="BL162" s="86">
        <f>ROUND($M$162*$K$162,2)</f>
        <v>0</v>
      </c>
      <c r="BM162" s="6" t="s">
        <v>149</v>
      </c>
      <c r="BN162" s="6" t="s">
        <v>309</v>
      </c>
    </row>
    <row r="163" spans="2:66" s="6" customFormat="1" ht="15.75" customHeight="1">
      <c r="B163" s="22"/>
      <c r="C163" s="137" t="s">
        <v>310</v>
      </c>
      <c r="D163" s="137" t="s">
        <v>152</v>
      </c>
      <c r="E163" s="138" t="s">
        <v>311</v>
      </c>
      <c r="F163" s="223" t="s">
        <v>312</v>
      </c>
      <c r="G163" s="224"/>
      <c r="H163" s="224"/>
      <c r="I163" s="224"/>
      <c r="J163" s="139" t="s">
        <v>174</v>
      </c>
      <c r="K163" s="140">
        <v>12</v>
      </c>
      <c r="L163" s="140"/>
      <c r="M163" s="225">
        <v>0</v>
      </c>
      <c r="N163" s="224"/>
      <c r="O163" s="226">
        <f>ROUND($M$163*$K$163,2)</f>
        <v>0</v>
      </c>
      <c r="P163" s="220"/>
      <c r="Q163" s="220"/>
      <c r="R163" s="220"/>
      <c r="S163" s="23"/>
      <c r="U163" s="134"/>
      <c r="V163" s="29" t="s">
        <v>37</v>
      </c>
      <c r="X163" s="135">
        <f>$W$163*$K$163</f>
        <v>0</v>
      </c>
      <c r="Y163" s="135">
        <v>0.0003</v>
      </c>
      <c r="Z163" s="135">
        <f>$Y$163*$K$163</f>
        <v>0.0036</v>
      </c>
      <c r="AA163" s="135">
        <v>0</v>
      </c>
      <c r="AB163" s="136">
        <f>$AA$163*$K$163</f>
        <v>0</v>
      </c>
      <c r="AS163" s="6" t="s">
        <v>156</v>
      </c>
      <c r="AU163" s="6" t="s">
        <v>152</v>
      </c>
      <c r="AV163" s="6" t="s">
        <v>121</v>
      </c>
      <c r="AZ163" s="6" t="s">
        <v>143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121</v>
      </c>
      <c r="BL163" s="86">
        <f>ROUND($M$163*$K$163,2)</f>
        <v>0</v>
      </c>
      <c r="BM163" s="6" t="s">
        <v>149</v>
      </c>
      <c r="BN163" s="6" t="s">
        <v>313</v>
      </c>
    </row>
    <row r="164" spans="2:66" s="6" customFormat="1" ht="15.75" customHeight="1">
      <c r="B164" s="22"/>
      <c r="C164" s="137" t="s">
        <v>314</v>
      </c>
      <c r="D164" s="137" t="s">
        <v>152</v>
      </c>
      <c r="E164" s="138" t="s">
        <v>315</v>
      </c>
      <c r="F164" s="223" t="s">
        <v>316</v>
      </c>
      <c r="G164" s="224"/>
      <c r="H164" s="224"/>
      <c r="I164" s="224"/>
      <c r="J164" s="139" t="s">
        <v>174</v>
      </c>
      <c r="K164" s="140">
        <v>3</v>
      </c>
      <c r="L164" s="140"/>
      <c r="M164" s="225">
        <v>0</v>
      </c>
      <c r="N164" s="224"/>
      <c r="O164" s="226">
        <f>ROUND($M$164*$K$164,2)</f>
        <v>0</v>
      </c>
      <c r="P164" s="220"/>
      <c r="Q164" s="220"/>
      <c r="R164" s="220"/>
      <c r="S164" s="23"/>
      <c r="U164" s="134"/>
      <c r="V164" s="29" t="s">
        <v>37</v>
      </c>
      <c r="X164" s="135">
        <f>$W$164*$K$164</f>
        <v>0</v>
      </c>
      <c r="Y164" s="135">
        <v>0</v>
      </c>
      <c r="Z164" s="135">
        <f>$Y$164*$K$164</f>
        <v>0</v>
      </c>
      <c r="AA164" s="135">
        <v>0</v>
      </c>
      <c r="AB164" s="136">
        <f>$AA$164*$K$164</f>
        <v>0</v>
      </c>
      <c r="AS164" s="6" t="s">
        <v>156</v>
      </c>
      <c r="AU164" s="6" t="s">
        <v>152</v>
      </c>
      <c r="AV164" s="6" t="s">
        <v>121</v>
      </c>
      <c r="AZ164" s="6" t="s">
        <v>143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121</v>
      </c>
      <c r="BL164" s="86">
        <f>ROUND($M$164*$K$164,2)</f>
        <v>0</v>
      </c>
      <c r="BM164" s="6" t="s">
        <v>149</v>
      </c>
      <c r="BN164" s="6" t="s">
        <v>317</v>
      </c>
    </row>
    <row r="165" spans="2:66" s="6" customFormat="1" ht="15.75" customHeight="1">
      <c r="B165" s="22"/>
      <c r="C165" s="137" t="s">
        <v>318</v>
      </c>
      <c r="D165" s="137" t="s">
        <v>152</v>
      </c>
      <c r="E165" s="138" t="s">
        <v>319</v>
      </c>
      <c r="F165" s="223" t="s">
        <v>320</v>
      </c>
      <c r="G165" s="224"/>
      <c r="H165" s="224"/>
      <c r="I165" s="224"/>
      <c r="J165" s="139" t="s">
        <v>174</v>
      </c>
      <c r="K165" s="140">
        <v>8</v>
      </c>
      <c r="L165" s="140"/>
      <c r="M165" s="225">
        <v>0</v>
      </c>
      <c r="N165" s="224"/>
      <c r="O165" s="226">
        <f>ROUND($M$165*$K$165,2)</f>
        <v>0</v>
      </c>
      <c r="P165" s="220"/>
      <c r="Q165" s="220"/>
      <c r="R165" s="220"/>
      <c r="S165" s="23"/>
      <c r="U165" s="134"/>
      <c r="V165" s="29" t="s">
        <v>37</v>
      </c>
      <c r="X165" s="135">
        <f>$W$165*$K$165</f>
        <v>0</v>
      </c>
      <c r="Y165" s="135">
        <v>0.0005</v>
      </c>
      <c r="Z165" s="135">
        <f>$Y$165*$K$165</f>
        <v>0.004</v>
      </c>
      <c r="AA165" s="135">
        <v>0</v>
      </c>
      <c r="AB165" s="136">
        <f>$AA$165*$K$165</f>
        <v>0</v>
      </c>
      <c r="AS165" s="6" t="s">
        <v>156</v>
      </c>
      <c r="AU165" s="6" t="s">
        <v>152</v>
      </c>
      <c r="AV165" s="6" t="s">
        <v>121</v>
      </c>
      <c r="AZ165" s="6" t="s">
        <v>143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121</v>
      </c>
      <c r="BL165" s="86">
        <f>ROUND($M$165*$K$165,2)</f>
        <v>0</v>
      </c>
      <c r="BM165" s="6" t="s">
        <v>149</v>
      </c>
      <c r="BN165" s="6" t="s">
        <v>321</v>
      </c>
    </row>
    <row r="166" spans="2:66" s="6" customFormat="1" ht="39" customHeight="1">
      <c r="B166" s="22"/>
      <c r="C166" s="130" t="s">
        <v>322</v>
      </c>
      <c r="D166" s="130" t="s">
        <v>145</v>
      </c>
      <c r="E166" s="131" t="s">
        <v>323</v>
      </c>
      <c r="F166" s="219" t="s">
        <v>324</v>
      </c>
      <c r="G166" s="220"/>
      <c r="H166" s="220"/>
      <c r="I166" s="220"/>
      <c r="J166" s="132" t="s">
        <v>174</v>
      </c>
      <c r="K166" s="133">
        <v>13</v>
      </c>
      <c r="L166" s="133"/>
      <c r="M166" s="221">
        <v>0</v>
      </c>
      <c r="N166" s="220"/>
      <c r="O166" s="222">
        <f>ROUND($M$166*$K$166,2)</f>
        <v>0</v>
      </c>
      <c r="P166" s="220"/>
      <c r="Q166" s="220"/>
      <c r="R166" s="220"/>
      <c r="S166" s="23"/>
      <c r="U166" s="134"/>
      <c r="V166" s="29" t="s">
        <v>37</v>
      </c>
      <c r="X166" s="135">
        <f>$W$166*$K$166</f>
        <v>0</v>
      </c>
      <c r="Y166" s="135">
        <v>0</v>
      </c>
      <c r="Z166" s="135">
        <f>$Y$166*$K$166</f>
        <v>0</v>
      </c>
      <c r="AA166" s="135">
        <v>0</v>
      </c>
      <c r="AB166" s="136">
        <f>$AA$166*$K$166</f>
        <v>0</v>
      </c>
      <c r="AS166" s="6" t="s">
        <v>149</v>
      </c>
      <c r="AU166" s="6" t="s">
        <v>145</v>
      </c>
      <c r="AV166" s="6" t="s">
        <v>121</v>
      </c>
      <c r="AZ166" s="6" t="s">
        <v>143</v>
      </c>
      <c r="BF166" s="86">
        <f>IF($V$166="základná",$O$166,0)</f>
        <v>0</v>
      </c>
      <c r="BG166" s="86">
        <f>IF($V$166="znížená",$O$166,0)</f>
        <v>0</v>
      </c>
      <c r="BH166" s="86">
        <f>IF($V$166="zákl. prenesená",$O$166,0)</f>
        <v>0</v>
      </c>
      <c r="BI166" s="86">
        <f>IF($V$166="zníž. prenesená",$O$166,0)</f>
        <v>0</v>
      </c>
      <c r="BJ166" s="86">
        <f>IF($V$166="nulová",$O$166,0)</f>
        <v>0</v>
      </c>
      <c r="BK166" s="6" t="s">
        <v>121</v>
      </c>
      <c r="BL166" s="86">
        <f>ROUND($M$166*$K$166,2)</f>
        <v>0</v>
      </c>
      <c r="BM166" s="6" t="s">
        <v>149</v>
      </c>
      <c r="BN166" s="6" t="s">
        <v>325</v>
      </c>
    </row>
    <row r="167" spans="2:66" s="6" customFormat="1" ht="15.75" customHeight="1">
      <c r="B167" s="22"/>
      <c r="C167" s="137" t="s">
        <v>326</v>
      </c>
      <c r="D167" s="137" t="s">
        <v>152</v>
      </c>
      <c r="E167" s="138" t="s">
        <v>327</v>
      </c>
      <c r="F167" s="223" t="s">
        <v>328</v>
      </c>
      <c r="G167" s="224"/>
      <c r="H167" s="224"/>
      <c r="I167" s="224"/>
      <c r="J167" s="139" t="s">
        <v>174</v>
      </c>
      <c r="K167" s="140">
        <v>3</v>
      </c>
      <c r="L167" s="140"/>
      <c r="M167" s="225">
        <v>0</v>
      </c>
      <c r="N167" s="224"/>
      <c r="O167" s="226">
        <f>ROUND($M$167*$K$167,2)</f>
        <v>0</v>
      </c>
      <c r="P167" s="220"/>
      <c r="Q167" s="220"/>
      <c r="R167" s="220"/>
      <c r="S167" s="23"/>
      <c r="U167" s="134"/>
      <c r="V167" s="29" t="s">
        <v>37</v>
      </c>
      <c r="X167" s="135">
        <f>$W$167*$K$167</f>
        <v>0</v>
      </c>
      <c r="Y167" s="135">
        <v>0.005</v>
      </c>
      <c r="Z167" s="135">
        <f>$Y$167*$K$167</f>
        <v>0.015</v>
      </c>
      <c r="AA167" s="135">
        <v>0</v>
      </c>
      <c r="AB167" s="136">
        <f>$AA$167*$K$167</f>
        <v>0</v>
      </c>
      <c r="AS167" s="6" t="s">
        <v>156</v>
      </c>
      <c r="AU167" s="6" t="s">
        <v>152</v>
      </c>
      <c r="AV167" s="6" t="s">
        <v>121</v>
      </c>
      <c r="AZ167" s="6" t="s">
        <v>143</v>
      </c>
      <c r="BF167" s="86">
        <f>IF($V$167="základná",$O$167,0)</f>
        <v>0</v>
      </c>
      <c r="BG167" s="86">
        <f>IF($V$167="znížená",$O$167,0)</f>
        <v>0</v>
      </c>
      <c r="BH167" s="86">
        <f>IF($V$167="zákl. prenesená",$O$167,0)</f>
        <v>0</v>
      </c>
      <c r="BI167" s="86">
        <f>IF($V$167="zníž. prenesená",$O$167,0)</f>
        <v>0</v>
      </c>
      <c r="BJ167" s="86">
        <f>IF($V$167="nulová",$O$167,0)</f>
        <v>0</v>
      </c>
      <c r="BK167" s="6" t="s">
        <v>121</v>
      </c>
      <c r="BL167" s="86">
        <f>ROUND($M$167*$K$167,2)</f>
        <v>0</v>
      </c>
      <c r="BM167" s="6" t="s">
        <v>149</v>
      </c>
      <c r="BN167" s="6" t="s">
        <v>329</v>
      </c>
    </row>
    <row r="168" spans="2:66" s="6" customFormat="1" ht="15.75" customHeight="1">
      <c r="B168" s="22"/>
      <c r="C168" s="137" t="s">
        <v>330</v>
      </c>
      <c r="D168" s="137" t="s">
        <v>152</v>
      </c>
      <c r="E168" s="138" t="s">
        <v>331</v>
      </c>
      <c r="F168" s="223" t="s">
        <v>332</v>
      </c>
      <c r="G168" s="224"/>
      <c r="H168" s="224"/>
      <c r="I168" s="224"/>
      <c r="J168" s="139" t="s">
        <v>174</v>
      </c>
      <c r="K168" s="140">
        <v>3</v>
      </c>
      <c r="L168" s="140"/>
      <c r="M168" s="225">
        <v>0</v>
      </c>
      <c r="N168" s="224"/>
      <c r="O168" s="226">
        <f>ROUND($M$168*$K$168,2)</f>
        <v>0</v>
      </c>
      <c r="P168" s="220"/>
      <c r="Q168" s="220"/>
      <c r="R168" s="220"/>
      <c r="S168" s="23"/>
      <c r="U168" s="134"/>
      <c r="V168" s="29" t="s">
        <v>37</v>
      </c>
      <c r="X168" s="135">
        <f>$W$168*$K$168</f>
        <v>0</v>
      </c>
      <c r="Y168" s="135">
        <v>0.0004</v>
      </c>
      <c r="Z168" s="135">
        <f>$Y$168*$K$168</f>
        <v>0.0012000000000000001</v>
      </c>
      <c r="AA168" s="135">
        <v>0</v>
      </c>
      <c r="AB168" s="136">
        <f>$AA$168*$K$168</f>
        <v>0</v>
      </c>
      <c r="AS168" s="6" t="s">
        <v>156</v>
      </c>
      <c r="AU168" s="6" t="s">
        <v>152</v>
      </c>
      <c r="AV168" s="6" t="s">
        <v>121</v>
      </c>
      <c r="AZ168" s="6" t="s">
        <v>143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121</v>
      </c>
      <c r="BL168" s="86">
        <f>ROUND($M$168*$K$168,2)</f>
        <v>0</v>
      </c>
      <c r="BM168" s="6" t="s">
        <v>149</v>
      </c>
      <c r="BN168" s="6" t="s">
        <v>333</v>
      </c>
    </row>
    <row r="169" spans="2:66" s="6" customFormat="1" ht="15.75" customHeight="1">
      <c r="B169" s="22"/>
      <c r="C169" s="137" t="s">
        <v>334</v>
      </c>
      <c r="D169" s="137" t="s">
        <v>152</v>
      </c>
      <c r="E169" s="138" t="s">
        <v>335</v>
      </c>
      <c r="F169" s="223" t="s">
        <v>336</v>
      </c>
      <c r="G169" s="224"/>
      <c r="H169" s="224"/>
      <c r="I169" s="224"/>
      <c r="J169" s="139" t="s">
        <v>174</v>
      </c>
      <c r="K169" s="140">
        <v>3</v>
      </c>
      <c r="L169" s="140"/>
      <c r="M169" s="225">
        <v>0</v>
      </c>
      <c r="N169" s="224"/>
      <c r="O169" s="226">
        <f>ROUND($M$169*$K$169,2)</f>
        <v>0</v>
      </c>
      <c r="P169" s="220"/>
      <c r="Q169" s="220"/>
      <c r="R169" s="220"/>
      <c r="S169" s="23"/>
      <c r="U169" s="134"/>
      <c r="V169" s="29" t="s">
        <v>37</v>
      </c>
      <c r="X169" s="135">
        <f>$W$169*$K$169</f>
        <v>0</v>
      </c>
      <c r="Y169" s="135">
        <v>0.0004</v>
      </c>
      <c r="Z169" s="135">
        <f>$Y$169*$K$169</f>
        <v>0.0012000000000000001</v>
      </c>
      <c r="AA169" s="135">
        <v>0</v>
      </c>
      <c r="AB169" s="136">
        <f>$AA$169*$K$169</f>
        <v>0</v>
      </c>
      <c r="AS169" s="6" t="s">
        <v>156</v>
      </c>
      <c r="AU169" s="6" t="s">
        <v>152</v>
      </c>
      <c r="AV169" s="6" t="s">
        <v>121</v>
      </c>
      <c r="AZ169" s="6" t="s">
        <v>143</v>
      </c>
      <c r="BF169" s="86">
        <f>IF($V$169="základná",$O$169,0)</f>
        <v>0</v>
      </c>
      <c r="BG169" s="86">
        <f>IF($V$169="znížená",$O$169,0)</f>
        <v>0</v>
      </c>
      <c r="BH169" s="86">
        <f>IF($V$169="zákl. prenesená",$O$169,0)</f>
        <v>0</v>
      </c>
      <c r="BI169" s="86">
        <f>IF($V$169="zníž. prenesená",$O$169,0)</f>
        <v>0</v>
      </c>
      <c r="BJ169" s="86">
        <f>IF($V$169="nulová",$O$169,0)</f>
        <v>0</v>
      </c>
      <c r="BK169" s="6" t="s">
        <v>121</v>
      </c>
      <c r="BL169" s="86">
        <f>ROUND($M$169*$K$169,2)</f>
        <v>0</v>
      </c>
      <c r="BM169" s="6" t="s">
        <v>149</v>
      </c>
      <c r="BN169" s="6" t="s">
        <v>337</v>
      </c>
    </row>
    <row r="170" spans="2:66" s="6" customFormat="1" ht="15.75" customHeight="1">
      <c r="B170" s="22"/>
      <c r="C170" s="137" t="s">
        <v>338</v>
      </c>
      <c r="D170" s="137" t="s">
        <v>152</v>
      </c>
      <c r="E170" s="138" t="s">
        <v>339</v>
      </c>
      <c r="F170" s="223" t="s">
        <v>340</v>
      </c>
      <c r="G170" s="224"/>
      <c r="H170" s="224"/>
      <c r="I170" s="224"/>
      <c r="J170" s="139" t="s">
        <v>174</v>
      </c>
      <c r="K170" s="140">
        <v>2</v>
      </c>
      <c r="L170" s="140"/>
      <c r="M170" s="225">
        <v>0</v>
      </c>
      <c r="N170" s="224"/>
      <c r="O170" s="226">
        <f>ROUND($M$170*$K$170,2)</f>
        <v>0</v>
      </c>
      <c r="P170" s="220"/>
      <c r="Q170" s="220"/>
      <c r="R170" s="220"/>
      <c r="S170" s="23"/>
      <c r="U170" s="134"/>
      <c r="V170" s="29" t="s">
        <v>37</v>
      </c>
      <c r="X170" s="135">
        <f>$W$170*$K$170</f>
        <v>0</v>
      </c>
      <c r="Y170" s="135">
        <v>0.0004</v>
      </c>
      <c r="Z170" s="135">
        <f>$Y$170*$K$170</f>
        <v>0.0008</v>
      </c>
      <c r="AA170" s="135">
        <v>0</v>
      </c>
      <c r="AB170" s="136">
        <f>$AA$170*$K$170</f>
        <v>0</v>
      </c>
      <c r="AS170" s="6" t="s">
        <v>156</v>
      </c>
      <c r="AU170" s="6" t="s">
        <v>152</v>
      </c>
      <c r="AV170" s="6" t="s">
        <v>121</v>
      </c>
      <c r="AZ170" s="6" t="s">
        <v>143</v>
      </c>
      <c r="BF170" s="86">
        <f>IF($V$170="základná",$O$170,0)</f>
        <v>0</v>
      </c>
      <c r="BG170" s="86">
        <f>IF($V$170="znížená",$O$170,0)</f>
        <v>0</v>
      </c>
      <c r="BH170" s="86">
        <f>IF($V$170="zákl. prenesená",$O$170,0)</f>
        <v>0</v>
      </c>
      <c r="BI170" s="86">
        <f>IF($V$170="zníž. prenesená",$O$170,0)</f>
        <v>0</v>
      </c>
      <c r="BJ170" s="86">
        <f>IF($V$170="nulová",$O$170,0)</f>
        <v>0</v>
      </c>
      <c r="BK170" s="6" t="s">
        <v>121</v>
      </c>
      <c r="BL170" s="86">
        <f>ROUND($M$170*$K$170,2)</f>
        <v>0</v>
      </c>
      <c r="BM170" s="6" t="s">
        <v>149</v>
      </c>
      <c r="BN170" s="6" t="s">
        <v>341</v>
      </c>
    </row>
    <row r="171" spans="2:66" s="6" customFormat="1" ht="15.75" customHeight="1">
      <c r="B171" s="22"/>
      <c r="C171" s="137" t="s">
        <v>342</v>
      </c>
      <c r="D171" s="137" t="s">
        <v>152</v>
      </c>
      <c r="E171" s="138" t="s">
        <v>343</v>
      </c>
      <c r="F171" s="223" t="s">
        <v>344</v>
      </c>
      <c r="G171" s="224"/>
      <c r="H171" s="224"/>
      <c r="I171" s="224"/>
      <c r="J171" s="139" t="s">
        <v>174</v>
      </c>
      <c r="K171" s="140">
        <v>2</v>
      </c>
      <c r="L171" s="140"/>
      <c r="M171" s="225">
        <v>0</v>
      </c>
      <c r="N171" s="224"/>
      <c r="O171" s="226">
        <f>ROUND($M$171*$K$171,2)</f>
        <v>0</v>
      </c>
      <c r="P171" s="220"/>
      <c r="Q171" s="220"/>
      <c r="R171" s="220"/>
      <c r="S171" s="23"/>
      <c r="U171" s="134"/>
      <c r="V171" s="29" t="s">
        <v>37</v>
      </c>
      <c r="X171" s="135">
        <f>$W$171*$K$171</f>
        <v>0</v>
      </c>
      <c r="Y171" s="135">
        <v>0.001</v>
      </c>
      <c r="Z171" s="135">
        <f>$Y$171*$K$171</f>
        <v>0.002</v>
      </c>
      <c r="AA171" s="135">
        <v>0</v>
      </c>
      <c r="AB171" s="136">
        <f>$AA$171*$K$171</f>
        <v>0</v>
      </c>
      <c r="AS171" s="6" t="s">
        <v>156</v>
      </c>
      <c r="AU171" s="6" t="s">
        <v>152</v>
      </c>
      <c r="AV171" s="6" t="s">
        <v>121</v>
      </c>
      <c r="AZ171" s="6" t="s">
        <v>143</v>
      </c>
      <c r="BF171" s="86">
        <f>IF($V$171="základná",$O$171,0)</f>
        <v>0</v>
      </c>
      <c r="BG171" s="86">
        <f>IF($V$171="znížená",$O$171,0)</f>
        <v>0</v>
      </c>
      <c r="BH171" s="86">
        <f>IF($V$171="zákl. prenesená",$O$171,0)</f>
        <v>0</v>
      </c>
      <c r="BI171" s="86">
        <f>IF($V$171="zníž. prenesená",$O$171,0)</f>
        <v>0</v>
      </c>
      <c r="BJ171" s="86">
        <f>IF($V$171="nulová",$O$171,0)</f>
        <v>0</v>
      </c>
      <c r="BK171" s="6" t="s">
        <v>121</v>
      </c>
      <c r="BL171" s="86">
        <f>ROUND($M$171*$K$171,2)</f>
        <v>0</v>
      </c>
      <c r="BM171" s="6" t="s">
        <v>149</v>
      </c>
      <c r="BN171" s="6" t="s">
        <v>345</v>
      </c>
    </row>
    <row r="172" spans="2:66" s="6" customFormat="1" ht="39" customHeight="1">
      <c r="B172" s="22"/>
      <c r="C172" s="130" t="s">
        <v>346</v>
      </c>
      <c r="D172" s="130" t="s">
        <v>145</v>
      </c>
      <c r="E172" s="131" t="s">
        <v>347</v>
      </c>
      <c r="F172" s="219" t="s">
        <v>348</v>
      </c>
      <c r="G172" s="220"/>
      <c r="H172" s="220"/>
      <c r="I172" s="220"/>
      <c r="J172" s="132" t="s">
        <v>174</v>
      </c>
      <c r="K172" s="133">
        <v>39</v>
      </c>
      <c r="L172" s="133"/>
      <c r="M172" s="221">
        <v>0</v>
      </c>
      <c r="N172" s="220"/>
      <c r="O172" s="222">
        <f>ROUND($M$172*$K$172,2)</f>
        <v>0</v>
      </c>
      <c r="P172" s="220"/>
      <c r="Q172" s="220"/>
      <c r="R172" s="220"/>
      <c r="S172" s="23"/>
      <c r="U172" s="134"/>
      <c r="V172" s="29" t="s">
        <v>37</v>
      </c>
      <c r="X172" s="135">
        <f>$W$172*$K$172</f>
        <v>0</v>
      </c>
      <c r="Y172" s="135">
        <v>0.00048</v>
      </c>
      <c r="Z172" s="135">
        <f>$Y$172*$K$172</f>
        <v>0.01872</v>
      </c>
      <c r="AA172" s="135">
        <v>0</v>
      </c>
      <c r="AB172" s="136">
        <f>$AA$172*$K$172</f>
        <v>0</v>
      </c>
      <c r="AS172" s="6" t="s">
        <v>149</v>
      </c>
      <c r="AU172" s="6" t="s">
        <v>145</v>
      </c>
      <c r="AV172" s="6" t="s">
        <v>121</v>
      </c>
      <c r="AZ172" s="6" t="s">
        <v>143</v>
      </c>
      <c r="BF172" s="86">
        <f>IF($V$172="základná",$O$172,0)</f>
        <v>0</v>
      </c>
      <c r="BG172" s="86">
        <f>IF($V$172="znížená",$O$172,0)</f>
        <v>0</v>
      </c>
      <c r="BH172" s="86">
        <f>IF($V$172="zákl. prenesená",$O$172,0)</f>
        <v>0</v>
      </c>
      <c r="BI172" s="86">
        <f>IF($V$172="zníž. prenesená",$O$172,0)</f>
        <v>0</v>
      </c>
      <c r="BJ172" s="86">
        <f>IF($V$172="nulová",$O$172,0)</f>
        <v>0</v>
      </c>
      <c r="BK172" s="6" t="s">
        <v>121</v>
      </c>
      <c r="BL172" s="86">
        <f>ROUND($M$172*$K$172,2)</f>
        <v>0</v>
      </c>
      <c r="BM172" s="6" t="s">
        <v>149</v>
      </c>
      <c r="BN172" s="6" t="s">
        <v>349</v>
      </c>
    </row>
    <row r="173" spans="2:66" s="6" customFormat="1" ht="27" customHeight="1">
      <c r="B173" s="22"/>
      <c r="C173" s="137" t="s">
        <v>350</v>
      </c>
      <c r="D173" s="137" t="s">
        <v>152</v>
      </c>
      <c r="E173" s="138" t="s">
        <v>351</v>
      </c>
      <c r="F173" s="223" t="s">
        <v>352</v>
      </c>
      <c r="G173" s="224"/>
      <c r="H173" s="224"/>
      <c r="I173" s="224"/>
      <c r="J173" s="139" t="s">
        <v>174</v>
      </c>
      <c r="K173" s="140">
        <v>39.39</v>
      </c>
      <c r="L173" s="140"/>
      <c r="M173" s="225">
        <v>0</v>
      </c>
      <c r="N173" s="224"/>
      <c r="O173" s="226">
        <f>ROUND($M$173*$K$173,2)</f>
        <v>0</v>
      </c>
      <c r="P173" s="220"/>
      <c r="Q173" s="220"/>
      <c r="R173" s="220"/>
      <c r="S173" s="23"/>
      <c r="U173" s="134"/>
      <c r="V173" s="29" t="s">
        <v>37</v>
      </c>
      <c r="X173" s="135">
        <f>$W$173*$K$173</f>
        <v>0</v>
      </c>
      <c r="Y173" s="135">
        <v>0.012</v>
      </c>
      <c r="Z173" s="135">
        <f>$Y$173*$K$173</f>
        <v>0.47268</v>
      </c>
      <c r="AA173" s="135">
        <v>0</v>
      </c>
      <c r="AB173" s="136">
        <f>$AA$173*$K$173</f>
        <v>0</v>
      </c>
      <c r="AS173" s="6" t="s">
        <v>156</v>
      </c>
      <c r="AU173" s="6" t="s">
        <v>152</v>
      </c>
      <c r="AV173" s="6" t="s">
        <v>121</v>
      </c>
      <c r="AZ173" s="6" t="s">
        <v>143</v>
      </c>
      <c r="BF173" s="86">
        <f>IF($V$173="základná",$O$173,0)</f>
        <v>0</v>
      </c>
      <c r="BG173" s="86">
        <f>IF($V$173="znížená",$O$173,0)</f>
        <v>0</v>
      </c>
      <c r="BH173" s="86">
        <f>IF($V$173="zákl. prenesená",$O$173,0)</f>
        <v>0</v>
      </c>
      <c r="BI173" s="86">
        <f>IF($V$173="zníž. prenesená",$O$173,0)</f>
        <v>0</v>
      </c>
      <c r="BJ173" s="86">
        <f>IF($V$173="nulová",$O$173,0)</f>
        <v>0</v>
      </c>
      <c r="BK173" s="6" t="s">
        <v>121</v>
      </c>
      <c r="BL173" s="86">
        <f>ROUND($M$173*$K$173,2)</f>
        <v>0</v>
      </c>
      <c r="BM173" s="6" t="s">
        <v>149</v>
      </c>
      <c r="BN173" s="6" t="s">
        <v>353</v>
      </c>
    </row>
    <row r="174" spans="2:66" s="6" customFormat="1" ht="27" customHeight="1">
      <c r="B174" s="22"/>
      <c r="C174" s="130" t="s">
        <v>354</v>
      </c>
      <c r="D174" s="130" t="s">
        <v>145</v>
      </c>
      <c r="E174" s="131" t="s">
        <v>355</v>
      </c>
      <c r="F174" s="219" t="s">
        <v>356</v>
      </c>
      <c r="G174" s="220"/>
      <c r="H174" s="220"/>
      <c r="I174" s="220"/>
      <c r="J174" s="132" t="s">
        <v>174</v>
      </c>
      <c r="K174" s="133">
        <v>200</v>
      </c>
      <c r="L174" s="133"/>
      <c r="M174" s="221">
        <v>0</v>
      </c>
      <c r="N174" s="220"/>
      <c r="O174" s="222">
        <f>ROUND($M$174*$K$174,2)</f>
        <v>0</v>
      </c>
      <c r="P174" s="220"/>
      <c r="Q174" s="220"/>
      <c r="R174" s="220"/>
      <c r="S174" s="23"/>
      <c r="U174" s="134"/>
      <c r="V174" s="29" t="s">
        <v>37</v>
      </c>
      <c r="X174" s="135">
        <f>$W$174*$K$174</f>
        <v>0</v>
      </c>
      <c r="Y174" s="135">
        <v>0</v>
      </c>
      <c r="Z174" s="135">
        <f>$Y$174*$K$174</f>
        <v>0</v>
      </c>
      <c r="AA174" s="135">
        <v>0</v>
      </c>
      <c r="AB174" s="136">
        <f>$AA$174*$K$174</f>
        <v>0</v>
      </c>
      <c r="AS174" s="6" t="s">
        <v>149</v>
      </c>
      <c r="AU174" s="6" t="s">
        <v>145</v>
      </c>
      <c r="AV174" s="6" t="s">
        <v>121</v>
      </c>
      <c r="AZ174" s="6" t="s">
        <v>143</v>
      </c>
      <c r="BF174" s="86">
        <f>IF($V$174="základná",$O$174,0)</f>
        <v>0</v>
      </c>
      <c r="BG174" s="86">
        <f>IF($V$174="znížená",$O$174,0)</f>
        <v>0</v>
      </c>
      <c r="BH174" s="86">
        <f>IF($V$174="zákl. prenesená",$O$174,0)</f>
        <v>0</v>
      </c>
      <c r="BI174" s="86">
        <f>IF($V$174="zníž. prenesená",$O$174,0)</f>
        <v>0</v>
      </c>
      <c r="BJ174" s="86">
        <f>IF($V$174="nulová",$O$174,0)</f>
        <v>0</v>
      </c>
      <c r="BK174" s="6" t="s">
        <v>121</v>
      </c>
      <c r="BL174" s="86">
        <f>ROUND($M$174*$K$174,2)</f>
        <v>0</v>
      </c>
      <c r="BM174" s="6" t="s">
        <v>149</v>
      </c>
      <c r="BN174" s="6" t="s">
        <v>357</v>
      </c>
    </row>
    <row r="175" spans="2:66" s="6" customFormat="1" ht="27" customHeight="1">
      <c r="B175" s="22"/>
      <c r="C175" s="130" t="s">
        <v>358</v>
      </c>
      <c r="D175" s="130" t="s">
        <v>145</v>
      </c>
      <c r="E175" s="131" t="s">
        <v>359</v>
      </c>
      <c r="F175" s="219" t="s">
        <v>360</v>
      </c>
      <c r="G175" s="220"/>
      <c r="H175" s="220"/>
      <c r="I175" s="220"/>
      <c r="J175" s="132" t="s">
        <v>148</v>
      </c>
      <c r="K175" s="133">
        <v>73.7</v>
      </c>
      <c r="L175" s="133"/>
      <c r="M175" s="221">
        <v>0</v>
      </c>
      <c r="N175" s="220"/>
      <c r="O175" s="222">
        <f>ROUND($M$175*$K$175,2)</f>
        <v>0</v>
      </c>
      <c r="P175" s="220"/>
      <c r="Q175" s="220"/>
      <c r="R175" s="220"/>
      <c r="S175" s="23"/>
      <c r="U175" s="134"/>
      <c r="V175" s="29" t="s">
        <v>37</v>
      </c>
      <c r="X175" s="135">
        <f>$W$175*$K$175</f>
        <v>0</v>
      </c>
      <c r="Y175" s="135">
        <v>0</v>
      </c>
      <c r="Z175" s="135">
        <f>$Y$175*$K$175</f>
        <v>0</v>
      </c>
      <c r="AA175" s="135">
        <v>0</v>
      </c>
      <c r="AB175" s="136">
        <f>$AA$175*$K$175</f>
        <v>0</v>
      </c>
      <c r="AS175" s="6" t="s">
        <v>149</v>
      </c>
      <c r="AU175" s="6" t="s">
        <v>145</v>
      </c>
      <c r="AV175" s="6" t="s">
        <v>121</v>
      </c>
      <c r="AZ175" s="6" t="s">
        <v>143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121</v>
      </c>
      <c r="BL175" s="86">
        <f>ROUND($M$175*$K$175,2)</f>
        <v>0</v>
      </c>
      <c r="BM175" s="6" t="s">
        <v>149</v>
      </c>
      <c r="BN175" s="6" t="s">
        <v>361</v>
      </c>
    </row>
    <row r="176" spans="2:66" s="6" customFormat="1" ht="15.75" customHeight="1">
      <c r="B176" s="22"/>
      <c r="C176" s="137" t="s">
        <v>362</v>
      </c>
      <c r="D176" s="137" t="s">
        <v>152</v>
      </c>
      <c r="E176" s="138" t="s">
        <v>363</v>
      </c>
      <c r="F176" s="223" t="s">
        <v>364</v>
      </c>
      <c r="G176" s="224"/>
      <c r="H176" s="224"/>
      <c r="I176" s="224"/>
      <c r="J176" s="139" t="s">
        <v>365</v>
      </c>
      <c r="K176" s="140">
        <v>294.8</v>
      </c>
      <c r="L176" s="140"/>
      <c r="M176" s="225">
        <v>0</v>
      </c>
      <c r="N176" s="224"/>
      <c r="O176" s="226">
        <f>ROUND($M$176*$K$176,2)</f>
        <v>0</v>
      </c>
      <c r="P176" s="220"/>
      <c r="Q176" s="220"/>
      <c r="R176" s="220"/>
      <c r="S176" s="23"/>
      <c r="U176" s="134"/>
      <c r="V176" s="29" t="s">
        <v>37</v>
      </c>
      <c r="X176" s="135">
        <f>$W$176*$K$176</f>
        <v>0</v>
      </c>
      <c r="Y176" s="135">
        <v>0.0003</v>
      </c>
      <c r="Z176" s="135">
        <f>$Y$176*$K$176</f>
        <v>0.08843999999999999</v>
      </c>
      <c r="AA176" s="135">
        <v>0</v>
      </c>
      <c r="AB176" s="136">
        <f>$AA$176*$K$176</f>
        <v>0</v>
      </c>
      <c r="AS176" s="6" t="s">
        <v>156</v>
      </c>
      <c r="AU176" s="6" t="s">
        <v>152</v>
      </c>
      <c r="AV176" s="6" t="s">
        <v>121</v>
      </c>
      <c r="AZ176" s="6" t="s">
        <v>143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121</v>
      </c>
      <c r="BL176" s="86">
        <f>ROUND($M$176*$K$176,2)</f>
        <v>0</v>
      </c>
      <c r="BM176" s="6" t="s">
        <v>149</v>
      </c>
      <c r="BN176" s="6" t="s">
        <v>366</v>
      </c>
    </row>
    <row r="177" spans="2:66" s="6" customFormat="1" ht="27" customHeight="1">
      <c r="B177" s="22"/>
      <c r="C177" s="130" t="s">
        <v>367</v>
      </c>
      <c r="D177" s="130" t="s">
        <v>145</v>
      </c>
      <c r="E177" s="131" t="s">
        <v>368</v>
      </c>
      <c r="F177" s="219" t="s">
        <v>369</v>
      </c>
      <c r="G177" s="220"/>
      <c r="H177" s="220"/>
      <c r="I177" s="220"/>
      <c r="J177" s="132" t="s">
        <v>148</v>
      </c>
      <c r="K177" s="133">
        <v>7071.76</v>
      </c>
      <c r="L177" s="133"/>
      <c r="M177" s="221">
        <v>0</v>
      </c>
      <c r="N177" s="220"/>
      <c r="O177" s="222">
        <f>ROUND($M$177*$K$177,2)</f>
        <v>0</v>
      </c>
      <c r="P177" s="220"/>
      <c r="Q177" s="220"/>
      <c r="R177" s="220"/>
      <c r="S177" s="23"/>
      <c r="U177" s="134"/>
      <c r="V177" s="29" t="s">
        <v>37</v>
      </c>
      <c r="X177" s="135">
        <f>$W$177*$K$177</f>
        <v>0</v>
      </c>
      <c r="Y177" s="135">
        <v>0</v>
      </c>
      <c r="Z177" s="135">
        <f>$Y$177*$K$177</f>
        <v>0</v>
      </c>
      <c r="AA177" s="135">
        <v>0</v>
      </c>
      <c r="AB177" s="136">
        <f>$AA$177*$K$177</f>
        <v>0</v>
      </c>
      <c r="AS177" s="6" t="s">
        <v>149</v>
      </c>
      <c r="AU177" s="6" t="s">
        <v>145</v>
      </c>
      <c r="AV177" s="6" t="s">
        <v>121</v>
      </c>
      <c r="AZ177" s="6" t="s">
        <v>143</v>
      </c>
      <c r="BF177" s="86">
        <f>IF($V$177="základná",$O$177,0)</f>
        <v>0</v>
      </c>
      <c r="BG177" s="86">
        <f>IF($V$177="znížená",$O$177,0)</f>
        <v>0</v>
      </c>
      <c r="BH177" s="86">
        <f>IF($V$177="zákl. prenesená",$O$177,0)</f>
        <v>0</v>
      </c>
      <c r="BI177" s="86">
        <f>IF($V$177="zníž. prenesená",$O$177,0)</f>
        <v>0</v>
      </c>
      <c r="BJ177" s="86">
        <f>IF($V$177="nulová",$O$177,0)</f>
        <v>0</v>
      </c>
      <c r="BK177" s="6" t="s">
        <v>121</v>
      </c>
      <c r="BL177" s="86">
        <f>ROUND($M$177*$K$177,2)</f>
        <v>0</v>
      </c>
      <c r="BM177" s="6" t="s">
        <v>149</v>
      </c>
      <c r="BN177" s="6" t="s">
        <v>370</v>
      </c>
    </row>
    <row r="178" spans="2:64" s="120" customFormat="1" ht="30.75" customHeight="1">
      <c r="B178" s="121"/>
      <c r="D178" s="129" t="s">
        <v>114</v>
      </c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233">
        <f>$BL$178</f>
        <v>0</v>
      </c>
      <c r="P178" s="234"/>
      <c r="Q178" s="234"/>
      <c r="R178" s="234"/>
      <c r="S178" s="124"/>
      <c r="U178" s="125"/>
      <c r="X178" s="126">
        <f>SUM($X$179:$X$182)</f>
        <v>0</v>
      </c>
      <c r="Z178" s="126">
        <f>SUM($Z$179:$Z$182)</f>
        <v>0.032280600000000007</v>
      </c>
      <c r="AB178" s="127">
        <f>SUM($AB$179:$AB$182)</f>
        <v>0</v>
      </c>
      <c r="AS178" s="123" t="s">
        <v>77</v>
      </c>
      <c r="AU178" s="123" t="s">
        <v>69</v>
      </c>
      <c r="AV178" s="123" t="s">
        <v>77</v>
      </c>
      <c r="AZ178" s="123" t="s">
        <v>143</v>
      </c>
      <c r="BL178" s="128">
        <f>SUM($BL$179:$BL$182)</f>
        <v>0</v>
      </c>
    </row>
    <row r="179" spans="2:66" s="6" customFormat="1" ht="27" customHeight="1">
      <c r="B179" s="22"/>
      <c r="C179" s="130" t="s">
        <v>371</v>
      </c>
      <c r="D179" s="130" t="s">
        <v>145</v>
      </c>
      <c r="E179" s="131" t="s">
        <v>372</v>
      </c>
      <c r="F179" s="219" t="s">
        <v>373</v>
      </c>
      <c r="G179" s="220"/>
      <c r="H179" s="220"/>
      <c r="I179" s="220"/>
      <c r="J179" s="132" t="s">
        <v>148</v>
      </c>
      <c r="K179" s="133">
        <v>73.7</v>
      </c>
      <c r="L179" s="133"/>
      <c r="M179" s="221">
        <v>0</v>
      </c>
      <c r="N179" s="220"/>
      <c r="O179" s="222">
        <f>ROUND($M$179*$K$179,2)</f>
        <v>0</v>
      </c>
      <c r="P179" s="220"/>
      <c r="Q179" s="220"/>
      <c r="R179" s="220"/>
      <c r="S179" s="23"/>
      <c r="U179" s="134"/>
      <c r="V179" s="29" t="s">
        <v>37</v>
      </c>
      <c r="X179" s="135">
        <f>$W$179*$K$179</f>
        <v>0</v>
      </c>
      <c r="Y179" s="135">
        <v>3E-05</v>
      </c>
      <c r="Z179" s="135">
        <f>$Y$179*$K$179</f>
        <v>0.0022110000000000003</v>
      </c>
      <c r="AA179" s="135">
        <v>0</v>
      </c>
      <c r="AB179" s="136">
        <f>$AA$179*$K$179</f>
        <v>0</v>
      </c>
      <c r="AS179" s="6" t="s">
        <v>149</v>
      </c>
      <c r="AU179" s="6" t="s">
        <v>145</v>
      </c>
      <c r="AV179" s="6" t="s">
        <v>121</v>
      </c>
      <c r="AZ179" s="6" t="s">
        <v>143</v>
      </c>
      <c r="BF179" s="86">
        <f>IF($V$179="základná",$O$179,0)</f>
        <v>0</v>
      </c>
      <c r="BG179" s="86">
        <f>IF($V$179="znížená",$O$179,0)</f>
        <v>0</v>
      </c>
      <c r="BH179" s="86">
        <f>IF($V$179="zákl. prenesená",$O$179,0)</f>
        <v>0</v>
      </c>
      <c r="BI179" s="86">
        <f>IF($V$179="zníž. prenesená",$O$179,0)</f>
        <v>0</v>
      </c>
      <c r="BJ179" s="86">
        <f>IF($V$179="nulová",$O$179,0)</f>
        <v>0</v>
      </c>
      <c r="BK179" s="6" t="s">
        <v>121</v>
      </c>
      <c r="BL179" s="86">
        <f>ROUND($M$179*$K$179,2)</f>
        <v>0</v>
      </c>
      <c r="BM179" s="6" t="s">
        <v>149</v>
      </c>
      <c r="BN179" s="6" t="s">
        <v>374</v>
      </c>
    </row>
    <row r="180" spans="2:52" s="6" customFormat="1" ht="18.75" customHeight="1">
      <c r="B180" s="141"/>
      <c r="E180" s="142"/>
      <c r="F180" s="227" t="s">
        <v>375</v>
      </c>
      <c r="G180" s="228"/>
      <c r="H180" s="228"/>
      <c r="I180" s="228"/>
      <c r="K180" s="143">
        <v>73.7</v>
      </c>
      <c r="L180" s="143"/>
      <c r="S180" s="144"/>
      <c r="U180" s="145"/>
      <c r="AB180" s="146"/>
      <c r="AU180" s="142" t="s">
        <v>376</v>
      </c>
      <c r="AV180" s="142" t="s">
        <v>121</v>
      </c>
      <c r="AW180" s="142" t="s">
        <v>121</v>
      </c>
      <c r="AX180" s="142" t="s">
        <v>111</v>
      </c>
      <c r="AY180" s="142" t="s">
        <v>70</v>
      </c>
      <c r="AZ180" s="142" t="s">
        <v>143</v>
      </c>
    </row>
    <row r="181" spans="2:52" s="6" customFormat="1" ht="18.75" customHeight="1">
      <c r="B181" s="147"/>
      <c r="E181" s="148"/>
      <c r="F181" s="229" t="s">
        <v>377</v>
      </c>
      <c r="G181" s="230"/>
      <c r="H181" s="230"/>
      <c r="I181" s="230"/>
      <c r="K181" s="149">
        <v>73.7</v>
      </c>
      <c r="L181" s="149"/>
      <c r="S181" s="150"/>
      <c r="U181" s="151"/>
      <c r="AB181" s="152"/>
      <c r="AU181" s="148" t="s">
        <v>376</v>
      </c>
      <c r="AV181" s="148" t="s">
        <v>121</v>
      </c>
      <c r="AW181" s="148" t="s">
        <v>149</v>
      </c>
      <c r="AX181" s="148" t="s">
        <v>111</v>
      </c>
      <c r="AY181" s="148" t="s">
        <v>77</v>
      </c>
      <c r="AZ181" s="148" t="s">
        <v>143</v>
      </c>
    </row>
    <row r="182" spans="2:66" s="6" customFormat="1" ht="15.75" customHeight="1">
      <c r="B182" s="22"/>
      <c r="C182" s="137" t="s">
        <v>378</v>
      </c>
      <c r="D182" s="137" t="s">
        <v>152</v>
      </c>
      <c r="E182" s="138" t="s">
        <v>379</v>
      </c>
      <c r="F182" s="223" t="s">
        <v>380</v>
      </c>
      <c r="G182" s="224"/>
      <c r="H182" s="224"/>
      <c r="I182" s="224"/>
      <c r="J182" s="139" t="s">
        <v>148</v>
      </c>
      <c r="K182" s="140">
        <v>75.174</v>
      </c>
      <c r="L182" s="140"/>
      <c r="M182" s="225">
        <v>0</v>
      </c>
      <c r="N182" s="224"/>
      <c r="O182" s="226">
        <f>ROUND($M$182*$K$182,2)</f>
        <v>0</v>
      </c>
      <c r="P182" s="220"/>
      <c r="Q182" s="220"/>
      <c r="R182" s="220"/>
      <c r="S182" s="23"/>
      <c r="U182" s="134"/>
      <c r="V182" s="29" t="s">
        <v>37</v>
      </c>
      <c r="X182" s="135">
        <f>$W$182*$K$182</f>
        <v>0</v>
      </c>
      <c r="Y182" s="135">
        <v>0.0004</v>
      </c>
      <c r="Z182" s="135">
        <f>$Y$182*$K$182</f>
        <v>0.030069600000000005</v>
      </c>
      <c r="AA182" s="135">
        <v>0</v>
      </c>
      <c r="AB182" s="136">
        <f>$AA$182*$K$182</f>
        <v>0</v>
      </c>
      <c r="AS182" s="6" t="s">
        <v>156</v>
      </c>
      <c r="AU182" s="6" t="s">
        <v>152</v>
      </c>
      <c r="AV182" s="6" t="s">
        <v>121</v>
      </c>
      <c r="AZ182" s="6" t="s">
        <v>143</v>
      </c>
      <c r="BF182" s="86">
        <f>IF($V$182="základná",$O$182,0)</f>
        <v>0</v>
      </c>
      <c r="BG182" s="86">
        <f>IF($V$182="znížená",$O$182,0)</f>
        <v>0</v>
      </c>
      <c r="BH182" s="86">
        <f>IF($V$182="zákl. prenesená",$O$182,0)</f>
        <v>0</v>
      </c>
      <c r="BI182" s="86">
        <f>IF($V$182="zníž. prenesená",$O$182,0)</f>
        <v>0</v>
      </c>
      <c r="BJ182" s="86">
        <f>IF($V$182="nulová",$O$182,0)</f>
        <v>0</v>
      </c>
      <c r="BK182" s="6" t="s">
        <v>121</v>
      </c>
      <c r="BL182" s="86">
        <f>ROUND($M$182*$K$182,2)</f>
        <v>0</v>
      </c>
      <c r="BM182" s="6" t="s">
        <v>149</v>
      </c>
      <c r="BN182" s="6" t="s">
        <v>381</v>
      </c>
    </row>
    <row r="183" spans="2:64" s="120" customFormat="1" ht="30.75" customHeight="1">
      <c r="B183" s="121"/>
      <c r="D183" s="129" t="s">
        <v>115</v>
      </c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233">
        <f>$BL$183</f>
        <v>0</v>
      </c>
      <c r="P183" s="234"/>
      <c r="Q183" s="234"/>
      <c r="R183" s="234"/>
      <c r="S183" s="124"/>
      <c r="U183" s="125"/>
      <c r="X183" s="126">
        <f>SUM($X$184:$X$196)</f>
        <v>0</v>
      </c>
      <c r="Z183" s="126">
        <f>SUM($Z$184:$Z$196)</f>
        <v>1.6665999999999999</v>
      </c>
      <c r="AB183" s="127">
        <f>SUM($AB$184:$AB$196)</f>
        <v>0</v>
      </c>
      <c r="AS183" s="123" t="s">
        <v>77</v>
      </c>
      <c r="AU183" s="123" t="s">
        <v>69</v>
      </c>
      <c r="AV183" s="123" t="s">
        <v>77</v>
      </c>
      <c r="AZ183" s="123" t="s">
        <v>143</v>
      </c>
      <c r="BL183" s="128">
        <f>SUM($BL$184:$BL$196)</f>
        <v>0</v>
      </c>
    </row>
    <row r="184" spans="2:66" s="6" customFormat="1" ht="27" customHeight="1">
      <c r="B184" s="22"/>
      <c r="C184" s="130" t="s">
        <v>77</v>
      </c>
      <c r="D184" s="130" t="s">
        <v>145</v>
      </c>
      <c r="E184" s="131" t="s">
        <v>382</v>
      </c>
      <c r="F184" s="219" t="s">
        <v>383</v>
      </c>
      <c r="G184" s="220"/>
      <c r="H184" s="220"/>
      <c r="I184" s="220"/>
      <c r="J184" s="132" t="s">
        <v>174</v>
      </c>
      <c r="K184" s="133">
        <v>22</v>
      </c>
      <c r="L184" s="133"/>
      <c r="M184" s="221">
        <v>0</v>
      </c>
      <c r="N184" s="220"/>
      <c r="O184" s="222">
        <f>ROUND($M$184*$K$184,2)</f>
        <v>0</v>
      </c>
      <c r="P184" s="220"/>
      <c r="Q184" s="220"/>
      <c r="R184" s="220"/>
      <c r="S184" s="23"/>
      <c r="U184" s="134"/>
      <c r="V184" s="29" t="s">
        <v>37</v>
      </c>
      <c r="X184" s="135">
        <f>$W$184*$K$184</f>
        <v>0</v>
      </c>
      <c r="Y184" s="135">
        <v>0.0014</v>
      </c>
      <c r="Z184" s="135">
        <f>$Y$184*$K$184</f>
        <v>0.0308</v>
      </c>
      <c r="AA184" s="135">
        <v>0</v>
      </c>
      <c r="AB184" s="136">
        <f>$AA$184*$K$184</f>
        <v>0</v>
      </c>
      <c r="AS184" s="6" t="s">
        <v>149</v>
      </c>
      <c r="AU184" s="6" t="s">
        <v>145</v>
      </c>
      <c r="AV184" s="6" t="s">
        <v>121</v>
      </c>
      <c r="AZ184" s="6" t="s">
        <v>143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121</v>
      </c>
      <c r="BL184" s="86">
        <f>ROUND($M$184*$K$184,2)</f>
        <v>0</v>
      </c>
      <c r="BM184" s="6" t="s">
        <v>149</v>
      </c>
      <c r="BN184" s="6" t="s">
        <v>384</v>
      </c>
    </row>
    <row r="185" spans="2:66" s="6" customFormat="1" ht="27" customHeight="1">
      <c r="B185" s="22"/>
      <c r="C185" s="137" t="s">
        <v>121</v>
      </c>
      <c r="D185" s="137" t="s">
        <v>152</v>
      </c>
      <c r="E185" s="138" t="s">
        <v>385</v>
      </c>
      <c r="F185" s="223" t="s">
        <v>386</v>
      </c>
      <c r="G185" s="224"/>
      <c r="H185" s="224"/>
      <c r="I185" s="224"/>
      <c r="J185" s="139" t="s">
        <v>174</v>
      </c>
      <c r="K185" s="140">
        <v>22</v>
      </c>
      <c r="L185" s="140"/>
      <c r="M185" s="225">
        <v>0</v>
      </c>
      <c r="N185" s="224"/>
      <c r="O185" s="226">
        <f>ROUND($M$185*$K$185,2)</f>
        <v>0</v>
      </c>
      <c r="P185" s="220"/>
      <c r="Q185" s="220"/>
      <c r="R185" s="220"/>
      <c r="S185" s="23"/>
      <c r="U185" s="134"/>
      <c r="V185" s="29" t="s">
        <v>37</v>
      </c>
      <c r="X185" s="135">
        <f>$W$185*$K$185</f>
        <v>0</v>
      </c>
      <c r="Y185" s="135">
        <v>0.039</v>
      </c>
      <c r="Z185" s="135">
        <f>$Y$185*$K$185</f>
        <v>0.858</v>
      </c>
      <c r="AA185" s="135">
        <v>0</v>
      </c>
      <c r="AB185" s="136">
        <f>$AA$185*$K$185</f>
        <v>0</v>
      </c>
      <c r="AS185" s="6" t="s">
        <v>156</v>
      </c>
      <c r="AU185" s="6" t="s">
        <v>152</v>
      </c>
      <c r="AV185" s="6" t="s">
        <v>121</v>
      </c>
      <c r="AZ185" s="6" t="s">
        <v>143</v>
      </c>
      <c r="BF185" s="86">
        <f>IF($V$185="základná",$O$185,0)</f>
        <v>0</v>
      </c>
      <c r="BG185" s="86">
        <f>IF($V$185="znížená",$O$185,0)</f>
        <v>0</v>
      </c>
      <c r="BH185" s="86">
        <f>IF($V$185="zákl. prenesená",$O$185,0)</f>
        <v>0</v>
      </c>
      <c r="BI185" s="86">
        <f>IF($V$185="zníž. prenesená",$O$185,0)</f>
        <v>0</v>
      </c>
      <c r="BJ185" s="86">
        <f>IF($V$185="nulová",$O$185,0)</f>
        <v>0</v>
      </c>
      <c r="BK185" s="6" t="s">
        <v>121</v>
      </c>
      <c r="BL185" s="86">
        <f>ROUND($M$185*$K$185,2)</f>
        <v>0</v>
      </c>
      <c r="BM185" s="6" t="s">
        <v>149</v>
      </c>
      <c r="BN185" s="6" t="s">
        <v>387</v>
      </c>
    </row>
    <row r="186" spans="2:66" s="6" customFormat="1" ht="27" customHeight="1">
      <c r="B186" s="22"/>
      <c r="C186" s="130" t="s">
        <v>388</v>
      </c>
      <c r="D186" s="130" t="s">
        <v>145</v>
      </c>
      <c r="E186" s="131" t="s">
        <v>389</v>
      </c>
      <c r="F186" s="219" t="s">
        <v>390</v>
      </c>
      <c r="G186" s="220"/>
      <c r="H186" s="220"/>
      <c r="I186" s="220"/>
      <c r="J186" s="132" t="s">
        <v>174</v>
      </c>
      <c r="K186" s="133">
        <v>19</v>
      </c>
      <c r="L186" s="133"/>
      <c r="M186" s="221">
        <v>0</v>
      </c>
      <c r="N186" s="220"/>
      <c r="O186" s="222">
        <f>ROUND($M$186*$K$186,2)</f>
        <v>0</v>
      </c>
      <c r="P186" s="220"/>
      <c r="Q186" s="220"/>
      <c r="R186" s="220"/>
      <c r="S186" s="23"/>
      <c r="U186" s="134"/>
      <c r="V186" s="29" t="s">
        <v>37</v>
      </c>
      <c r="X186" s="135">
        <f>$W$186*$K$186</f>
        <v>0</v>
      </c>
      <c r="Y186" s="135">
        <v>0.0014</v>
      </c>
      <c r="Z186" s="135">
        <f>$Y$186*$K$186</f>
        <v>0.0266</v>
      </c>
      <c r="AA186" s="135">
        <v>0</v>
      </c>
      <c r="AB186" s="136">
        <f>$AA$186*$K$186</f>
        <v>0</v>
      </c>
      <c r="AS186" s="6" t="s">
        <v>149</v>
      </c>
      <c r="AU186" s="6" t="s">
        <v>145</v>
      </c>
      <c r="AV186" s="6" t="s">
        <v>121</v>
      </c>
      <c r="AZ186" s="6" t="s">
        <v>143</v>
      </c>
      <c r="BF186" s="86">
        <f>IF($V$186="základná",$O$186,0)</f>
        <v>0</v>
      </c>
      <c r="BG186" s="86">
        <f>IF($V$186="znížená",$O$186,0)</f>
        <v>0</v>
      </c>
      <c r="BH186" s="86">
        <f>IF($V$186="zákl. prenesená",$O$186,0)</f>
        <v>0</v>
      </c>
      <c r="BI186" s="86">
        <f>IF($V$186="zníž. prenesená",$O$186,0)</f>
        <v>0</v>
      </c>
      <c r="BJ186" s="86">
        <f>IF($V$186="nulová",$O$186,0)</f>
        <v>0</v>
      </c>
      <c r="BK186" s="6" t="s">
        <v>121</v>
      </c>
      <c r="BL186" s="86">
        <f>ROUND($M$186*$K$186,2)</f>
        <v>0</v>
      </c>
      <c r="BM186" s="6" t="s">
        <v>149</v>
      </c>
      <c r="BN186" s="6" t="s">
        <v>391</v>
      </c>
    </row>
    <row r="187" spans="2:66" s="6" customFormat="1" ht="15.75" customHeight="1">
      <c r="B187" s="22"/>
      <c r="C187" s="137" t="s">
        <v>149</v>
      </c>
      <c r="D187" s="137" t="s">
        <v>152</v>
      </c>
      <c r="E187" s="138" t="s">
        <v>392</v>
      </c>
      <c r="F187" s="223" t="s">
        <v>393</v>
      </c>
      <c r="G187" s="224"/>
      <c r="H187" s="224"/>
      <c r="I187" s="224"/>
      <c r="J187" s="139" t="s">
        <v>174</v>
      </c>
      <c r="K187" s="140">
        <v>19</v>
      </c>
      <c r="L187" s="140"/>
      <c r="M187" s="225">
        <v>0</v>
      </c>
      <c r="N187" s="224"/>
      <c r="O187" s="226">
        <f>ROUND($M$187*$K$187,2)</f>
        <v>0</v>
      </c>
      <c r="P187" s="220"/>
      <c r="Q187" s="220"/>
      <c r="R187" s="220"/>
      <c r="S187" s="23"/>
      <c r="U187" s="134"/>
      <c r="V187" s="29" t="s">
        <v>37</v>
      </c>
      <c r="X187" s="135">
        <f>$W$187*$K$187</f>
        <v>0</v>
      </c>
      <c r="Y187" s="135">
        <v>0.022</v>
      </c>
      <c r="Z187" s="135">
        <f>$Y$187*$K$187</f>
        <v>0.418</v>
      </c>
      <c r="AA187" s="135">
        <v>0</v>
      </c>
      <c r="AB187" s="136">
        <f>$AA$187*$K$187</f>
        <v>0</v>
      </c>
      <c r="AS187" s="6" t="s">
        <v>156</v>
      </c>
      <c r="AU187" s="6" t="s">
        <v>152</v>
      </c>
      <c r="AV187" s="6" t="s">
        <v>121</v>
      </c>
      <c r="AZ187" s="6" t="s">
        <v>143</v>
      </c>
      <c r="BF187" s="86">
        <f>IF($V$187="základná",$O$187,0)</f>
        <v>0</v>
      </c>
      <c r="BG187" s="86">
        <f>IF($V$187="znížená",$O$187,0)</f>
        <v>0</v>
      </c>
      <c r="BH187" s="86">
        <f>IF($V$187="zákl. prenesená",$O$187,0)</f>
        <v>0</v>
      </c>
      <c r="BI187" s="86">
        <f>IF($V$187="zníž. prenesená",$O$187,0)</f>
        <v>0</v>
      </c>
      <c r="BJ187" s="86">
        <f>IF($V$187="nulová",$O$187,0)</f>
        <v>0</v>
      </c>
      <c r="BK187" s="6" t="s">
        <v>121</v>
      </c>
      <c r="BL187" s="86">
        <f>ROUND($M$187*$K$187,2)</f>
        <v>0</v>
      </c>
      <c r="BM187" s="6" t="s">
        <v>149</v>
      </c>
      <c r="BN187" s="6" t="s">
        <v>394</v>
      </c>
    </row>
    <row r="188" spans="2:66" s="6" customFormat="1" ht="27" customHeight="1">
      <c r="B188" s="22"/>
      <c r="C188" s="130" t="s">
        <v>395</v>
      </c>
      <c r="D188" s="130" t="s">
        <v>145</v>
      </c>
      <c r="E188" s="131" t="s">
        <v>396</v>
      </c>
      <c r="F188" s="219" t="s">
        <v>390</v>
      </c>
      <c r="G188" s="220"/>
      <c r="H188" s="220"/>
      <c r="I188" s="220"/>
      <c r="J188" s="132" t="s">
        <v>174</v>
      </c>
      <c r="K188" s="133">
        <v>5</v>
      </c>
      <c r="L188" s="133"/>
      <c r="M188" s="221">
        <v>0</v>
      </c>
      <c r="N188" s="220"/>
      <c r="O188" s="222">
        <f>ROUND($M$188*$K$188,2)</f>
        <v>0</v>
      </c>
      <c r="P188" s="220"/>
      <c r="Q188" s="220"/>
      <c r="R188" s="220"/>
      <c r="S188" s="23"/>
      <c r="U188" s="134"/>
      <c r="V188" s="29" t="s">
        <v>37</v>
      </c>
      <c r="X188" s="135">
        <f>$W$188*$K$188</f>
        <v>0</v>
      </c>
      <c r="Y188" s="135">
        <v>0.0014</v>
      </c>
      <c r="Z188" s="135">
        <f>$Y$188*$K$188</f>
        <v>0.007</v>
      </c>
      <c r="AA188" s="135">
        <v>0</v>
      </c>
      <c r="AB188" s="136">
        <f>$AA$188*$K$188</f>
        <v>0</v>
      </c>
      <c r="AS188" s="6" t="s">
        <v>149</v>
      </c>
      <c r="AU188" s="6" t="s">
        <v>145</v>
      </c>
      <c r="AV188" s="6" t="s">
        <v>121</v>
      </c>
      <c r="AZ188" s="6" t="s">
        <v>143</v>
      </c>
      <c r="BF188" s="86">
        <f>IF($V$188="základná",$O$188,0)</f>
        <v>0</v>
      </c>
      <c r="BG188" s="86">
        <f>IF($V$188="znížená",$O$188,0)</f>
        <v>0</v>
      </c>
      <c r="BH188" s="86">
        <f>IF($V$188="zákl. prenesená",$O$188,0)</f>
        <v>0</v>
      </c>
      <c r="BI188" s="86">
        <f>IF($V$188="zníž. prenesená",$O$188,0)</f>
        <v>0</v>
      </c>
      <c r="BJ188" s="86">
        <f>IF($V$188="nulová",$O$188,0)</f>
        <v>0</v>
      </c>
      <c r="BK188" s="6" t="s">
        <v>121</v>
      </c>
      <c r="BL188" s="86">
        <f>ROUND($M$188*$K$188,2)</f>
        <v>0</v>
      </c>
      <c r="BM188" s="6" t="s">
        <v>149</v>
      </c>
      <c r="BN188" s="6" t="s">
        <v>397</v>
      </c>
    </row>
    <row r="189" spans="2:66" s="6" customFormat="1" ht="27" customHeight="1">
      <c r="B189" s="22"/>
      <c r="C189" s="137" t="s">
        <v>398</v>
      </c>
      <c r="D189" s="137" t="s">
        <v>152</v>
      </c>
      <c r="E189" s="138" t="s">
        <v>399</v>
      </c>
      <c r="F189" s="223" t="s">
        <v>400</v>
      </c>
      <c r="G189" s="224"/>
      <c r="H189" s="224"/>
      <c r="I189" s="224"/>
      <c r="J189" s="139" t="s">
        <v>174</v>
      </c>
      <c r="K189" s="140">
        <v>5</v>
      </c>
      <c r="L189" s="140"/>
      <c r="M189" s="225">
        <v>0</v>
      </c>
      <c r="N189" s="224"/>
      <c r="O189" s="226">
        <f>ROUND($M$189*$K$189,2)</f>
        <v>0</v>
      </c>
      <c r="P189" s="220"/>
      <c r="Q189" s="220"/>
      <c r="R189" s="220"/>
      <c r="S189" s="23"/>
      <c r="U189" s="134"/>
      <c r="V189" s="29" t="s">
        <v>37</v>
      </c>
      <c r="X189" s="135">
        <f>$W$189*$K$189</f>
        <v>0</v>
      </c>
      <c r="Y189" s="135">
        <v>0.022</v>
      </c>
      <c r="Z189" s="135">
        <f>$Y$189*$K$189</f>
        <v>0.10999999999999999</v>
      </c>
      <c r="AA189" s="135">
        <v>0</v>
      </c>
      <c r="AB189" s="136">
        <f>$AA$189*$K$189</f>
        <v>0</v>
      </c>
      <c r="AS189" s="6" t="s">
        <v>156</v>
      </c>
      <c r="AU189" s="6" t="s">
        <v>152</v>
      </c>
      <c r="AV189" s="6" t="s">
        <v>121</v>
      </c>
      <c r="AZ189" s="6" t="s">
        <v>143</v>
      </c>
      <c r="BF189" s="86">
        <f>IF($V$189="základná",$O$189,0)</f>
        <v>0</v>
      </c>
      <c r="BG189" s="86">
        <f>IF($V$189="znížená",$O$189,0)</f>
        <v>0</v>
      </c>
      <c r="BH189" s="86">
        <f>IF($V$189="zákl. prenesená",$O$189,0)</f>
        <v>0</v>
      </c>
      <c r="BI189" s="86">
        <f>IF($V$189="zníž. prenesená",$O$189,0)</f>
        <v>0</v>
      </c>
      <c r="BJ189" s="86">
        <f>IF($V$189="nulová",$O$189,0)</f>
        <v>0</v>
      </c>
      <c r="BK189" s="6" t="s">
        <v>121</v>
      </c>
      <c r="BL189" s="86">
        <f>ROUND($M$189*$K$189,2)</f>
        <v>0</v>
      </c>
      <c r="BM189" s="6" t="s">
        <v>149</v>
      </c>
      <c r="BN189" s="6" t="s">
        <v>401</v>
      </c>
    </row>
    <row r="190" spans="2:66" s="6" customFormat="1" ht="27" customHeight="1">
      <c r="B190" s="22"/>
      <c r="C190" s="130" t="s">
        <v>156</v>
      </c>
      <c r="D190" s="130" t="s">
        <v>145</v>
      </c>
      <c r="E190" s="131" t="s">
        <v>402</v>
      </c>
      <c r="F190" s="219" t="s">
        <v>390</v>
      </c>
      <c r="G190" s="220"/>
      <c r="H190" s="220"/>
      <c r="I190" s="220"/>
      <c r="J190" s="132" t="s">
        <v>174</v>
      </c>
      <c r="K190" s="133">
        <v>6</v>
      </c>
      <c r="L190" s="133"/>
      <c r="M190" s="221">
        <v>0</v>
      </c>
      <c r="N190" s="220"/>
      <c r="O190" s="222">
        <f>ROUND($M$190*$K$190,2)</f>
        <v>0</v>
      </c>
      <c r="P190" s="220"/>
      <c r="Q190" s="220"/>
      <c r="R190" s="220"/>
      <c r="S190" s="23"/>
      <c r="U190" s="134"/>
      <c r="V190" s="29" t="s">
        <v>37</v>
      </c>
      <c r="X190" s="135">
        <f>$W$190*$K$190</f>
        <v>0</v>
      </c>
      <c r="Y190" s="135">
        <v>0.0014</v>
      </c>
      <c r="Z190" s="135">
        <f>$Y$190*$K$190</f>
        <v>0.0084</v>
      </c>
      <c r="AA190" s="135">
        <v>0</v>
      </c>
      <c r="AB190" s="136">
        <f>$AA$190*$K$190</f>
        <v>0</v>
      </c>
      <c r="AS190" s="6" t="s">
        <v>149</v>
      </c>
      <c r="AU190" s="6" t="s">
        <v>145</v>
      </c>
      <c r="AV190" s="6" t="s">
        <v>121</v>
      </c>
      <c r="AZ190" s="6" t="s">
        <v>143</v>
      </c>
      <c r="BF190" s="86">
        <f>IF($V$190="základná",$O$190,0)</f>
        <v>0</v>
      </c>
      <c r="BG190" s="86">
        <f>IF($V$190="znížená",$O$190,0)</f>
        <v>0</v>
      </c>
      <c r="BH190" s="86">
        <f>IF($V$190="zákl. prenesená",$O$190,0)</f>
        <v>0</v>
      </c>
      <c r="BI190" s="86">
        <f>IF($V$190="zníž. prenesená",$O$190,0)</f>
        <v>0</v>
      </c>
      <c r="BJ190" s="86">
        <f>IF($V$190="nulová",$O$190,0)</f>
        <v>0</v>
      </c>
      <c r="BK190" s="6" t="s">
        <v>121</v>
      </c>
      <c r="BL190" s="86">
        <f>ROUND($M$190*$K$190,2)</f>
        <v>0</v>
      </c>
      <c r="BM190" s="6" t="s">
        <v>149</v>
      </c>
      <c r="BN190" s="6" t="s">
        <v>403</v>
      </c>
    </row>
    <row r="191" spans="2:66" s="6" customFormat="1" ht="27" customHeight="1">
      <c r="B191" s="22"/>
      <c r="C191" s="137" t="s">
        <v>404</v>
      </c>
      <c r="D191" s="137" t="s">
        <v>152</v>
      </c>
      <c r="E191" s="138" t="s">
        <v>405</v>
      </c>
      <c r="F191" s="223" t="s">
        <v>406</v>
      </c>
      <c r="G191" s="224"/>
      <c r="H191" s="224"/>
      <c r="I191" s="224"/>
      <c r="J191" s="139" t="s">
        <v>174</v>
      </c>
      <c r="K191" s="140">
        <v>6</v>
      </c>
      <c r="L191" s="140"/>
      <c r="M191" s="225">
        <v>0</v>
      </c>
      <c r="N191" s="224"/>
      <c r="O191" s="226">
        <f>ROUND($M$191*$K$191,2)</f>
        <v>0</v>
      </c>
      <c r="P191" s="220"/>
      <c r="Q191" s="220"/>
      <c r="R191" s="220"/>
      <c r="S191" s="23"/>
      <c r="U191" s="134"/>
      <c r="V191" s="29" t="s">
        <v>37</v>
      </c>
      <c r="X191" s="135">
        <f>$W$191*$K$191</f>
        <v>0</v>
      </c>
      <c r="Y191" s="135">
        <v>0.022</v>
      </c>
      <c r="Z191" s="135">
        <f>$Y$191*$K$191</f>
        <v>0.132</v>
      </c>
      <c r="AA191" s="135">
        <v>0</v>
      </c>
      <c r="AB191" s="136">
        <f>$AA$191*$K$191</f>
        <v>0</v>
      </c>
      <c r="AS191" s="6" t="s">
        <v>156</v>
      </c>
      <c r="AU191" s="6" t="s">
        <v>152</v>
      </c>
      <c r="AV191" s="6" t="s">
        <v>121</v>
      </c>
      <c r="AZ191" s="6" t="s">
        <v>143</v>
      </c>
      <c r="BF191" s="86">
        <f>IF($V$191="základná",$O$191,0)</f>
        <v>0</v>
      </c>
      <c r="BG191" s="86">
        <f>IF($V$191="znížená",$O$191,0)</f>
        <v>0</v>
      </c>
      <c r="BH191" s="86">
        <f>IF($V$191="zákl. prenesená",$O$191,0)</f>
        <v>0</v>
      </c>
      <c r="BI191" s="86">
        <f>IF($V$191="zníž. prenesená",$O$191,0)</f>
        <v>0</v>
      </c>
      <c r="BJ191" s="86">
        <f>IF($V$191="nulová",$O$191,0)</f>
        <v>0</v>
      </c>
      <c r="BK191" s="6" t="s">
        <v>121</v>
      </c>
      <c r="BL191" s="86">
        <f>ROUND($M$191*$K$191,2)</f>
        <v>0</v>
      </c>
      <c r="BM191" s="6" t="s">
        <v>149</v>
      </c>
      <c r="BN191" s="6" t="s">
        <v>407</v>
      </c>
    </row>
    <row r="192" spans="2:66" s="6" customFormat="1" ht="27" customHeight="1">
      <c r="B192" s="22"/>
      <c r="C192" s="130" t="s">
        <v>408</v>
      </c>
      <c r="D192" s="130" t="s">
        <v>145</v>
      </c>
      <c r="E192" s="131" t="s">
        <v>409</v>
      </c>
      <c r="F192" s="219" t="s">
        <v>390</v>
      </c>
      <c r="G192" s="220"/>
      <c r="H192" s="220"/>
      <c r="I192" s="220"/>
      <c r="J192" s="132" t="s">
        <v>174</v>
      </c>
      <c r="K192" s="133">
        <v>3</v>
      </c>
      <c r="L192" s="133"/>
      <c r="M192" s="221">
        <v>0</v>
      </c>
      <c r="N192" s="220"/>
      <c r="O192" s="222">
        <f>ROUND($M$192*$K$192,2)</f>
        <v>0</v>
      </c>
      <c r="P192" s="220"/>
      <c r="Q192" s="220"/>
      <c r="R192" s="220"/>
      <c r="S192" s="23"/>
      <c r="U192" s="134"/>
      <c r="V192" s="29" t="s">
        <v>37</v>
      </c>
      <c r="X192" s="135">
        <f>$W$192*$K$192</f>
        <v>0</v>
      </c>
      <c r="Y192" s="135">
        <v>0.0014</v>
      </c>
      <c r="Z192" s="135">
        <f>$Y$192*$K$192</f>
        <v>0.0042</v>
      </c>
      <c r="AA192" s="135">
        <v>0</v>
      </c>
      <c r="AB192" s="136">
        <f>$AA$192*$K$192</f>
        <v>0</v>
      </c>
      <c r="AS192" s="6" t="s">
        <v>149</v>
      </c>
      <c r="AU192" s="6" t="s">
        <v>145</v>
      </c>
      <c r="AV192" s="6" t="s">
        <v>121</v>
      </c>
      <c r="AZ192" s="6" t="s">
        <v>143</v>
      </c>
      <c r="BF192" s="86">
        <f>IF($V$192="základná",$O$192,0)</f>
        <v>0</v>
      </c>
      <c r="BG192" s="86">
        <f>IF($V$192="znížená",$O$192,0)</f>
        <v>0</v>
      </c>
      <c r="BH192" s="86">
        <f>IF($V$192="zákl. prenesená",$O$192,0)</f>
        <v>0</v>
      </c>
      <c r="BI192" s="86">
        <f>IF($V$192="zníž. prenesená",$O$192,0)</f>
        <v>0</v>
      </c>
      <c r="BJ192" s="86">
        <f>IF($V$192="nulová",$O$192,0)</f>
        <v>0</v>
      </c>
      <c r="BK192" s="6" t="s">
        <v>121</v>
      </c>
      <c r="BL192" s="86">
        <f>ROUND($M$192*$K$192,2)</f>
        <v>0</v>
      </c>
      <c r="BM192" s="6" t="s">
        <v>149</v>
      </c>
      <c r="BN192" s="6" t="s">
        <v>410</v>
      </c>
    </row>
    <row r="193" spans="2:66" s="6" customFormat="1" ht="15.75" customHeight="1">
      <c r="B193" s="22"/>
      <c r="C193" s="137" t="s">
        <v>411</v>
      </c>
      <c r="D193" s="137" t="s">
        <v>152</v>
      </c>
      <c r="E193" s="138" t="s">
        <v>412</v>
      </c>
      <c r="F193" s="223" t="s">
        <v>413</v>
      </c>
      <c r="G193" s="224"/>
      <c r="H193" s="224"/>
      <c r="I193" s="224"/>
      <c r="J193" s="139" t="s">
        <v>174</v>
      </c>
      <c r="K193" s="140">
        <v>3</v>
      </c>
      <c r="L193" s="140"/>
      <c r="M193" s="225">
        <v>0</v>
      </c>
      <c r="N193" s="224"/>
      <c r="O193" s="226">
        <f>ROUND($M$193*$K$193,2)</f>
        <v>0</v>
      </c>
      <c r="P193" s="220"/>
      <c r="Q193" s="220"/>
      <c r="R193" s="220"/>
      <c r="S193" s="23"/>
      <c r="U193" s="134"/>
      <c r="V193" s="29" t="s">
        <v>37</v>
      </c>
      <c r="X193" s="135">
        <f>$W$193*$K$193</f>
        <v>0</v>
      </c>
      <c r="Y193" s="135">
        <v>0.022</v>
      </c>
      <c r="Z193" s="135">
        <f>$Y$193*$K$193</f>
        <v>0.066</v>
      </c>
      <c r="AA193" s="135">
        <v>0</v>
      </c>
      <c r="AB193" s="136">
        <f>$AA$193*$K$193</f>
        <v>0</v>
      </c>
      <c r="AS193" s="6" t="s">
        <v>156</v>
      </c>
      <c r="AU193" s="6" t="s">
        <v>152</v>
      </c>
      <c r="AV193" s="6" t="s">
        <v>121</v>
      </c>
      <c r="AZ193" s="6" t="s">
        <v>143</v>
      </c>
      <c r="BF193" s="86">
        <f>IF($V$193="základná",$O$193,0)</f>
        <v>0</v>
      </c>
      <c r="BG193" s="86">
        <f>IF($V$193="znížená",$O$193,0)</f>
        <v>0</v>
      </c>
      <c r="BH193" s="86">
        <f>IF($V$193="zákl. prenesená",$O$193,0)</f>
        <v>0</v>
      </c>
      <c r="BI193" s="86">
        <f>IF($V$193="zníž. prenesená",$O$193,0)</f>
        <v>0</v>
      </c>
      <c r="BJ193" s="86">
        <f>IF($V$193="nulová",$O$193,0)</f>
        <v>0</v>
      </c>
      <c r="BK193" s="6" t="s">
        <v>121</v>
      </c>
      <c r="BL193" s="86">
        <f>ROUND($M$193*$K$193,2)</f>
        <v>0</v>
      </c>
      <c r="BM193" s="6" t="s">
        <v>149</v>
      </c>
      <c r="BN193" s="6" t="s">
        <v>414</v>
      </c>
    </row>
    <row r="194" spans="2:66" s="6" customFormat="1" ht="15.75" customHeight="1">
      <c r="B194" s="22"/>
      <c r="C194" s="130" t="s">
        <v>415</v>
      </c>
      <c r="D194" s="130" t="s">
        <v>145</v>
      </c>
      <c r="E194" s="131" t="s">
        <v>416</v>
      </c>
      <c r="F194" s="219" t="s">
        <v>417</v>
      </c>
      <c r="G194" s="220"/>
      <c r="H194" s="220"/>
      <c r="I194" s="220"/>
      <c r="J194" s="132" t="s">
        <v>174</v>
      </c>
      <c r="K194" s="133">
        <v>1</v>
      </c>
      <c r="L194" s="133"/>
      <c r="M194" s="221">
        <v>0</v>
      </c>
      <c r="N194" s="220"/>
      <c r="O194" s="222">
        <f>ROUND($M$194*$K$194,2)</f>
        <v>0</v>
      </c>
      <c r="P194" s="220"/>
      <c r="Q194" s="220"/>
      <c r="R194" s="220"/>
      <c r="S194" s="23"/>
      <c r="U194" s="134"/>
      <c r="V194" s="29" t="s">
        <v>37</v>
      </c>
      <c r="X194" s="135">
        <f>$W$194*$K$194</f>
        <v>0</v>
      </c>
      <c r="Y194" s="135">
        <v>0.0014</v>
      </c>
      <c r="Z194" s="135">
        <f>$Y$194*$K$194</f>
        <v>0.0014</v>
      </c>
      <c r="AA194" s="135">
        <v>0</v>
      </c>
      <c r="AB194" s="136">
        <f>$AA$194*$K$194</f>
        <v>0</v>
      </c>
      <c r="AS194" s="6" t="s">
        <v>149</v>
      </c>
      <c r="AU194" s="6" t="s">
        <v>145</v>
      </c>
      <c r="AV194" s="6" t="s">
        <v>121</v>
      </c>
      <c r="AZ194" s="6" t="s">
        <v>143</v>
      </c>
      <c r="BF194" s="86">
        <f>IF($V$194="základná",$O$194,0)</f>
        <v>0</v>
      </c>
      <c r="BG194" s="86">
        <f>IF($V$194="znížená",$O$194,0)</f>
        <v>0</v>
      </c>
      <c r="BH194" s="86">
        <f>IF($V$194="zákl. prenesená",$O$194,0)</f>
        <v>0</v>
      </c>
      <c r="BI194" s="86">
        <f>IF($V$194="zníž. prenesená",$O$194,0)</f>
        <v>0</v>
      </c>
      <c r="BJ194" s="86">
        <f>IF($V$194="nulová",$O$194,0)</f>
        <v>0</v>
      </c>
      <c r="BK194" s="6" t="s">
        <v>121</v>
      </c>
      <c r="BL194" s="86">
        <f>ROUND($M$194*$K$194,2)</f>
        <v>0</v>
      </c>
      <c r="BM194" s="6" t="s">
        <v>149</v>
      </c>
      <c r="BN194" s="6" t="s">
        <v>418</v>
      </c>
    </row>
    <row r="195" spans="2:66" s="6" customFormat="1" ht="15.75" customHeight="1">
      <c r="B195" s="22"/>
      <c r="C195" s="130" t="s">
        <v>419</v>
      </c>
      <c r="D195" s="130" t="s">
        <v>145</v>
      </c>
      <c r="E195" s="131" t="s">
        <v>420</v>
      </c>
      <c r="F195" s="219" t="s">
        <v>421</v>
      </c>
      <c r="G195" s="220"/>
      <c r="H195" s="220"/>
      <c r="I195" s="220"/>
      <c r="J195" s="132" t="s">
        <v>174</v>
      </c>
      <c r="K195" s="133">
        <v>3</v>
      </c>
      <c r="L195" s="133"/>
      <c r="M195" s="221">
        <v>0</v>
      </c>
      <c r="N195" s="220"/>
      <c r="O195" s="222">
        <f>ROUND($M$195*$K$195,2)</f>
        <v>0</v>
      </c>
      <c r="P195" s="220"/>
      <c r="Q195" s="220"/>
      <c r="R195" s="220"/>
      <c r="S195" s="23"/>
      <c r="U195" s="134"/>
      <c r="V195" s="29" t="s">
        <v>37</v>
      </c>
      <c r="X195" s="135">
        <f>$W$195*$K$195</f>
        <v>0</v>
      </c>
      <c r="Y195" s="135">
        <v>0.0014</v>
      </c>
      <c r="Z195" s="135">
        <f>$Y$195*$K$195</f>
        <v>0.0042</v>
      </c>
      <c r="AA195" s="135">
        <v>0</v>
      </c>
      <c r="AB195" s="136">
        <f>$AA$195*$K$195</f>
        <v>0</v>
      </c>
      <c r="AS195" s="6" t="s">
        <v>149</v>
      </c>
      <c r="AU195" s="6" t="s">
        <v>145</v>
      </c>
      <c r="AV195" s="6" t="s">
        <v>121</v>
      </c>
      <c r="AZ195" s="6" t="s">
        <v>143</v>
      </c>
      <c r="BF195" s="86">
        <f>IF($V$195="základná",$O$195,0)</f>
        <v>0</v>
      </c>
      <c r="BG195" s="86">
        <f>IF($V$195="znížená",$O$195,0)</f>
        <v>0</v>
      </c>
      <c r="BH195" s="86">
        <f>IF($V$195="zákl. prenesená",$O$195,0)</f>
        <v>0</v>
      </c>
      <c r="BI195" s="86">
        <f>IF($V$195="zníž. prenesená",$O$195,0)</f>
        <v>0</v>
      </c>
      <c r="BJ195" s="86">
        <f>IF($V$195="nulová",$O$195,0)</f>
        <v>0</v>
      </c>
      <c r="BK195" s="6" t="s">
        <v>121</v>
      </c>
      <c r="BL195" s="86">
        <f>ROUND($M$195*$K$195,2)</f>
        <v>0</v>
      </c>
      <c r="BM195" s="6" t="s">
        <v>149</v>
      </c>
      <c r="BN195" s="6" t="s">
        <v>422</v>
      </c>
    </row>
    <row r="196" spans="2:66" s="6" customFormat="1" ht="15.75" customHeight="1">
      <c r="B196" s="22"/>
      <c r="C196" s="130" t="s">
        <v>423</v>
      </c>
      <c r="D196" s="130" t="s">
        <v>145</v>
      </c>
      <c r="E196" s="131" t="s">
        <v>424</v>
      </c>
      <c r="F196" s="219" t="s">
        <v>425</v>
      </c>
      <c r="G196" s="220"/>
      <c r="H196" s="220"/>
      <c r="I196" s="220"/>
      <c r="J196" s="132" t="s">
        <v>174</v>
      </c>
      <c r="K196" s="133">
        <v>26</v>
      </c>
      <c r="L196" s="133"/>
      <c r="M196" s="221">
        <v>0</v>
      </c>
      <c r="N196" s="220"/>
      <c r="O196" s="222">
        <f>ROUND($M$196*$K$196,2)</f>
        <v>0</v>
      </c>
      <c r="P196" s="220"/>
      <c r="Q196" s="220"/>
      <c r="R196" s="220"/>
      <c r="S196" s="23"/>
      <c r="U196" s="134"/>
      <c r="V196" s="29" t="s">
        <v>37</v>
      </c>
      <c r="X196" s="135">
        <f>$W$196*$K$196</f>
        <v>0</v>
      </c>
      <c r="Y196" s="135">
        <v>0</v>
      </c>
      <c r="Z196" s="135">
        <f>$Y$196*$K$196</f>
        <v>0</v>
      </c>
      <c r="AA196" s="135">
        <v>0</v>
      </c>
      <c r="AB196" s="136">
        <f>$AA$196*$K$196</f>
        <v>0</v>
      </c>
      <c r="AS196" s="6" t="s">
        <v>149</v>
      </c>
      <c r="AU196" s="6" t="s">
        <v>145</v>
      </c>
      <c r="AV196" s="6" t="s">
        <v>121</v>
      </c>
      <c r="AZ196" s="6" t="s">
        <v>143</v>
      </c>
      <c r="BF196" s="86">
        <f>IF($V$196="základná",$O$196,0)</f>
        <v>0</v>
      </c>
      <c r="BG196" s="86">
        <f>IF($V$196="znížená",$O$196,0)</f>
        <v>0</v>
      </c>
      <c r="BH196" s="86">
        <f>IF($V$196="zákl. prenesená",$O$196,0)</f>
        <v>0</v>
      </c>
      <c r="BI196" s="86">
        <f>IF($V$196="zníž. prenesená",$O$196,0)</f>
        <v>0</v>
      </c>
      <c r="BJ196" s="86">
        <f>IF($V$196="nulová",$O$196,0)</f>
        <v>0</v>
      </c>
      <c r="BK196" s="6" t="s">
        <v>121</v>
      </c>
      <c r="BL196" s="86">
        <f>ROUND($M$196*$K$196,2)</f>
        <v>0</v>
      </c>
      <c r="BM196" s="6" t="s">
        <v>149</v>
      </c>
      <c r="BN196" s="6" t="s">
        <v>426</v>
      </c>
    </row>
    <row r="197" spans="2:64" s="120" customFormat="1" ht="30.75" customHeight="1">
      <c r="B197" s="121"/>
      <c r="D197" s="129" t="s">
        <v>116</v>
      </c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233">
        <f>$BL$197</f>
        <v>0</v>
      </c>
      <c r="P197" s="234"/>
      <c r="Q197" s="234"/>
      <c r="R197" s="234"/>
      <c r="S197" s="124"/>
      <c r="U197" s="125"/>
      <c r="X197" s="126">
        <f>$X$198</f>
        <v>0</v>
      </c>
      <c r="Z197" s="126">
        <f>$Z$198</f>
        <v>0</v>
      </c>
      <c r="AB197" s="127">
        <f>$AB$198</f>
        <v>0</v>
      </c>
      <c r="AS197" s="123" t="s">
        <v>77</v>
      </c>
      <c r="AU197" s="123" t="s">
        <v>69</v>
      </c>
      <c r="AV197" s="123" t="s">
        <v>77</v>
      </c>
      <c r="AZ197" s="123" t="s">
        <v>143</v>
      </c>
      <c r="BL197" s="128">
        <f>$BL$198</f>
        <v>0</v>
      </c>
    </row>
    <row r="198" spans="2:66" s="6" customFormat="1" ht="27" customHeight="1">
      <c r="B198" s="22"/>
      <c r="C198" s="130" t="s">
        <v>427</v>
      </c>
      <c r="D198" s="130" t="s">
        <v>145</v>
      </c>
      <c r="E198" s="131" t="s">
        <v>428</v>
      </c>
      <c r="F198" s="219" t="s">
        <v>429</v>
      </c>
      <c r="G198" s="220"/>
      <c r="H198" s="220"/>
      <c r="I198" s="220"/>
      <c r="J198" s="132" t="s">
        <v>430</v>
      </c>
      <c r="K198" s="133">
        <v>3.733</v>
      </c>
      <c r="L198" s="133"/>
      <c r="M198" s="221">
        <v>0</v>
      </c>
      <c r="N198" s="220"/>
      <c r="O198" s="222">
        <f>ROUND($M$198*$K$198,2)</f>
        <v>0</v>
      </c>
      <c r="P198" s="220"/>
      <c r="Q198" s="220"/>
      <c r="R198" s="220"/>
      <c r="S198" s="23"/>
      <c r="U198" s="134"/>
      <c r="V198" s="29" t="s">
        <v>37</v>
      </c>
      <c r="X198" s="135">
        <f>$W$198*$K$198</f>
        <v>0</v>
      </c>
      <c r="Y198" s="135">
        <v>0</v>
      </c>
      <c r="Z198" s="135">
        <f>$Y$198*$K$198</f>
        <v>0</v>
      </c>
      <c r="AA198" s="135">
        <v>0</v>
      </c>
      <c r="AB198" s="136">
        <f>$AA$198*$K$198</f>
        <v>0</v>
      </c>
      <c r="AS198" s="6" t="s">
        <v>149</v>
      </c>
      <c r="AU198" s="6" t="s">
        <v>145</v>
      </c>
      <c r="AV198" s="6" t="s">
        <v>121</v>
      </c>
      <c r="AZ198" s="6" t="s">
        <v>143</v>
      </c>
      <c r="BF198" s="86">
        <f>IF($V$198="základná",$O$198,0)</f>
        <v>0</v>
      </c>
      <c r="BG198" s="86">
        <f>IF($V$198="znížená",$O$198,0)</f>
        <v>0</v>
      </c>
      <c r="BH198" s="86">
        <f>IF($V$198="zákl. prenesená",$O$198,0)</f>
        <v>0</v>
      </c>
      <c r="BI198" s="86">
        <f>IF($V$198="zníž. prenesená",$O$198,0)</f>
        <v>0</v>
      </c>
      <c r="BJ198" s="86">
        <f>IF($V$198="nulová",$O$198,0)</f>
        <v>0</v>
      </c>
      <c r="BK198" s="6" t="s">
        <v>121</v>
      </c>
      <c r="BL198" s="86">
        <f>ROUND($M$198*$K$198,2)</f>
        <v>0</v>
      </c>
      <c r="BM198" s="6" t="s">
        <v>149</v>
      </c>
      <c r="BN198" s="6" t="s">
        <v>431</v>
      </c>
    </row>
    <row r="199" spans="2:64" s="6" customFormat="1" ht="51" customHeight="1">
      <c r="B199" s="22"/>
      <c r="D199" s="122" t="s">
        <v>432</v>
      </c>
      <c r="O199" s="215">
        <f>$BL$199</f>
        <v>0</v>
      </c>
      <c r="P199" s="172"/>
      <c r="Q199" s="172"/>
      <c r="R199" s="172"/>
      <c r="S199" s="23"/>
      <c r="U199" s="57"/>
      <c r="AB199" s="58"/>
      <c r="AU199" s="6" t="s">
        <v>69</v>
      </c>
      <c r="AV199" s="6" t="s">
        <v>70</v>
      </c>
      <c r="AZ199" s="6" t="s">
        <v>433</v>
      </c>
      <c r="BL199" s="86">
        <f>SUM($BL$200:$BL$204)</f>
        <v>0</v>
      </c>
    </row>
    <row r="200" spans="2:64" s="6" customFormat="1" ht="23.25" customHeight="1">
      <c r="B200" s="22"/>
      <c r="C200" s="153"/>
      <c r="D200" s="153" t="s">
        <v>145</v>
      </c>
      <c r="E200" s="154"/>
      <c r="F200" s="231"/>
      <c r="G200" s="232"/>
      <c r="H200" s="232"/>
      <c r="I200" s="232"/>
      <c r="J200" s="155"/>
      <c r="K200" s="156"/>
      <c r="L200" s="156"/>
      <c r="M200" s="221"/>
      <c r="N200" s="220"/>
      <c r="O200" s="222">
        <f>$BL$200</f>
        <v>0</v>
      </c>
      <c r="P200" s="220"/>
      <c r="Q200" s="220"/>
      <c r="R200" s="220"/>
      <c r="S200" s="23"/>
      <c r="U200" s="134"/>
      <c r="V200" s="157" t="s">
        <v>37</v>
      </c>
      <c r="AB200" s="58"/>
      <c r="AU200" s="6" t="s">
        <v>433</v>
      </c>
      <c r="AV200" s="6" t="s">
        <v>77</v>
      </c>
      <c r="AZ200" s="6" t="s">
        <v>433</v>
      </c>
      <c r="BF200" s="86">
        <f>IF($V$200="základná",$O$200,0)</f>
        <v>0</v>
      </c>
      <c r="BG200" s="86">
        <f>IF($V$200="znížená",$O$200,0)</f>
        <v>0</v>
      </c>
      <c r="BH200" s="86">
        <f>IF($V$200="zákl. prenesená",$O$200,0)</f>
        <v>0</v>
      </c>
      <c r="BI200" s="86">
        <f>IF($V$200="zníž. prenesená",$O$200,0)</f>
        <v>0</v>
      </c>
      <c r="BJ200" s="86">
        <f>IF($V$200="nulová",$O$200,0)</f>
        <v>0</v>
      </c>
      <c r="BK200" s="6" t="s">
        <v>121</v>
      </c>
      <c r="BL200" s="86">
        <f>$M$200*$K$200</f>
        <v>0</v>
      </c>
    </row>
    <row r="201" spans="2:64" s="6" customFormat="1" ht="23.25" customHeight="1">
      <c r="B201" s="22"/>
      <c r="C201" s="153"/>
      <c r="D201" s="153" t="s">
        <v>145</v>
      </c>
      <c r="E201" s="154"/>
      <c r="F201" s="231"/>
      <c r="G201" s="232"/>
      <c r="H201" s="232"/>
      <c r="I201" s="232"/>
      <c r="J201" s="155"/>
      <c r="K201" s="156"/>
      <c r="L201" s="156"/>
      <c r="M201" s="221"/>
      <c r="N201" s="220"/>
      <c r="O201" s="222">
        <f>$BL$201</f>
        <v>0</v>
      </c>
      <c r="P201" s="220"/>
      <c r="Q201" s="220"/>
      <c r="R201" s="220"/>
      <c r="S201" s="23"/>
      <c r="U201" s="134"/>
      <c r="V201" s="157" t="s">
        <v>37</v>
      </c>
      <c r="AB201" s="58"/>
      <c r="AU201" s="6" t="s">
        <v>433</v>
      </c>
      <c r="AV201" s="6" t="s">
        <v>77</v>
      </c>
      <c r="AZ201" s="6" t="s">
        <v>433</v>
      </c>
      <c r="BF201" s="86">
        <f>IF($V$201="základná",$O$201,0)</f>
        <v>0</v>
      </c>
      <c r="BG201" s="86">
        <f>IF($V$201="znížená",$O$201,0)</f>
        <v>0</v>
      </c>
      <c r="BH201" s="86">
        <f>IF($V$201="zákl. prenesená",$O$201,0)</f>
        <v>0</v>
      </c>
      <c r="BI201" s="86">
        <f>IF($V$201="zníž. prenesená",$O$201,0)</f>
        <v>0</v>
      </c>
      <c r="BJ201" s="86">
        <f>IF($V$201="nulová",$O$201,0)</f>
        <v>0</v>
      </c>
      <c r="BK201" s="6" t="s">
        <v>121</v>
      </c>
      <c r="BL201" s="86">
        <f>$M$201*$K$201</f>
        <v>0</v>
      </c>
    </row>
    <row r="202" spans="2:64" s="6" customFormat="1" ht="23.25" customHeight="1">
      <c r="B202" s="22"/>
      <c r="C202" s="153"/>
      <c r="D202" s="153" t="s">
        <v>145</v>
      </c>
      <c r="E202" s="154"/>
      <c r="F202" s="231"/>
      <c r="G202" s="232"/>
      <c r="H202" s="232"/>
      <c r="I202" s="232"/>
      <c r="J202" s="155"/>
      <c r="K202" s="156"/>
      <c r="L202" s="156"/>
      <c r="M202" s="221"/>
      <c r="N202" s="220"/>
      <c r="O202" s="222">
        <f>$BL$202</f>
        <v>0</v>
      </c>
      <c r="P202" s="220"/>
      <c r="Q202" s="220"/>
      <c r="R202" s="220"/>
      <c r="S202" s="23"/>
      <c r="U202" s="134"/>
      <c r="V202" s="157" t="s">
        <v>37</v>
      </c>
      <c r="AB202" s="58"/>
      <c r="AU202" s="6" t="s">
        <v>433</v>
      </c>
      <c r="AV202" s="6" t="s">
        <v>77</v>
      </c>
      <c r="AZ202" s="6" t="s">
        <v>433</v>
      </c>
      <c r="BF202" s="86">
        <f>IF($V$202="základná",$O$202,0)</f>
        <v>0</v>
      </c>
      <c r="BG202" s="86">
        <f>IF($V$202="znížená",$O$202,0)</f>
        <v>0</v>
      </c>
      <c r="BH202" s="86">
        <f>IF($V$202="zákl. prenesená",$O$202,0)</f>
        <v>0</v>
      </c>
      <c r="BI202" s="86">
        <f>IF($V$202="zníž. prenesená",$O$202,0)</f>
        <v>0</v>
      </c>
      <c r="BJ202" s="86">
        <f>IF($V$202="nulová",$O$202,0)</f>
        <v>0</v>
      </c>
      <c r="BK202" s="6" t="s">
        <v>121</v>
      </c>
      <c r="BL202" s="86">
        <f>$M$202*$K$202</f>
        <v>0</v>
      </c>
    </row>
    <row r="203" spans="2:64" s="6" customFormat="1" ht="23.25" customHeight="1">
      <c r="B203" s="22"/>
      <c r="C203" s="153"/>
      <c r="D203" s="153" t="s">
        <v>145</v>
      </c>
      <c r="E203" s="154"/>
      <c r="F203" s="231"/>
      <c r="G203" s="232"/>
      <c r="H203" s="232"/>
      <c r="I203" s="232"/>
      <c r="J203" s="155"/>
      <c r="K203" s="156"/>
      <c r="L203" s="156"/>
      <c r="M203" s="221"/>
      <c r="N203" s="220"/>
      <c r="O203" s="222">
        <f>$BL$203</f>
        <v>0</v>
      </c>
      <c r="P203" s="220"/>
      <c r="Q203" s="220"/>
      <c r="R203" s="220"/>
      <c r="S203" s="23"/>
      <c r="U203" s="134"/>
      <c r="V203" s="157" t="s">
        <v>37</v>
      </c>
      <c r="AB203" s="58"/>
      <c r="AU203" s="6" t="s">
        <v>433</v>
      </c>
      <c r="AV203" s="6" t="s">
        <v>77</v>
      </c>
      <c r="AZ203" s="6" t="s">
        <v>433</v>
      </c>
      <c r="BF203" s="86">
        <f>IF($V$203="základná",$O$203,0)</f>
        <v>0</v>
      </c>
      <c r="BG203" s="86">
        <f>IF($V$203="znížená",$O$203,0)</f>
        <v>0</v>
      </c>
      <c r="BH203" s="86">
        <f>IF($V$203="zákl. prenesená",$O$203,0)</f>
        <v>0</v>
      </c>
      <c r="BI203" s="86">
        <f>IF($V$203="zníž. prenesená",$O$203,0)</f>
        <v>0</v>
      </c>
      <c r="BJ203" s="86">
        <f>IF($V$203="nulová",$O$203,0)</f>
        <v>0</v>
      </c>
      <c r="BK203" s="6" t="s">
        <v>121</v>
      </c>
      <c r="BL203" s="86">
        <f>$M$203*$K$203</f>
        <v>0</v>
      </c>
    </row>
    <row r="204" spans="2:64" s="6" customFormat="1" ht="23.25" customHeight="1">
      <c r="B204" s="22"/>
      <c r="C204" s="153"/>
      <c r="D204" s="153" t="s">
        <v>145</v>
      </c>
      <c r="E204" s="154"/>
      <c r="F204" s="231"/>
      <c r="G204" s="232"/>
      <c r="H204" s="232"/>
      <c r="I204" s="232"/>
      <c r="J204" s="155"/>
      <c r="K204" s="156"/>
      <c r="L204" s="156"/>
      <c r="M204" s="221"/>
      <c r="N204" s="220"/>
      <c r="O204" s="222">
        <f>$BL$204</f>
        <v>0</v>
      </c>
      <c r="P204" s="220"/>
      <c r="Q204" s="220"/>
      <c r="R204" s="220"/>
      <c r="S204" s="23"/>
      <c r="U204" s="134"/>
      <c r="V204" s="157" t="s">
        <v>37</v>
      </c>
      <c r="W204" s="41"/>
      <c r="X204" s="41"/>
      <c r="Y204" s="41"/>
      <c r="Z204" s="41"/>
      <c r="AA204" s="41"/>
      <c r="AB204" s="43"/>
      <c r="AU204" s="6" t="s">
        <v>433</v>
      </c>
      <c r="AV204" s="6" t="s">
        <v>77</v>
      </c>
      <c r="AZ204" s="6" t="s">
        <v>433</v>
      </c>
      <c r="BF204" s="86">
        <f>IF($V$204="základná",$O$204,0)</f>
        <v>0</v>
      </c>
      <c r="BG204" s="86">
        <f>IF($V$204="znížená",$O$204,0)</f>
        <v>0</v>
      </c>
      <c r="BH204" s="86">
        <f>IF($V$204="zákl. prenesená",$O$204,0)</f>
        <v>0</v>
      </c>
      <c r="BI204" s="86">
        <f>IF($V$204="zníž. prenesená",$O$204,0)</f>
        <v>0</v>
      </c>
      <c r="BJ204" s="86">
        <f>IF($V$204="nulová",$O$204,0)</f>
        <v>0</v>
      </c>
      <c r="BK204" s="6" t="s">
        <v>121</v>
      </c>
      <c r="BL204" s="86">
        <f>$M$204*$K$204</f>
        <v>0</v>
      </c>
    </row>
    <row r="205" spans="2:19" s="6" customFormat="1" ht="7.5" customHeight="1">
      <c r="B205" s="44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6"/>
    </row>
    <row r="206" s="2" customFormat="1" ht="14.25" customHeight="1"/>
  </sheetData>
  <sheetProtection/>
  <mergeCells count="304">
    <mergeCell ref="T1:AD1"/>
    <mergeCell ref="F204:I204"/>
    <mergeCell ref="M204:N204"/>
    <mergeCell ref="O204:R204"/>
    <mergeCell ref="O120:R120"/>
    <mergeCell ref="O121:R121"/>
    <mergeCell ref="O122:R122"/>
    <mergeCell ref="O178:R178"/>
    <mergeCell ref="O183:R183"/>
    <mergeCell ref="O197:R197"/>
    <mergeCell ref="O199:R199"/>
    <mergeCell ref="F202:I202"/>
    <mergeCell ref="M202:N202"/>
    <mergeCell ref="O202:R202"/>
    <mergeCell ref="F203:I203"/>
    <mergeCell ref="M203:N203"/>
    <mergeCell ref="O203:R203"/>
    <mergeCell ref="F200:I200"/>
    <mergeCell ref="M200:N200"/>
    <mergeCell ref="O200:R200"/>
    <mergeCell ref="F201:I201"/>
    <mergeCell ref="M201:N201"/>
    <mergeCell ref="O201:R201"/>
    <mergeCell ref="F196:I196"/>
    <mergeCell ref="M196:N196"/>
    <mergeCell ref="O196:R196"/>
    <mergeCell ref="F198:I198"/>
    <mergeCell ref="M198:N198"/>
    <mergeCell ref="O198:R198"/>
    <mergeCell ref="F194:I194"/>
    <mergeCell ref="M194:N194"/>
    <mergeCell ref="O194:R194"/>
    <mergeCell ref="F195:I195"/>
    <mergeCell ref="M195:N195"/>
    <mergeCell ref="O195:R195"/>
    <mergeCell ref="F192:I192"/>
    <mergeCell ref="M192:N192"/>
    <mergeCell ref="O192:R192"/>
    <mergeCell ref="F193:I193"/>
    <mergeCell ref="M193:N193"/>
    <mergeCell ref="O193:R193"/>
    <mergeCell ref="F190:I190"/>
    <mergeCell ref="M190:N190"/>
    <mergeCell ref="O190:R190"/>
    <mergeCell ref="F191:I191"/>
    <mergeCell ref="M191:N191"/>
    <mergeCell ref="O191:R191"/>
    <mergeCell ref="F188:I188"/>
    <mergeCell ref="M188:N188"/>
    <mergeCell ref="O188:R188"/>
    <mergeCell ref="F189:I189"/>
    <mergeCell ref="M189:N189"/>
    <mergeCell ref="O189:R189"/>
    <mergeCell ref="F186:I186"/>
    <mergeCell ref="M186:N186"/>
    <mergeCell ref="O186:R186"/>
    <mergeCell ref="F187:I187"/>
    <mergeCell ref="M187:N187"/>
    <mergeCell ref="O187:R187"/>
    <mergeCell ref="F184:I184"/>
    <mergeCell ref="M184:N184"/>
    <mergeCell ref="O184:R184"/>
    <mergeCell ref="F185:I185"/>
    <mergeCell ref="M185:N185"/>
    <mergeCell ref="O185:R185"/>
    <mergeCell ref="F179:I179"/>
    <mergeCell ref="M179:N179"/>
    <mergeCell ref="O179:R179"/>
    <mergeCell ref="F180:I180"/>
    <mergeCell ref="F181:I181"/>
    <mergeCell ref="F182:I182"/>
    <mergeCell ref="M182:N182"/>
    <mergeCell ref="O182:R182"/>
    <mergeCell ref="F176:I176"/>
    <mergeCell ref="M176:N176"/>
    <mergeCell ref="O176:R176"/>
    <mergeCell ref="F177:I177"/>
    <mergeCell ref="M177:N177"/>
    <mergeCell ref="O177:R177"/>
    <mergeCell ref="F174:I174"/>
    <mergeCell ref="M174:N174"/>
    <mergeCell ref="O174:R174"/>
    <mergeCell ref="F175:I175"/>
    <mergeCell ref="M175:N175"/>
    <mergeCell ref="O175:R175"/>
    <mergeCell ref="F172:I172"/>
    <mergeCell ref="M172:N172"/>
    <mergeCell ref="O172:R172"/>
    <mergeCell ref="F173:I173"/>
    <mergeCell ref="M173:N173"/>
    <mergeCell ref="O173:R173"/>
    <mergeCell ref="F170:I170"/>
    <mergeCell ref="M170:N170"/>
    <mergeCell ref="O170:R170"/>
    <mergeCell ref="F171:I171"/>
    <mergeCell ref="M171:N171"/>
    <mergeCell ref="O171:R171"/>
    <mergeCell ref="F168:I168"/>
    <mergeCell ref="M168:N168"/>
    <mergeCell ref="O168:R168"/>
    <mergeCell ref="F169:I169"/>
    <mergeCell ref="M169:N169"/>
    <mergeCell ref="O169:R169"/>
    <mergeCell ref="F166:I166"/>
    <mergeCell ref="M166:N166"/>
    <mergeCell ref="O166:R166"/>
    <mergeCell ref="F167:I167"/>
    <mergeCell ref="M167:N167"/>
    <mergeCell ref="O167:R167"/>
    <mergeCell ref="F164:I164"/>
    <mergeCell ref="M164:N164"/>
    <mergeCell ref="O164:R164"/>
    <mergeCell ref="F165:I165"/>
    <mergeCell ref="M165:N165"/>
    <mergeCell ref="O165:R165"/>
    <mergeCell ref="F162:I162"/>
    <mergeCell ref="M162:N162"/>
    <mergeCell ref="O162:R162"/>
    <mergeCell ref="F163:I163"/>
    <mergeCell ref="M163:N163"/>
    <mergeCell ref="O163:R163"/>
    <mergeCell ref="F160:I160"/>
    <mergeCell ref="M160:N160"/>
    <mergeCell ref="O160:R160"/>
    <mergeCell ref="F161:I161"/>
    <mergeCell ref="M161:N161"/>
    <mergeCell ref="O161:R161"/>
    <mergeCell ref="F158:I158"/>
    <mergeCell ref="M158:N158"/>
    <mergeCell ref="O158:R158"/>
    <mergeCell ref="F159:I159"/>
    <mergeCell ref="M159:N159"/>
    <mergeCell ref="O159:R159"/>
    <mergeCell ref="F156:I156"/>
    <mergeCell ref="M156:N156"/>
    <mergeCell ref="O156:R156"/>
    <mergeCell ref="F157:I157"/>
    <mergeCell ref="M157:N157"/>
    <mergeCell ref="O157:R157"/>
    <mergeCell ref="F154:I154"/>
    <mergeCell ref="M154:N154"/>
    <mergeCell ref="O154:R154"/>
    <mergeCell ref="F155:I155"/>
    <mergeCell ref="M155:N155"/>
    <mergeCell ref="O155:R155"/>
    <mergeCell ref="F152:I152"/>
    <mergeCell ref="M152:N152"/>
    <mergeCell ref="O152:R152"/>
    <mergeCell ref="F153:I153"/>
    <mergeCell ref="M153:N153"/>
    <mergeCell ref="O153:R153"/>
    <mergeCell ref="F150:I150"/>
    <mergeCell ref="M150:N150"/>
    <mergeCell ref="O150:R150"/>
    <mergeCell ref="F151:I151"/>
    <mergeCell ref="M151:N151"/>
    <mergeCell ref="O151:R151"/>
    <mergeCell ref="F148:I148"/>
    <mergeCell ref="M148:N148"/>
    <mergeCell ref="O148:R148"/>
    <mergeCell ref="F149:I149"/>
    <mergeCell ref="M149:N149"/>
    <mergeCell ref="O149:R149"/>
    <mergeCell ref="F146:I146"/>
    <mergeCell ref="M146:N146"/>
    <mergeCell ref="O146:R146"/>
    <mergeCell ref="F147:I147"/>
    <mergeCell ref="M147:N147"/>
    <mergeCell ref="O147:R147"/>
    <mergeCell ref="F144:I144"/>
    <mergeCell ref="M144:N144"/>
    <mergeCell ref="O144:R144"/>
    <mergeCell ref="F145:I145"/>
    <mergeCell ref="M145:N145"/>
    <mergeCell ref="O145:R145"/>
    <mergeCell ref="F142:I142"/>
    <mergeCell ref="M142:N142"/>
    <mergeCell ref="O142:R142"/>
    <mergeCell ref="F143:I143"/>
    <mergeCell ref="M143:N143"/>
    <mergeCell ref="O143:R143"/>
    <mergeCell ref="F140:I140"/>
    <mergeCell ref="M140:N140"/>
    <mergeCell ref="O140:R140"/>
    <mergeCell ref="F141:I141"/>
    <mergeCell ref="M141:N141"/>
    <mergeCell ref="O141:R141"/>
    <mergeCell ref="F138:I138"/>
    <mergeCell ref="M138:N138"/>
    <mergeCell ref="O138:R138"/>
    <mergeCell ref="F139:I139"/>
    <mergeCell ref="M139:N139"/>
    <mergeCell ref="O139:R139"/>
    <mergeCell ref="F136:I136"/>
    <mergeCell ref="M136:N136"/>
    <mergeCell ref="O136:R136"/>
    <mergeCell ref="F137:I137"/>
    <mergeCell ref="M137:N137"/>
    <mergeCell ref="O137:R137"/>
    <mergeCell ref="F134:I134"/>
    <mergeCell ref="M134:N134"/>
    <mergeCell ref="O134:R134"/>
    <mergeCell ref="F135:I135"/>
    <mergeCell ref="M135:N135"/>
    <mergeCell ref="O135:R135"/>
    <mergeCell ref="F132:I132"/>
    <mergeCell ref="M132:N132"/>
    <mergeCell ref="O132:R132"/>
    <mergeCell ref="F133:I133"/>
    <mergeCell ref="M133:N133"/>
    <mergeCell ref="O133:R133"/>
    <mergeCell ref="F130:I130"/>
    <mergeCell ref="M130:N130"/>
    <mergeCell ref="O130:R130"/>
    <mergeCell ref="F131:I131"/>
    <mergeCell ref="M131:N131"/>
    <mergeCell ref="O131:R131"/>
    <mergeCell ref="F128:I128"/>
    <mergeCell ref="M128:N128"/>
    <mergeCell ref="O128:R128"/>
    <mergeCell ref="F129:I129"/>
    <mergeCell ref="M129:N129"/>
    <mergeCell ref="O129:R129"/>
    <mergeCell ref="F126:I126"/>
    <mergeCell ref="M126:N126"/>
    <mergeCell ref="O126:R126"/>
    <mergeCell ref="F127:I127"/>
    <mergeCell ref="M127:N127"/>
    <mergeCell ref="O127:R127"/>
    <mergeCell ref="F124:I124"/>
    <mergeCell ref="M124:N124"/>
    <mergeCell ref="O124:R124"/>
    <mergeCell ref="F125:I125"/>
    <mergeCell ref="M125:N125"/>
    <mergeCell ref="O125:R125"/>
    <mergeCell ref="N116:R116"/>
    <mergeCell ref="N117:R117"/>
    <mergeCell ref="F119:I119"/>
    <mergeCell ref="M119:N119"/>
    <mergeCell ref="O119:R119"/>
    <mergeCell ref="F123:I123"/>
    <mergeCell ref="M123:N123"/>
    <mergeCell ref="O123:R123"/>
    <mergeCell ref="O101:R101"/>
    <mergeCell ref="M103:R103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00:D205">
      <formula1>"K,M"</formula1>
    </dataValidation>
    <dataValidation type="list" allowBlank="1" showInputMessage="1" showErrorMessage="1" error="Povolené sú hodnoty základná, znížená, nulová." sqref="V200:V205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3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F119" sqref="F1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81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434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>
        <f>IF('Rekapitulácia stavby'!$AN$13="","",'Rekapitulácia stavby'!$AN$13)</f>
      </c>
      <c r="Q13" s="172"/>
      <c r="S13" s="23"/>
    </row>
    <row r="14" spans="2:19" s="6" customFormat="1" ht="18.75" customHeight="1">
      <c r="B14" s="22"/>
      <c r="E14" s="207">
        <f>IF('Rekapitulácia stavby'!$E$14="","",'Rekapitulácia stavby'!$E$14)</f>
      </c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>
        <f>IF('Rekapitulácia stavby'!$AN$14="","",'Rekapitulácia stavby'!$AN$14)</f>
      </c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$O$97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ROUND((((SUM($BF$97:$BF$104)+SUM($BF$122:$BF$230))+SUM($BF$232:$BF$236))),2)</f>
        <v>0</v>
      </c>
      <c r="I31" s="172"/>
      <c r="J31" s="172"/>
      <c r="N31" s="210">
        <f>ROUND(((ROUND((SUM($BF$97:$BF$104)+SUM($BF$122:$BF$230)),2)*$F$31)+SUM($BF$232:$BF$236)*$F$31),2)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ROUND((((SUM($BG$97:$BG$104)+SUM($BG$122:$BG$230))+SUM($BG$232:$BG$236))),2)</f>
        <v>0</v>
      </c>
      <c r="I32" s="172"/>
      <c r="J32" s="172"/>
      <c r="N32" s="210">
        <f>ROUND(((ROUND((SUM($BG$97:$BG$104)+SUM($BG$122:$BG$230)),2)*$F$32)+SUM($BG$232:$BG$236)*$F$32),2)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ROUND((((SUM($BH$97:$BH$104)+SUM($BH$122:$BH$230))+SUM($BH$232:$BH$236))),2)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ROUND((((SUM($BI$97:$BI$104)+SUM($BI$122:$BI$230))+SUM($BI$232:$BI$236))),2)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ROUND((((SUM($BJ$97:$BJ$104)+SUM($BJ$122:$BJ$230))+SUM($BJ$232:$BJ$236))),2)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1-17-2 - SO 02 Spevnené plochy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>
        <f>IF($P$8="","",$P$8)</f>
      </c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>
        <f>IF($E$14="","",$E$14)</f>
      </c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$O$122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112</v>
      </c>
      <c r="O88" s="213">
        <f>$O$123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113</v>
      </c>
      <c r="O89" s="198">
        <f>$O$124</f>
        <v>0</v>
      </c>
      <c r="P89" s="214"/>
      <c r="Q89" s="214"/>
      <c r="R89" s="214"/>
      <c r="S89" s="105"/>
    </row>
    <row r="90" spans="2:19" s="97" customFormat="1" ht="21" customHeight="1">
      <c r="B90" s="104"/>
      <c r="D90" s="82" t="s">
        <v>114</v>
      </c>
      <c r="O90" s="198">
        <f>$O$158</f>
        <v>0</v>
      </c>
      <c r="P90" s="214"/>
      <c r="Q90" s="214"/>
      <c r="R90" s="214"/>
      <c r="S90" s="105"/>
    </row>
    <row r="91" spans="2:19" s="97" customFormat="1" ht="21" customHeight="1">
      <c r="B91" s="104"/>
      <c r="D91" s="82" t="s">
        <v>435</v>
      </c>
      <c r="O91" s="198">
        <f>$O$164</f>
        <v>0</v>
      </c>
      <c r="P91" s="214"/>
      <c r="Q91" s="214"/>
      <c r="R91" s="214"/>
      <c r="S91" s="105"/>
    </row>
    <row r="92" spans="2:19" s="97" customFormat="1" ht="21" customHeight="1">
      <c r="B92" s="104"/>
      <c r="D92" s="82" t="s">
        <v>436</v>
      </c>
      <c r="O92" s="198">
        <f>$O$215</f>
        <v>0</v>
      </c>
      <c r="P92" s="214"/>
      <c r="Q92" s="214"/>
      <c r="R92" s="214"/>
      <c r="S92" s="105"/>
    </row>
    <row r="93" spans="2:19" s="97" customFormat="1" ht="21" customHeight="1">
      <c r="B93" s="104"/>
      <c r="D93" s="82" t="s">
        <v>115</v>
      </c>
      <c r="O93" s="198">
        <f>$O$219</f>
        <v>0</v>
      </c>
      <c r="P93" s="214"/>
      <c r="Q93" s="214"/>
      <c r="R93" s="214"/>
      <c r="S93" s="105"/>
    </row>
    <row r="94" spans="2:19" s="97" customFormat="1" ht="21" customHeight="1">
      <c r="B94" s="104"/>
      <c r="D94" s="82" t="s">
        <v>116</v>
      </c>
      <c r="O94" s="198">
        <f>$O$229</f>
        <v>0</v>
      </c>
      <c r="P94" s="214"/>
      <c r="Q94" s="214"/>
      <c r="R94" s="214"/>
      <c r="S94" s="105"/>
    </row>
    <row r="95" spans="2:19" s="69" customFormat="1" ht="22.5" customHeight="1">
      <c r="B95" s="101"/>
      <c r="D95" s="102" t="s">
        <v>117</v>
      </c>
      <c r="O95" s="215">
        <f>$O$231</f>
        <v>0</v>
      </c>
      <c r="P95" s="214"/>
      <c r="Q95" s="214"/>
      <c r="R95" s="214"/>
      <c r="S95" s="103"/>
    </row>
    <row r="96" spans="2:19" s="6" customFormat="1" ht="22.5" customHeight="1">
      <c r="B96" s="22"/>
      <c r="S96" s="23"/>
    </row>
    <row r="97" spans="2:22" s="6" customFormat="1" ht="30" customHeight="1">
      <c r="B97" s="22"/>
      <c r="C97" s="64" t="s">
        <v>118</v>
      </c>
      <c r="O97" s="203">
        <f>ROUND($O$98+$O$99+$O$100+$O$101+$O$102+$O$103,2)</f>
        <v>0</v>
      </c>
      <c r="P97" s="172"/>
      <c r="Q97" s="172"/>
      <c r="R97" s="172"/>
      <c r="S97" s="23"/>
      <c r="U97" s="106"/>
      <c r="V97" s="107" t="s">
        <v>34</v>
      </c>
    </row>
    <row r="98" spans="2:63" s="6" customFormat="1" ht="18.75" customHeight="1">
      <c r="B98" s="22"/>
      <c r="D98" s="199" t="s">
        <v>119</v>
      </c>
      <c r="E98" s="172"/>
      <c r="F98" s="172"/>
      <c r="G98" s="172"/>
      <c r="H98" s="172"/>
      <c r="O98" s="197">
        <f>ROUND($O$87*$U$98,2)</f>
        <v>0</v>
      </c>
      <c r="P98" s="172"/>
      <c r="Q98" s="172"/>
      <c r="R98" s="172"/>
      <c r="S98" s="23"/>
      <c r="U98" s="108"/>
      <c r="V98" s="109" t="s">
        <v>37</v>
      </c>
      <c r="AZ98" s="6" t="s">
        <v>120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121</v>
      </c>
    </row>
    <row r="99" spans="2:63" s="6" customFormat="1" ht="18.75" customHeight="1">
      <c r="B99" s="22"/>
      <c r="D99" s="199" t="s">
        <v>122</v>
      </c>
      <c r="E99" s="172"/>
      <c r="F99" s="172"/>
      <c r="G99" s="172"/>
      <c r="H99" s="172"/>
      <c r="O99" s="197">
        <f>ROUND($O$87*$U$99,2)</f>
        <v>0</v>
      </c>
      <c r="P99" s="172"/>
      <c r="Q99" s="172"/>
      <c r="R99" s="172"/>
      <c r="S99" s="23"/>
      <c r="U99" s="108"/>
      <c r="V99" s="109" t="s">
        <v>37</v>
      </c>
      <c r="AZ99" s="6" t="s">
        <v>120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121</v>
      </c>
    </row>
    <row r="100" spans="2:63" s="6" customFormat="1" ht="18.75" customHeight="1">
      <c r="B100" s="22"/>
      <c r="D100" s="199" t="s">
        <v>123</v>
      </c>
      <c r="E100" s="172"/>
      <c r="F100" s="172"/>
      <c r="G100" s="172"/>
      <c r="H100" s="172"/>
      <c r="O100" s="197">
        <f>ROUND($O$87*$U$100,2)</f>
        <v>0</v>
      </c>
      <c r="P100" s="172"/>
      <c r="Q100" s="172"/>
      <c r="R100" s="172"/>
      <c r="S100" s="23"/>
      <c r="U100" s="108"/>
      <c r="V100" s="109" t="s">
        <v>37</v>
      </c>
      <c r="AZ100" s="6" t="s">
        <v>120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121</v>
      </c>
    </row>
    <row r="101" spans="2:63" s="6" customFormat="1" ht="18.75" customHeight="1">
      <c r="B101" s="22"/>
      <c r="D101" s="199" t="s">
        <v>124</v>
      </c>
      <c r="E101" s="172"/>
      <c r="F101" s="172"/>
      <c r="G101" s="172"/>
      <c r="H101" s="172"/>
      <c r="O101" s="197">
        <f>ROUND($O$87*$U$101,2)</f>
        <v>0</v>
      </c>
      <c r="P101" s="172"/>
      <c r="Q101" s="172"/>
      <c r="R101" s="172"/>
      <c r="S101" s="23"/>
      <c r="U101" s="108"/>
      <c r="V101" s="109" t="s">
        <v>37</v>
      </c>
      <c r="AZ101" s="6" t="s">
        <v>120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121</v>
      </c>
    </row>
    <row r="102" spans="2:63" s="6" customFormat="1" ht="18.75" customHeight="1">
      <c r="B102" s="22"/>
      <c r="D102" s="199" t="s">
        <v>125</v>
      </c>
      <c r="E102" s="172"/>
      <c r="F102" s="172"/>
      <c r="G102" s="172"/>
      <c r="H102" s="172"/>
      <c r="O102" s="197">
        <f>ROUND($O$87*$U$102,2)</f>
        <v>0</v>
      </c>
      <c r="P102" s="172"/>
      <c r="Q102" s="172"/>
      <c r="R102" s="172"/>
      <c r="S102" s="23"/>
      <c r="U102" s="108"/>
      <c r="V102" s="109" t="s">
        <v>37</v>
      </c>
      <c r="AZ102" s="6" t="s">
        <v>120</v>
      </c>
      <c r="BF102" s="86">
        <f>IF($V$102="základná",$O$102,0)</f>
        <v>0</v>
      </c>
      <c r="BG102" s="86">
        <f>IF($V$102="znížená",$O$102,0)</f>
        <v>0</v>
      </c>
      <c r="BH102" s="86">
        <f>IF($V$102="zákl. prenesená",$O$102,0)</f>
        <v>0</v>
      </c>
      <c r="BI102" s="86">
        <f>IF($V$102="zníž. prenesená",$O$102,0)</f>
        <v>0</v>
      </c>
      <c r="BJ102" s="86">
        <f>IF($V$102="nulová",$O$102,0)</f>
        <v>0</v>
      </c>
      <c r="BK102" s="6" t="s">
        <v>121</v>
      </c>
    </row>
    <row r="103" spans="2:63" s="6" customFormat="1" ht="18.75" customHeight="1">
      <c r="B103" s="22"/>
      <c r="D103" s="82" t="s">
        <v>126</v>
      </c>
      <c r="O103" s="197">
        <f>ROUND($O$87*$U$103,2)</f>
        <v>0</v>
      </c>
      <c r="P103" s="172"/>
      <c r="Q103" s="172"/>
      <c r="R103" s="172"/>
      <c r="S103" s="23"/>
      <c r="U103" s="110"/>
      <c r="V103" s="111" t="s">
        <v>37</v>
      </c>
      <c r="AZ103" s="6" t="s">
        <v>127</v>
      </c>
      <c r="BF103" s="86">
        <f>IF($V$103="základná",$O$103,0)</f>
        <v>0</v>
      </c>
      <c r="BG103" s="86">
        <f>IF($V$103="znížená",$O$103,0)</f>
        <v>0</v>
      </c>
      <c r="BH103" s="86">
        <f>IF($V$103="zákl. prenesená",$O$103,0)</f>
        <v>0</v>
      </c>
      <c r="BI103" s="86">
        <f>IF($V$103="zníž. prenesená",$O$103,0)</f>
        <v>0</v>
      </c>
      <c r="BJ103" s="86">
        <f>IF($V$103="nulová",$O$103,0)</f>
        <v>0</v>
      </c>
      <c r="BK103" s="6" t="s">
        <v>121</v>
      </c>
    </row>
    <row r="104" spans="2:19" s="6" customFormat="1" ht="14.25" customHeight="1">
      <c r="B104" s="22"/>
      <c r="S104" s="23"/>
    </row>
    <row r="105" spans="2:19" s="6" customFormat="1" ht="30" customHeight="1">
      <c r="B105" s="22"/>
      <c r="C105" s="93" t="s">
        <v>102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200">
        <f>ROUND(SUM($O$87+$O$97),2)</f>
        <v>0</v>
      </c>
      <c r="N105" s="201"/>
      <c r="O105" s="201"/>
      <c r="P105" s="201"/>
      <c r="Q105" s="201"/>
      <c r="R105" s="201"/>
      <c r="S105" s="23"/>
    </row>
    <row r="106" spans="2:19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</row>
    <row r="110" spans="2:19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9"/>
    </row>
    <row r="111" spans="2:19" s="6" customFormat="1" ht="37.5" customHeight="1">
      <c r="B111" s="22"/>
      <c r="C111" s="170" t="s">
        <v>128</v>
      </c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3"/>
    </row>
    <row r="112" spans="2:19" s="6" customFormat="1" ht="7.5" customHeight="1">
      <c r="B112" s="22"/>
      <c r="S112" s="23"/>
    </row>
    <row r="113" spans="2:19" s="6" customFormat="1" ht="30.75" customHeight="1">
      <c r="B113" s="22"/>
      <c r="C113" s="17" t="s">
        <v>15</v>
      </c>
      <c r="F113" s="205" t="str">
        <f>$F$5</f>
        <v>REGENERÁCIA VNÚTROBLOKOV SÍDLISK MESTA BREZNO - MARGITIN PARK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S113" s="23"/>
    </row>
    <row r="114" spans="2:19" s="6" customFormat="1" ht="37.5" customHeight="1">
      <c r="B114" s="22"/>
      <c r="C114" s="52" t="s">
        <v>104</v>
      </c>
      <c r="F114" s="187" t="str">
        <f>$F$6</f>
        <v>1-17-2 - SO 02 Spevnené plochy</v>
      </c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S114" s="23"/>
    </row>
    <row r="115" spans="2:19" s="6" customFormat="1" ht="7.5" customHeight="1">
      <c r="B115" s="22"/>
      <c r="S115" s="23"/>
    </row>
    <row r="116" spans="2:19" s="6" customFormat="1" ht="18.75" customHeight="1">
      <c r="B116" s="22"/>
      <c r="C116" s="17" t="s">
        <v>19</v>
      </c>
      <c r="F116" s="15" t="str">
        <f>$F$8</f>
        <v>p.č. KN-C 1113/1, k.ú. Brezno</v>
      </c>
      <c r="K116" s="17" t="s">
        <v>21</v>
      </c>
      <c r="L116" s="17"/>
      <c r="N116" s="211"/>
      <c r="O116" s="172"/>
      <c r="P116" s="172"/>
      <c r="Q116" s="172"/>
      <c r="S116" s="23"/>
    </row>
    <row r="117" spans="2:19" s="6" customFormat="1" ht="7.5" customHeight="1">
      <c r="B117" s="22"/>
      <c r="S117" s="23"/>
    </row>
    <row r="118" spans="2:19" s="6" customFormat="1" ht="15.75" customHeight="1">
      <c r="B118" s="22"/>
      <c r="C118" s="17" t="s">
        <v>22</v>
      </c>
      <c r="F118" s="15" t="str">
        <f>$E$11</f>
        <v>MESTO BREZNO</v>
      </c>
      <c r="K118" s="17" t="s">
        <v>27</v>
      </c>
      <c r="L118" s="17"/>
      <c r="N118" s="174"/>
      <c r="O118" s="172"/>
      <c r="P118" s="172"/>
      <c r="Q118" s="172"/>
      <c r="R118" s="172"/>
      <c r="S118" s="23"/>
    </row>
    <row r="119" spans="2:19" s="6" customFormat="1" ht="15" customHeight="1">
      <c r="B119" s="22"/>
      <c r="C119" s="17" t="s">
        <v>26</v>
      </c>
      <c r="F119" s="15"/>
      <c r="K119" s="17" t="s">
        <v>29</v>
      </c>
      <c r="L119" s="17"/>
      <c r="N119" s="174"/>
      <c r="O119" s="172"/>
      <c r="P119" s="172"/>
      <c r="Q119" s="172"/>
      <c r="R119" s="172"/>
      <c r="S119" s="23"/>
    </row>
    <row r="120" spans="2:19" s="6" customFormat="1" ht="11.25" customHeight="1">
      <c r="B120" s="22"/>
      <c r="S120" s="23"/>
    </row>
    <row r="121" spans="2:28" s="112" customFormat="1" ht="30" customHeight="1">
      <c r="B121" s="113"/>
      <c r="C121" s="114" t="s">
        <v>129</v>
      </c>
      <c r="D121" s="115" t="s">
        <v>130</v>
      </c>
      <c r="E121" s="115" t="s">
        <v>52</v>
      </c>
      <c r="F121" s="216" t="s">
        <v>131</v>
      </c>
      <c r="G121" s="217"/>
      <c r="H121" s="217"/>
      <c r="I121" s="217"/>
      <c r="J121" s="115" t="s">
        <v>132</v>
      </c>
      <c r="K121" s="115" t="s">
        <v>133</v>
      </c>
      <c r="L121" s="115" t="s">
        <v>938</v>
      </c>
      <c r="M121" s="216" t="s">
        <v>134</v>
      </c>
      <c r="N121" s="217"/>
      <c r="O121" s="216" t="s">
        <v>135</v>
      </c>
      <c r="P121" s="217"/>
      <c r="Q121" s="217"/>
      <c r="R121" s="218"/>
      <c r="S121" s="116"/>
      <c r="U121" s="59" t="s">
        <v>136</v>
      </c>
      <c r="V121" s="60" t="s">
        <v>34</v>
      </c>
      <c r="W121" s="60" t="s">
        <v>137</v>
      </c>
      <c r="X121" s="60" t="s">
        <v>138</v>
      </c>
      <c r="Y121" s="60" t="s">
        <v>139</v>
      </c>
      <c r="Z121" s="60" t="s">
        <v>140</v>
      </c>
      <c r="AA121" s="60" t="s">
        <v>141</v>
      </c>
      <c r="AB121" s="61" t="s">
        <v>142</v>
      </c>
    </row>
    <row r="122" spans="2:64" s="6" customFormat="1" ht="30" customHeight="1">
      <c r="B122" s="22"/>
      <c r="C122" s="64" t="s">
        <v>106</v>
      </c>
      <c r="O122" s="235">
        <f>$BL$122</f>
        <v>0</v>
      </c>
      <c r="P122" s="172"/>
      <c r="Q122" s="172"/>
      <c r="R122" s="172"/>
      <c r="S122" s="23"/>
      <c r="U122" s="63"/>
      <c r="V122" s="36"/>
      <c r="W122" s="36"/>
      <c r="X122" s="117">
        <f>$X$123+$X$231</f>
        <v>0</v>
      </c>
      <c r="Y122" s="36"/>
      <c r="Z122" s="117">
        <f>$Z$123+$Z$231</f>
        <v>1288.7084602099999</v>
      </c>
      <c r="AA122" s="36"/>
      <c r="AB122" s="118">
        <f>$AB$123+$AB$231</f>
        <v>277.374</v>
      </c>
      <c r="AU122" s="6" t="s">
        <v>69</v>
      </c>
      <c r="AV122" s="6" t="s">
        <v>111</v>
      </c>
      <c r="BL122" s="119">
        <f>$BL$123+$BL$231</f>
        <v>0</v>
      </c>
    </row>
    <row r="123" spans="2:64" s="120" customFormat="1" ht="37.5" customHeight="1">
      <c r="B123" s="121"/>
      <c r="D123" s="122" t="s">
        <v>112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215">
        <f>$BL$123</f>
        <v>0</v>
      </c>
      <c r="P123" s="234"/>
      <c r="Q123" s="234"/>
      <c r="R123" s="234"/>
      <c r="S123" s="124"/>
      <c r="U123" s="125"/>
      <c r="X123" s="126">
        <f>$X$124+$X$158+$X$164+$X$215+$X$219+$X$229</f>
        <v>0</v>
      </c>
      <c r="Z123" s="126">
        <f>$Z$124+$Z$158+$Z$164+$Z$215+$Z$219+$Z$229</f>
        <v>1288.7084602099999</v>
      </c>
      <c r="AB123" s="127">
        <f>$AB$124+$AB$158+$AB$164+$AB$215+$AB$219+$AB$229</f>
        <v>277.374</v>
      </c>
      <c r="AS123" s="123" t="s">
        <v>77</v>
      </c>
      <c r="AU123" s="123" t="s">
        <v>69</v>
      </c>
      <c r="AV123" s="123" t="s">
        <v>70</v>
      </c>
      <c r="AZ123" s="123" t="s">
        <v>143</v>
      </c>
      <c r="BL123" s="128">
        <f>$BL$124+$BL$158+$BL$164+$BL$215+$BL$219+$BL$229</f>
        <v>0</v>
      </c>
    </row>
    <row r="124" spans="2:64" s="120" customFormat="1" ht="21" customHeight="1">
      <c r="B124" s="121"/>
      <c r="D124" s="129" t="s">
        <v>113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3">
        <f>$BL$124</f>
        <v>0</v>
      </c>
      <c r="P124" s="234"/>
      <c r="Q124" s="234"/>
      <c r="R124" s="234"/>
      <c r="S124" s="124"/>
      <c r="U124" s="125"/>
      <c r="X124" s="126">
        <f>SUM($X$125:$X$157)</f>
        <v>0</v>
      </c>
      <c r="Z124" s="126">
        <f>SUM($Z$125:$Z$157)</f>
        <v>0</v>
      </c>
      <c r="AB124" s="127">
        <f>SUM($AB$125:$AB$157)</f>
        <v>277.374</v>
      </c>
      <c r="AS124" s="123" t="s">
        <v>77</v>
      </c>
      <c r="AU124" s="123" t="s">
        <v>69</v>
      </c>
      <c r="AV124" s="123" t="s">
        <v>77</v>
      </c>
      <c r="AZ124" s="123" t="s">
        <v>143</v>
      </c>
      <c r="BL124" s="128">
        <f>SUM($BL$125:$BL$157)</f>
        <v>0</v>
      </c>
    </row>
    <row r="125" spans="2:66" s="6" customFormat="1" ht="27" customHeight="1">
      <c r="B125" s="22"/>
      <c r="C125" s="130" t="s">
        <v>121</v>
      </c>
      <c r="D125" s="130" t="s">
        <v>145</v>
      </c>
      <c r="E125" s="131" t="s">
        <v>437</v>
      </c>
      <c r="F125" s="219" t="s">
        <v>438</v>
      </c>
      <c r="G125" s="220"/>
      <c r="H125" s="220"/>
      <c r="I125" s="220"/>
      <c r="J125" s="132" t="s">
        <v>148</v>
      </c>
      <c r="K125" s="133">
        <v>1803</v>
      </c>
      <c r="L125" s="133"/>
      <c r="M125" s="221">
        <v>0</v>
      </c>
      <c r="N125" s="220"/>
      <c r="O125" s="222">
        <f>ROUND($M$125*$K$125,2)</f>
        <v>0</v>
      </c>
      <c r="P125" s="220"/>
      <c r="Q125" s="220"/>
      <c r="R125" s="220"/>
      <c r="S125" s="23"/>
      <c r="U125" s="134"/>
      <c r="V125" s="29" t="s">
        <v>37</v>
      </c>
      <c r="X125" s="135">
        <f>$W$125*$K$125</f>
        <v>0</v>
      </c>
      <c r="Y125" s="135">
        <v>0</v>
      </c>
      <c r="Z125" s="135">
        <f>$Y$125*$K$125</f>
        <v>0</v>
      </c>
      <c r="AA125" s="135">
        <v>0.138</v>
      </c>
      <c r="AB125" s="136">
        <f>$AA$125*$K$125</f>
        <v>248.81400000000002</v>
      </c>
      <c r="AS125" s="6" t="s">
        <v>149</v>
      </c>
      <c r="AU125" s="6" t="s">
        <v>145</v>
      </c>
      <c r="AV125" s="6" t="s">
        <v>121</v>
      </c>
      <c r="AZ125" s="6" t="s">
        <v>143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121</v>
      </c>
      <c r="BL125" s="86">
        <f>ROUND($M$125*$K$125,2)</f>
        <v>0</v>
      </c>
      <c r="BM125" s="6" t="s">
        <v>149</v>
      </c>
      <c r="BN125" s="6" t="s">
        <v>439</v>
      </c>
    </row>
    <row r="126" spans="2:66" s="6" customFormat="1" ht="27" customHeight="1">
      <c r="B126" s="22"/>
      <c r="C126" s="130" t="s">
        <v>77</v>
      </c>
      <c r="D126" s="130" t="s">
        <v>145</v>
      </c>
      <c r="E126" s="131" t="s">
        <v>440</v>
      </c>
      <c r="F126" s="219" t="s">
        <v>441</v>
      </c>
      <c r="G126" s="220"/>
      <c r="H126" s="220"/>
      <c r="I126" s="220"/>
      <c r="J126" s="132" t="s">
        <v>442</v>
      </c>
      <c r="K126" s="133">
        <v>714</v>
      </c>
      <c r="L126" s="133"/>
      <c r="M126" s="221">
        <v>0</v>
      </c>
      <c r="N126" s="220"/>
      <c r="O126" s="222">
        <f>ROUND($M$126*$K$126,2)</f>
        <v>0</v>
      </c>
      <c r="P126" s="220"/>
      <c r="Q126" s="220"/>
      <c r="R126" s="220"/>
      <c r="S126" s="23"/>
      <c r="U126" s="134"/>
      <c r="V126" s="29" t="s">
        <v>37</v>
      </c>
      <c r="X126" s="135">
        <f>$W$126*$K$126</f>
        <v>0</v>
      </c>
      <c r="Y126" s="135">
        <v>0</v>
      </c>
      <c r="Z126" s="135">
        <f>$Y$126*$K$126</f>
        <v>0</v>
      </c>
      <c r="AA126" s="135">
        <v>0.04</v>
      </c>
      <c r="AB126" s="136">
        <f>$AA$126*$K$126</f>
        <v>28.560000000000002</v>
      </c>
      <c r="AS126" s="6" t="s">
        <v>149</v>
      </c>
      <c r="AU126" s="6" t="s">
        <v>145</v>
      </c>
      <c r="AV126" s="6" t="s">
        <v>121</v>
      </c>
      <c r="AZ126" s="6" t="s">
        <v>143</v>
      </c>
      <c r="BF126" s="86">
        <f>IF($V$126="základná",$O$126,0)</f>
        <v>0</v>
      </c>
      <c r="BG126" s="86">
        <f>IF($V$126="znížená",$O$126,0)</f>
        <v>0</v>
      </c>
      <c r="BH126" s="86">
        <f>IF($V$126="zákl. prenesená",$O$126,0)</f>
        <v>0</v>
      </c>
      <c r="BI126" s="86">
        <f>IF($V$126="zníž. prenesená",$O$126,0)</f>
        <v>0</v>
      </c>
      <c r="BJ126" s="86">
        <f>IF($V$126="nulová",$O$126,0)</f>
        <v>0</v>
      </c>
      <c r="BK126" s="6" t="s">
        <v>121</v>
      </c>
      <c r="BL126" s="86">
        <f>ROUND($M$126*$K$126,2)</f>
        <v>0</v>
      </c>
      <c r="BM126" s="6" t="s">
        <v>149</v>
      </c>
      <c r="BN126" s="6" t="s">
        <v>443</v>
      </c>
    </row>
    <row r="127" spans="2:66" s="6" customFormat="1" ht="27" customHeight="1">
      <c r="B127" s="22"/>
      <c r="C127" s="130" t="s">
        <v>388</v>
      </c>
      <c r="D127" s="130" t="s">
        <v>145</v>
      </c>
      <c r="E127" s="131" t="s">
        <v>444</v>
      </c>
      <c r="F127" s="219" t="s">
        <v>445</v>
      </c>
      <c r="G127" s="220"/>
      <c r="H127" s="220"/>
      <c r="I127" s="220"/>
      <c r="J127" s="132" t="s">
        <v>165</v>
      </c>
      <c r="K127" s="133">
        <v>652.3</v>
      </c>
      <c r="L127" s="133"/>
      <c r="M127" s="221">
        <v>0</v>
      </c>
      <c r="N127" s="220"/>
      <c r="O127" s="222">
        <f>ROUND($M$127*$K$127,2)</f>
        <v>0</v>
      </c>
      <c r="P127" s="220"/>
      <c r="Q127" s="220"/>
      <c r="R127" s="220"/>
      <c r="S127" s="23"/>
      <c r="U127" s="134"/>
      <c r="V127" s="29" t="s">
        <v>37</v>
      </c>
      <c r="X127" s="135">
        <f>$W$127*$K$127</f>
        <v>0</v>
      </c>
      <c r="Y127" s="135">
        <v>0</v>
      </c>
      <c r="Z127" s="135">
        <f>$Y$127*$K$127</f>
        <v>0</v>
      </c>
      <c r="AA127" s="135">
        <v>0</v>
      </c>
      <c r="AB127" s="136">
        <f>$AA$127*$K$127</f>
        <v>0</v>
      </c>
      <c r="AS127" s="6" t="s">
        <v>149</v>
      </c>
      <c r="AU127" s="6" t="s">
        <v>145</v>
      </c>
      <c r="AV127" s="6" t="s">
        <v>121</v>
      </c>
      <c r="AZ127" s="6" t="s">
        <v>143</v>
      </c>
      <c r="BF127" s="86">
        <f>IF($V$127="základná",$O$127,0)</f>
        <v>0</v>
      </c>
      <c r="BG127" s="86">
        <f>IF($V$127="znížená",$O$127,0)</f>
        <v>0</v>
      </c>
      <c r="BH127" s="86">
        <f>IF($V$127="zákl. prenesená",$O$127,0)</f>
        <v>0</v>
      </c>
      <c r="BI127" s="86">
        <f>IF($V$127="zníž. prenesená",$O$127,0)</f>
        <v>0</v>
      </c>
      <c r="BJ127" s="86">
        <f>IF($V$127="nulová",$O$127,0)</f>
        <v>0</v>
      </c>
      <c r="BK127" s="6" t="s">
        <v>121</v>
      </c>
      <c r="BL127" s="86">
        <f>ROUND($M$127*$K$127,2)</f>
        <v>0</v>
      </c>
      <c r="BM127" s="6" t="s">
        <v>149</v>
      </c>
      <c r="BN127" s="6" t="s">
        <v>446</v>
      </c>
    </row>
    <row r="128" spans="2:52" s="6" customFormat="1" ht="18.75" customHeight="1">
      <c r="B128" s="141"/>
      <c r="E128" s="142"/>
      <c r="F128" s="227" t="s">
        <v>447</v>
      </c>
      <c r="G128" s="228"/>
      <c r="H128" s="228"/>
      <c r="I128" s="228"/>
      <c r="K128" s="143">
        <v>153.811</v>
      </c>
      <c r="L128" s="143"/>
      <c r="S128" s="144"/>
      <c r="U128" s="145"/>
      <c r="AB128" s="146"/>
      <c r="AU128" s="142" t="s">
        <v>376</v>
      </c>
      <c r="AV128" s="142" t="s">
        <v>121</v>
      </c>
      <c r="AW128" s="142" t="s">
        <v>121</v>
      </c>
      <c r="AX128" s="142" t="s">
        <v>111</v>
      </c>
      <c r="AY128" s="142" t="s">
        <v>70</v>
      </c>
      <c r="AZ128" s="142" t="s">
        <v>143</v>
      </c>
    </row>
    <row r="129" spans="2:52" s="6" customFormat="1" ht="18.75" customHeight="1">
      <c r="B129" s="141"/>
      <c r="E129" s="142"/>
      <c r="F129" s="227" t="s">
        <v>448</v>
      </c>
      <c r="G129" s="228"/>
      <c r="H129" s="228"/>
      <c r="I129" s="228"/>
      <c r="K129" s="143">
        <v>147.083</v>
      </c>
      <c r="L129" s="143"/>
      <c r="S129" s="144"/>
      <c r="U129" s="145"/>
      <c r="AB129" s="146"/>
      <c r="AU129" s="142" t="s">
        <v>376</v>
      </c>
      <c r="AV129" s="142" t="s">
        <v>121</v>
      </c>
      <c r="AW129" s="142" t="s">
        <v>121</v>
      </c>
      <c r="AX129" s="142" t="s">
        <v>111</v>
      </c>
      <c r="AY129" s="142" t="s">
        <v>70</v>
      </c>
      <c r="AZ129" s="142" t="s">
        <v>143</v>
      </c>
    </row>
    <row r="130" spans="2:52" s="6" customFormat="1" ht="18.75" customHeight="1">
      <c r="B130" s="141"/>
      <c r="E130" s="142"/>
      <c r="F130" s="227" t="s">
        <v>449</v>
      </c>
      <c r="G130" s="228"/>
      <c r="H130" s="228"/>
      <c r="I130" s="228"/>
      <c r="K130" s="143">
        <v>78.433</v>
      </c>
      <c r="L130" s="143"/>
      <c r="S130" s="144"/>
      <c r="U130" s="145"/>
      <c r="AB130" s="146"/>
      <c r="AU130" s="142" t="s">
        <v>376</v>
      </c>
      <c r="AV130" s="142" t="s">
        <v>121</v>
      </c>
      <c r="AW130" s="142" t="s">
        <v>121</v>
      </c>
      <c r="AX130" s="142" t="s">
        <v>111</v>
      </c>
      <c r="AY130" s="142" t="s">
        <v>70</v>
      </c>
      <c r="AZ130" s="142" t="s">
        <v>143</v>
      </c>
    </row>
    <row r="131" spans="2:52" s="6" customFormat="1" ht="18.75" customHeight="1">
      <c r="B131" s="141"/>
      <c r="E131" s="142"/>
      <c r="F131" s="227" t="s">
        <v>450</v>
      </c>
      <c r="G131" s="228"/>
      <c r="H131" s="228"/>
      <c r="I131" s="228"/>
      <c r="K131" s="143">
        <v>25.599</v>
      </c>
      <c r="L131" s="143"/>
      <c r="S131" s="144"/>
      <c r="U131" s="145"/>
      <c r="AB131" s="146"/>
      <c r="AU131" s="142" t="s">
        <v>376</v>
      </c>
      <c r="AV131" s="142" t="s">
        <v>121</v>
      </c>
      <c r="AW131" s="142" t="s">
        <v>121</v>
      </c>
      <c r="AX131" s="142" t="s">
        <v>111</v>
      </c>
      <c r="AY131" s="142" t="s">
        <v>70</v>
      </c>
      <c r="AZ131" s="142" t="s">
        <v>143</v>
      </c>
    </row>
    <row r="132" spans="2:52" s="6" customFormat="1" ht="18.75" customHeight="1">
      <c r="B132" s="141"/>
      <c r="E132" s="142"/>
      <c r="F132" s="227" t="s">
        <v>451</v>
      </c>
      <c r="G132" s="228"/>
      <c r="H132" s="228"/>
      <c r="I132" s="228"/>
      <c r="K132" s="143">
        <v>171.318</v>
      </c>
      <c r="L132" s="143"/>
      <c r="S132" s="144"/>
      <c r="U132" s="145"/>
      <c r="AB132" s="146"/>
      <c r="AU132" s="142" t="s">
        <v>376</v>
      </c>
      <c r="AV132" s="142" t="s">
        <v>121</v>
      </c>
      <c r="AW132" s="142" t="s">
        <v>121</v>
      </c>
      <c r="AX132" s="142" t="s">
        <v>111</v>
      </c>
      <c r="AY132" s="142" t="s">
        <v>70</v>
      </c>
      <c r="AZ132" s="142" t="s">
        <v>143</v>
      </c>
    </row>
    <row r="133" spans="2:52" s="6" customFormat="1" ht="18.75" customHeight="1">
      <c r="B133" s="141"/>
      <c r="E133" s="142"/>
      <c r="F133" s="227" t="s">
        <v>452</v>
      </c>
      <c r="G133" s="228"/>
      <c r="H133" s="228"/>
      <c r="I133" s="228"/>
      <c r="K133" s="143">
        <v>11.22</v>
      </c>
      <c r="L133" s="143"/>
      <c r="S133" s="144"/>
      <c r="U133" s="145"/>
      <c r="AB133" s="146"/>
      <c r="AU133" s="142" t="s">
        <v>376</v>
      </c>
      <c r="AV133" s="142" t="s">
        <v>121</v>
      </c>
      <c r="AW133" s="142" t="s">
        <v>121</v>
      </c>
      <c r="AX133" s="142" t="s">
        <v>111</v>
      </c>
      <c r="AY133" s="142" t="s">
        <v>70</v>
      </c>
      <c r="AZ133" s="142" t="s">
        <v>143</v>
      </c>
    </row>
    <row r="134" spans="2:52" s="6" customFormat="1" ht="18.75" customHeight="1">
      <c r="B134" s="141"/>
      <c r="E134" s="142"/>
      <c r="F134" s="227" t="s">
        <v>453</v>
      </c>
      <c r="G134" s="228"/>
      <c r="H134" s="228"/>
      <c r="I134" s="228"/>
      <c r="K134" s="143">
        <v>64.836</v>
      </c>
      <c r="L134" s="143"/>
      <c r="S134" s="144"/>
      <c r="U134" s="145"/>
      <c r="AB134" s="146"/>
      <c r="AU134" s="142" t="s">
        <v>376</v>
      </c>
      <c r="AV134" s="142" t="s">
        <v>121</v>
      </c>
      <c r="AW134" s="142" t="s">
        <v>121</v>
      </c>
      <c r="AX134" s="142" t="s">
        <v>111</v>
      </c>
      <c r="AY134" s="142" t="s">
        <v>70</v>
      </c>
      <c r="AZ134" s="142" t="s">
        <v>143</v>
      </c>
    </row>
    <row r="135" spans="2:52" s="6" customFormat="1" ht="18.75" customHeight="1">
      <c r="B135" s="147"/>
      <c r="E135" s="148"/>
      <c r="F135" s="229" t="s">
        <v>377</v>
      </c>
      <c r="G135" s="230"/>
      <c r="H135" s="230"/>
      <c r="I135" s="230"/>
      <c r="K135" s="149">
        <v>652.3</v>
      </c>
      <c r="L135" s="149"/>
      <c r="S135" s="150"/>
      <c r="U135" s="151"/>
      <c r="AB135" s="152"/>
      <c r="AU135" s="148" t="s">
        <v>376</v>
      </c>
      <c r="AV135" s="148" t="s">
        <v>121</v>
      </c>
      <c r="AW135" s="148" t="s">
        <v>149</v>
      </c>
      <c r="AX135" s="148" t="s">
        <v>111</v>
      </c>
      <c r="AY135" s="148" t="s">
        <v>77</v>
      </c>
      <c r="AZ135" s="148" t="s">
        <v>143</v>
      </c>
    </row>
    <row r="136" spans="2:66" s="6" customFormat="1" ht="27" customHeight="1">
      <c r="B136" s="22"/>
      <c r="C136" s="130" t="s">
        <v>149</v>
      </c>
      <c r="D136" s="130" t="s">
        <v>145</v>
      </c>
      <c r="E136" s="131" t="s">
        <v>454</v>
      </c>
      <c r="F136" s="219" t="s">
        <v>455</v>
      </c>
      <c r="G136" s="220"/>
      <c r="H136" s="220"/>
      <c r="I136" s="220"/>
      <c r="J136" s="132" t="s">
        <v>165</v>
      </c>
      <c r="K136" s="133">
        <v>652.3</v>
      </c>
      <c r="L136" s="133"/>
      <c r="M136" s="221">
        <v>0</v>
      </c>
      <c r="N136" s="220"/>
      <c r="O136" s="222">
        <f>ROUND($M$136*$K$136,2)</f>
        <v>0</v>
      </c>
      <c r="P136" s="220"/>
      <c r="Q136" s="220"/>
      <c r="R136" s="220"/>
      <c r="S136" s="23"/>
      <c r="U136" s="134"/>
      <c r="V136" s="29" t="s">
        <v>37</v>
      </c>
      <c r="X136" s="135">
        <f>$W$136*$K$136</f>
        <v>0</v>
      </c>
      <c r="Y136" s="135">
        <v>0</v>
      </c>
      <c r="Z136" s="135">
        <f>$Y$136*$K$136</f>
        <v>0</v>
      </c>
      <c r="AA136" s="135">
        <v>0</v>
      </c>
      <c r="AB136" s="136">
        <f>$AA$136*$K$136</f>
        <v>0</v>
      </c>
      <c r="AS136" s="6" t="s">
        <v>149</v>
      </c>
      <c r="AU136" s="6" t="s">
        <v>145</v>
      </c>
      <c r="AV136" s="6" t="s">
        <v>121</v>
      </c>
      <c r="AZ136" s="6" t="s">
        <v>143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121</v>
      </c>
      <c r="BL136" s="86">
        <f>ROUND($M$136*$K$136,2)</f>
        <v>0</v>
      </c>
      <c r="BM136" s="6" t="s">
        <v>149</v>
      </c>
      <c r="BN136" s="6" t="s">
        <v>456</v>
      </c>
    </row>
    <row r="137" spans="2:66" s="6" customFormat="1" ht="39" customHeight="1">
      <c r="B137" s="22"/>
      <c r="C137" s="130" t="s">
        <v>398</v>
      </c>
      <c r="D137" s="130" t="s">
        <v>145</v>
      </c>
      <c r="E137" s="131" t="s">
        <v>457</v>
      </c>
      <c r="F137" s="219" t="s">
        <v>458</v>
      </c>
      <c r="G137" s="220"/>
      <c r="H137" s="220"/>
      <c r="I137" s="220"/>
      <c r="J137" s="132" t="s">
        <v>165</v>
      </c>
      <c r="K137" s="133">
        <v>652.3</v>
      </c>
      <c r="L137" s="133"/>
      <c r="M137" s="221">
        <v>0</v>
      </c>
      <c r="N137" s="220"/>
      <c r="O137" s="222">
        <f>ROUND($M$137*$K$137,2)</f>
        <v>0</v>
      </c>
      <c r="P137" s="220"/>
      <c r="Q137" s="220"/>
      <c r="R137" s="220"/>
      <c r="S137" s="23"/>
      <c r="U137" s="134"/>
      <c r="V137" s="29" t="s">
        <v>37</v>
      </c>
      <c r="X137" s="135">
        <f>$W$137*$K$137</f>
        <v>0</v>
      </c>
      <c r="Y137" s="135">
        <v>0</v>
      </c>
      <c r="Z137" s="135">
        <f>$Y$137*$K$137</f>
        <v>0</v>
      </c>
      <c r="AA137" s="135">
        <v>0</v>
      </c>
      <c r="AB137" s="136">
        <f>$AA$137*$K$137</f>
        <v>0</v>
      </c>
      <c r="AS137" s="6" t="s">
        <v>149</v>
      </c>
      <c r="AU137" s="6" t="s">
        <v>145</v>
      </c>
      <c r="AV137" s="6" t="s">
        <v>121</v>
      </c>
      <c r="AZ137" s="6" t="s">
        <v>143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121</v>
      </c>
      <c r="BL137" s="86">
        <f>ROUND($M$137*$K$137,2)</f>
        <v>0</v>
      </c>
      <c r="BM137" s="6" t="s">
        <v>149</v>
      </c>
      <c r="BN137" s="6" t="s">
        <v>459</v>
      </c>
    </row>
    <row r="138" spans="2:66" s="6" customFormat="1" ht="51" customHeight="1">
      <c r="B138" s="22"/>
      <c r="C138" s="130" t="s">
        <v>427</v>
      </c>
      <c r="D138" s="130" t="s">
        <v>145</v>
      </c>
      <c r="E138" s="131" t="s">
        <v>460</v>
      </c>
      <c r="F138" s="219" t="s">
        <v>461</v>
      </c>
      <c r="G138" s="220"/>
      <c r="H138" s="220"/>
      <c r="I138" s="220"/>
      <c r="J138" s="132" t="s">
        <v>165</v>
      </c>
      <c r="K138" s="133">
        <v>11089.1</v>
      </c>
      <c r="L138" s="133"/>
      <c r="M138" s="221">
        <v>0</v>
      </c>
      <c r="N138" s="220"/>
      <c r="O138" s="222">
        <f>ROUND($M$138*$K$138,2)</f>
        <v>0</v>
      </c>
      <c r="P138" s="220"/>
      <c r="Q138" s="220"/>
      <c r="R138" s="220"/>
      <c r="S138" s="23"/>
      <c r="U138" s="134"/>
      <c r="V138" s="29" t="s">
        <v>37</v>
      </c>
      <c r="X138" s="135">
        <f>$W$138*$K$138</f>
        <v>0</v>
      </c>
      <c r="Y138" s="135">
        <v>0</v>
      </c>
      <c r="Z138" s="135">
        <f>$Y$138*$K$138</f>
        <v>0</v>
      </c>
      <c r="AA138" s="135">
        <v>0</v>
      </c>
      <c r="AB138" s="136">
        <f>$AA$138*$K$138</f>
        <v>0</v>
      </c>
      <c r="AS138" s="6" t="s">
        <v>149</v>
      </c>
      <c r="AU138" s="6" t="s">
        <v>145</v>
      </c>
      <c r="AV138" s="6" t="s">
        <v>121</v>
      </c>
      <c r="AZ138" s="6" t="s">
        <v>143</v>
      </c>
      <c r="BF138" s="86">
        <f>IF($V$138="základná",$O$138,0)</f>
        <v>0</v>
      </c>
      <c r="BG138" s="86">
        <f>IF($V$138="znížená",$O$138,0)</f>
        <v>0</v>
      </c>
      <c r="BH138" s="86">
        <f>IF($V$138="zákl. prenesená",$O$138,0)</f>
        <v>0</v>
      </c>
      <c r="BI138" s="86">
        <f>IF($V$138="zníž. prenesená",$O$138,0)</f>
        <v>0</v>
      </c>
      <c r="BJ138" s="86">
        <f>IF($V$138="nulová",$O$138,0)</f>
        <v>0</v>
      </c>
      <c r="BK138" s="6" t="s">
        <v>121</v>
      </c>
      <c r="BL138" s="86">
        <f>ROUND($M$138*$K$138,2)</f>
        <v>0</v>
      </c>
      <c r="BM138" s="6" t="s">
        <v>149</v>
      </c>
      <c r="BN138" s="6" t="s">
        <v>462</v>
      </c>
    </row>
    <row r="139" spans="2:52" s="6" customFormat="1" ht="18.75" customHeight="1">
      <c r="B139" s="141"/>
      <c r="E139" s="142"/>
      <c r="F139" s="227" t="s">
        <v>463</v>
      </c>
      <c r="G139" s="228"/>
      <c r="H139" s="228"/>
      <c r="I139" s="228"/>
      <c r="K139" s="143">
        <v>11089.1</v>
      </c>
      <c r="L139" s="143"/>
      <c r="S139" s="144"/>
      <c r="U139" s="145"/>
      <c r="AB139" s="146"/>
      <c r="AU139" s="142" t="s">
        <v>376</v>
      </c>
      <c r="AV139" s="142" t="s">
        <v>121</v>
      </c>
      <c r="AW139" s="142" t="s">
        <v>121</v>
      </c>
      <c r="AX139" s="142" t="s">
        <v>111</v>
      </c>
      <c r="AY139" s="142" t="s">
        <v>77</v>
      </c>
      <c r="AZ139" s="142" t="s">
        <v>143</v>
      </c>
    </row>
    <row r="140" spans="2:66" s="6" customFormat="1" ht="27" customHeight="1">
      <c r="B140" s="22"/>
      <c r="C140" s="130" t="s">
        <v>395</v>
      </c>
      <c r="D140" s="130" t="s">
        <v>145</v>
      </c>
      <c r="E140" s="131" t="s">
        <v>464</v>
      </c>
      <c r="F140" s="219" t="s">
        <v>465</v>
      </c>
      <c r="G140" s="220"/>
      <c r="H140" s="220"/>
      <c r="I140" s="220"/>
      <c r="J140" s="132" t="s">
        <v>165</v>
      </c>
      <c r="K140" s="133">
        <v>652.3</v>
      </c>
      <c r="L140" s="133"/>
      <c r="M140" s="221">
        <v>0</v>
      </c>
      <c r="N140" s="220"/>
      <c r="O140" s="222">
        <f>ROUND($M$140*$K$140,2)</f>
        <v>0</v>
      </c>
      <c r="P140" s="220"/>
      <c r="Q140" s="220"/>
      <c r="R140" s="220"/>
      <c r="S140" s="23"/>
      <c r="U140" s="134"/>
      <c r="V140" s="29" t="s">
        <v>37</v>
      </c>
      <c r="X140" s="135">
        <f>$W$140*$K$140</f>
        <v>0</v>
      </c>
      <c r="Y140" s="135">
        <v>0</v>
      </c>
      <c r="Z140" s="135">
        <f>$Y$140*$K$140</f>
        <v>0</v>
      </c>
      <c r="AA140" s="135">
        <v>0</v>
      </c>
      <c r="AB140" s="136">
        <f>$AA$140*$K$140</f>
        <v>0</v>
      </c>
      <c r="AS140" s="6" t="s">
        <v>149</v>
      </c>
      <c r="AU140" s="6" t="s">
        <v>145</v>
      </c>
      <c r="AV140" s="6" t="s">
        <v>121</v>
      </c>
      <c r="AZ140" s="6" t="s">
        <v>143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121</v>
      </c>
      <c r="BL140" s="86">
        <f>ROUND($M$140*$K$140,2)</f>
        <v>0</v>
      </c>
      <c r="BM140" s="6" t="s">
        <v>149</v>
      </c>
      <c r="BN140" s="6" t="s">
        <v>466</v>
      </c>
    </row>
    <row r="141" spans="2:66" s="6" customFormat="1" ht="27" customHeight="1">
      <c r="B141" s="22"/>
      <c r="C141" s="130" t="s">
        <v>156</v>
      </c>
      <c r="D141" s="130" t="s">
        <v>145</v>
      </c>
      <c r="E141" s="131" t="s">
        <v>467</v>
      </c>
      <c r="F141" s="219" t="s">
        <v>468</v>
      </c>
      <c r="G141" s="220"/>
      <c r="H141" s="220"/>
      <c r="I141" s="220"/>
      <c r="J141" s="132" t="s">
        <v>148</v>
      </c>
      <c r="K141" s="133">
        <v>1512.34</v>
      </c>
      <c r="L141" s="133"/>
      <c r="M141" s="221">
        <v>0</v>
      </c>
      <c r="N141" s="220"/>
      <c r="O141" s="222">
        <f>ROUND($M$141*$K$141,2)</f>
        <v>0</v>
      </c>
      <c r="P141" s="220"/>
      <c r="Q141" s="220"/>
      <c r="R141" s="220"/>
      <c r="S141" s="23"/>
      <c r="U141" s="134"/>
      <c r="V141" s="29" t="s">
        <v>37</v>
      </c>
      <c r="X141" s="135">
        <f>$W$141*$K$141</f>
        <v>0</v>
      </c>
      <c r="Y141" s="135">
        <v>0</v>
      </c>
      <c r="Z141" s="135">
        <f>$Y$141*$K$141</f>
        <v>0</v>
      </c>
      <c r="AA141" s="135">
        <v>0</v>
      </c>
      <c r="AB141" s="136">
        <f>$AA$141*$K$141</f>
        <v>0</v>
      </c>
      <c r="AS141" s="6" t="s">
        <v>149</v>
      </c>
      <c r="AU141" s="6" t="s">
        <v>145</v>
      </c>
      <c r="AV141" s="6" t="s">
        <v>121</v>
      </c>
      <c r="AZ141" s="6" t="s">
        <v>143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121</v>
      </c>
      <c r="BL141" s="86">
        <f>ROUND($M$141*$K$141,2)</f>
        <v>0</v>
      </c>
      <c r="BM141" s="6" t="s">
        <v>149</v>
      </c>
      <c r="BN141" s="6" t="s">
        <v>469</v>
      </c>
    </row>
    <row r="142" spans="2:52" s="6" customFormat="1" ht="18.75" customHeight="1">
      <c r="B142" s="141"/>
      <c r="E142" s="142"/>
      <c r="F142" s="227" t="s">
        <v>470</v>
      </c>
      <c r="G142" s="228"/>
      <c r="H142" s="228"/>
      <c r="I142" s="228"/>
      <c r="K142" s="143">
        <v>357.7</v>
      </c>
      <c r="L142" s="143"/>
      <c r="S142" s="144"/>
      <c r="U142" s="145"/>
      <c r="AB142" s="146"/>
      <c r="AU142" s="142" t="s">
        <v>376</v>
      </c>
      <c r="AV142" s="142" t="s">
        <v>121</v>
      </c>
      <c r="AW142" s="142" t="s">
        <v>121</v>
      </c>
      <c r="AX142" s="142" t="s">
        <v>111</v>
      </c>
      <c r="AY142" s="142" t="s">
        <v>70</v>
      </c>
      <c r="AZ142" s="142" t="s">
        <v>143</v>
      </c>
    </row>
    <row r="143" spans="2:52" s="6" customFormat="1" ht="18.75" customHeight="1">
      <c r="B143" s="141"/>
      <c r="E143" s="142"/>
      <c r="F143" s="227" t="s">
        <v>471</v>
      </c>
      <c r="G143" s="228"/>
      <c r="H143" s="228"/>
      <c r="I143" s="228"/>
      <c r="K143" s="143">
        <v>358.74</v>
      </c>
      <c r="L143" s="143"/>
      <c r="S143" s="144"/>
      <c r="U143" s="145"/>
      <c r="AB143" s="146"/>
      <c r="AU143" s="142" t="s">
        <v>376</v>
      </c>
      <c r="AV143" s="142" t="s">
        <v>121</v>
      </c>
      <c r="AW143" s="142" t="s">
        <v>121</v>
      </c>
      <c r="AX143" s="142" t="s">
        <v>111</v>
      </c>
      <c r="AY143" s="142" t="s">
        <v>70</v>
      </c>
      <c r="AZ143" s="142" t="s">
        <v>143</v>
      </c>
    </row>
    <row r="144" spans="2:52" s="6" customFormat="1" ht="18.75" customHeight="1">
      <c r="B144" s="141"/>
      <c r="E144" s="142"/>
      <c r="F144" s="227" t="s">
        <v>472</v>
      </c>
      <c r="G144" s="228"/>
      <c r="H144" s="228"/>
      <c r="I144" s="228"/>
      <c r="K144" s="143">
        <v>191.3</v>
      </c>
      <c r="L144" s="143"/>
      <c r="S144" s="144"/>
      <c r="U144" s="145"/>
      <c r="AB144" s="146"/>
      <c r="AU144" s="142" t="s">
        <v>376</v>
      </c>
      <c r="AV144" s="142" t="s">
        <v>121</v>
      </c>
      <c r="AW144" s="142" t="s">
        <v>121</v>
      </c>
      <c r="AX144" s="142" t="s">
        <v>111</v>
      </c>
      <c r="AY144" s="142" t="s">
        <v>70</v>
      </c>
      <c r="AZ144" s="142" t="s">
        <v>143</v>
      </c>
    </row>
    <row r="145" spans="2:52" s="6" customFormat="1" ht="18.75" customHeight="1">
      <c r="B145" s="141"/>
      <c r="E145" s="142"/>
      <c r="F145" s="227" t="s">
        <v>473</v>
      </c>
      <c r="G145" s="228"/>
      <c r="H145" s="228"/>
      <c r="I145" s="228"/>
      <c r="K145" s="143">
        <v>121.9</v>
      </c>
      <c r="L145" s="143"/>
      <c r="S145" s="144"/>
      <c r="U145" s="145"/>
      <c r="AB145" s="146"/>
      <c r="AU145" s="142" t="s">
        <v>376</v>
      </c>
      <c r="AV145" s="142" t="s">
        <v>121</v>
      </c>
      <c r="AW145" s="142" t="s">
        <v>121</v>
      </c>
      <c r="AX145" s="142" t="s">
        <v>111</v>
      </c>
      <c r="AY145" s="142" t="s">
        <v>70</v>
      </c>
      <c r="AZ145" s="142" t="s">
        <v>143</v>
      </c>
    </row>
    <row r="146" spans="2:52" s="6" customFormat="1" ht="18.75" customHeight="1">
      <c r="B146" s="141"/>
      <c r="E146" s="142"/>
      <c r="F146" s="227" t="s">
        <v>474</v>
      </c>
      <c r="G146" s="228"/>
      <c r="H146" s="228"/>
      <c r="I146" s="228"/>
      <c r="K146" s="143">
        <v>407.9</v>
      </c>
      <c r="L146" s="143"/>
      <c r="S146" s="144"/>
      <c r="U146" s="145"/>
      <c r="AB146" s="146"/>
      <c r="AU146" s="142" t="s">
        <v>376</v>
      </c>
      <c r="AV146" s="142" t="s">
        <v>121</v>
      </c>
      <c r="AW146" s="142" t="s">
        <v>121</v>
      </c>
      <c r="AX146" s="142" t="s">
        <v>111</v>
      </c>
      <c r="AY146" s="142" t="s">
        <v>70</v>
      </c>
      <c r="AZ146" s="142" t="s">
        <v>143</v>
      </c>
    </row>
    <row r="147" spans="2:52" s="6" customFormat="1" ht="18.75" customHeight="1">
      <c r="B147" s="141"/>
      <c r="E147" s="142"/>
      <c r="F147" s="227" t="s">
        <v>475</v>
      </c>
      <c r="G147" s="228"/>
      <c r="H147" s="228"/>
      <c r="I147" s="228"/>
      <c r="K147" s="143">
        <v>74.8</v>
      </c>
      <c r="L147" s="143"/>
      <c r="S147" s="144"/>
      <c r="U147" s="145"/>
      <c r="AB147" s="146"/>
      <c r="AU147" s="142" t="s">
        <v>376</v>
      </c>
      <c r="AV147" s="142" t="s">
        <v>121</v>
      </c>
      <c r="AW147" s="142" t="s">
        <v>121</v>
      </c>
      <c r="AX147" s="142" t="s">
        <v>111</v>
      </c>
      <c r="AY147" s="142" t="s">
        <v>70</v>
      </c>
      <c r="AZ147" s="142" t="s">
        <v>143</v>
      </c>
    </row>
    <row r="148" spans="2:52" s="6" customFormat="1" ht="18.75" customHeight="1">
      <c r="B148" s="147"/>
      <c r="E148" s="148"/>
      <c r="F148" s="229" t="s">
        <v>377</v>
      </c>
      <c r="G148" s="230"/>
      <c r="H148" s="230"/>
      <c r="I148" s="230"/>
      <c r="K148" s="149">
        <v>1512.34</v>
      </c>
      <c r="L148" s="149"/>
      <c r="S148" s="150"/>
      <c r="U148" s="151"/>
      <c r="AB148" s="152"/>
      <c r="AU148" s="148" t="s">
        <v>376</v>
      </c>
      <c r="AV148" s="148" t="s">
        <v>121</v>
      </c>
      <c r="AW148" s="148" t="s">
        <v>149</v>
      </c>
      <c r="AX148" s="148" t="s">
        <v>111</v>
      </c>
      <c r="AY148" s="148" t="s">
        <v>77</v>
      </c>
      <c r="AZ148" s="148" t="s">
        <v>143</v>
      </c>
    </row>
    <row r="149" spans="2:66" s="6" customFormat="1" ht="15.75" customHeight="1">
      <c r="B149" s="22"/>
      <c r="C149" s="130" t="s">
        <v>203</v>
      </c>
      <c r="D149" s="130" t="s">
        <v>145</v>
      </c>
      <c r="E149" s="131" t="s">
        <v>168</v>
      </c>
      <c r="F149" s="219" t="s">
        <v>169</v>
      </c>
      <c r="G149" s="220"/>
      <c r="H149" s="220"/>
      <c r="I149" s="220"/>
      <c r="J149" s="132" t="s">
        <v>148</v>
      </c>
      <c r="K149" s="133">
        <v>1872.54</v>
      </c>
      <c r="L149" s="133"/>
      <c r="M149" s="221">
        <v>0</v>
      </c>
      <c r="N149" s="220"/>
      <c r="O149" s="222">
        <f>ROUND($M$149*$K$149,2)</f>
        <v>0</v>
      </c>
      <c r="P149" s="220"/>
      <c r="Q149" s="220"/>
      <c r="R149" s="220"/>
      <c r="S149" s="23"/>
      <c r="U149" s="134"/>
      <c r="V149" s="29" t="s">
        <v>37</v>
      </c>
      <c r="X149" s="135">
        <f>$W$149*$K$149</f>
        <v>0</v>
      </c>
      <c r="Y149" s="135">
        <v>0</v>
      </c>
      <c r="Z149" s="135">
        <f>$Y$149*$K$149</f>
        <v>0</v>
      </c>
      <c r="AA149" s="135">
        <v>0</v>
      </c>
      <c r="AB149" s="136">
        <f>$AA$149*$K$149</f>
        <v>0</v>
      </c>
      <c r="AS149" s="6" t="s">
        <v>149</v>
      </c>
      <c r="AU149" s="6" t="s">
        <v>145</v>
      </c>
      <c r="AV149" s="6" t="s">
        <v>121</v>
      </c>
      <c r="AZ149" s="6" t="s">
        <v>143</v>
      </c>
      <c r="BF149" s="86">
        <f>IF($V$149="základná",$O$149,0)</f>
        <v>0</v>
      </c>
      <c r="BG149" s="86">
        <f>IF($V$149="znížená",$O$149,0)</f>
        <v>0</v>
      </c>
      <c r="BH149" s="86">
        <f>IF($V$149="zákl. prenesená",$O$149,0)</f>
        <v>0</v>
      </c>
      <c r="BI149" s="86">
        <f>IF($V$149="zníž. prenesená",$O$149,0)</f>
        <v>0</v>
      </c>
      <c r="BJ149" s="86">
        <f>IF($V$149="nulová",$O$149,0)</f>
        <v>0</v>
      </c>
      <c r="BK149" s="6" t="s">
        <v>121</v>
      </c>
      <c r="BL149" s="86">
        <f>ROUND($M$149*$K$149,2)</f>
        <v>0</v>
      </c>
      <c r="BM149" s="6" t="s">
        <v>149</v>
      </c>
      <c r="BN149" s="6" t="s">
        <v>476</v>
      </c>
    </row>
    <row r="150" spans="2:52" s="6" customFormat="1" ht="18.75" customHeight="1">
      <c r="B150" s="141"/>
      <c r="E150" s="142"/>
      <c r="F150" s="227" t="s">
        <v>470</v>
      </c>
      <c r="G150" s="228"/>
      <c r="H150" s="228"/>
      <c r="I150" s="228"/>
      <c r="K150" s="143">
        <v>357.7</v>
      </c>
      <c r="L150" s="143"/>
      <c r="S150" s="144"/>
      <c r="U150" s="145"/>
      <c r="AB150" s="146"/>
      <c r="AU150" s="142" t="s">
        <v>376</v>
      </c>
      <c r="AV150" s="142" t="s">
        <v>121</v>
      </c>
      <c r="AW150" s="142" t="s">
        <v>121</v>
      </c>
      <c r="AX150" s="142" t="s">
        <v>111</v>
      </c>
      <c r="AY150" s="142" t="s">
        <v>70</v>
      </c>
      <c r="AZ150" s="142" t="s">
        <v>143</v>
      </c>
    </row>
    <row r="151" spans="2:52" s="6" customFormat="1" ht="18.75" customHeight="1">
      <c r="B151" s="141"/>
      <c r="E151" s="142"/>
      <c r="F151" s="227" t="s">
        <v>471</v>
      </c>
      <c r="G151" s="228"/>
      <c r="H151" s="228"/>
      <c r="I151" s="228"/>
      <c r="K151" s="143">
        <v>358.74</v>
      </c>
      <c r="L151" s="143"/>
      <c r="S151" s="144"/>
      <c r="U151" s="145"/>
      <c r="AB151" s="146"/>
      <c r="AU151" s="142" t="s">
        <v>376</v>
      </c>
      <c r="AV151" s="142" t="s">
        <v>121</v>
      </c>
      <c r="AW151" s="142" t="s">
        <v>121</v>
      </c>
      <c r="AX151" s="142" t="s">
        <v>111</v>
      </c>
      <c r="AY151" s="142" t="s">
        <v>70</v>
      </c>
      <c r="AZ151" s="142" t="s">
        <v>143</v>
      </c>
    </row>
    <row r="152" spans="2:52" s="6" customFormat="1" ht="18.75" customHeight="1">
      <c r="B152" s="141"/>
      <c r="E152" s="142"/>
      <c r="F152" s="227" t="s">
        <v>477</v>
      </c>
      <c r="G152" s="228"/>
      <c r="H152" s="228"/>
      <c r="I152" s="228"/>
      <c r="K152" s="143">
        <v>191.3</v>
      </c>
      <c r="L152" s="143"/>
      <c r="S152" s="144"/>
      <c r="U152" s="145"/>
      <c r="AB152" s="146"/>
      <c r="AU152" s="142" t="s">
        <v>376</v>
      </c>
      <c r="AV152" s="142" t="s">
        <v>121</v>
      </c>
      <c r="AW152" s="142" t="s">
        <v>121</v>
      </c>
      <c r="AX152" s="142" t="s">
        <v>111</v>
      </c>
      <c r="AY152" s="142" t="s">
        <v>70</v>
      </c>
      <c r="AZ152" s="142" t="s">
        <v>143</v>
      </c>
    </row>
    <row r="153" spans="2:52" s="6" customFormat="1" ht="18.75" customHeight="1">
      <c r="B153" s="141"/>
      <c r="E153" s="142"/>
      <c r="F153" s="227" t="s">
        <v>473</v>
      </c>
      <c r="G153" s="228"/>
      <c r="H153" s="228"/>
      <c r="I153" s="228"/>
      <c r="K153" s="143">
        <v>121.9</v>
      </c>
      <c r="L153" s="143"/>
      <c r="S153" s="144"/>
      <c r="U153" s="145"/>
      <c r="AB153" s="146"/>
      <c r="AU153" s="142" t="s">
        <v>376</v>
      </c>
      <c r="AV153" s="142" t="s">
        <v>121</v>
      </c>
      <c r="AW153" s="142" t="s">
        <v>121</v>
      </c>
      <c r="AX153" s="142" t="s">
        <v>111</v>
      </c>
      <c r="AY153" s="142" t="s">
        <v>70</v>
      </c>
      <c r="AZ153" s="142" t="s">
        <v>143</v>
      </c>
    </row>
    <row r="154" spans="2:52" s="6" customFormat="1" ht="18.75" customHeight="1">
      <c r="B154" s="141"/>
      <c r="E154" s="142"/>
      <c r="F154" s="227" t="s">
        <v>474</v>
      </c>
      <c r="G154" s="228"/>
      <c r="H154" s="228"/>
      <c r="I154" s="228"/>
      <c r="K154" s="143">
        <v>407.9</v>
      </c>
      <c r="L154" s="143"/>
      <c r="S154" s="144"/>
      <c r="U154" s="145"/>
      <c r="AB154" s="146"/>
      <c r="AU154" s="142" t="s">
        <v>376</v>
      </c>
      <c r="AV154" s="142" t="s">
        <v>121</v>
      </c>
      <c r="AW154" s="142" t="s">
        <v>121</v>
      </c>
      <c r="AX154" s="142" t="s">
        <v>111</v>
      </c>
      <c r="AY154" s="142" t="s">
        <v>70</v>
      </c>
      <c r="AZ154" s="142" t="s">
        <v>143</v>
      </c>
    </row>
    <row r="155" spans="2:52" s="6" customFormat="1" ht="18.75" customHeight="1">
      <c r="B155" s="141"/>
      <c r="E155" s="142"/>
      <c r="F155" s="227" t="s">
        <v>475</v>
      </c>
      <c r="G155" s="228"/>
      <c r="H155" s="228"/>
      <c r="I155" s="228"/>
      <c r="K155" s="143">
        <v>74.8</v>
      </c>
      <c r="L155" s="143"/>
      <c r="S155" s="144"/>
      <c r="U155" s="145"/>
      <c r="AB155" s="146"/>
      <c r="AU155" s="142" t="s">
        <v>376</v>
      </c>
      <c r="AV155" s="142" t="s">
        <v>121</v>
      </c>
      <c r="AW155" s="142" t="s">
        <v>121</v>
      </c>
      <c r="AX155" s="142" t="s">
        <v>111</v>
      </c>
      <c r="AY155" s="142" t="s">
        <v>70</v>
      </c>
      <c r="AZ155" s="142" t="s">
        <v>143</v>
      </c>
    </row>
    <row r="156" spans="2:52" s="6" customFormat="1" ht="18.75" customHeight="1">
      <c r="B156" s="141"/>
      <c r="E156" s="142"/>
      <c r="F156" s="227" t="s">
        <v>478</v>
      </c>
      <c r="G156" s="228"/>
      <c r="H156" s="228"/>
      <c r="I156" s="228"/>
      <c r="K156" s="143">
        <v>360.2</v>
      </c>
      <c r="L156" s="143"/>
      <c r="S156" s="144"/>
      <c r="U156" s="145"/>
      <c r="AB156" s="146"/>
      <c r="AU156" s="142" t="s">
        <v>376</v>
      </c>
      <c r="AV156" s="142" t="s">
        <v>121</v>
      </c>
      <c r="AW156" s="142" t="s">
        <v>121</v>
      </c>
      <c r="AX156" s="142" t="s">
        <v>111</v>
      </c>
      <c r="AY156" s="142" t="s">
        <v>70</v>
      </c>
      <c r="AZ156" s="142" t="s">
        <v>143</v>
      </c>
    </row>
    <row r="157" spans="2:52" s="6" customFormat="1" ht="18.75" customHeight="1">
      <c r="B157" s="147"/>
      <c r="E157" s="148"/>
      <c r="F157" s="229" t="s">
        <v>377</v>
      </c>
      <c r="G157" s="230"/>
      <c r="H157" s="230"/>
      <c r="I157" s="230"/>
      <c r="K157" s="149">
        <v>1872.54</v>
      </c>
      <c r="L157" s="149"/>
      <c r="S157" s="150"/>
      <c r="U157" s="151"/>
      <c r="AB157" s="152"/>
      <c r="AU157" s="148" t="s">
        <v>376</v>
      </c>
      <c r="AV157" s="148" t="s">
        <v>121</v>
      </c>
      <c r="AW157" s="148" t="s">
        <v>149</v>
      </c>
      <c r="AX157" s="148" t="s">
        <v>111</v>
      </c>
      <c r="AY157" s="148" t="s">
        <v>77</v>
      </c>
      <c r="AZ157" s="148" t="s">
        <v>143</v>
      </c>
    </row>
    <row r="158" spans="2:64" s="120" customFormat="1" ht="30.75" customHeight="1">
      <c r="B158" s="121"/>
      <c r="D158" s="129" t="s">
        <v>114</v>
      </c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233">
        <f>$BL$158</f>
        <v>0</v>
      </c>
      <c r="P158" s="234"/>
      <c r="Q158" s="234"/>
      <c r="R158" s="234"/>
      <c r="S158" s="124"/>
      <c r="U158" s="125"/>
      <c r="X158" s="126">
        <f>SUM($X$159:$X$163)</f>
        <v>0</v>
      </c>
      <c r="Z158" s="126">
        <f>SUM($Z$159:$Z$163)</f>
        <v>0.1445924</v>
      </c>
      <c r="AB158" s="127">
        <f>SUM($AB$159:$AB$163)</f>
        <v>0</v>
      </c>
      <c r="AS158" s="123" t="s">
        <v>77</v>
      </c>
      <c r="AU158" s="123" t="s">
        <v>69</v>
      </c>
      <c r="AV158" s="123" t="s">
        <v>77</v>
      </c>
      <c r="AZ158" s="123" t="s">
        <v>143</v>
      </c>
      <c r="BL158" s="128">
        <f>SUM($BL$159:$BL$163)</f>
        <v>0</v>
      </c>
    </row>
    <row r="159" spans="2:66" s="6" customFormat="1" ht="27" customHeight="1">
      <c r="B159" s="22"/>
      <c r="C159" s="130" t="s">
        <v>404</v>
      </c>
      <c r="D159" s="130" t="s">
        <v>145</v>
      </c>
      <c r="E159" s="131" t="s">
        <v>372</v>
      </c>
      <c r="F159" s="219" t="s">
        <v>373</v>
      </c>
      <c r="G159" s="220"/>
      <c r="H159" s="220"/>
      <c r="I159" s="220"/>
      <c r="J159" s="132" t="s">
        <v>148</v>
      </c>
      <c r="K159" s="133">
        <v>330.12</v>
      </c>
      <c r="L159" s="133"/>
      <c r="M159" s="221">
        <v>0</v>
      </c>
      <c r="N159" s="220"/>
      <c r="O159" s="222">
        <f>ROUND($M$159*$K$159,2)</f>
        <v>0</v>
      </c>
      <c r="P159" s="220"/>
      <c r="Q159" s="220"/>
      <c r="R159" s="220"/>
      <c r="S159" s="23"/>
      <c r="U159" s="134"/>
      <c r="V159" s="29" t="s">
        <v>37</v>
      </c>
      <c r="X159" s="135">
        <f>$W$159*$K$159</f>
        <v>0</v>
      </c>
      <c r="Y159" s="135">
        <v>3E-05</v>
      </c>
      <c r="Z159" s="135">
        <f>$Y$159*$K$159</f>
        <v>0.0099036</v>
      </c>
      <c r="AA159" s="135">
        <v>0</v>
      </c>
      <c r="AB159" s="136">
        <f>$AA$159*$K$159</f>
        <v>0</v>
      </c>
      <c r="AS159" s="6" t="s">
        <v>149</v>
      </c>
      <c r="AU159" s="6" t="s">
        <v>145</v>
      </c>
      <c r="AV159" s="6" t="s">
        <v>121</v>
      </c>
      <c r="AZ159" s="6" t="s">
        <v>143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121</v>
      </c>
      <c r="BL159" s="86">
        <f>ROUND($M$159*$K$159,2)</f>
        <v>0</v>
      </c>
      <c r="BM159" s="6" t="s">
        <v>149</v>
      </c>
      <c r="BN159" s="6" t="s">
        <v>479</v>
      </c>
    </row>
    <row r="160" spans="2:52" s="6" customFormat="1" ht="18.75" customHeight="1">
      <c r="B160" s="141"/>
      <c r="E160" s="142"/>
      <c r="F160" s="227" t="s">
        <v>475</v>
      </c>
      <c r="G160" s="228"/>
      <c r="H160" s="228"/>
      <c r="I160" s="228"/>
      <c r="K160" s="143">
        <v>74.8</v>
      </c>
      <c r="L160" s="143"/>
      <c r="S160" s="144"/>
      <c r="U160" s="145"/>
      <c r="AB160" s="146"/>
      <c r="AU160" s="142" t="s">
        <v>376</v>
      </c>
      <c r="AV160" s="142" t="s">
        <v>121</v>
      </c>
      <c r="AW160" s="142" t="s">
        <v>121</v>
      </c>
      <c r="AX160" s="142" t="s">
        <v>111</v>
      </c>
      <c r="AY160" s="142" t="s">
        <v>70</v>
      </c>
      <c r="AZ160" s="142" t="s">
        <v>143</v>
      </c>
    </row>
    <row r="161" spans="2:52" s="6" customFormat="1" ht="18.75" customHeight="1">
      <c r="B161" s="141"/>
      <c r="E161" s="142"/>
      <c r="F161" s="227" t="s">
        <v>480</v>
      </c>
      <c r="G161" s="228"/>
      <c r="H161" s="228"/>
      <c r="I161" s="228"/>
      <c r="K161" s="143">
        <v>255.32</v>
      </c>
      <c r="L161" s="143"/>
      <c r="S161" s="144"/>
      <c r="U161" s="145"/>
      <c r="AB161" s="146"/>
      <c r="AU161" s="142" t="s">
        <v>376</v>
      </c>
      <c r="AV161" s="142" t="s">
        <v>121</v>
      </c>
      <c r="AW161" s="142" t="s">
        <v>121</v>
      </c>
      <c r="AX161" s="142" t="s">
        <v>111</v>
      </c>
      <c r="AY161" s="142" t="s">
        <v>70</v>
      </c>
      <c r="AZ161" s="142" t="s">
        <v>143</v>
      </c>
    </row>
    <row r="162" spans="2:52" s="6" customFormat="1" ht="18.75" customHeight="1">
      <c r="B162" s="147"/>
      <c r="E162" s="148"/>
      <c r="F162" s="229" t="s">
        <v>377</v>
      </c>
      <c r="G162" s="230"/>
      <c r="H162" s="230"/>
      <c r="I162" s="230"/>
      <c r="K162" s="149">
        <v>330.12</v>
      </c>
      <c r="L162" s="149"/>
      <c r="S162" s="150"/>
      <c r="U162" s="151"/>
      <c r="AB162" s="152"/>
      <c r="AU162" s="148" t="s">
        <v>376</v>
      </c>
      <c r="AV162" s="148" t="s">
        <v>121</v>
      </c>
      <c r="AW162" s="148" t="s">
        <v>149</v>
      </c>
      <c r="AX162" s="148" t="s">
        <v>111</v>
      </c>
      <c r="AY162" s="148" t="s">
        <v>77</v>
      </c>
      <c r="AZ162" s="148" t="s">
        <v>143</v>
      </c>
    </row>
    <row r="163" spans="2:66" s="6" customFormat="1" ht="15.75" customHeight="1">
      <c r="B163" s="22"/>
      <c r="C163" s="137" t="s">
        <v>408</v>
      </c>
      <c r="D163" s="137" t="s">
        <v>152</v>
      </c>
      <c r="E163" s="138" t="s">
        <v>379</v>
      </c>
      <c r="F163" s="223" t="s">
        <v>380</v>
      </c>
      <c r="G163" s="224"/>
      <c r="H163" s="224"/>
      <c r="I163" s="224"/>
      <c r="J163" s="139" t="s">
        <v>148</v>
      </c>
      <c r="K163" s="140">
        <v>336.722</v>
      </c>
      <c r="L163" s="140"/>
      <c r="M163" s="225">
        <v>0</v>
      </c>
      <c r="N163" s="224"/>
      <c r="O163" s="226">
        <f>ROUND($M$163*$K$163,2)</f>
        <v>0</v>
      </c>
      <c r="P163" s="220"/>
      <c r="Q163" s="220"/>
      <c r="R163" s="220"/>
      <c r="S163" s="23"/>
      <c r="U163" s="134"/>
      <c r="V163" s="29" t="s">
        <v>37</v>
      </c>
      <c r="X163" s="135">
        <f>$W$163*$K$163</f>
        <v>0</v>
      </c>
      <c r="Y163" s="135">
        <v>0.0004</v>
      </c>
      <c r="Z163" s="135">
        <f>$Y$163*$K$163</f>
        <v>0.1346888</v>
      </c>
      <c r="AA163" s="135">
        <v>0</v>
      </c>
      <c r="AB163" s="136">
        <f>$AA$163*$K$163</f>
        <v>0</v>
      </c>
      <c r="AS163" s="6" t="s">
        <v>156</v>
      </c>
      <c r="AU163" s="6" t="s">
        <v>152</v>
      </c>
      <c r="AV163" s="6" t="s">
        <v>121</v>
      </c>
      <c r="AZ163" s="6" t="s">
        <v>143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121</v>
      </c>
      <c r="BL163" s="86">
        <f>ROUND($M$163*$K$163,2)</f>
        <v>0</v>
      </c>
      <c r="BM163" s="6" t="s">
        <v>149</v>
      </c>
      <c r="BN163" s="6" t="s">
        <v>481</v>
      </c>
    </row>
    <row r="164" spans="2:64" s="120" customFormat="1" ht="30.75" customHeight="1">
      <c r="B164" s="121"/>
      <c r="D164" s="129" t="s">
        <v>435</v>
      </c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233">
        <f>$BL$164</f>
        <v>0</v>
      </c>
      <c r="P164" s="234"/>
      <c r="Q164" s="234"/>
      <c r="R164" s="234"/>
      <c r="S164" s="124"/>
      <c r="U164" s="125"/>
      <c r="X164" s="126">
        <f>SUM($X$165:$X$214)</f>
        <v>0</v>
      </c>
      <c r="Z164" s="126">
        <f>SUM($Z$165:$Z$214)</f>
        <v>1014.7839004</v>
      </c>
      <c r="AB164" s="127">
        <f>SUM($AB$165:$AB$214)</f>
        <v>0</v>
      </c>
      <c r="AS164" s="123" t="s">
        <v>77</v>
      </c>
      <c r="AU164" s="123" t="s">
        <v>69</v>
      </c>
      <c r="AV164" s="123" t="s">
        <v>77</v>
      </c>
      <c r="AZ164" s="123" t="s">
        <v>143</v>
      </c>
      <c r="BL164" s="128">
        <f>SUM($BL$165:$BL$214)</f>
        <v>0</v>
      </c>
    </row>
    <row r="165" spans="2:66" s="6" customFormat="1" ht="27" customHeight="1">
      <c r="B165" s="22"/>
      <c r="C165" s="130" t="s">
        <v>482</v>
      </c>
      <c r="D165" s="130" t="s">
        <v>145</v>
      </c>
      <c r="E165" s="131" t="s">
        <v>483</v>
      </c>
      <c r="F165" s="219" t="s">
        <v>484</v>
      </c>
      <c r="G165" s="220"/>
      <c r="H165" s="220"/>
      <c r="I165" s="220"/>
      <c r="J165" s="132" t="s">
        <v>148</v>
      </c>
      <c r="K165" s="133">
        <v>1315.64</v>
      </c>
      <c r="L165" s="133"/>
      <c r="M165" s="221">
        <v>0</v>
      </c>
      <c r="N165" s="220"/>
      <c r="O165" s="222">
        <f>ROUND($M$165*$K$165,2)</f>
        <v>0</v>
      </c>
      <c r="P165" s="220"/>
      <c r="Q165" s="220"/>
      <c r="R165" s="220"/>
      <c r="S165" s="23"/>
      <c r="U165" s="134"/>
      <c r="V165" s="29" t="s">
        <v>37</v>
      </c>
      <c r="X165" s="135">
        <f>$W$165*$K$165</f>
        <v>0</v>
      </c>
      <c r="Y165" s="135">
        <v>0.02218</v>
      </c>
      <c r="Z165" s="135">
        <f>$Y$165*$K$165</f>
        <v>29.1808952</v>
      </c>
      <c r="AA165" s="135">
        <v>0</v>
      </c>
      <c r="AB165" s="136">
        <f>$AA$165*$K$165</f>
        <v>0</v>
      </c>
      <c r="AS165" s="6" t="s">
        <v>149</v>
      </c>
      <c r="AU165" s="6" t="s">
        <v>145</v>
      </c>
      <c r="AV165" s="6" t="s">
        <v>121</v>
      </c>
      <c r="AZ165" s="6" t="s">
        <v>143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121</v>
      </c>
      <c r="BL165" s="86">
        <f>ROUND($M$165*$K$165,2)</f>
        <v>0</v>
      </c>
      <c r="BM165" s="6" t="s">
        <v>149</v>
      </c>
      <c r="BN165" s="6" t="s">
        <v>485</v>
      </c>
    </row>
    <row r="166" spans="2:52" s="6" customFormat="1" ht="18.75" customHeight="1">
      <c r="B166" s="141"/>
      <c r="E166" s="142"/>
      <c r="F166" s="227" t="s">
        <v>470</v>
      </c>
      <c r="G166" s="228"/>
      <c r="H166" s="228"/>
      <c r="I166" s="228"/>
      <c r="K166" s="143">
        <v>357.7</v>
      </c>
      <c r="L166" s="143"/>
      <c r="S166" s="144"/>
      <c r="U166" s="145"/>
      <c r="AB166" s="146"/>
      <c r="AU166" s="142" t="s">
        <v>376</v>
      </c>
      <c r="AV166" s="142" t="s">
        <v>121</v>
      </c>
      <c r="AW166" s="142" t="s">
        <v>121</v>
      </c>
      <c r="AX166" s="142" t="s">
        <v>111</v>
      </c>
      <c r="AY166" s="142" t="s">
        <v>70</v>
      </c>
      <c r="AZ166" s="142" t="s">
        <v>143</v>
      </c>
    </row>
    <row r="167" spans="2:52" s="6" customFormat="1" ht="18.75" customHeight="1">
      <c r="B167" s="141"/>
      <c r="E167" s="142"/>
      <c r="F167" s="227" t="s">
        <v>471</v>
      </c>
      <c r="G167" s="228"/>
      <c r="H167" s="228"/>
      <c r="I167" s="228"/>
      <c r="K167" s="143">
        <v>358.74</v>
      </c>
      <c r="L167" s="143"/>
      <c r="S167" s="144"/>
      <c r="U167" s="145"/>
      <c r="AB167" s="146"/>
      <c r="AU167" s="142" t="s">
        <v>376</v>
      </c>
      <c r="AV167" s="142" t="s">
        <v>121</v>
      </c>
      <c r="AW167" s="142" t="s">
        <v>121</v>
      </c>
      <c r="AX167" s="142" t="s">
        <v>111</v>
      </c>
      <c r="AY167" s="142" t="s">
        <v>70</v>
      </c>
      <c r="AZ167" s="142" t="s">
        <v>143</v>
      </c>
    </row>
    <row r="168" spans="2:52" s="6" customFormat="1" ht="18.75" customHeight="1">
      <c r="B168" s="141"/>
      <c r="E168" s="142"/>
      <c r="F168" s="227" t="s">
        <v>472</v>
      </c>
      <c r="G168" s="228"/>
      <c r="H168" s="228"/>
      <c r="I168" s="228"/>
      <c r="K168" s="143">
        <v>191.3</v>
      </c>
      <c r="L168" s="143"/>
      <c r="S168" s="144"/>
      <c r="U168" s="145"/>
      <c r="AB168" s="146"/>
      <c r="AU168" s="142" t="s">
        <v>376</v>
      </c>
      <c r="AV168" s="142" t="s">
        <v>121</v>
      </c>
      <c r="AW168" s="142" t="s">
        <v>121</v>
      </c>
      <c r="AX168" s="142" t="s">
        <v>111</v>
      </c>
      <c r="AY168" s="142" t="s">
        <v>70</v>
      </c>
      <c r="AZ168" s="142" t="s">
        <v>143</v>
      </c>
    </row>
    <row r="169" spans="2:52" s="6" customFormat="1" ht="18.75" customHeight="1">
      <c r="B169" s="141"/>
      <c r="E169" s="142"/>
      <c r="F169" s="227" t="s">
        <v>474</v>
      </c>
      <c r="G169" s="228"/>
      <c r="H169" s="228"/>
      <c r="I169" s="228"/>
      <c r="K169" s="143">
        <v>407.9</v>
      </c>
      <c r="L169" s="143"/>
      <c r="S169" s="144"/>
      <c r="U169" s="145"/>
      <c r="AB169" s="146"/>
      <c r="AU169" s="142" t="s">
        <v>376</v>
      </c>
      <c r="AV169" s="142" t="s">
        <v>121</v>
      </c>
      <c r="AW169" s="142" t="s">
        <v>121</v>
      </c>
      <c r="AX169" s="142" t="s">
        <v>111</v>
      </c>
      <c r="AY169" s="142" t="s">
        <v>70</v>
      </c>
      <c r="AZ169" s="142" t="s">
        <v>143</v>
      </c>
    </row>
    <row r="170" spans="2:52" s="6" customFormat="1" ht="18.75" customHeight="1">
      <c r="B170" s="147"/>
      <c r="E170" s="148"/>
      <c r="F170" s="229" t="s">
        <v>377</v>
      </c>
      <c r="G170" s="230"/>
      <c r="H170" s="230"/>
      <c r="I170" s="230"/>
      <c r="K170" s="149">
        <v>1315.64</v>
      </c>
      <c r="L170" s="149"/>
      <c r="S170" s="150"/>
      <c r="U170" s="151"/>
      <c r="AB170" s="152"/>
      <c r="AU170" s="148" t="s">
        <v>376</v>
      </c>
      <c r="AV170" s="148" t="s">
        <v>121</v>
      </c>
      <c r="AW170" s="148" t="s">
        <v>149</v>
      </c>
      <c r="AX170" s="148" t="s">
        <v>111</v>
      </c>
      <c r="AY170" s="148" t="s">
        <v>77</v>
      </c>
      <c r="AZ170" s="148" t="s">
        <v>143</v>
      </c>
    </row>
    <row r="171" spans="2:66" s="6" customFormat="1" ht="15.75" customHeight="1">
      <c r="B171" s="22"/>
      <c r="C171" s="130" t="s">
        <v>199</v>
      </c>
      <c r="D171" s="130" t="s">
        <v>145</v>
      </c>
      <c r="E171" s="131" t="s">
        <v>486</v>
      </c>
      <c r="F171" s="219" t="s">
        <v>487</v>
      </c>
      <c r="G171" s="220"/>
      <c r="H171" s="220"/>
      <c r="I171" s="220"/>
      <c r="J171" s="132" t="s">
        <v>148</v>
      </c>
      <c r="K171" s="133">
        <v>255.32</v>
      </c>
      <c r="L171" s="133"/>
      <c r="M171" s="221">
        <v>0</v>
      </c>
      <c r="N171" s="220"/>
      <c r="O171" s="222">
        <f>ROUND($M$171*$K$171,2)</f>
        <v>0</v>
      </c>
      <c r="P171" s="220"/>
      <c r="Q171" s="220"/>
      <c r="R171" s="220"/>
      <c r="S171" s="23"/>
      <c r="U171" s="134"/>
      <c r="V171" s="29" t="s">
        <v>37</v>
      </c>
      <c r="X171" s="135">
        <f>$W$171*$K$171</f>
        <v>0</v>
      </c>
      <c r="Y171" s="135">
        <v>0.2024</v>
      </c>
      <c r="Z171" s="135">
        <f>$Y$171*$K$171</f>
        <v>51.676767999999996</v>
      </c>
      <c r="AA171" s="135">
        <v>0</v>
      </c>
      <c r="AB171" s="136">
        <f>$AA$171*$K$171</f>
        <v>0</v>
      </c>
      <c r="AS171" s="6" t="s">
        <v>149</v>
      </c>
      <c r="AU171" s="6" t="s">
        <v>145</v>
      </c>
      <c r="AV171" s="6" t="s">
        <v>121</v>
      </c>
      <c r="AZ171" s="6" t="s">
        <v>143</v>
      </c>
      <c r="BF171" s="86">
        <f>IF($V$171="základná",$O$171,0)</f>
        <v>0</v>
      </c>
      <c r="BG171" s="86">
        <f>IF($V$171="znížená",$O$171,0)</f>
        <v>0</v>
      </c>
      <c r="BH171" s="86">
        <f>IF($V$171="zákl. prenesená",$O$171,0)</f>
        <v>0</v>
      </c>
      <c r="BI171" s="86">
        <f>IF($V$171="zníž. prenesená",$O$171,0)</f>
        <v>0</v>
      </c>
      <c r="BJ171" s="86">
        <f>IF($V$171="nulová",$O$171,0)</f>
        <v>0</v>
      </c>
      <c r="BK171" s="6" t="s">
        <v>121</v>
      </c>
      <c r="BL171" s="86">
        <f>ROUND($M$171*$K$171,2)</f>
        <v>0</v>
      </c>
      <c r="BM171" s="6" t="s">
        <v>149</v>
      </c>
      <c r="BN171" s="6" t="s">
        <v>488</v>
      </c>
    </row>
    <row r="172" spans="2:66" s="6" customFormat="1" ht="15.75" customHeight="1">
      <c r="B172" s="22"/>
      <c r="C172" s="130" t="s">
        <v>330</v>
      </c>
      <c r="D172" s="130" t="s">
        <v>145</v>
      </c>
      <c r="E172" s="131" t="s">
        <v>489</v>
      </c>
      <c r="F172" s="219" t="s">
        <v>490</v>
      </c>
      <c r="G172" s="220"/>
      <c r="H172" s="220"/>
      <c r="I172" s="220"/>
      <c r="J172" s="132" t="s">
        <v>148</v>
      </c>
      <c r="K172" s="133">
        <v>74.8</v>
      </c>
      <c r="L172" s="133"/>
      <c r="M172" s="221">
        <v>0</v>
      </c>
      <c r="N172" s="220"/>
      <c r="O172" s="222">
        <f>ROUND($M$172*$K$172,2)</f>
        <v>0</v>
      </c>
      <c r="P172" s="220"/>
      <c r="Q172" s="220"/>
      <c r="R172" s="220"/>
      <c r="S172" s="23"/>
      <c r="U172" s="134"/>
      <c r="V172" s="29" t="s">
        <v>37</v>
      </c>
      <c r="X172" s="135">
        <f>$W$172*$K$172</f>
        <v>0</v>
      </c>
      <c r="Y172" s="135">
        <v>0.2916</v>
      </c>
      <c r="Z172" s="135">
        <f>$Y$172*$K$172</f>
        <v>21.811680000000003</v>
      </c>
      <c r="AA172" s="135">
        <v>0</v>
      </c>
      <c r="AB172" s="136">
        <f>$AA$172*$K$172</f>
        <v>0</v>
      </c>
      <c r="AS172" s="6" t="s">
        <v>149</v>
      </c>
      <c r="AU172" s="6" t="s">
        <v>145</v>
      </c>
      <c r="AV172" s="6" t="s">
        <v>121</v>
      </c>
      <c r="AZ172" s="6" t="s">
        <v>143</v>
      </c>
      <c r="BF172" s="86">
        <f>IF($V$172="základná",$O$172,0)</f>
        <v>0</v>
      </c>
      <c r="BG172" s="86">
        <f>IF($V$172="znížená",$O$172,0)</f>
        <v>0</v>
      </c>
      <c r="BH172" s="86">
        <f>IF($V$172="zákl. prenesená",$O$172,0)</f>
        <v>0</v>
      </c>
      <c r="BI172" s="86">
        <f>IF($V$172="zníž. prenesená",$O$172,0)</f>
        <v>0</v>
      </c>
      <c r="BJ172" s="86">
        <f>IF($V$172="nulová",$O$172,0)</f>
        <v>0</v>
      </c>
      <c r="BK172" s="6" t="s">
        <v>121</v>
      </c>
      <c r="BL172" s="86">
        <f>ROUND($M$172*$K$172,2)</f>
        <v>0</v>
      </c>
      <c r="BM172" s="6" t="s">
        <v>149</v>
      </c>
      <c r="BN172" s="6" t="s">
        <v>491</v>
      </c>
    </row>
    <row r="173" spans="2:52" s="6" customFormat="1" ht="18.75" customHeight="1">
      <c r="B173" s="141"/>
      <c r="E173" s="142"/>
      <c r="F173" s="227" t="s">
        <v>475</v>
      </c>
      <c r="G173" s="228"/>
      <c r="H173" s="228"/>
      <c r="I173" s="228"/>
      <c r="K173" s="143">
        <v>74.8</v>
      </c>
      <c r="L173" s="143"/>
      <c r="S173" s="144"/>
      <c r="U173" s="145"/>
      <c r="AB173" s="146"/>
      <c r="AU173" s="142" t="s">
        <v>376</v>
      </c>
      <c r="AV173" s="142" t="s">
        <v>121</v>
      </c>
      <c r="AW173" s="142" t="s">
        <v>121</v>
      </c>
      <c r="AX173" s="142" t="s">
        <v>111</v>
      </c>
      <c r="AY173" s="142" t="s">
        <v>70</v>
      </c>
      <c r="AZ173" s="142" t="s">
        <v>143</v>
      </c>
    </row>
    <row r="174" spans="2:52" s="6" customFormat="1" ht="18.75" customHeight="1">
      <c r="B174" s="147"/>
      <c r="E174" s="148"/>
      <c r="F174" s="229" t="s">
        <v>377</v>
      </c>
      <c r="G174" s="230"/>
      <c r="H174" s="230"/>
      <c r="I174" s="230"/>
      <c r="K174" s="149">
        <v>74.8</v>
      </c>
      <c r="L174" s="149"/>
      <c r="S174" s="150"/>
      <c r="U174" s="151"/>
      <c r="AB174" s="152"/>
      <c r="AU174" s="148" t="s">
        <v>376</v>
      </c>
      <c r="AV174" s="148" t="s">
        <v>121</v>
      </c>
      <c r="AW174" s="148" t="s">
        <v>149</v>
      </c>
      <c r="AX174" s="148" t="s">
        <v>111</v>
      </c>
      <c r="AY174" s="148" t="s">
        <v>77</v>
      </c>
      <c r="AZ174" s="148" t="s">
        <v>143</v>
      </c>
    </row>
    <row r="175" spans="2:66" s="6" customFormat="1" ht="27" customHeight="1">
      <c r="B175" s="22"/>
      <c r="C175" s="130" t="s">
        <v>326</v>
      </c>
      <c r="D175" s="130" t="s">
        <v>145</v>
      </c>
      <c r="E175" s="131" t="s">
        <v>492</v>
      </c>
      <c r="F175" s="219" t="s">
        <v>493</v>
      </c>
      <c r="G175" s="220"/>
      <c r="H175" s="220"/>
      <c r="I175" s="220"/>
      <c r="J175" s="132" t="s">
        <v>148</v>
      </c>
      <c r="K175" s="133">
        <v>121.9</v>
      </c>
      <c r="L175" s="133"/>
      <c r="M175" s="221">
        <v>0</v>
      </c>
      <c r="N175" s="220"/>
      <c r="O175" s="222">
        <f>ROUND($M$175*$K$175,2)</f>
        <v>0</v>
      </c>
      <c r="P175" s="220"/>
      <c r="Q175" s="220"/>
      <c r="R175" s="220"/>
      <c r="S175" s="23"/>
      <c r="U175" s="134"/>
      <c r="V175" s="29" t="s">
        <v>37</v>
      </c>
      <c r="X175" s="135">
        <f>$W$175*$K$175</f>
        <v>0</v>
      </c>
      <c r="Y175" s="135">
        <v>0.06185</v>
      </c>
      <c r="Z175" s="135">
        <f>$Y$175*$K$175</f>
        <v>7.539515000000001</v>
      </c>
      <c r="AA175" s="135">
        <v>0</v>
      </c>
      <c r="AB175" s="136">
        <f>$AA$175*$K$175</f>
        <v>0</v>
      </c>
      <c r="AS175" s="6" t="s">
        <v>149</v>
      </c>
      <c r="AU175" s="6" t="s">
        <v>145</v>
      </c>
      <c r="AV175" s="6" t="s">
        <v>121</v>
      </c>
      <c r="AZ175" s="6" t="s">
        <v>143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121</v>
      </c>
      <c r="BL175" s="86">
        <f>ROUND($M$175*$K$175,2)</f>
        <v>0</v>
      </c>
      <c r="BM175" s="6" t="s">
        <v>149</v>
      </c>
      <c r="BN175" s="6" t="s">
        <v>494</v>
      </c>
    </row>
    <row r="176" spans="2:52" s="6" customFormat="1" ht="18.75" customHeight="1">
      <c r="B176" s="141"/>
      <c r="E176" s="142"/>
      <c r="F176" s="227" t="s">
        <v>473</v>
      </c>
      <c r="G176" s="228"/>
      <c r="H176" s="228"/>
      <c r="I176" s="228"/>
      <c r="K176" s="143">
        <v>121.9</v>
      </c>
      <c r="L176" s="143"/>
      <c r="S176" s="144"/>
      <c r="U176" s="145"/>
      <c r="AB176" s="146"/>
      <c r="AU176" s="142" t="s">
        <v>376</v>
      </c>
      <c r="AV176" s="142" t="s">
        <v>121</v>
      </c>
      <c r="AW176" s="142" t="s">
        <v>121</v>
      </c>
      <c r="AX176" s="142" t="s">
        <v>111</v>
      </c>
      <c r="AY176" s="142" t="s">
        <v>70</v>
      </c>
      <c r="AZ176" s="142" t="s">
        <v>143</v>
      </c>
    </row>
    <row r="177" spans="2:52" s="6" customFormat="1" ht="18.75" customHeight="1">
      <c r="B177" s="147"/>
      <c r="E177" s="148"/>
      <c r="F177" s="229" t="s">
        <v>377</v>
      </c>
      <c r="G177" s="230"/>
      <c r="H177" s="230"/>
      <c r="I177" s="230"/>
      <c r="K177" s="149">
        <v>121.9</v>
      </c>
      <c r="L177" s="149"/>
      <c r="S177" s="150"/>
      <c r="U177" s="151"/>
      <c r="AB177" s="152"/>
      <c r="AU177" s="148" t="s">
        <v>376</v>
      </c>
      <c r="AV177" s="148" t="s">
        <v>121</v>
      </c>
      <c r="AW177" s="148" t="s">
        <v>149</v>
      </c>
      <c r="AX177" s="148" t="s">
        <v>111</v>
      </c>
      <c r="AY177" s="148" t="s">
        <v>77</v>
      </c>
      <c r="AZ177" s="148" t="s">
        <v>143</v>
      </c>
    </row>
    <row r="178" spans="2:66" s="6" customFormat="1" ht="27" customHeight="1">
      <c r="B178" s="22"/>
      <c r="C178" s="130" t="s">
        <v>338</v>
      </c>
      <c r="D178" s="130" t="s">
        <v>145</v>
      </c>
      <c r="E178" s="131" t="s">
        <v>495</v>
      </c>
      <c r="F178" s="219" t="s">
        <v>496</v>
      </c>
      <c r="G178" s="220"/>
      <c r="H178" s="220"/>
      <c r="I178" s="220"/>
      <c r="J178" s="132" t="s">
        <v>148</v>
      </c>
      <c r="K178" s="133">
        <v>360.2</v>
      </c>
      <c r="L178" s="133"/>
      <c r="M178" s="221">
        <v>0</v>
      </c>
      <c r="N178" s="220"/>
      <c r="O178" s="222">
        <f>ROUND($M$178*$K$178,2)</f>
        <v>0</v>
      </c>
      <c r="P178" s="220"/>
      <c r="Q178" s="220"/>
      <c r="R178" s="220"/>
      <c r="S178" s="23"/>
      <c r="U178" s="134"/>
      <c r="V178" s="29" t="s">
        <v>37</v>
      </c>
      <c r="X178" s="135">
        <f>$W$178*$K$178</f>
        <v>0</v>
      </c>
      <c r="Y178" s="135">
        <v>0.0982</v>
      </c>
      <c r="Z178" s="135">
        <f>$Y$178*$K$178</f>
        <v>35.37164</v>
      </c>
      <c r="AA178" s="135">
        <v>0</v>
      </c>
      <c r="AB178" s="136">
        <f>$AA$178*$K$178</f>
        <v>0</v>
      </c>
      <c r="AS178" s="6" t="s">
        <v>149</v>
      </c>
      <c r="AU178" s="6" t="s">
        <v>145</v>
      </c>
      <c r="AV178" s="6" t="s">
        <v>121</v>
      </c>
      <c r="AZ178" s="6" t="s">
        <v>143</v>
      </c>
      <c r="BF178" s="86">
        <f>IF($V$178="základná",$O$178,0)</f>
        <v>0</v>
      </c>
      <c r="BG178" s="86">
        <f>IF($V$178="znížená",$O$178,0)</f>
        <v>0</v>
      </c>
      <c r="BH178" s="86">
        <f>IF($V$178="zákl. prenesená",$O$178,0)</f>
        <v>0</v>
      </c>
      <c r="BI178" s="86">
        <f>IF($V$178="zníž. prenesená",$O$178,0)</f>
        <v>0</v>
      </c>
      <c r="BJ178" s="86">
        <f>IF($V$178="nulová",$O$178,0)</f>
        <v>0</v>
      </c>
      <c r="BK178" s="6" t="s">
        <v>121</v>
      </c>
      <c r="BL178" s="86">
        <f>ROUND($M$178*$K$178,2)</f>
        <v>0</v>
      </c>
      <c r="BM178" s="6" t="s">
        <v>149</v>
      </c>
      <c r="BN178" s="6" t="s">
        <v>497</v>
      </c>
    </row>
    <row r="179" spans="2:52" s="6" customFormat="1" ht="18.75" customHeight="1">
      <c r="B179" s="141"/>
      <c r="E179" s="142"/>
      <c r="F179" s="227" t="s">
        <v>478</v>
      </c>
      <c r="G179" s="228"/>
      <c r="H179" s="228"/>
      <c r="I179" s="228"/>
      <c r="K179" s="143">
        <v>360.2</v>
      </c>
      <c r="L179" s="143"/>
      <c r="S179" s="144"/>
      <c r="U179" s="145"/>
      <c r="AB179" s="146"/>
      <c r="AU179" s="142" t="s">
        <v>376</v>
      </c>
      <c r="AV179" s="142" t="s">
        <v>121</v>
      </c>
      <c r="AW179" s="142" t="s">
        <v>121</v>
      </c>
      <c r="AX179" s="142" t="s">
        <v>111</v>
      </c>
      <c r="AY179" s="142" t="s">
        <v>70</v>
      </c>
      <c r="AZ179" s="142" t="s">
        <v>143</v>
      </c>
    </row>
    <row r="180" spans="2:52" s="6" customFormat="1" ht="18.75" customHeight="1">
      <c r="B180" s="147"/>
      <c r="E180" s="148"/>
      <c r="F180" s="229" t="s">
        <v>377</v>
      </c>
      <c r="G180" s="230"/>
      <c r="H180" s="230"/>
      <c r="I180" s="230"/>
      <c r="K180" s="149">
        <v>360.2</v>
      </c>
      <c r="L180" s="149"/>
      <c r="S180" s="150"/>
      <c r="U180" s="151"/>
      <c r="AB180" s="152"/>
      <c r="AU180" s="148" t="s">
        <v>376</v>
      </c>
      <c r="AV180" s="148" t="s">
        <v>121</v>
      </c>
      <c r="AW180" s="148" t="s">
        <v>149</v>
      </c>
      <c r="AX180" s="148" t="s">
        <v>111</v>
      </c>
      <c r="AY180" s="148" t="s">
        <v>77</v>
      </c>
      <c r="AZ180" s="148" t="s">
        <v>143</v>
      </c>
    </row>
    <row r="181" spans="2:66" s="6" customFormat="1" ht="27" customHeight="1">
      <c r="B181" s="22"/>
      <c r="C181" s="130" t="s">
        <v>334</v>
      </c>
      <c r="D181" s="130" t="s">
        <v>145</v>
      </c>
      <c r="E181" s="131" t="s">
        <v>498</v>
      </c>
      <c r="F181" s="219" t="s">
        <v>499</v>
      </c>
      <c r="G181" s="220"/>
      <c r="H181" s="220"/>
      <c r="I181" s="220"/>
      <c r="J181" s="132" t="s">
        <v>148</v>
      </c>
      <c r="K181" s="133">
        <v>360.2</v>
      </c>
      <c r="L181" s="133"/>
      <c r="M181" s="221">
        <v>0</v>
      </c>
      <c r="N181" s="220"/>
      <c r="O181" s="222">
        <f>ROUND($M$181*$K$181,2)</f>
        <v>0</v>
      </c>
      <c r="P181" s="220"/>
      <c r="Q181" s="220"/>
      <c r="R181" s="220"/>
      <c r="S181" s="23"/>
      <c r="U181" s="134"/>
      <c r="V181" s="29" t="s">
        <v>37</v>
      </c>
      <c r="X181" s="135">
        <f>$W$181*$K$181</f>
        <v>0</v>
      </c>
      <c r="Y181" s="135">
        <v>0.15272</v>
      </c>
      <c r="Z181" s="135">
        <f>$Y$181*$K$181</f>
        <v>55.009744</v>
      </c>
      <c r="AA181" s="135">
        <v>0</v>
      </c>
      <c r="AB181" s="136">
        <f>$AA$181*$K$181</f>
        <v>0</v>
      </c>
      <c r="AS181" s="6" t="s">
        <v>149</v>
      </c>
      <c r="AU181" s="6" t="s">
        <v>145</v>
      </c>
      <c r="AV181" s="6" t="s">
        <v>121</v>
      </c>
      <c r="AZ181" s="6" t="s">
        <v>143</v>
      </c>
      <c r="BF181" s="86">
        <f>IF($V$181="základná",$O$181,0)</f>
        <v>0</v>
      </c>
      <c r="BG181" s="86">
        <f>IF($V$181="znížená",$O$181,0)</f>
        <v>0</v>
      </c>
      <c r="BH181" s="86">
        <f>IF($V$181="zákl. prenesená",$O$181,0)</f>
        <v>0</v>
      </c>
      <c r="BI181" s="86">
        <f>IF($V$181="zníž. prenesená",$O$181,0)</f>
        <v>0</v>
      </c>
      <c r="BJ181" s="86">
        <f>IF($V$181="nulová",$O$181,0)</f>
        <v>0</v>
      </c>
      <c r="BK181" s="6" t="s">
        <v>121</v>
      </c>
      <c r="BL181" s="86">
        <f>ROUND($M$181*$K$181,2)</f>
        <v>0</v>
      </c>
      <c r="BM181" s="6" t="s">
        <v>149</v>
      </c>
      <c r="BN181" s="6" t="s">
        <v>500</v>
      </c>
    </row>
    <row r="182" spans="2:52" s="6" customFormat="1" ht="18.75" customHeight="1">
      <c r="B182" s="141"/>
      <c r="E182" s="142"/>
      <c r="F182" s="227" t="s">
        <v>478</v>
      </c>
      <c r="G182" s="228"/>
      <c r="H182" s="228"/>
      <c r="I182" s="228"/>
      <c r="K182" s="143">
        <v>360.2</v>
      </c>
      <c r="L182" s="143"/>
      <c r="S182" s="144"/>
      <c r="U182" s="145"/>
      <c r="AB182" s="146"/>
      <c r="AU182" s="142" t="s">
        <v>376</v>
      </c>
      <c r="AV182" s="142" t="s">
        <v>121</v>
      </c>
      <c r="AW182" s="142" t="s">
        <v>121</v>
      </c>
      <c r="AX182" s="142" t="s">
        <v>111</v>
      </c>
      <c r="AY182" s="142" t="s">
        <v>70</v>
      </c>
      <c r="AZ182" s="142" t="s">
        <v>143</v>
      </c>
    </row>
    <row r="183" spans="2:52" s="6" customFormat="1" ht="18.75" customHeight="1">
      <c r="B183" s="147"/>
      <c r="E183" s="148"/>
      <c r="F183" s="229" t="s">
        <v>377</v>
      </c>
      <c r="G183" s="230"/>
      <c r="H183" s="230"/>
      <c r="I183" s="230"/>
      <c r="K183" s="149">
        <v>360.2</v>
      </c>
      <c r="L183" s="149"/>
      <c r="S183" s="150"/>
      <c r="U183" s="151"/>
      <c r="AB183" s="152"/>
      <c r="AU183" s="148" t="s">
        <v>376</v>
      </c>
      <c r="AV183" s="148" t="s">
        <v>121</v>
      </c>
      <c r="AW183" s="148" t="s">
        <v>149</v>
      </c>
      <c r="AX183" s="148" t="s">
        <v>111</v>
      </c>
      <c r="AY183" s="148" t="s">
        <v>77</v>
      </c>
      <c r="AZ183" s="148" t="s">
        <v>143</v>
      </c>
    </row>
    <row r="184" spans="2:66" s="6" customFormat="1" ht="27" customHeight="1">
      <c r="B184" s="22"/>
      <c r="C184" s="130" t="s">
        <v>423</v>
      </c>
      <c r="D184" s="130" t="s">
        <v>145</v>
      </c>
      <c r="E184" s="131" t="s">
        <v>501</v>
      </c>
      <c r="F184" s="219" t="s">
        <v>502</v>
      </c>
      <c r="G184" s="220"/>
      <c r="H184" s="220"/>
      <c r="I184" s="220"/>
      <c r="J184" s="132" t="s">
        <v>148</v>
      </c>
      <c r="K184" s="133">
        <v>121.9</v>
      </c>
      <c r="L184" s="133"/>
      <c r="M184" s="221">
        <v>0</v>
      </c>
      <c r="N184" s="220"/>
      <c r="O184" s="222">
        <f>ROUND($M$184*$K$184,2)</f>
        <v>0</v>
      </c>
      <c r="P184" s="220"/>
      <c r="Q184" s="220"/>
      <c r="R184" s="220"/>
      <c r="S184" s="23"/>
      <c r="U184" s="134"/>
      <c r="V184" s="29" t="s">
        <v>37</v>
      </c>
      <c r="X184" s="135">
        <f>$W$184*$K$184</f>
        <v>0</v>
      </c>
      <c r="Y184" s="135">
        <v>0.18907</v>
      </c>
      <c r="Z184" s="135">
        <f>$Y$184*$K$184</f>
        <v>23.047633</v>
      </c>
      <c r="AA184" s="135">
        <v>0</v>
      </c>
      <c r="AB184" s="136">
        <f>$AA$184*$K$184</f>
        <v>0</v>
      </c>
      <c r="AS184" s="6" t="s">
        <v>149</v>
      </c>
      <c r="AU184" s="6" t="s">
        <v>145</v>
      </c>
      <c r="AV184" s="6" t="s">
        <v>121</v>
      </c>
      <c r="AZ184" s="6" t="s">
        <v>143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121</v>
      </c>
      <c r="BL184" s="86">
        <f>ROUND($M$184*$K$184,2)</f>
        <v>0</v>
      </c>
      <c r="BM184" s="6" t="s">
        <v>149</v>
      </c>
      <c r="BN184" s="6" t="s">
        <v>503</v>
      </c>
    </row>
    <row r="185" spans="2:52" s="6" customFormat="1" ht="18.75" customHeight="1">
      <c r="B185" s="141"/>
      <c r="E185" s="142"/>
      <c r="F185" s="227" t="s">
        <v>473</v>
      </c>
      <c r="G185" s="228"/>
      <c r="H185" s="228"/>
      <c r="I185" s="228"/>
      <c r="K185" s="143">
        <v>121.9</v>
      </c>
      <c r="L185" s="143"/>
      <c r="S185" s="144"/>
      <c r="U185" s="145"/>
      <c r="AB185" s="146"/>
      <c r="AU185" s="142" t="s">
        <v>376</v>
      </c>
      <c r="AV185" s="142" t="s">
        <v>121</v>
      </c>
      <c r="AW185" s="142" t="s">
        <v>121</v>
      </c>
      <c r="AX185" s="142" t="s">
        <v>111</v>
      </c>
      <c r="AY185" s="142" t="s">
        <v>70</v>
      </c>
      <c r="AZ185" s="142" t="s">
        <v>143</v>
      </c>
    </row>
    <row r="186" spans="2:52" s="6" customFormat="1" ht="18.75" customHeight="1">
      <c r="B186" s="147"/>
      <c r="E186" s="148"/>
      <c r="F186" s="229" t="s">
        <v>377</v>
      </c>
      <c r="G186" s="230"/>
      <c r="H186" s="230"/>
      <c r="I186" s="230"/>
      <c r="K186" s="149">
        <v>121.9</v>
      </c>
      <c r="L186" s="149"/>
      <c r="S186" s="150"/>
      <c r="U186" s="151"/>
      <c r="AB186" s="152"/>
      <c r="AU186" s="148" t="s">
        <v>376</v>
      </c>
      <c r="AV186" s="148" t="s">
        <v>121</v>
      </c>
      <c r="AW186" s="148" t="s">
        <v>149</v>
      </c>
      <c r="AX186" s="148" t="s">
        <v>111</v>
      </c>
      <c r="AY186" s="148" t="s">
        <v>77</v>
      </c>
      <c r="AZ186" s="148" t="s">
        <v>143</v>
      </c>
    </row>
    <row r="187" spans="2:66" s="6" customFormat="1" ht="27" customHeight="1">
      <c r="B187" s="22"/>
      <c r="C187" s="130" t="s">
        <v>262</v>
      </c>
      <c r="D187" s="130" t="s">
        <v>145</v>
      </c>
      <c r="E187" s="131" t="s">
        <v>504</v>
      </c>
      <c r="F187" s="219" t="s">
        <v>505</v>
      </c>
      <c r="G187" s="220"/>
      <c r="H187" s="220"/>
      <c r="I187" s="220"/>
      <c r="J187" s="132" t="s">
        <v>148</v>
      </c>
      <c r="K187" s="133">
        <v>1315.64</v>
      </c>
      <c r="L187" s="133"/>
      <c r="M187" s="221">
        <v>0</v>
      </c>
      <c r="N187" s="220"/>
      <c r="O187" s="222">
        <f>ROUND($M$187*$K$187,2)</f>
        <v>0</v>
      </c>
      <c r="P187" s="220"/>
      <c r="Q187" s="220"/>
      <c r="R187" s="220"/>
      <c r="S187" s="23"/>
      <c r="U187" s="134"/>
      <c r="V187" s="29" t="s">
        <v>37</v>
      </c>
      <c r="X187" s="135">
        <f>$W$187*$K$187</f>
        <v>0</v>
      </c>
      <c r="Y187" s="135">
        <v>0.31628</v>
      </c>
      <c r="Z187" s="135">
        <f>$Y$187*$K$187</f>
        <v>416.11061920000003</v>
      </c>
      <c r="AA187" s="135">
        <v>0</v>
      </c>
      <c r="AB187" s="136">
        <f>$AA$187*$K$187</f>
        <v>0</v>
      </c>
      <c r="AS187" s="6" t="s">
        <v>149</v>
      </c>
      <c r="AU187" s="6" t="s">
        <v>145</v>
      </c>
      <c r="AV187" s="6" t="s">
        <v>121</v>
      </c>
      <c r="AZ187" s="6" t="s">
        <v>143</v>
      </c>
      <c r="BF187" s="86">
        <f>IF($V$187="základná",$O$187,0)</f>
        <v>0</v>
      </c>
      <c r="BG187" s="86">
        <f>IF($V$187="znížená",$O$187,0)</f>
        <v>0</v>
      </c>
      <c r="BH187" s="86">
        <f>IF($V$187="zákl. prenesená",$O$187,0)</f>
        <v>0</v>
      </c>
      <c r="BI187" s="86">
        <f>IF($V$187="zníž. prenesená",$O$187,0)</f>
        <v>0</v>
      </c>
      <c r="BJ187" s="86">
        <f>IF($V$187="nulová",$O$187,0)</f>
        <v>0</v>
      </c>
      <c r="BK187" s="6" t="s">
        <v>121</v>
      </c>
      <c r="BL187" s="86">
        <f>ROUND($M$187*$K$187,2)</f>
        <v>0</v>
      </c>
      <c r="BM187" s="6" t="s">
        <v>149</v>
      </c>
      <c r="BN187" s="6" t="s">
        <v>506</v>
      </c>
    </row>
    <row r="188" spans="2:52" s="6" customFormat="1" ht="18.75" customHeight="1">
      <c r="B188" s="141"/>
      <c r="E188" s="142"/>
      <c r="F188" s="227" t="s">
        <v>470</v>
      </c>
      <c r="G188" s="228"/>
      <c r="H188" s="228"/>
      <c r="I188" s="228"/>
      <c r="K188" s="143">
        <v>357.7</v>
      </c>
      <c r="L188" s="143"/>
      <c r="S188" s="144"/>
      <c r="U188" s="145"/>
      <c r="AB188" s="146"/>
      <c r="AU188" s="142" t="s">
        <v>376</v>
      </c>
      <c r="AV188" s="142" t="s">
        <v>121</v>
      </c>
      <c r="AW188" s="142" t="s">
        <v>121</v>
      </c>
      <c r="AX188" s="142" t="s">
        <v>111</v>
      </c>
      <c r="AY188" s="142" t="s">
        <v>70</v>
      </c>
      <c r="AZ188" s="142" t="s">
        <v>143</v>
      </c>
    </row>
    <row r="189" spans="2:52" s="6" customFormat="1" ht="18.75" customHeight="1">
      <c r="B189" s="141"/>
      <c r="E189" s="142"/>
      <c r="F189" s="227" t="s">
        <v>471</v>
      </c>
      <c r="G189" s="228"/>
      <c r="H189" s="228"/>
      <c r="I189" s="228"/>
      <c r="K189" s="143">
        <v>358.74</v>
      </c>
      <c r="L189" s="143"/>
      <c r="S189" s="144"/>
      <c r="U189" s="145"/>
      <c r="AB189" s="146"/>
      <c r="AU189" s="142" t="s">
        <v>376</v>
      </c>
      <c r="AV189" s="142" t="s">
        <v>121</v>
      </c>
      <c r="AW189" s="142" t="s">
        <v>121</v>
      </c>
      <c r="AX189" s="142" t="s">
        <v>111</v>
      </c>
      <c r="AY189" s="142" t="s">
        <v>70</v>
      </c>
      <c r="AZ189" s="142" t="s">
        <v>143</v>
      </c>
    </row>
    <row r="190" spans="2:52" s="6" customFormat="1" ht="18.75" customHeight="1">
      <c r="B190" s="141"/>
      <c r="E190" s="142"/>
      <c r="F190" s="227" t="s">
        <v>472</v>
      </c>
      <c r="G190" s="228"/>
      <c r="H190" s="228"/>
      <c r="I190" s="228"/>
      <c r="K190" s="143">
        <v>191.3</v>
      </c>
      <c r="L190" s="143"/>
      <c r="S190" s="144"/>
      <c r="U190" s="145"/>
      <c r="AB190" s="146"/>
      <c r="AU190" s="142" t="s">
        <v>376</v>
      </c>
      <c r="AV190" s="142" t="s">
        <v>121</v>
      </c>
      <c r="AW190" s="142" t="s">
        <v>121</v>
      </c>
      <c r="AX190" s="142" t="s">
        <v>111</v>
      </c>
      <c r="AY190" s="142" t="s">
        <v>70</v>
      </c>
      <c r="AZ190" s="142" t="s">
        <v>143</v>
      </c>
    </row>
    <row r="191" spans="2:52" s="6" customFormat="1" ht="18.75" customHeight="1">
      <c r="B191" s="141"/>
      <c r="E191" s="142"/>
      <c r="F191" s="227" t="s">
        <v>474</v>
      </c>
      <c r="G191" s="228"/>
      <c r="H191" s="228"/>
      <c r="I191" s="228"/>
      <c r="K191" s="143">
        <v>407.9</v>
      </c>
      <c r="L191" s="143"/>
      <c r="S191" s="144"/>
      <c r="U191" s="145"/>
      <c r="AB191" s="146"/>
      <c r="AU191" s="142" t="s">
        <v>376</v>
      </c>
      <c r="AV191" s="142" t="s">
        <v>121</v>
      </c>
      <c r="AW191" s="142" t="s">
        <v>121</v>
      </c>
      <c r="AX191" s="142" t="s">
        <v>111</v>
      </c>
      <c r="AY191" s="142" t="s">
        <v>70</v>
      </c>
      <c r="AZ191" s="142" t="s">
        <v>143</v>
      </c>
    </row>
    <row r="192" spans="2:52" s="6" customFormat="1" ht="18.75" customHeight="1">
      <c r="B192" s="147"/>
      <c r="E192" s="148"/>
      <c r="F192" s="229" t="s">
        <v>377</v>
      </c>
      <c r="G192" s="230"/>
      <c r="H192" s="230"/>
      <c r="I192" s="230"/>
      <c r="K192" s="149">
        <v>1315.64</v>
      </c>
      <c r="L192" s="149"/>
      <c r="S192" s="150"/>
      <c r="U192" s="151"/>
      <c r="AB192" s="152"/>
      <c r="AU192" s="148" t="s">
        <v>376</v>
      </c>
      <c r="AV192" s="148" t="s">
        <v>121</v>
      </c>
      <c r="AW192" s="148" t="s">
        <v>149</v>
      </c>
      <c r="AX192" s="148" t="s">
        <v>111</v>
      </c>
      <c r="AY192" s="148" t="s">
        <v>77</v>
      </c>
      <c r="AZ192" s="148" t="s">
        <v>143</v>
      </c>
    </row>
    <row r="193" spans="2:66" s="6" customFormat="1" ht="15.75" customHeight="1">
      <c r="B193" s="22"/>
      <c r="C193" s="130" t="s">
        <v>507</v>
      </c>
      <c r="D193" s="130" t="s">
        <v>145</v>
      </c>
      <c r="E193" s="131" t="s">
        <v>508</v>
      </c>
      <c r="F193" s="219" t="s">
        <v>509</v>
      </c>
      <c r="G193" s="220"/>
      <c r="H193" s="220"/>
      <c r="I193" s="220"/>
      <c r="J193" s="132" t="s">
        <v>148</v>
      </c>
      <c r="K193" s="133">
        <v>407.9</v>
      </c>
      <c r="L193" s="133"/>
      <c r="M193" s="221">
        <v>0</v>
      </c>
      <c r="N193" s="220"/>
      <c r="O193" s="222">
        <f>ROUND($M$193*$K$193,2)</f>
        <v>0</v>
      </c>
      <c r="P193" s="220"/>
      <c r="Q193" s="220"/>
      <c r="R193" s="220"/>
      <c r="S193" s="23"/>
      <c r="U193" s="134"/>
      <c r="V193" s="29" t="s">
        <v>37</v>
      </c>
      <c r="X193" s="135">
        <f>$W$193*$K$193</f>
        <v>0</v>
      </c>
      <c r="Y193" s="135">
        <v>0.09299</v>
      </c>
      <c r="Z193" s="135">
        <f>$Y$193*$K$193</f>
        <v>37.930621</v>
      </c>
      <c r="AA193" s="135">
        <v>0</v>
      </c>
      <c r="AB193" s="136">
        <f>$AA$193*$K$193</f>
        <v>0</v>
      </c>
      <c r="AS193" s="6" t="s">
        <v>149</v>
      </c>
      <c r="AU193" s="6" t="s">
        <v>145</v>
      </c>
      <c r="AV193" s="6" t="s">
        <v>121</v>
      </c>
      <c r="AZ193" s="6" t="s">
        <v>143</v>
      </c>
      <c r="BF193" s="86">
        <f>IF($V$193="základná",$O$193,0)</f>
        <v>0</v>
      </c>
      <c r="BG193" s="86">
        <f>IF($V$193="znížená",$O$193,0)</f>
        <v>0</v>
      </c>
      <c r="BH193" s="86">
        <f>IF($V$193="zákl. prenesená",$O$193,0)</f>
        <v>0</v>
      </c>
      <c r="BI193" s="86">
        <f>IF($V$193="zníž. prenesená",$O$193,0)</f>
        <v>0</v>
      </c>
      <c r="BJ193" s="86">
        <f>IF($V$193="nulová",$O$193,0)</f>
        <v>0</v>
      </c>
      <c r="BK193" s="6" t="s">
        <v>121</v>
      </c>
      <c r="BL193" s="86">
        <f>ROUND($M$193*$K$193,2)</f>
        <v>0</v>
      </c>
      <c r="BM193" s="6" t="s">
        <v>149</v>
      </c>
      <c r="BN193" s="6" t="s">
        <v>510</v>
      </c>
    </row>
    <row r="194" spans="2:52" s="6" customFormat="1" ht="18.75" customHeight="1">
      <c r="B194" s="141"/>
      <c r="E194" s="142"/>
      <c r="F194" s="227" t="s">
        <v>474</v>
      </c>
      <c r="G194" s="228"/>
      <c r="H194" s="228"/>
      <c r="I194" s="228"/>
      <c r="K194" s="143">
        <v>407.9</v>
      </c>
      <c r="L194" s="143"/>
      <c r="S194" s="144"/>
      <c r="U194" s="145"/>
      <c r="AB194" s="146"/>
      <c r="AU194" s="142" t="s">
        <v>376</v>
      </c>
      <c r="AV194" s="142" t="s">
        <v>121</v>
      </c>
      <c r="AW194" s="142" t="s">
        <v>121</v>
      </c>
      <c r="AX194" s="142" t="s">
        <v>111</v>
      </c>
      <c r="AY194" s="142" t="s">
        <v>70</v>
      </c>
      <c r="AZ194" s="142" t="s">
        <v>143</v>
      </c>
    </row>
    <row r="195" spans="2:52" s="6" customFormat="1" ht="18.75" customHeight="1">
      <c r="B195" s="147"/>
      <c r="E195" s="148"/>
      <c r="F195" s="229" t="s">
        <v>377</v>
      </c>
      <c r="G195" s="230"/>
      <c r="H195" s="230"/>
      <c r="I195" s="230"/>
      <c r="K195" s="149">
        <v>407.9</v>
      </c>
      <c r="L195" s="149"/>
      <c r="S195" s="150"/>
      <c r="U195" s="151"/>
      <c r="AB195" s="152"/>
      <c r="AU195" s="148" t="s">
        <v>376</v>
      </c>
      <c r="AV195" s="148" t="s">
        <v>121</v>
      </c>
      <c r="AW195" s="148" t="s">
        <v>149</v>
      </c>
      <c r="AX195" s="148" t="s">
        <v>111</v>
      </c>
      <c r="AY195" s="148" t="s">
        <v>77</v>
      </c>
      <c r="AZ195" s="148" t="s">
        <v>143</v>
      </c>
    </row>
    <row r="196" spans="2:66" s="6" customFormat="1" ht="27" customHeight="1">
      <c r="B196" s="22"/>
      <c r="C196" s="130" t="s">
        <v>342</v>
      </c>
      <c r="D196" s="130" t="s">
        <v>145</v>
      </c>
      <c r="E196" s="131" t="s">
        <v>511</v>
      </c>
      <c r="F196" s="219" t="s">
        <v>512</v>
      </c>
      <c r="G196" s="220"/>
      <c r="H196" s="220"/>
      <c r="I196" s="220"/>
      <c r="J196" s="132" t="s">
        <v>148</v>
      </c>
      <c r="K196" s="133">
        <v>360.2</v>
      </c>
      <c r="L196" s="133"/>
      <c r="M196" s="221">
        <v>0</v>
      </c>
      <c r="N196" s="220"/>
      <c r="O196" s="222">
        <f>ROUND($M$196*$K$196,2)</f>
        <v>0</v>
      </c>
      <c r="P196" s="220"/>
      <c r="Q196" s="220"/>
      <c r="R196" s="220"/>
      <c r="S196" s="23"/>
      <c r="U196" s="134"/>
      <c r="V196" s="29" t="s">
        <v>37</v>
      </c>
      <c r="X196" s="135">
        <f>$W$196*$K$196</f>
        <v>0</v>
      </c>
      <c r="Y196" s="135">
        <v>0.15175</v>
      </c>
      <c r="Z196" s="135">
        <f>$Y$196*$K$196</f>
        <v>54.660349999999994</v>
      </c>
      <c r="AA196" s="135">
        <v>0</v>
      </c>
      <c r="AB196" s="136">
        <f>$AA$196*$K$196</f>
        <v>0</v>
      </c>
      <c r="AS196" s="6" t="s">
        <v>149</v>
      </c>
      <c r="AU196" s="6" t="s">
        <v>145</v>
      </c>
      <c r="AV196" s="6" t="s">
        <v>121</v>
      </c>
      <c r="AZ196" s="6" t="s">
        <v>143</v>
      </c>
      <c r="BF196" s="86">
        <f>IF($V$196="základná",$O$196,0)</f>
        <v>0</v>
      </c>
      <c r="BG196" s="86">
        <f>IF($V$196="znížená",$O$196,0)</f>
        <v>0</v>
      </c>
      <c r="BH196" s="86">
        <f>IF($V$196="zákl. prenesená",$O$196,0)</f>
        <v>0</v>
      </c>
      <c r="BI196" s="86">
        <f>IF($V$196="zníž. prenesená",$O$196,0)</f>
        <v>0</v>
      </c>
      <c r="BJ196" s="86">
        <f>IF($V$196="nulová",$O$196,0)</f>
        <v>0</v>
      </c>
      <c r="BK196" s="6" t="s">
        <v>121</v>
      </c>
      <c r="BL196" s="86">
        <f>ROUND($M$196*$K$196,2)</f>
        <v>0</v>
      </c>
      <c r="BM196" s="6" t="s">
        <v>149</v>
      </c>
      <c r="BN196" s="6" t="s">
        <v>513</v>
      </c>
    </row>
    <row r="197" spans="2:52" s="6" customFormat="1" ht="18.75" customHeight="1">
      <c r="B197" s="141"/>
      <c r="E197" s="142"/>
      <c r="F197" s="227" t="s">
        <v>478</v>
      </c>
      <c r="G197" s="228"/>
      <c r="H197" s="228"/>
      <c r="I197" s="228"/>
      <c r="K197" s="143">
        <v>360.2</v>
      </c>
      <c r="L197" s="143"/>
      <c r="S197" s="144"/>
      <c r="U197" s="145"/>
      <c r="AB197" s="146"/>
      <c r="AU197" s="142" t="s">
        <v>376</v>
      </c>
      <c r="AV197" s="142" t="s">
        <v>121</v>
      </c>
      <c r="AW197" s="142" t="s">
        <v>121</v>
      </c>
      <c r="AX197" s="142" t="s">
        <v>111</v>
      </c>
      <c r="AY197" s="142" t="s">
        <v>70</v>
      </c>
      <c r="AZ197" s="142" t="s">
        <v>143</v>
      </c>
    </row>
    <row r="198" spans="2:52" s="6" customFormat="1" ht="18.75" customHeight="1">
      <c r="B198" s="147"/>
      <c r="E198" s="148"/>
      <c r="F198" s="229" t="s">
        <v>377</v>
      </c>
      <c r="G198" s="230"/>
      <c r="H198" s="230"/>
      <c r="I198" s="230"/>
      <c r="K198" s="149">
        <v>360.2</v>
      </c>
      <c r="L198" s="149"/>
      <c r="S198" s="150"/>
      <c r="U198" s="151"/>
      <c r="AB198" s="152"/>
      <c r="AU198" s="148" t="s">
        <v>376</v>
      </c>
      <c r="AV198" s="148" t="s">
        <v>121</v>
      </c>
      <c r="AW198" s="148" t="s">
        <v>149</v>
      </c>
      <c r="AX198" s="148" t="s">
        <v>111</v>
      </c>
      <c r="AY198" s="148" t="s">
        <v>77</v>
      </c>
      <c r="AZ198" s="148" t="s">
        <v>143</v>
      </c>
    </row>
    <row r="199" spans="2:66" s="6" customFormat="1" ht="27" customHeight="1">
      <c r="B199" s="22"/>
      <c r="C199" s="130" t="s">
        <v>322</v>
      </c>
      <c r="D199" s="130" t="s">
        <v>145</v>
      </c>
      <c r="E199" s="131" t="s">
        <v>514</v>
      </c>
      <c r="F199" s="219" t="s">
        <v>515</v>
      </c>
      <c r="G199" s="220"/>
      <c r="H199" s="220"/>
      <c r="I199" s="220"/>
      <c r="J199" s="132" t="s">
        <v>148</v>
      </c>
      <c r="K199" s="133">
        <v>357.7</v>
      </c>
      <c r="L199" s="133"/>
      <c r="M199" s="221">
        <v>0</v>
      </c>
      <c r="N199" s="220"/>
      <c r="O199" s="222">
        <f>ROUND($M$199*$K$199,2)</f>
        <v>0</v>
      </c>
      <c r="P199" s="220"/>
      <c r="Q199" s="220"/>
      <c r="R199" s="220"/>
      <c r="S199" s="23"/>
      <c r="U199" s="134"/>
      <c r="V199" s="29" t="s">
        <v>37</v>
      </c>
      <c r="X199" s="135">
        <f>$W$199*$K$199</f>
        <v>0</v>
      </c>
      <c r="Y199" s="135">
        <v>0.1837</v>
      </c>
      <c r="Z199" s="135">
        <f>$Y$199*$K$199</f>
        <v>65.70949</v>
      </c>
      <c r="AA199" s="135">
        <v>0</v>
      </c>
      <c r="AB199" s="136">
        <f>$AA$199*$K$199</f>
        <v>0</v>
      </c>
      <c r="AS199" s="6" t="s">
        <v>149</v>
      </c>
      <c r="AU199" s="6" t="s">
        <v>145</v>
      </c>
      <c r="AV199" s="6" t="s">
        <v>121</v>
      </c>
      <c r="AZ199" s="6" t="s">
        <v>143</v>
      </c>
      <c r="BF199" s="86">
        <f>IF($V$199="základná",$O$199,0)</f>
        <v>0</v>
      </c>
      <c r="BG199" s="86">
        <f>IF($V$199="znížená",$O$199,0)</f>
        <v>0</v>
      </c>
      <c r="BH199" s="86">
        <f>IF($V$199="zákl. prenesená",$O$199,0)</f>
        <v>0</v>
      </c>
      <c r="BI199" s="86">
        <f>IF($V$199="zníž. prenesená",$O$199,0)</f>
        <v>0</v>
      </c>
      <c r="BJ199" s="86">
        <f>IF($V$199="nulová",$O$199,0)</f>
        <v>0</v>
      </c>
      <c r="BK199" s="6" t="s">
        <v>121</v>
      </c>
      <c r="BL199" s="86">
        <f>ROUND($M$199*$K$199,2)</f>
        <v>0</v>
      </c>
      <c r="BM199" s="6" t="s">
        <v>149</v>
      </c>
      <c r="BN199" s="6" t="s">
        <v>516</v>
      </c>
    </row>
    <row r="200" spans="2:52" s="6" customFormat="1" ht="18.75" customHeight="1">
      <c r="B200" s="141"/>
      <c r="E200" s="142"/>
      <c r="F200" s="227" t="s">
        <v>470</v>
      </c>
      <c r="G200" s="228"/>
      <c r="H200" s="228"/>
      <c r="I200" s="228"/>
      <c r="K200" s="143">
        <v>357.7</v>
      </c>
      <c r="L200" s="143"/>
      <c r="S200" s="144"/>
      <c r="U200" s="145"/>
      <c r="AB200" s="146"/>
      <c r="AU200" s="142" t="s">
        <v>376</v>
      </c>
      <c r="AV200" s="142" t="s">
        <v>121</v>
      </c>
      <c r="AW200" s="142" t="s">
        <v>121</v>
      </c>
      <c r="AX200" s="142" t="s">
        <v>111</v>
      </c>
      <c r="AY200" s="142" t="s">
        <v>70</v>
      </c>
      <c r="AZ200" s="142" t="s">
        <v>143</v>
      </c>
    </row>
    <row r="201" spans="2:52" s="6" customFormat="1" ht="18.75" customHeight="1">
      <c r="B201" s="147"/>
      <c r="E201" s="148"/>
      <c r="F201" s="229" t="s">
        <v>377</v>
      </c>
      <c r="G201" s="230"/>
      <c r="H201" s="230"/>
      <c r="I201" s="230"/>
      <c r="K201" s="149">
        <v>357.7</v>
      </c>
      <c r="L201" s="149"/>
      <c r="S201" s="150"/>
      <c r="U201" s="151"/>
      <c r="AB201" s="152"/>
      <c r="AU201" s="148" t="s">
        <v>376</v>
      </c>
      <c r="AV201" s="148" t="s">
        <v>121</v>
      </c>
      <c r="AW201" s="148" t="s">
        <v>149</v>
      </c>
      <c r="AX201" s="148" t="s">
        <v>111</v>
      </c>
      <c r="AY201" s="148" t="s">
        <v>77</v>
      </c>
      <c r="AZ201" s="148" t="s">
        <v>143</v>
      </c>
    </row>
    <row r="202" spans="2:66" s="6" customFormat="1" ht="15.75" customHeight="1">
      <c r="B202" s="22"/>
      <c r="C202" s="137" t="s">
        <v>517</v>
      </c>
      <c r="D202" s="137" t="s">
        <v>152</v>
      </c>
      <c r="E202" s="138" t="s">
        <v>518</v>
      </c>
      <c r="F202" s="223" t="s">
        <v>519</v>
      </c>
      <c r="G202" s="224"/>
      <c r="H202" s="224"/>
      <c r="I202" s="224"/>
      <c r="J202" s="139" t="s">
        <v>148</v>
      </c>
      <c r="K202" s="140">
        <v>364.854</v>
      </c>
      <c r="L202" s="140"/>
      <c r="M202" s="225">
        <v>0</v>
      </c>
      <c r="N202" s="224"/>
      <c r="O202" s="226">
        <f>ROUND($M$202*$K$202,2)</f>
        <v>0</v>
      </c>
      <c r="P202" s="220"/>
      <c r="Q202" s="220"/>
      <c r="R202" s="220"/>
      <c r="S202" s="23"/>
      <c r="U202" s="134"/>
      <c r="V202" s="29" t="s">
        <v>37</v>
      </c>
      <c r="X202" s="135">
        <f>$W$202*$K$202</f>
        <v>0</v>
      </c>
      <c r="Y202" s="135">
        <v>0.18</v>
      </c>
      <c r="Z202" s="135">
        <f>$Y$202*$K$202</f>
        <v>65.67371999999999</v>
      </c>
      <c r="AA202" s="135">
        <v>0</v>
      </c>
      <c r="AB202" s="136">
        <f>$AA$202*$K$202</f>
        <v>0</v>
      </c>
      <c r="AS202" s="6" t="s">
        <v>156</v>
      </c>
      <c r="AU202" s="6" t="s">
        <v>152</v>
      </c>
      <c r="AV202" s="6" t="s">
        <v>121</v>
      </c>
      <c r="AZ202" s="6" t="s">
        <v>143</v>
      </c>
      <c r="BF202" s="86">
        <f>IF($V$202="základná",$O$202,0)</f>
        <v>0</v>
      </c>
      <c r="BG202" s="86">
        <f>IF($V$202="znížená",$O$202,0)</f>
        <v>0</v>
      </c>
      <c r="BH202" s="86">
        <f>IF($V$202="zákl. prenesená",$O$202,0)</f>
        <v>0</v>
      </c>
      <c r="BI202" s="86">
        <f>IF($V$202="zníž. prenesená",$O$202,0)</f>
        <v>0</v>
      </c>
      <c r="BJ202" s="86">
        <f>IF($V$202="nulová",$O$202,0)</f>
        <v>0</v>
      </c>
      <c r="BK202" s="6" t="s">
        <v>121</v>
      </c>
      <c r="BL202" s="86">
        <f>ROUND($M$202*$K$202,2)</f>
        <v>0</v>
      </c>
      <c r="BM202" s="6" t="s">
        <v>149</v>
      </c>
      <c r="BN202" s="6" t="s">
        <v>520</v>
      </c>
    </row>
    <row r="203" spans="2:52" s="6" customFormat="1" ht="18.75" customHeight="1">
      <c r="B203" s="141"/>
      <c r="E203" s="142"/>
      <c r="F203" s="227" t="s">
        <v>521</v>
      </c>
      <c r="G203" s="228"/>
      <c r="H203" s="228"/>
      <c r="I203" s="228"/>
      <c r="K203" s="143">
        <v>364.854</v>
      </c>
      <c r="L203" s="143"/>
      <c r="S203" s="144"/>
      <c r="U203" s="145"/>
      <c r="AB203" s="146"/>
      <c r="AU203" s="142" t="s">
        <v>376</v>
      </c>
      <c r="AV203" s="142" t="s">
        <v>121</v>
      </c>
      <c r="AW203" s="142" t="s">
        <v>121</v>
      </c>
      <c r="AX203" s="142" t="s">
        <v>111</v>
      </c>
      <c r="AY203" s="142" t="s">
        <v>70</v>
      </c>
      <c r="AZ203" s="142" t="s">
        <v>143</v>
      </c>
    </row>
    <row r="204" spans="2:52" s="6" customFormat="1" ht="18.75" customHeight="1">
      <c r="B204" s="147"/>
      <c r="E204" s="148"/>
      <c r="F204" s="229" t="s">
        <v>377</v>
      </c>
      <c r="G204" s="230"/>
      <c r="H204" s="230"/>
      <c r="I204" s="230"/>
      <c r="K204" s="149">
        <v>364.854</v>
      </c>
      <c r="L204" s="149"/>
      <c r="S204" s="150"/>
      <c r="U204" s="151"/>
      <c r="AB204" s="152"/>
      <c r="AU204" s="148" t="s">
        <v>376</v>
      </c>
      <c r="AV204" s="148" t="s">
        <v>121</v>
      </c>
      <c r="AW204" s="148" t="s">
        <v>149</v>
      </c>
      <c r="AX204" s="148" t="s">
        <v>111</v>
      </c>
      <c r="AY204" s="148" t="s">
        <v>77</v>
      </c>
      <c r="AZ204" s="148" t="s">
        <v>143</v>
      </c>
    </row>
    <row r="205" spans="2:66" s="6" customFormat="1" ht="27" customHeight="1">
      <c r="B205" s="22"/>
      <c r="C205" s="130" t="s">
        <v>346</v>
      </c>
      <c r="D205" s="130" t="s">
        <v>145</v>
      </c>
      <c r="E205" s="131" t="s">
        <v>522</v>
      </c>
      <c r="F205" s="219" t="s">
        <v>523</v>
      </c>
      <c r="G205" s="220"/>
      <c r="H205" s="220"/>
      <c r="I205" s="220"/>
      <c r="J205" s="132" t="s">
        <v>148</v>
      </c>
      <c r="K205" s="133">
        <v>191.3</v>
      </c>
      <c r="L205" s="133"/>
      <c r="M205" s="221">
        <v>0</v>
      </c>
      <c r="N205" s="220"/>
      <c r="O205" s="222">
        <f>ROUND($M$205*$K$205,2)</f>
        <v>0</v>
      </c>
      <c r="P205" s="220"/>
      <c r="Q205" s="220"/>
      <c r="R205" s="220"/>
      <c r="S205" s="23"/>
      <c r="U205" s="134"/>
      <c r="V205" s="29" t="s">
        <v>37</v>
      </c>
      <c r="X205" s="135">
        <f>$W$205*$K$205</f>
        <v>0</v>
      </c>
      <c r="Y205" s="135">
        <v>0.1837</v>
      </c>
      <c r="Z205" s="135">
        <f>$Y$205*$K$205</f>
        <v>35.14181</v>
      </c>
      <c r="AA205" s="135">
        <v>0</v>
      </c>
      <c r="AB205" s="136">
        <f>$AA$205*$K$205</f>
        <v>0</v>
      </c>
      <c r="AS205" s="6" t="s">
        <v>149</v>
      </c>
      <c r="AU205" s="6" t="s">
        <v>145</v>
      </c>
      <c r="AV205" s="6" t="s">
        <v>121</v>
      </c>
      <c r="AZ205" s="6" t="s">
        <v>143</v>
      </c>
      <c r="BF205" s="86">
        <f>IF($V$205="základná",$O$205,0)</f>
        <v>0</v>
      </c>
      <c r="BG205" s="86">
        <f>IF($V$205="znížená",$O$205,0)</f>
        <v>0</v>
      </c>
      <c r="BH205" s="86">
        <f>IF($V$205="zákl. prenesená",$O$205,0)</f>
        <v>0</v>
      </c>
      <c r="BI205" s="86">
        <f>IF($V$205="zníž. prenesená",$O$205,0)</f>
        <v>0</v>
      </c>
      <c r="BJ205" s="86">
        <f>IF($V$205="nulová",$O$205,0)</f>
        <v>0</v>
      </c>
      <c r="BK205" s="6" t="s">
        <v>121</v>
      </c>
      <c r="BL205" s="86">
        <f>ROUND($M$205*$K$205,2)</f>
        <v>0</v>
      </c>
      <c r="BM205" s="6" t="s">
        <v>149</v>
      </c>
      <c r="BN205" s="6" t="s">
        <v>524</v>
      </c>
    </row>
    <row r="206" spans="2:52" s="6" customFormat="1" ht="18.75" customHeight="1">
      <c r="B206" s="141"/>
      <c r="E206" s="142"/>
      <c r="F206" s="227" t="s">
        <v>477</v>
      </c>
      <c r="G206" s="228"/>
      <c r="H206" s="228"/>
      <c r="I206" s="228"/>
      <c r="K206" s="143">
        <v>191.3</v>
      </c>
      <c r="L206" s="143"/>
      <c r="S206" s="144"/>
      <c r="U206" s="145"/>
      <c r="AB206" s="146"/>
      <c r="AU206" s="142" t="s">
        <v>376</v>
      </c>
      <c r="AV206" s="142" t="s">
        <v>121</v>
      </c>
      <c r="AW206" s="142" t="s">
        <v>121</v>
      </c>
      <c r="AX206" s="142" t="s">
        <v>111</v>
      </c>
      <c r="AY206" s="142" t="s">
        <v>70</v>
      </c>
      <c r="AZ206" s="142" t="s">
        <v>143</v>
      </c>
    </row>
    <row r="207" spans="2:52" s="6" customFormat="1" ht="18.75" customHeight="1">
      <c r="B207" s="147"/>
      <c r="E207" s="148"/>
      <c r="F207" s="229" t="s">
        <v>377</v>
      </c>
      <c r="G207" s="230"/>
      <c r="H207" s="230"/>
      <c r="I207" s="230"/>
      <c r="K207" s="149">
        <v>191.3</v>
      </c>
      <c r="L207" s="149"/>
      <c r="S207" s="150"/>
      <c r="U207" s="151"/>
      <c r="AB207" s="152"/>
      <c r="AU207" s="148" t="s">
        <v>376</v>
      </c>
      <c r="AV207" s="148" t="s">
        <v>121</v>
      </c>
      <c r="AW207" s="148" t="s">
        <v>149</v>
      </c>
      <c r="AX207" s="148" t="s">
        <v>111</v>
      </c>
      <c r="AY207" s="148" t="s">
        <v>77</v>
      </c>
      <c r="AZ207" s="148" t="s">
        <v>143</v>
      </c>
    </row>
    <row r="208" spans="2:66" s="6" customFormat="1" ht="15.75" customHeight="1">
      <c r="B208" s="22"/>
      <c r="C208" s="137" t="s">
        <v>350</v>
      </c>
      <c r="D208" s="137" t="s">
        <v>152</v>
      </c>
      <c r="E208" s="138" t="s">
        <v>525</v>
      </c>
      <c r="F208" s="223" t="s">
        <v>526</v>
      </c>
      <c r="G208" s="224"/>
      <c r="H208" s="224"/>
      <c r="I208" s="224"/>
      <c r="J208" s="139" t="s">
        <v>148</v>
      </c>
      <c r="K208" s="140">
        <v>195.126</v>
      </c>
      <c r="L208" s="140"/>
      <c r="M208" s="225">
        <v>0</v>
      </c>
      <c r="N208" s="224"/>
      <c r="O208" s="226">
        <f>ROUND($M$208*$K$208,2)</f>
        <v>0</v>
      </c>
      <c r="P208" s="220"/>
      <c r="Q208" s="220"/>
      <c r="R208" s="220"/>
      <c r="S208" s="23"/>
      <c r="U208" s="134"/>
      <c r="V208" s="29" t="s">
        <v>37</v>
      </c>
      <c r="X208" s="135">
        <f>$W$208*$K$208</f>
        <v>0</v>
      </c>
      <c r="Y208" s="135">
        <v>0.135</v>
      </c>
      <c r="Z208" s="135">
        <f>$Y$208*$K$208</f>
        <v>26.342010000000002</v>
      </c>
      <c r="AA208" s="135">
        <v>0</v>
      </c>
      <c r="AB208" s="136">
        <f>$AA$208*$K$208</f>
        <v>0</v>
      </c>
      <c r="AS208" s="6" t="s">
        <v>156</v>
      </c>
      <c r="AU208" s="6" t="s">
        <v>152</v>
      </c>
      <c r="AV208" s="6" t="s">
        <v>121</v>
      </c>
      <c r="AZ208" s="6" t="s">
        <v>143</v>
      </c>
      <c r="BF208" s="86">
        <f>IF($V$208="základná",$O$208,0)</f>
        <v>0</v>
      </c>
      <c r="BG208" s="86">
        <f>IF($V$208="znížená",$O$208,0)</f>
        <v>0</v>
      </c>
      <c r="BH208" s="86">
        <f>IF($V$208="zákl. prenesená",$O$208,0)</f>
        <v>0</v>
      </c>
      <c r="BI208" s="86">
        <f>IF($V$208="zníž. prenesená",$O$208,0)</f>
        <v>0</v>
      </c>
      <c r="BJ208" s="86">
        <f>IF($V$208="nulová",$O$208,0)</f>
        <v>0</v>
      </c>
      <c r="BK208" s="6" t="s">
        <v>121</v>
      </c>
      <c r="BL208" s="86">
        <f>ROUND($M$208*$K$208,2)</f>
        <v>0</v>
      </c>
      <c r="BM208" s="6" t="s">
        <v>149</v>
      </c>
      <c r="BN208" s="6" t="s">
        <v>527</v>
      </c>
    </row>
    <row r="209" spans="2:66" s="6" customFormat="1" ht="27" customHeight="1">
      <c r="B209" s="22"/>
      <c r="C209" s="130" t="s">
        <v>144</v>
      </c>
      <c r="D209" s="130" t="s">
        <v>145</v>
      </c>
      <c r="E209" s="131" t="s">
        <v>528</v>
      </c>
      <c r="F209" s="219" t="s">
        <v>529</v>
      </c>
      <c r="G209" s="220"/>
      <c r="H209" s="220"/>
      <c r="I209" s="220"/>
      <c r="J209" s="132" t="s">
        <v>148</v>
      </c>
      <c r="K209" s="133">
        <v>358.74</v>
      </c>
      <c r="L209" s="133"/>
      <c r="M209" s="221">
        <v>0</v>
      </c>
      <c r="N209" s="220"/>
      <c r="O209" s="222">
        <f>ROUND($M$209*$K$209,2)</f>
        <v>0</v>
      </c>
      <c r="P209" s="220"/>
      <c r="Q209" s="220"/>
      <c r="R209" s="220"/>
      <c r="S209" s="23"/>
      <c r="U209" s="134"/>
      <c r="V209" s="29" t="s">
        <v>37</v>
      </c>
      <c r="X209" s="135">
        <f>$W$209*$K$209</f>
        <v>0</v>
      </c>
      <c r="Y209" s="135">
        <v>0.112</v>
      </c>
      <c r="Z209" s="135">
        <f>$Y$209*$K$209</f>
        <v>40.17888</v>
      </c>
      <c r="AA209" s="135">
        <v>0</v>
      </c>
      <c r="AB209" s="136">
        <f>$AA$209*$K$209</f>
        <v>0</v>
      </c>
      <c r="AS209" s="6" t="s">
        <v>149</v>
      </c>
      <c r="AU209" s="6" t="s">
        <v>145</v>
      </c>
      <c r="AV209" s="6" t="s">
        <v>121</v>
      </c>
      <c r="AZ209" s="6" t="s">
        <v>143</v>
      </c>
      <c r="BF209" s="86">
        <f>IF($V$209="základná",$O$209,0)</f>
        <v>0</v>
      </c>
      <c r="BG209" s="86">
        <f>IF($V$209="znížená",$O$209,0)</f>
        <v>0</v>
      </c>
      <c r="BH209" s="86">
        <f>IF($V$209="zákl. prenesená",$O$209,0)</f>
        <v>0</v>
      </c>
      <c r="BI209" s="86">
        <f>IF($V$209="zníž. prenesená",$O$209,0)</f>
        <v>0</v>
      </c>
      <c r="BJ209" s="86">
        <f>IF($V$209="nulová",$O$209,0)</f>
        <v>0</v>
      </c>
      <c r="BK209" s="6" t="s">
        <v>121</v>
      </c>
      <c r="BL209" s="86">
        <f>ROUND($M$209*$K$209,2)</f>
        <v>0</v>
      </c>
      <c r="BM209" s="6" t="s">
        <v>149</v>
      </c>
      <c r="BN209" s="6" t="s">
        <v>530</v>
      </c>
    </row>
    <row r="210" spans="2:52" s="6" customFormat="1" ht="18.75" customHeight="1">
      <c r="B210" s="141"/>
      <c r="E210" s="142"/>
      <c r="F210" s="227" t="s">
        <v>471</v>
      </c>
      <c r="G210" s="228"/>
      <c r="H210" s="228"/>
      <c r="I210" s="228"/>
      <c r="K210" s="143">
        <v>358.74</v>
      </c>
      <c r="L210" s="143"/>
      <c r="S210" s="144"/>
      <c r="U210" s="145"/>
      <c r="AB210" s="146"/>
      <c r="AU210" s="142" t="s">
        <v>376</v>
      </c>
      <c r="AV210" s="142" t="s">
        <v>121</v>
      </c>
      <c r="AW210" s="142" t="s">
        <v>121</v>
      </c>
      <c r="AX210" s="142" t="s">
        <v>111</v>
      </c>
      <c r="AY210" s="142" t="s">
        <v>70</v>
      </c>
      <c r="AZ210" s="142" t="s">
        <v>143</v>
      </c>
    </row>
    <row r="211" spans="2:52" s="6" customFormat="1" ht="18.75" customHeight="1">
      <c r="B211" s="147"/>
      <c r="E211" s="148"/>
      <c r="F211" s="229" t="s">
        <v>377</v>
      </c>
      <c r="G211" s="230"/>
      <c r="H211" s="230"/>
      <c r="I211" s="230"/>
      <c r="K211" s="149">
        <v>358.74</v>
      </c>
      <c r="L211" s="149"/>
      <c r="S211" s="150"/>
      <c r="U211" s="151"/>
      <c r="AB211" s="152"/>
      <c r="AU211" s="148" t="s">
        <v>376</v>
      </c>
      <c r="AV211" s="148" t="s">
        <v>121</v>
      </c>
      <c r="AW211" s="148" t="s">
        <v>149</v>
      </c>
      <c r="AX211" s="148" t="s">
        <v>111</v>
      </c>
      <c r="AY211" s="148" t="s">
        <v>77</v>
      </c>
      <c r="AZ211" s="148" t="s">
        <v>143</v>
      </c>
    </row>
    <row r="212" spans="2:66" s="6" customFormat="1" ht="27" customHeight="1">
      <c r="B212" s="22"/>
      <c r="C212" s="137" t="s">
        <v>531</v>
      </c>
      <c r="D212" s="137" t="s">
        <v>152</v>
      </c>
      <c r="E212" s="138" t="s">
        <v>532</v>
      </c>
      <c r="F212" s="223" t="s">
        <v>533</v>
      </c>
      <c r="G212" s="224"/>
      <c r="H212" s="224"/>
      <c r="I212" s="224"/>
      <c r="J212" s="139" t="s">
        <v>148</v>
      </c>
      <c r="K212" s="140">
        <v>365.915</v>
      </c>
      <c r="L212" s="140"/>
      <c r="M212" s="225">
        <v>0</v>
      </c>
      <c r="N212" s="224"/>
      <c r="O212" s="226">
        <f>ROUND($M$212*$K$212,2)</f>
        <v>0</v>
      </c>
      <c r="P212" s="220"/>
      <c r="Q212" s="220"/>
      <c r="R212" s="220"/>
      <c r="S212" s="23"/>
      <c r="U212" s="134"/>
      <c r="V212" s="29" t="s">
        <v>37</v>
      </c>
      <c r="X212" s="135">
        <f>$W$212*$K$212</f>
        <v>0</v>
      </c>
      <c r="Y212" s="135">
        <v>0.135</v>
      </c>
      <c r="Z212" s="135">
        <f>$Y$212*$K$212</f>
        <v>49.39852500000001</v>
      </c>
      <c r="AA212" s="135">
        <v>0</v>
      </c>
      <c r="AB212" s="136">
        <f>$AA$212*$K$212</f>
        <v>0</v>
      </c>
      <c r="AS212" s="6" t="s">
        <v>156</v>
      </c>
      <c r="AU212" s="6" t="s">
        <v>152</v>
      </c>
      <c r="AV212" s="6" t="s">
        <v>121</v>
      </c>
      <c r="AZ212" s="6" t="s">
        <v>143</v>
      </c>
      <c r="BF212" s="86">
        <f>IF($V$212="základná",$O$212,0)</f>
        <v>0</v>
      </c>
      <c r="BG212" s="86">
        <f>IF($V$212="znížená",$O$212,0)</f>
        <v>0</v>
      </c>
      <c r="BH212" s="86">
        <f>IF($V$212="zákl. prenesená",$O$212,0)</f>
        <v>0</v>
      </c>
      <c r="BI212" s="86">
        <f>IF($V$212="zníž. prenesená",$O$212,0)</f>
        <v>0</v>
      </c>
      <c r="BJ212" s="86">
        <f>IF($V$212="nulová",$O$212,0)</f>
        <v>0</v>
      </c>
      <c r="BK212" s="6" t="s">
        <v>121</v>
      </c>
      <c r="BL212" s="86">
        <f>ROUND($M$212*$K$212,2)</f>
        <v>0</v>
      </c>
      <c r="BM212" s="6" t="s">
        <v>149</v>
      </c>
      <c r="BN212" s="6" t="s">
        <v>534</v>
      </c>
    </row>
    <row r="213" spans="2:52" s="6" customFormat="1" ht="18.75" customHeight="1">
      <c r="B213" s="141"/>
      <c r="E213" s="142"/>
      <c r="F213" s="227" t="s">
        <v>535</v>
      </c>
      <c r="G213" s="228"/>
      <c r="H213" s="228"/>
      <c r="I213" s="228"/>
      <c r="K213" s="143">
        <v>365.915</v>
      </c>
      <c r="L213" s="143"/>
      <c r="S213" s="144"/>
      <c r="U213" s="145"/>
      <c r="AB213" s="146"/>
      <c r="AU213" s="142" t="s">
        <v>376</v>
      </c>
      <c r="AV213" s="142" t="s">
        <v>121</v>
      </c>
      <c r="AW213" s="142" t="s">
        <v>121</v>
      </c>
      <c r="AX213" s="142" t="s">
        <v>111</v>
      </c>
      <c r="AY213" s="142" t="s">
        <v>70</v>
      </c>
      <c r="AZ213" s="142" t="s">
        <v>143</v>
      </c>
    </row>
    <row r="214" spans="2:52" s="6" customFormat="1" ht="18.75" customHeight="1">
      <c r="B214" s="147"/>
      <c r="E214" s="148"/>
      <c r="F214" s="229" t="s">
        <v>377</v>
      </c>
      <c r="G214" s="230"/>
      <c r="H214" s="230"/>
      <c r="I214" s="230"/>
      <c r="K214" s="149">
        <v>365.915</v>
      </c>
      <c r="L214" s="149"/>
      <c r="S214" s="150"/>
      <c r="U214" s="151"/>
      <c r="AB214" s="152"/>
      <c r="AU214" s="148" t="s">
        <v>376</v>
      </c>
      <c r="AV214" s="148" t="s">
        <v>121</v>
      </c>
      <c r="AW214" s="148" t="s">
        <v>149</v>
      </c>
      <c r="AX214" s="148" t="s">
        <v>111</v>
      </c>
      <c r="AY214" s="148" t="s">
        <v>77</v>
      </c>
      <c r="AZ214" s="148" t="s">
        <v>143</v>
      </c>
    </row>
    <row r="215" spans="2:64" s="120" customFormat="1" ht="30.75" customHeight="1">
      <c r="B215" s="121"/>
      <c r="D215" s="129" t="s">
        <v>436</v>
      </c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233">
        <f>$BL$215</f>
        <v>0</v>
      </c>
      <c r="P215" s="234"/>
      <c r="Q215" s="234"/>
      <c r="R215" s="234"/>
      <c r="S215" s="124"/>
      <c r="U215" s="125"/>
      <c r="X215" s="126">
        <f>SUM($X$216:$X$218)</f>
        <v>0</v>
      </c>
      <c r="Z215" s="126">
        <f>SUM($Z$216:$Z$218)</f>
        <v>20.390213000000003</v>
      </c>
      <c r="AB215" s="127">
        <f>SUM($AB$216:$AB$218)</f>
        <v>0</v>
      </c>
      <c r="AS215" s="123" t="s">
        <v>77</v>
      </c>
      <c r="AU215" s="123" t="s">
        <v>69</v>
      </c>
      <c r="AV215" s="123" t="s">
        <v>77</v>
      </c>
      <c r="AZ215" s="123" t="s">
        <v>143</v>
      </c>
      <c r="BL215" s="128">
        <f>SUM($BL$216:$BL$218)</f>
        <v>0</v>
      </c>
    </row>
    <row r="216" spans="2:66" s="6" customFormat="1" ht="39" customHeight="1">
      <c r="B216" s="22"/>
      <c r="C216" s="130" t="s">
        <v>158</v>
      </c>
      <c r="D216" s="130" t="s">
        <v>145</v>
      </c>
      <c r="E216" s="131" t="s">
        <v>536</v>
      </c>
      <c r="F216" s="219" t="s">
        <v>537</v>
      </c>
      <c r="G216" s="220"/>
      <c r="H216" s="220"/>
      <c r="I216" s="220"/>
      <c r="J216" s="132" t="s">
        <v>148</v>
      </c>
      <c r="K216" s="133">
        <v>121.9</v>
      </c>
      <c r="L216" s="133"/>
      <c r="M216" s="221">
        <v>0</v>
      </c>
      <c r="N216" s="220"/>
      <c r="O216" s="222">
        <f>ROUND($M$216*$K$216,2)</f>
        <v>0</v>
      </c>
      <c r="P216" s="220"/>
      <c r="Q216" s="220"/>
      <c r="R216" s="220"/>
      <c r="S216" s="23"/>
      <c r="U216" s="134"/>
      <c r="V216" s="29" t="s">
        <v>37</v>
      </c>
      <c r="X216" s="135">
        <f>$W$216*$K$216</f>
        <v>0</v>
      </c>
      <c r="Y216" s="135">
        <v>0.16727</v>
      </c>
      <c r="Z216" s="135">
        <f>$Y$216*$K$216</f>
        <v>20.390213000000003</v>
      </c>
      <c r="AA216" s="135">
        <v>0</v>
      </c>
      <c r="AB216" s="136">
        <f>$AA$216*$K$216</f>
        <v>0</v>
      </c>
      <c r="AS216" s="6" t="s">
        <v>149</v>
      </c>
      <c r="AU216" s="6" t="s">
        <v>145</v>
      </c>
      <c r="AV216" s="6" t="s">
        <v>121</v>
      </c>
      <c r="AZ216" s="6" t="s">
        <v>143</v>
      </c>
      <c r="BF216" s="86">
        <f>IF($V$216="základná",$O$216,0)</f>
        <v>0</v>
      </c>
      <c r="BG216" s="86">
        <f>IF($V$216="znížená",$O$216,0)</f>
        <v>0</v>
      </c>
      <c r="BH216" s="86">
        <f>IF($V$216="zákl. prenesená",$O$216,0)</f>
        <v>0</v>
      </c>
      <c r="BI216" s="86">
        <f>IF($V$216="zníž. prenesená",$O$216,0)</f>
        <v>0</v>
      </c>
      <c r="BJ216" s="86">
        <f>IF($V$216="nulová",$O$216,0)</f>
        <v>0</v>
      </c>
      <c r="BK216" s="6" t="s">
        <v>121</v>
      </c>
      <c r="BL216" s="86">
        <f>ROUND($M$216*$K$216,2)</f>
        <v>0</v>
      </c>
      <c r="BM216" s="6" t="s">
        <v>149</v>
      </c>
      <c r="BN216" s="6" t="s">
        <v>538</v>
      </c>
    </row>
    <row r="217" spans="2:52" s="6" customFormat="1" ht="18.75" customHeight="1">
      <c r="B217" s="141"/>
      <c r="E217" s="142"/>
      <c r="F217" s="227" t="s">
        <v>473</v>
      </c>
      <c r="G217" s="228"/>
      <c r="H217" s="228"/>
      <c r="I217" s="228"/>
      <c r="K217" s="143">
        <v>121.9</v>
      </c>
      <c r="L217" s="143"/>
      <c r="S217" s="144"/>
      <c r="U217" s="145"/>
      <c r="AB217" s="146"/>
      <c r="AU217" s="142" t="s">
        <v>376</v>
      </c>
      <c r="AV217" s="142" t="s">
        <v>121</v>
      </c>
      <c r="AW217" s="142" t="s">
        <v>121</v>
      </c>
      <c r="AX217" s="142" t="s">
        <v>111</v>
      </c>
      <c r="AY217" s="142" t="s">
        <v>70</v>
      </c>
      <c r="AZ217" s="142" t="s">
        <v>143</v>
      </c>
    </row>
    <row r="218" spans="2:52" s="6" customFormat="1" ht="18.75" customHeight="1">
      <c r="B218" s="147"/>
      <c r="E218" s="148"/>
      <c r="F218" s="229" t="s">
        <v>377</v>
      </c>
      <c r="G218" s="230"/>
      <c r="H218" s="230"/>
      <c r="I218" s="230"/>
      <c r="K218" s="149">
        <v>121.9</v>
      </c>
      <c r="L218" s="149"/>
      <c r="S218" s="150"/>
      <c r="U218" s="151"/>
      <c r="AB218" s="152"/>
      <c r="AU218" s="148" t="s">
        <v>376</v>
      </c>
      <c r="AV218" s="148" t="s">
        <v>121</v>
      </c>
      <c r="AW218" s="148" t="s">
        <v>149</v>
      </c>
      <c r="AX218" s="148" t="s">
        <v>111</v>
      </c>
      <c r="AY218" s="148" t="s">
        <v>77</v>
      </c>
      <c r="AZ218" s="148" t="s">
        <v>143</v>
      </c>
    </row>
    <row r="219" spans="2:64" s="120" customFormat="1" ht="30.75" customHeight="1">
      <c r="B219" s="121"/>
      <c r="D219" s="129" t="s">
        <v>115</v>
      </c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233">
        <f>$BL$219</f>
        <v>0</v>
      </c>
      <c r="P219" s="234"/>
      <c r="Q219" s="234"/>
      <c r="R219" s="234"/>
      <c r="S219" s="124"/>
      <c r="U219" s="125"/>
      <c r="X219" s="126">
        <f>SUM($X$220:$X$228)</f>
        <v>0</v>
      </c>
      <c r="Z219" s="126">
        <f>SUM($Z$220:$Z$228)</f>
        <v>253.38975441000002</v>
      </c>
      <c r="AB219" s="127">
        <f>SUM($AB$220:$AB$228)</f>
        <v>0</v>
      </c>
      <c r="AS219" s="123" t="s">
        <v>77</v>
      </c>
      <c r="AU219" s="123" t="s">
        <v>69</v>
      </c>
      <c r="AV219" s="123" t="s">
        <v>77</v>
      </c>
      <c r="AZ219" s="123" t="s">
        <v>143</v>
      </c>
      <c r="BL219" s="128">
        <f>SUM($BL$220:$BL$228)</f>
        <v>0</v>
      </c>
    </row>
    <row r="220" spans="2:66" s="6" customFormat="1" ht="27" customHeight="1">
      <c r="B220" s="22"/>
      <c r="C220" s="130" t="s">
        <v>354</v>
      </c>
      <c r="D220" s="130" t="s">
        <v>145</v>
      </c>
      <c r="E220" s="131" t="s">
        <v>539</v>
      </c>
      <c r="F220" s="219" t="s">
        <v>540</v>
      </c>
      <c r="G220" s="220"/>
      <c r="H220" s="220"/>
      <c r="I220" s="220"/>
      <c r="J220" s="132" t="s">
        <v>442</v>
      </c>
      <c r="K220" s="133">
        <v>1543.44</v>
      </c>
      <c r="L220" s="133"/>
      <c r="M220" s="221">
        <v>0</v>
      </c>
      <c r="N220" s="220"/>
      <c r="O220" s="222">
        <f>ROUND($M$220*$K$220,2)</f>
        <v>0</v>
      </c>
      <c r="P220" s="220"/>
      <c r="Q220" s="220"/>
      <c r="R220" s="220"/>
      <c r="S220" s="23"/>
      <c r="U220" s="134"/>
      <c r="V220" s="29" t="s">
        <v>37</v>
      </c>
      <c r="X220" s="135">
        <f>$W$220*$K$220</f>
        <v>0</v>
      </c>
      <c r="Y220" s="135">
        <v>0.09793</v>
      </c>
      <c r="Z220" s="135">
        <f>$Y$220*$K$220</f>
        <v>151.14907920000002</v>
      </c>
      <c r="AA220" s="135">
        <v>0</v>
      </c>
      <c r="AB220" s="136">
        <f>$AA$220*$K$220</f>
        <v>0</v>
      </c>
      <c r="AS220" s="6" t="s">
        <v>149</v>
      </c>
      <c r="AU220" s="6" t="s">
        <v>145</v>
      </c>
      <c r="AV220" s="6" t="s">
        <v>121</v>
      </c>
      <c r="AZ220" s="6" t="s">
        <v>143</v>
      </c>
      <c r="BF220" s="86">
        <f>IF($V$220="základná",$O$220,0)</f>
        <v>0</v>
      </c>
      <c r="BG220" s="86">
        <f>IF($V$220="znížená",$O$220,0)</f>
        <v>0</v>
      </c>
      <c r="BH220" s="86">
        <f>IF($V$220="zákl. prenesená",$O$220,0)</f>
        <v>0</v>
      </c>
      <c r="BI220" s="86">
        <f>IF($V$220="zníž. prenesená",$O$220,0)</f>
        <v>0</v>
      </c>
      <c r="BJ220" s="86">
        <f>IF($V$220="nulová",$O$220,0)</f>
        <v>0</v>
      </c>
      <c r="BK220" s="6" t="s">
        <v>121</v>
      </c>
      <c r="BL220" s="86">
        <f>ROUND($M$220*$K$220,2)</f>
        <v>0</v>
      </c>
      <c r="BM220" s="6" t="s">
        <v>149</v>
      </c>
      <c r="BN220" s="6" t="s">
        <v>541</v>
      </c>
    </row>
    <row r="221" spans="2:66" s="6" customFormat="1" ht="15.75" customHeight="1">
      <c r="B221" s="22"/>
      <c r="C221" s="137" t="s">
        <v>367</v>
      </c>
      <c r="D221" s="137" t="s">
        <v>152</v>
      </c>
      <c r="E221" s="138" t="s">
        <v>542</v>
      </c>
      <c r="F221" s="223" t="s">
        <v>543</v>
      </c>
      <c r="G221" s="224"/>
      <c r="H221" s="224"/>
      <c r="I221" s="224"/>
      <c r="J221" s="139" t="s">
        <v>174</v>
      </c>
      <c r="K221" s="140">
        <v>1558.874</v>
      </c>
      <c r="L221" s="140"/>
      <c r="M221" s="225">
        <v>0</v>
      </c>
      <c r="N221" s="224"/>
      <c r="O221" s="226">
        <f>ROUND($M$221*$K$221,2)</f>
        <v>0</v>
      </c>
      <c r="P221" s="220"/>
      <c r="Q221" s="220"/>
      <c r="R221" s="220"/>
      <c r="S221" s="23"/>
      <c r="U221" s="134"/>
      <c r="V221" s="29" t="s">
        <v>37</v>
      </c>
      <c r="X221" s="135">
        <f>$W$221*$K$221</f>
        <v>0</v>
      </c>
      <c r="Y221" s="135">
        <v>0.022</v>
      </c>
      <c r="Z221" s="135">
        <f>$Y$221*$K$221</f>
        <v>34.295228</v>
      </c>
      <c r="AA221" s="135">
        <v>0</v>
      </c>
      <c r="AB221" s="136">
        <f>$AA$221*$K$221</f>
        <v>0</v>
      </c>
      <c r="AS221" s="6" t="s">
        <v>156</v>
      </c>
      <c r="AU221" s="6" t="s">
        <v>152</v>
      </c>
      <c r="AV221" s="6" t="s">
        <v>121</v>
      </c>
      <c r="AZ221" s="6" t="s">
        <v>143</v>
      </c>
      <c r="BF221" s="86">
        <f>IF($V$221="základná",$O$221,0)</f>
        <v>0</v>
      </c>
      <c r="BG221" s="86">
        <f>IF($V$221="znížená",$O$221,0)</f>
        <v>0</v>
      </c>
      <c r="BH221" s="86">
        <f>IF($V$221="zákl. prenesená",$O$221,0)</f>
        <v>0</v>
      </c>
      <c r="BI221" s="86">
        <f>IF($V$221="zníž. prenesená",$O$221,0)</f>
        <v>0</v>
      </c>
      <c r="BJ221" s="86">
        <f>IF($V$221="nulová",$O$221,0)</f>
        <v>0</v>
      </c>
      <c r="BK221" s="6" t="s">
        <v>121</v>
      </c>
      <c r="BL221" s="86">
        <f>ROUND($M$221*$K$221,2)</f>
        <v>0</v>
      </c>
      <c r="BM221" s="6" t="s">
        <v>149</v>
      </c>
      <c r="BN221" s="6" t="s">
        <v>544</v>
      </c>
    </row>
    <row r="222" spans="2:66" s="6" customFormat="1" ht="27" customHeight="1">
      <c r="B222" s="22"/>
      <c r="C222" s="130" t="s">
        <v>180</v>
      </c>
      <c r="D222" s="130" t="s">
        <v>145</v>
      </c>
      <c r="E222" s="131" t="s">
        <v>545</v>
      </c>
      <c r="F222" s="219" t="s">
        <v>546</v>
      </c>
      <c r="G222" s="220"/>
      <c r="H222" s="220"/>
      <c r="I222" s="220"/>
      <c r="J222" s="132" t="s">
        <v>165</v>
      </c>
      <c r="K222" s="133">
        <v>30.869</v>
      </c>
      <c r="L222" s="133"/>
      <c r="M222" s="221">
        <v>0</v>
      </c>
      <c r="N222" s="220"/>
      <c r="O222" s="222">
        <f>ROUND($M$222*$K$222,2)</f>
        <v>0</v>
      </c>
      <c r="P222" s="220"/>
      <c r="Q222" s="220"/>
      <c r="R222" s="220"/>
      <c r="S222" s="23"/>
      <c r="U222" s="134"/>
      <c r="V222" s="29" t="s">
        <v>37</v>
      </c>
      <c r="X222" s="135">
        <f>$W$222*$K$222</f>
        <v>0</v>
      </c>
      <c r="Y222" s="135">
        <v>2.20109</v>
      </c>
      <c r="Z222" s="135">
        <f>$Y$222*$K$222</f>
        <v>67.94544721000001</v>
      </c>
      <c r="AA222" s="135">
        <v>0</v>
      </c>
      <c r="AB222" s="136">
        <f>$AA$222*$K$222</f>
        <v>0</v>
      </c>
      <c r="AS222" s="6" t="s">
        <v>149</v>
      </c>
      <c r="AU222" s="6" t="s">
        <v>145</v>
      </c>
      <c r="AV222" s="6" t="s">
        <v>121</v>
      </c>
      <c r="AZ222" s="6" t="s">
        <v>143</v>
      </c>
      <c r="BF222" s="86">
        <f>IF($V$222="základná",$O$222,0)</f>
        <v>0</v>
      </c>
      <c r="BG222" s="86">
        <f>IF($V$222="znížená",$O$222,0)</f>
        <v>0</v>
      </c>
      <c r="BH222" s="86">
        <f>IF($V$222="zákl. prenesená",$O$222,0)</f>
        <v>0</v>
      </c>
      <c r="BI222" s="86">
        <f>IF($V$222="zníž. prenesená",$O$222,0)</f>
        <v>0</v>
      </c>
      <c r="BJ222" s="86">
        <f>IF($V$222="nulová",$O$222,0)</f>
        <v>0</v>
      </c>
      <c r="BK222" s="6" t="s">
        <v>121</v>
      </c>
      <c r="BL222" s="86">
        <f>ROUND($M$222*$K$222,2)</f>
        <v>0</v>
      </c>
      <c r="BM222" s="6" t="s">
        <v>149</v>
      </c>
      <c r="BN222" s="6" t="s">
        <v>547</v>
      </c>
    </row>
    <row r="223" spans="2:52" s="6" customFormat="1" ht="18.75" customHeight="1">
      <c r="B223" s="141"/>
      <c r="E223" s="142"/>
      <c r="F223" s="227" t="s">
        <v>548</v>
      </c>
      <c r="G223" s="228"/>
      <c r="H223" s="228"/>
      <c r="I223" s="228"/>
      <c r="K223" s="143">
        <v>30.869</v>
      </c>
      <c r="L223" s="143"/>
      <c r="S223" s="144"/>
      <c r="U223" s="145"/>
      <c r="AB223" s="146"/>
      <c r="AU223" s="142" t="s">
        <v>376</v>
      </c>
      <c r="AV223" s="142" t="s">
        <v>121</v>
      </c>
      <c r="AW223" s="142" t="s">
        <v>121</v>
      </c>
      <c r="AX223" s="142" t="s">
        <v>111</v>
      </c>
      <c r="AY223" s="142" t="s">
        <v>70</v>
      </c>
      <c r="AZ223" s="142" t="s">
        <v>143</v>
      </c>
    </row>
    <row r="224" spans="2:52" s="6" customFormat="1" ht="18.75" customHeight="1">
      <c r="B224" s="147"/>
      <c r="E224" s="148"/>
      <c r="F224" s="229" t="s">
        <v>377</v>
      </c>
      <c r="G224" s="230"/>
      <c r="H224" s="230"/>
      <c r="I224" s="230"/>
      <c r="K224" s="149">
        <v>30.869</v>
      </c>
      <c r="L224" s="149"/>
      <c r="S224" s="150"/>
      <c r="U224" s="151"/>
      <c r="AB224" s="152"/>
      <c r="AU224" s="148" t="s">
        <v>376</v>
      </c>
      <c r="AV224" s="148" t="s">
        <v>121</v>
      </c>
      <c r="AW224" s="148" t="s">
        <v>149</v>
      </c>
      <c r="AX224" s="148" t="s">
        <v>111</v>
      </c>
      <c r="AY224" s="148" t="s">
        <v>77</v>
      </c>
      <c r="AZ224" s="148" t="s">
        <v>143</v>
      </c>
    </row>
    <row r="225" spans="2:66" s="6" customFormat="1" ht="27" customHeight="1">
      <c r="B225" s="22"/>
      <c r="C225" s="130" t="s">
        <v>187</v>
      </c>
      <c r="D225" s="130" t="s">
        <v>145</v>
      </c>
      <c r="E225" s="131" t="s">
        <v>549</v>
      </c>
      <c r="F225" s="219" t="s">
        <v>550</v>
      </c>
      <c r="G225" s="220"/>
      <c r="H225" s="220"/>
      <c r="I225" s="220"/>
      <c r="J225" s="132" t="s">
        <v>430</v>
      </c>
      <c r="K225" s="133">
        <v>277.374</v>
      </c>
      <c r="L225" s="133"/>
      <c r="M225" s="221">
        <v>0</v>
      </c>
      <c r="N225" s="220"/>
      <c r="O225" s="222">
        <f>ROUND($M$225*$K$225,2)</f>
        <v>0</v>
      </c>
      <c r="P225" s="220"/>
      <c r="Q225" s="220"/>
      <c r="R225" s="220"/>
      <c r="S225" s="23"/>
      <c r="U225" s="134"/>
      <c r="V225" s="29" t="s">
        <v>37</v>
      </c>
      <c r="X225" s="135">
        <f>$W$225*$K$225</f>
        <v>0</v>
      </c>
      <c r="Y225" s="135">
        <v>0</v>
      </c>
      <c r="Z225" s="135">
        <f>$Y$225*$K$225</f>
        <v>0</v>
      </c>
      <c r="AA225" s="135">
        <v>0</v>
      </c>
      <c r="AB225" s="136">
        <f>$AA$225*$K$225</f>
        <v>0</v>
      </c>
      <c r="AS225" s="6" t="s">
        <v>149</v>
      </c>
      <c r="AU225" s="6" t="s">
        <v>145</v>
      </c>
      <c r="AV225" s="6" t="s">
        <v>121</v>
      </c>
      <c r="AZ225" s="6" t="s">
        <v>143</v>
      </c>
      <c r="BF225" s="86">
        <f>IF($V$225="základná",$O$225,0)</f>
        <v>0</v>
      </c>
      <c r="BG225" s="86">
        <f>IF($V$225="znížená",$O$225,0)</f>
        <v>0</v>
      </c>
      <c r="BH225" s="86">
        <f>IF($V$225="zákl. prenesená",$O$225,0)</f>
        <v>0</v>
      </c>
      <c r="BI225" s="86">
        <f>IF($V$225="zníž. prenesená",$O$225,0)</f>
        <v>0</v>
      </c>
      <c r="BJ225" s="86">
        <f>IF($V$225="nulová",$O$225,0)</f>
        <v>0</v>
      </c>
      <c r="BK225" s="6" t="s">
        <v>121</v>
      </c>
      <c r="BL225" s="86">
        <f>ROUND($M$225*$K$225,2)</f>
        <v>0</v>
      </c>
      <c r="BM225" s="6" t="s">
        <v>149</v>
      </c>
      <c r="BN225" s="6" t="s">
        <v>551</v>
      </c>
    </row>
    <row r="226" spans="2:66" s="6" customFormat="1" ht="27" customHeight="1">
      <c r="B226" s="22"/>
      <c r="C226" s="130" t="s">
        <v>191</v>
      </c>
      <c r="D226" s="130" t="s">
        <v>145</v>
      </c>
      <c r="E226" s="131" t="s">
        <v>552</v>
      </c>
      <c r="F226" s="219" t="s">
        <v>553</v>
      </c>
      <c r="G226" s="220"/>
      <c r="H226" s="220"/>
      <c r="I226" s="220"/>
      <c r="J226" s="132" t="s">
        <v>430</v>
      </c>
      <c r="K226" s="133">
        <v>5270.106</v>
      </c>
      <c r="L226" s="133"/>
      <c r="M226" s="221">
        <v>0</v>
      </c>
      <c r="N226" s="220"/>
      <c r="O226" s="222">
        <f>ROUND($M$226*$K$226,2)</f>
        <v>0</v>
      </c>
      <c r="P226" s="220"/>
      <c r="Q226" s="220"/>
      <c r="R226" s="220"/>
      <c r="S226" s="23"/>
      <c r="U226" s="134"/>
      <c r="V226" s="29" t="s">
        <v>37</v>
      </c>
      <c r="X226" s="135">
        <f>$W$226*$K$226</f>
        <v>0</v>
      </c>
      <c r="Y226" s="135">
        <v>0</v>
      </c>
      <c r="Z226" s="135">
        <f>$Y$226*$K$226</f>
        <v>0</v>
      </c>
      <c r="AA226" s="135">
        <v>0</v>
      </c>
      <c r="AB226" s="136">
        <f>$AA$226*$K$226</f>
        <v>0</v>
      </c>
      <c r="AS226" s="6" t="s">
        <v>149</v>
      </c>
      <c r="AU226" s="6" t="s">
        <v>145</v>
      </c>
      <c r="AV226" s="6" t="s">
        <v>121</v>
      </c>
      <c r="AZ226" s="6" t="s">
        <v>143</v>
      </c>
      <c r="BF226" s="86">
        <f>IF($V$226="základná",$O$226,0)</f>
        <v>0</v>
      </c>
      <c r="BG226" s="86">
        <f>IF($V$226="znížená",$O$226,0)</f>
        <v>0</v>
      </c>
      <c r="BH226" s="86">
        <f>IF($V$226="zákl. prenesená",$O$226,0)</f>
        <v>0</v>
      </c>
      <c r="BI226" s="86">
        <f>IF($V$226="zníž. prenesená",$O$226,0)</f>
        <v>0</v>
      </c>
      <c r="BJ226" s="86">
        <f>IF($V$226="nulová",$O$226,0)</f>
        <v>0</v>
      </c>
      <c r="BK226" s="6" t="s">
        <v>121</v>
      </c>
      <c r="BL226" s="86">
        <f>ROUND($M$226*$K$226,2)</f>
        <v>0</v>
      </c>
      <c r="BM226" s="6" t="s">
        <v>149</v>
      </c>
      <c r="BN226" s="6" t="s">
        <v>554</v>
      </c>
    </row>
    <row r="227" spans="2:66" s="6" customFormat="1" ht="27" customHeight="1">
      <c r="B227" s="22"/>
      <c r="C227" s="130" t="s">
        <v>195</v>
      </c>
      <c r="D227" s="130" t="s">
        <v>145</v>
      </c>
      <c r="E227" s="131" t="s">
        <v>555</v>
      </c>
      <c r="F227" s="219" t="s">
        <v>556</v>
      </c>
      <c r="G227" s="220"/>
      <c r="H227" s="220"/>
      <c r="I227" s="220"/>
      <c r="J227" s="132" t="s">
        <v>430</v>
      </c>
      <c r="K227" s="133">
        <v>277.374</v>
      </c>
      <c r="L227" s="133"/>
      <c r="M227" s="221">
        <v>0</v>
      </c>
      <c r="N227" s="220"/>
      <c r="O227" s="222">
        <f>ROUND($M$227*$K$227,2)</f>
        <v>0</v>
      </c>
      <c r="P227" s="220"/>
      <c r="Q227" s="220"/>
      <c r="R227" s="220"/>
      <c r="S227" s="23"/>
      <c r="U227" s="134"/>
      <c r="V227" s="29" t="s">
        <v>37</v>
      </c>
      <c r="X227" s="135">
        <f>$W$227*$K$227</f>
        <v>0</v>
      </c>
      <c r="Y227" s="135">
        <v>0</v>
      </c>
      <c r="Z227" s="135">
        <f>$Y$227*$K$227</f>
        <v>0</v>
      </c>
      <c r="AA227" s="135">
        <v>0</v>
      </c>
      <c r="AB227" s="136">
        <f>$AA$227*$K$227</f>
        <v>0</v>
      </c>
      <c r="AS227" s="6" t="s">
        <v>149</v>
      </c>
      <c r="AU227" s="6" t="s">
        <v>145</v>
      </c>
      <c r="AV227" s="6" t="s">
        <v>121</v>
      </c>
      <c r="AZ227" s="6" t="s">
        <v>143</v>
      </c>
      <c r="BF227" s="86">
        <f>IF($V$227="základná",$O$227,0)</f>
        <v>0</v>
      </c>
      <c r="BG227" s="86">
        <f>IF($V$227="znížená",$O$227,0)</f>
        <v>0</v>
      </c>
      <c r="BH227" s="86">
        <f>IF($V$227="zákl. prenesená",$O$227,0)</f>
        <v>0</v>
      </c>
      <c r="BI227" s="86">
        <f>IF($V$227="zníž. prenesená",$O$227,0)</f>
        <v>0</v>
      </c>
      <c r="BJ227" s="86">
        <f>IF($V$227="nulová",$O$227,0)</f>
        <v>0</v>
      </c>
      <c r="BK227" s="6" t="s">
        <v>121</v>
      </c>
      <c r="BL227" s="86">
        <f>ROUND($M$227*$K$227,2)</f>
        <v>0</v>
      </c>
      <c r="BM227" s="6" t="s">
        <v>149</v>
      </c>
      <c r="BN227" s="6" t="s">
        <v>557</v>
      </c>
    </row>
    <row r="228" spans="2:66" s="6" customFormat="1" ht="27" customHeight="1">
      <c r="B228" s="22"/>
      <c r="C228" s="130" t="s">
        <v>266</v>
      </c>
      <c r="D228" s="130" t="s">
        <v>145</v>
      </c>
      <c r="E228" s="131" t="s">
        <v>558</v>
      </c>
      <c r="F228" s="219" t="s">
        <v>559</v>
      </c>
      <c r="G228" s="220"/>
      <c r="H228" s="220"/>
      <c r="I228" s="220"/>
      <c r="J228" s="132" t="s">
        <v>430</v>
      </c>
      <c r="K228" s="133">
        <v>277.374</v>
      </c>
      <c r="L228" s="133"/>
      <c r="M228" s="221">
        <v>0</v>
      </c>
      <c r="N228" s="220"/>
      <c r="O228" s="222">
        <f>ROUND($M$228*$K$228,2)</f>
        <v>0</v>
      </c>
      <c r="P228" s="220"/>
      <c r="Q228" s="220"/>
      <c r="R228" s="220"/>
      <c r="S228" s="23"/>
      <c r="U228" s="134"/>
      <c r="V228" s="29" t="s">
        <v>37</v>
      </c>
      <c r="X228" s="135">
        <f>$W$228*$K$228</f>
        <v>0</v>
      </c>
      <c r="Y228" s="135">
        <v>0</v>
      </c>
      <c r="Z228" s="135">
        <f>$Y$228*$K$228</f>
        <v>0</v>
      </c>
      <c r="AA228" s="135">
        <v>0</v>
      </c>
      <c r="AB228" s="136">
        <f>$AA$228*$K$228</f>
        <v>0</v>
      </c>
      <c r="AS228" s="6" t="s">
        <v>149</v>
      </c>
      <c r="AU228" s="6" t="s">
        <v>145</v>
      </c>
      <c r="AV228" s="6" t="s">
        <v>121</v>
      </c>
      <c r="AZ228" s="6" t="s">
        <v>143</v>
      </c>
      <c r="BF228" s="86">
        <f>IF($V$228="základná",$O$228,0)</f>
        <v>0</v>
      </c>
      <c r="BG228" s="86">
        <f>IF($V$228="znížená",$O$228,0)</f>
        <v>0</v>
      </c>
      <c r="BH228" s="86">
        <f>IF($V$228="zákl. prenesená",$O$228,0)</f>
        <v>0</v>
      </c>
      <c r="BI228" s="86">
        <f>IF($V$228="zníž. prenesená",$O$228,0)</f>
        <v>0</v>
      </c>
      <c r="BJ228" s="86">
        <f>IF($V$228="nulová",$O$228,0)</f>
        <v>0</v>
      </c>
      <c r="BK228" s="6" t="s">
        <v>121</v>
      </c>
      <c r="BL228" s="86">
        <f>ROUND($M$228*$K$228,2)</f>
        <v>0</v>
      </c>
      <c r="BM228" s="6" t="s">
        <v>149</v>
      </c>
      <c r="BN228" s="6" t="s">
        <v>560</v>
      </c>
    </row>
    <row r="229" spans="2:64" s="120" customFormat="1" ht="30.75" customHeight="1">
      <c r="B229" s="121"/>
      <c r="D229" s="129" t="s">
        <v>116</v>
      </c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233">
        <f>$BL$229</f>
        <v>0</v>
      </c>
      <c r="P229" s="234"/>
      <c r="Q229" s="234"/>
      <c r="R229" s="234"/>
      <c r="S229" s="124"/>
      <c r="U229" s="125"/>
      <c r="X229" s="126">
        <f>$X$230</f>
        <v>0</v>
      </c>
      <c r="Z229" s="126">
        <f>$Z$230</f>
        <v>0</v>
      </c>
      <c r="AB229" s="127">
        <f>$AB$230</f>
        <v>0</v>
      </c>
      <c r="AS229" s="123" t="s">
        <v>77</v>
      </c>
      <c r="AU229" s="123" t="s">
        <v>69</v>
      </c>
      <c r="AV229" s="123" t="s">
        <v>77</v>
      </c>
      <c r="AZ229" s="123" t="s">
        <v>143</v>
      </c>
      <c r="BL229" s="128">
        <f>$BL$230</f>
        <v>0</v>
      </c>
    </row>
    <row r="230" spans="2:66" s="6" customFormat="1" ht="39" customHeight="1">
      <c r="B230" s="22"/>
      <c r="C230" s="130" t="s">
        <v>270</v>
      </c>
      <c r="D230" s="130" t="s">
        <v>145</v>
      </c>
      <c r="E230" s="131" t="s">
        <v>561</v>
      </c>
      <c r="F230" s="219" t="s">
        <v>562</v>
      </c>
      <c r="G230" s="220"/>
      <c r="H230" s="220"/>
      <c r="I230" s="220"/>
      <c r="J230" s="132" t="s">
        <v>430</v>
      </c>
      <c r="K230" s="133">
        <v>1288.708</v>
      </c>
      <c r="L230" s="133"/>
      <c r="M230" s="221">
        <v>0</v>
      </c>
      <c r="N230" s="220"/>
      <c r="O230" s="222">
        <f>ROUND($M$230*$K$230,2)</f>
        <v>0</v>
      </c>
      <c r="P230" s="220"/>
      <c r="Q230" s="220"/>
      <c r="R230" s="220"/>
      <c r="S230" s="23"/>
      <c r="U230" s="134"/>
      <c r="V230" s="29" t="s">
        <v>37</v>
      </c>
      <c r="X230" s="135">
        <f>$W$230*$K$230</f>
        <v>0</v>
      </c>
      <c r="Y230" s="135">
        <v>0</v>
      </c>
      <c r="Z230" s="135">
        <f>$Y$230*$K$230</f>
        <v>0</v>
      </c>
      <c r="AA230" s="135">
        <v>0</v>
      </c>
      <c r="AB230" s="136">
        <f>$AA$230*$K$230</f>
        <v>0</v>
      </c>
      <c r="AS230" s="6" t="s">
        <v>149</v>
      </c>
      <c r="AU230" s="6" t="s">
        <v>145</v>
      </c>
      <c r="AV230" s="6" t="s">
        <v>121</v>
      </c>
      <c r="AZ230" s="6" t="s">
        <v>143</v>
      </c>
      <c r="BF230" s="86">
        <f>IF($V$230="základná",$O$230,0)</f>
        <v>0</v>
      </c>
      <c r="BG230" s="86">
        <f>IF($V$230="znížená",$O$230,0)</f>
        <v>0</v>
      </c>
      <c r="BH230" s="86">
        <f>IF($V$230="zákl. prenesená",$O$230,0)</f>
        <v>0</v>
      </c>
      <c r="BI230" s="86">
        <f>IF($V$230="zníž. prenesená",$O$230,0)</f>
        <v>0</v>
      </c>
      <c r="BJ230" s="86">
        <f>IF($V$230="nulová",$O$230,0)</f>
        <v>0</v>
      </c>
      <c r="BK230" s="6" t="s">
        <v>121</v>
      </c>
      <c r="BL230" s="86">
        <f>ROUND($M$230*$K$230,2)</f>
        <v>0</v>
      </c>
      <c r="BM230" s="6" t="s">
        <v>149</v>
      </c>
      <c r="BN230" s="6" t="s">
        <v>563</v>
      </c>
    </row>
    <row r="231" spans="2:64" s="6" customFormat="1" ht="51" customHeight="1">
      <c r="B231" s="22"/>
      <c r="D231" s="122" t="s">
        <v>432</v>
      </c>
      <c r="O231" s="215">
        <f>$BL$231</f>
        <v>0</v>
      </c>
      <c r="P231" s="172"/>
      <c r="Q231" s="172"/>
      <c r="R231" s="172"/>
      <c r="S231" s="23"/>
      <c r="U231" s="57"/>
      <c r="AB231" s="58"/>
      <c r="AU231" s="6" t="s">
        <v>69</v>
      </c>
      <c r="AV231" s="6" t="s">
        <v>70</v>
      </c>
      <c r="AZ231" s="6" t="s">
        <v>433</v>
      </c>
      <c r="BL231" s="86">
        <f>SUM($BL$232:$BL$236)</f>
        <v>0</v>
      </c>
    </row>
    <row r="232" spans="2:64" s="6" customFormat="1" ht="23.25" customHeight="1">
      <c r="B232" s="22"/>
      <c r="C232" s="153"/>
      <c r="D232" s="153" t="s">
        <v>145</v>
      </c>
      <c r="E232" s="154"/>
      <c r="F232" s="231"/>
      <c r="G232" s="232"/>
      <c r="H232" s="232"/>
      <c r="I232" s="232"/>
      <c r="J232" s="155"/>
      <c r="K232" s="156"/>
      <c r="L232" s="156"/>
      <c r="M232" s="221"/>
      <c r="N232" s="220"/>
      <c r="O232" s="222">
        <f>$BL$232</f>
        <v>0</v>
      </c>
      <c r="P232" s="220"/>
      <c r="Q232" s="220"/>
      <c r="R232" s="220"/>
      <c r="S232" s="23"/>
      <c r="U232" s="134"/>
      <c r="V232" s="157" t="s">
        <v>37</v>
      </c>
      <c r="AB232" s="58"/>
      <c r="AU232" s="6" t="s">
        <v>433</v>
      </c>
      <c r="AV232" s="6" t="s">
        <v>77</v>
      </c>
      <c r="AZ232" s="6" t="s">
        <v>433</v>
      </c>
      <c r="BF232" s="86">
        <f>IF($V$232="základná",$O$232,0)</f>
        <v>0</v>
      </c>
      <c r="BG232" s="86">
        <f>IF($V$232="znížená",$O$232,0)</f>
        <v>0</v>
      </c>
      <c r="BH232" s="86">
        <f>IF($V$232="zákl. prenesená",$O$232,0)</f>
        <v>0</v>
      </c>
      <c r="BI232" s="86">
        <f>IF($V$232="zníž. prenesená",$O$232,0)</f>
        <v>0</v>
      </c>
      <c r="BJ232" s="86">
        <f>IF($V$232="nulová",$O$232,0)</f>
        <v>0</v>
      </c>
      <c r="BK232" s="6" t="s">
        <v>121</v>
      </c>
      <c r="BL232" s="86">
        <f>$M$232*$K$232</f>
        <v>0</v>
      </c>
    </row>
    <row r="233" spans="2:64" s="6" customFormat="1" ht="23.25" customHeight="1">
      <c r="B233" s="22"/>
      <c r="C233" s="153"/>
      <c r="D233" s="153" t="s">
        <v>145</v>
      </c>
      <c r="E233" s="154"/>
      <c r="F233" s="231"/>
      <c r="G233" s="232"/>
      <c r="H233" s="232"/>
      <c r="I233" s="232"/>
      <c r="J233" s="155"/>
      <c r="K233" s="156"/>
      <c r="L233" s="156"/>
      <c r="M233" s="221"/>
      <c r="N233" s="220"/>
      <c r="O233" s="222">
        <f>$BL$233</f>
        <v>0</v>
      </c>
      <c r="P233" s="220"/>
      <c r="Q233" s="220"/>
      <c r="R233" s="220"/>
      <c r="S233" s="23"/>
      <c r="U233" s="134"/>
      <c r="V233" s="157" t="s">
        <v>37</v>
      </c>
      <c r="AB233" s="58"/>
      <c r="AU233" s="6" t="s">
        <v>433</v>
      </c>
      <c r="AV233" s="6" t="s">
        <v>77</v>
      </c>
      <c r="AZ233" s="6" t="s">
        <v>433</v>
      </c>
      <c r="BF233" s="86">
        <f>IF($V$233="základná",$O$233,0)</f>
        <v>0</v>
      </c>
      <c r="BG233" s="86">
        <f>IF($V$233="znížená",$O$233,0)</f>
        <v>0</v>
      </c>
      <c r="BH233" s="86">
        <f>IF($V$233="zákl. prenesená",$O$233,0)</f>
        <v>0</v>
      </c>
      <c r="BI233" s="86">
        <f>IF($V$233="zníž. prenesená",$O$233,0)</f>
        <v>0</v>
      </c>
      <c r="BJ233" s="86">
        <f>IF($V$233="nulová",$O$233,0)</f>
        <v>0</v>
      </c>
      <c r="BK233" s="6" t="s">
        <v>121</v>
      </c>
      <c r="BL233" s="86">
        <f>$M$233*$K$233</f>
        <v>0</v>
      </c>
    </row>
    <row r="234" spans="2:64" s="6" customFormat="1" ht="23.25" customHeight="1">
      <c r="B234" s="22"/>
      <c r="C234" s="153"/>
      <c r="D234" s="153" t="s">
        <v>145</v>
      </c>
      <c r="E234" s="154"/>
      <c r="F234" s="231"/>
      <c r="G234" s="232"/>
      <c r="H234" s="232"/>
      <c r="I234" s="232"/>
      <c r="J234" s="155"/>
      <c r="K234" s="156"/>
      <c r="L234" s="156"/>
      <c r="M234" s="221"/>
      <c r="N234" s="220"/>
      <c r="O234" s="222">
        <f>$BL$234</f>
        <v>0</v>
      </c>
      <c r="P234" s="220"/>
      <c r="Q234" s="220"/>
      <c r="R234" s="220"/>
      <c r="S234" s="23"/>
      <c r="U234" s="134"/>
      <c r="V234" s="157" t="s">
        <v>37</v>
      </c>
      <c r="AB234" s="58"/>
      <c r="AU234" s="6" t="s">
        <v>433</v>
      </c>
      <c r="AV234" s="6" t="s">
        <v>77</v>
      </c>
      <c r="AZ234" s="6" t="s">
        <v>433</v>
      </c>
      <c r="BF234" s="86">
        <f>IF($V$234="základná",$O$234,0)</f>
        <v>0</v>
      </c>
      <c r="BG234" s="86">
        <f>IF($V$234="znížená",$O$234,0)</f>
        <v>0</v>
      </c>
      <c r="BH234" s="86">
        <f>IF($V$234="zákl. prenesená",$O$234,0)</f>
        <v>0</v>
      </c>
      <c r="BI234" s="86">
        <f>IF($V$234="zníž. prenesená",$O$234,0)</f>
        <v>0</v>
      </c>
      <c r="BJ234" s="86">
        <f>IF($V$234="nulová",$O$234,0)</f>
        <v>0</v>
      </c>
      <c r="BK234" s="6" t="s">
        <v>121</v>
      </c>
      <c r="BL234" s="86">
        <f>$M$234*$K$234</f>
        <v>0</v>
      </c>
    </row>
    <row r="235" spans="2:64" s="6" customFormat="1" ht="23.25" customHeight="1">
      <c r="B235" s="22"/>
      <c r="C235" s="153"/>
      <c r="D235" s="153" t="s">
        <v>145</v>
      </c>
      <c r="E235" s="154"/>
      <c r="F235" s="231"/>
      <c r="G235" s="232"/>
      <c r="H235" s="232"/>
      <c r="I235" s="232"/>
      <c r="J235" s="155"/>
      <c r="K235" s="156"/>
      <c r="L235" s="156"/>
      <c r="M235" s="221"/>
      <c r="N235" s="220"/>
      <c r="O235" s="222">
        <f>$BL$235</f>
        <v>0</v>
      </c>
      <c r="P235" s="220"/>
      <c r="Q235" s="220"/>
      <c r="R235" s="220"/>
      <c r="S235" s="23"/>
      <c r="U235" s="134"/>
      <c r="V235" s="157" t="s">
        <v>37</v>
      </c>
      <c r="AB235" s="58"/>
      <c r="AU235" s="6" t="s">
        <v>433</v>
      </c>
      <c r="AV235" s="6" t="s">
        <v>77</v>
      </c>
      <c r="AZ235" s="6" t="s">
        <v>433</v>
      </c>
      <c r="BF235" s="86">
        <f>IF($V$235="základná",$O$235,0)</f>
        <v>0</v>
      </c>
      <c r="BG235" s="86">
        <f>IF($V$235="znížená",$O$235,0)</f>
        <v>0</v>
      </c>
      <c r="BH235" s="86">
        <f>IF($V$235="zákl. prenesená",$O$235,0)</f>
        <v>0</v>
      </c>
      <c r="BI235" s="86">
        <f>IF($V$235="zníž. prenesená",$O$235,0)</f>
        <v>0</v>
      </c>
      <c r="BJ235" s="86">
        <f>IF($V$235="nulová",$O$235,0)</f>
        <v>0</v>
      </c>
      <c r="BK235" s="6" t="s">
        <v>121</v>
      </c>
      <c r="BL235" s="86">
        <f>$M$235*$K$235</f>
        <v>0</v>
      </c>
    </row>
    <row r="236" spans="2:64" s="6" customFormat="1" ht="23.25" customHeight="1">
      <c r="B236" s="22"/>
      <c r="C236" s="153"/>
      <c r="D236" s="153" t="s">
        <v>145</v>
      </c>
      <c r="E236" s="154"/>
      <c r="F236" s="231"/>
      <c r="G236" s="232"/>
      <c r="H236" s="232"/>
      <c r="I236" s="232"/>
      <c r="J236" s="155"/>
      <c r="K236" s="156"/>
      <c r="L236" s="156"/>
      <c r="M236" s="221"/>
      <c r="N236" s="220"/>
      <c r="O236" s="222">
        <f>$BL$236</f>
        <v>0</v>
      </c>
      <c r="P236" s="220"/>
      <c r="Q236" s="220"/>
      <c r="R236" s="220"/>
      <c r="S236" s="23"/>
      <c r="U236" s="134"/>
      <c r="V236" s="157" t="s">
        <v>37</v>
      </c>
      <c r="W236" s="41"/>
      <c r="X236" s="41"/>
      <c r="Y236" s="41"/>
      <c r="Z236" s="41"/>
      <c r="AA236" s="41"/>
      <c r="AB236" s="43"/>
      <c r="AU236" s="6" t="s">
        <v>433</v>
      </c>
      <c r="AV236" s="6" t="s">
        <v>77</v>
      </c>
      <c r="AZ236" s="6" t="s">
        <v>433</v>
      </c>
      <c r="BF236" s="86">
        <f>IF($V$236="základná",$O$236,0)</f>
        <v>0</v>
      </c>
      <c r="BG236" s="86">
        <f>IF($V$236="znížená",$O$236,0)</f>
        <v>0</v>
      </c>
      <c r="BH236" s="86">
        <f>IF($V$236="zákl. prenesená",$O$236,0)</f>
        <v>0</v>
      </c>
      <c r="BI236" s="86">
        <f>IF($V$236="zníž. prenesená",$O$236,0)</f>
        <v>0</v>
      </c>
      <c r="BJ236" s="86">
        <f>IF($V$236="nulová",$O$236,0)</f>
        <v>0</v>
      </c>
      <c r="BK236" s="6" t="s">
        <v>121</v>
      </c>
      <c r="BL236" s="86">
        <f>$M$236*$K$236</f>
        <v>0</v>
      </c>
    </row>
    <row r="237" spans="2:19" s="6" customFormat="1" ht="7.5" customHeight="1">
      <c r="B237" s="44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6"/>
    </row>
    <row r="238" s="2" customFormat="1" ht="14.25" customHeight="1"/>
  </sheetData>
  <sheetProtection/>
  <mergeCells count="266">
    <mergeCell ref="T1:AD1"/>
    <mergeCell ref="F236:I236"/>
    <mergeCell ref="M236:N236"/>
    <mergeCell ref="O236:R236"/>
    <mergeCell ref="O122:R122"/>
    <mergeCell ref="O123:R123"/>
    <mergeCell ref="O124:R124"/>
    <mergeCell ref="O158:R158"/>
    <mergeCell ref="O219:R219"/>
    <mergeCell ref="F234:I234"/>
    <mergeCell ref="M234:N234"/>
    <mergeCell ref="O234:R234"/>
    <mergeCell ref="F228:I228"/>
    <mergeCell ref="M228:N228"/>
    <mergeCell ref="O228:R228"/>
    <mergeCell ref="F230:I230"/>
    <mergeCell ref="O231:R231"/>
    <mergeCell ref="F235:I235"/>
    <mergeCell ref="M235:N235"/>
    <mergeCell ref="O235:R235"/>
    <mergeCell ref="F232:I232"/>
    <mergeCell ref="M232:N232"/>
    <mergeCell ref="O232:R232"/>
    <mergeCell ref="F233:I233"/>
    <mergeCell ref="M233:N233"/>
    <mergeCell ref="O233:R233"/>
    <mergeCell ref="M230:N230"/>
    <mergeCell ref="O230:R230"/>
    <mergeCell ref="O229:R229"/>
    <mergeCell ref="F226:I226"/>
    <mergeCell ref="M226:N226"/>
    <mergeCell ref="O226:R226"/>
    <mergeCell ref="F227:I227"/>
    <mergeCell ref="M227:N227"/>
    <mergeCell ref="O227:R227"/>
    <mergeCell ref="F222:I222"/>
    <mergeCell ref="M222:N222"/>
    <mergeCell ref="O222:R222"/>
    <mergeCell ref="F223:I223"/>
    <mergeCell ref="F224:I224"/>
    <mergeCell ref="F225:I225"/>
    <mergeCell ref="M225:N225"/>
    <mergeCell ref="O225:R225"/>
    <mergeCell ref="F220:I220"/>
    <mergeCell ref="M220:N220"/>
    <mergeCell ref="O220:R220"/>
    <mergeCell ref="F221:I221"/>
    <mergeCell ref="M221:N221"/>
    <mergeCell ref="O221:R221"/>
    <mergeCell ref="F214:I214"/>
    <mergeCell ref="F216:I216"/>
    <mergeCell ref="M216:N216"/>
    <mergeCell ref="O216:R216"/>
    <mergeCell ref="F217:I217"/>
    <mergeCell ref="F218:I218"/>
    <mergeCell ref="O215:R215"/>
    <mergeCell ref="F210:I210"/>
    <mergeCell ref="F211:I211"/>
    <mergeCell ref="F212:I212"/>
    <mergeCell ref="M212:N212"/>
    <mergeCell ref="O212:R212"/>
    <mergeCell ref="F213:I213"/>
    <mergeCell ref="F206:I206"/>
    <mergeCell ref="F207:I207"/>
    <mergeCell ref="F208:I208"/>
    <mergeCell ref="M208:N208"/>
    <mergeCell ref="O208:R208"/>
    <mergeCell ref="F209:I209"/>
    <mergeCell ref="M209:N209"/>
    <mergeCell ref="O209:R209"/>
    <mergeCell ref="F202:I202"/>
    <mergeCell ref="M202:N202"/>
    <mergeCell ref="O202:R202"/>
    <mergeCell ref="F203:I203"/>
    <mergeCell ref="F204:I204"/>
    <mergeCell ref="F205:I205"/>
    <mergeCell ref="M205:N205"/>
    <mergeCell ref="O205:R205"/>
    <mergeCell ref="F198:I198"/>
    <mergeCell ref="F199:I199"/>
    <mergeCell ref="M199:N199"/>
    <mergeCell ref="O199:R199"/>
    <mergeCell ref="F200:I200"/>
    <mergeCell ref="F201:I201"/>
    <mergeCell ref="F194:I194"/>
    <mergeCell ref="F195:I195"/>
    <mergeCell ref="F196:I196"/>
    <mergeCell ref="M196:N196"/>
    <mergeCell ref="O196:R196"/>
    <mergeCell ref="F197:I197"/>
    <mergeCell ref="F190:I190"/>
    <mergeCell ref="F191:I191"/>
    <mergeCell ref="F192:I192"/>
    <mergeCell ref="F193:I193"/>
    <mergeCell ref="M193:N193"/>
    <mergeCell ref="O193:R193"/>
    <mergeCell ref="F186:I186"/>
    <mergeCell ref="F187:I187"/>
    <mergeCell ref="M187:N187"/>
    <mergeCell ref="O187:R187"/>
    <mergeCell ref="F188:I188"/>
    <mergeCell ref="F189:I189"/>
    <mergeCell ref="F182:I182"/>
    <mergeCell ref="F183:I183"/>
    <mergeCell ref="F184:I184"/>
    <mergeCell ref="M184:N184"/>
    <mergeCell ref="O184:R184"/>
    <mergeCell ref="F185:I185"/>
    <mergeCell ref="F178:I178"/>
    <mergeCell ref="M178:N178"/>
    <mergeCell ref="O178:R178"/>
    <mergeCell ref="F179:I179"/>
    <mergeCell ref="F180:I180"/>
    <mergeCell ref="F181:I181"/>
    <mergeCell ref="M181:N181"/>
    <mergeCell ref="O181:R181"/>
    <mergeCell ref="F174:I174"/>
    <mergeCell ref="F175:I175"/>
    <mergeCell ref="M175:N175"/>
    <mergeCell ref="O175:R175"/>
    <mergeCell ref="F176:I176"/>
    <mergeCell ref="F177:I177"/>
    <mergeCell ref="M171:N171"/>
    <mergeCell ref="O171:R171"/>
    <mergeCell ref="F172:I172"/>
    <mergeCell ref="M172:N172"/>
    <mergeCell ref="O172:R172"/>
    <mergeCell ref="F173:I173"/>
    <mergeCell ref="F166:I166"/>
    <mergeCell ref="F167:I167"/>
    <mergeCell ref="F168:I168"/>
    <mergeCell ref="F169:I169"/>
    <mergeCell ref="F170:I170"/>
    <mergeCell ref="F171:I171"/>
    <mergeCell ref="F163:I163"/>
    <mergeCell ref="M163:N163"/>
    <mergeCell ref="O163:R163"/>
    <mergeCell ref="F165:I165"/>
    <mergeCell ref="M165:N165"/>
    <mergeCell ref="O165:R165"/>
    <mergeCell ref="O164:R164"/>
    <mergeCell ref="F159:I159"/>
    <mergeCell ref="M159:N159"/>
    <mergeCell ref="O159:R159"/>
    <mergeCell ref="F160:I160"/>
    <mergeCell ref="F161:I161"/>
    <mergeCell ref="F162:I162"/>
    <mergeCell ref="F152:I152"/>
    <mergeCell ref="F153:I153"/>
    <mergeCell ref="F154:I154"/>
    <mergeCell ref="F155:I155"/>
    <mergeCell ref="F156:I156"/>
    <mergeCell ref="F157:I157"/>
    <mergeCell ref="F148:I148"/>
    <mergeCell ref="F149:I149"/>
    <mergeCell ref="M149:N149"/>
    <mergeCell ref="O149:R149"/>
    <mergeCell ref="F150:I150"/>
    <mergeCell ref="F151:I151"/>
    <mergeCell ref="F142:I142"/>
    <mergeCell ref="F143:I143"/>
    <mergeCell ref="F144:I144"/>
    <mergeCell ref="F145:I145"/>
    <mergeCell ref="F146:I146"/>
    <mergeCell ref="F147:I147"/>
    <mergeCell ref="F139:I139"/>
    <mergeCell ref="F140:I140"/>
    <mergeCell ref="M140:N140"/>
    <mergeCell ref="O140:R140"/>
    <mergeCell ref="F141:I141"/>
    <mergeCell ref="M141:N141"/>
    <mergeCell ref="O141:R141"/>
    <mergeCell ref="M136:N136"/>
    <mergeCell ref="O136:R136"/>
    <mergeCell ref="F137:I137"/>
    <mergeCell ref="M137:N137"/>
    <mergeCell ref="O137:R137"/>
    <mergeCell ref="F138:I138"/>
    <mergeCell ref="M138:N138"/>
    <mergeCell ref="O138:R138"/>
    <mergeCell ref="F131:I131"/>
    <mergeCell ref="F132:I132"/>
    <mergeCell ref="F133:I133"/>
    <mergeCell ref="F134:I134"/>
    <mergeCell ref="F135:I135"/>
    <mergeCell ref="F136:I136"/>
    <mergeCell ref="F127:I127"/>
    <mergeCell ref="M127:N127"/>
    <mergeCell ref="O127:R127"/>
    <mergeCell ref="F128:I128"/>
    <mergeCell ref="F129:I129"/>
    <mergeCell ref="F130:I130"/>
    <mergeCell ref="F125:I125"/>
    <mergeCell ref="M125:N125"/>
    <mergeCell ref="O125:R125"/>
    <mergeCell ref="F126:I126"/>
    <mergeCell ref="M126:N126"/>
    <mergeCell ref="O126:R126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32:D237">
      <formula1>"K,M"</formula1>
    </dataValidation>
    <dataValidation type="list" allowBlank="1" showInputMessage="1" showErrorMessage="1" error="Povolené sú hodnoty základná, znížená, nulová." sqref="V232:V237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78"/>
  <sheetViews>
    <sheetView showGridLines="0" zoomScalePageLayoutView="0" workbookViewId="0" topLeftCell="A1">
      <pane ySplit="1" topLeftCell="A237" activePane="bottomLeft" state="frozen"/>
      <selection pane="topLeft" activeCell="A1" sqref="A1"/>
      <selection pane="bottomLeft" activeCell="N116" sqref="N116:Q1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84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564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>
        <f>IF('Rekapitulácia stavby'!$AN$13="","",'Rekapitulácia stavby'!$AN$13)</f>
      </c>
      <c r="Q13" s="172"/>
      <c r="S13" s="23"/>
    </row>
    <row r="14" spans="2:19" s="6" customFormat="1" ht="18.75" customHeight="1">
      <c r="B14" s="22"/>
      <c r="E14" s="207">
        <f>IF('Rekapitulácia stavby'!$E$14="","",'Rekapitulácia stavby'!$E$14)</f>
      </c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>
        <f>IF('Rekapitulácia stavby'!$AN$14="","",'Rekapitulácia stavby'!$AN$14)</f>
      </c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$O$97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ROUND((((SUM($BF$97:$BF$104)+SUM($BF$122:$BF$171))+SUM($BF$173:$BF$177))),2)</f>
        <v>0</v>
      </c>
      <c r="I31" s="172"/>
      <c r="J31" s="172"/>
      <c r="N31" s="210">
        <f>ROUND(((ROUND((SUM($BF$97:$BF$104)+SUM($BF$122:$BF$171)),2)*$F$31)+SUM($BF$173:$BF$177)*$F$31),2)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ROUND((((SUM($BG$97:$BG$104)+SUM($BG$122:$BG$171))+SUM($BG$173:$BG$177))),2)</f>
        <v>0</v>
      </c>
      <c r="I32" s="172"/>
      <c r="J32" s="172"/>
      <c r="N32" s="210">
        <f>ROUND(((ROUND((SUM($BG$97:$BG$104)+SUM($BG$122:$BG$171)),2)*$F$32)+SUM($BG$173:$BG$177)*$F$32),2)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ROUND((((SUM($BH$97:$BH$104)+SUM($BH$122:$BH$171))+SUM($BH$173:$BH$177))),2)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ROUND((((SUM($BI$97:$BI$104)+SUM($BI$122:$BI$171))+SUM($BI$173:$BI$177))),2)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ROUND((((SUM($BJ$97:$BJ$104)+SUM($BJ$122:$BJ$171))+SUM($BJ$173:$BJ$177))),2)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1-17-3 - SO 03 Drevená pergola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/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>
        <f>IF($E$14="","",$E$14)</f>
      </c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$O$122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112</v>
      </c>
      <c r="O88" s="213">
        <f>$O$123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113</v>
      </c>
      <c r="O89" s="198">
        <f>$O$124</f>
        <v>0</v>
      </c>
      <c r="P89" s="214"/>
      <c r="Q89" s="214"/>
      <c r="R89" s="214"/>
      <c r="S89" s="105"/>
    </row>
    <row r="90" spans="2:19" s="97" customFormat="1" ht="21" customHeight="1">
      <c r="B90" s="104"/>
      <c r="D90" s="82" t="s">
        <v>114</v>
      </c>
      <c r="O90" s="198">
        <f>$O$132</f>
        <v>0</v>
      </c>
      <c r="P90" s="214"/>
      <c r="Q90" s="214"/>
      <c r="R90" s="214"/>
      <c r="S90" s="105"/>
    </row>
    <row r="91" spans="2:19" s="97" customFormat="1" ht="21" customHeight="1">
      <c r="B91" s="104"/>
      <c r="D91" s="82" t="s">
        <v>116</v>
      </c>
      <c r="O91" s="198">
        <f>$O$142</f>
        <v>0</v>
      </c>
      <c r="P91" s="214"/>
      <c r="Q91" s="214"/>
      <c r="R91" s="214"/>
      <c r="S91" s="105"/>
    </row>
    <row r="92" spans="2:19" s="69" customFormat="1" ht="25.5" customHeight="1">
      <c r="B92" s="101"/>
      <c r="D92" s="102" t="s">
        <v>565</v>
      </c>
      <c r="O92" s="213">
        <f>$O$144</f>
        <v>0</v>
      </c>
      <c r="P92" s="214"/>
      <c r="Q92" s="214"/>
      <c r="R92" s="214"/>
      <c r="S92" s="103"/>
    </row>
    <row r="93" spans="2:19" s="97" customFormat="1" ht="21" customHeight="1">
      <c r="B93" s="104"/>
      <c r="D93" s="82" t="s">
        <v>566</v>
      </c>
      <c r="O93" s="198">
        <f>$O$145</f>
        <v>0</v>
      </c>
      <c r="P93" s="214"/>
      <c r="Q93" s="214"/>
      <c r="R93" s="214"/>
      <c r="S93" s="105"/>
    </row>
    <row r="94" spans="2:19" s="97" customFormat="1" ht="21" customHeight="1">
      <c r="B94" s="104"/>
      <c r="D94" s="82" t="s">
        <v>567</v>
      </c>
      <c r="O94" s="198">
        <f>$O$165</f>
        <v>0</v>
      </c>
      <c r="P94" s="214"/>
      <c r="Q94" s="214"/>
      <c r="R94" s="214"/>
      <c r="S94" s="105"/>
    </row>
    <row r="95" spans="2:19" s="69" customFormat="1" ht="22.5" customHeight="1">
      <c r="B95" s="101"/>
      <c r="D95" s="102" t="s">
        <v>117</v>
      </c>
      <c r="O95" s="215">
        <f>$O$172</f>
        <v>0</v>
      </c>
      <c r="P95" s="214"/>
      <c r="Q95" s="214"/>
      <c r="R95" s="214"/>
      <c r="S95" s="103"/>
    </row>
    <row r="96" spans="2:19" s="6" customFormat="1" ht="22.5" customHeight="1">
      <c r="B96" s="22"/>
      <c r="S96" s="23"/>
    </row>
    <row r="97" spans="2:22" s="6" customFormat="1" ht="30" customHeight="1">
      <c r="B97" s="22"/>
      <c r="C97" s="64" t="s">
        <v>118</v>
      </c>
      <c r="O97" s="203">
        <f>ROUND($O$98+$O$99+$O$100+$O$101+$O$102+$O$103,2)</f>
        <v>0</v>
      </c>
      <c r="P97" s="172"/>
      <c r="Q97" s="172"/>
      <c r="R97" s="172"/>
      <c r="S97" s="23"/>
      <c r="U97" s="106"/>
      <c r="V97" s="107" t="s">
        <v>34</v>
      </c>
    </row>
    <row r="98" spans="2:63" s="6" customFormat="1" ht="18.75" customHeight="1">
      <c r="B98" s="22"/>
      <c r="D98" s="199" t="s">
        <v>119</v>
      </c>
      <c r="E98" s="172"/>
      <c r="F98" s="172"/>
      <c r="G98" s="172"/>
      <c r="H98" s="172"/>
      <c r="O98" s="197">
        <f>ROUND($O$87*$U$98,2)</f>
        <v>0</v>
      </c>
      <c r="P98" s="172"/>
      <c r="Q98" s="172"/>
      <c r="R98" s="172"/>
      <c r="S98" s="23"/>
      <c r="U98" s="108"/>
      <c r="V98" s="109" t="s">
        <v>37</v>
      </c>
      <c r="AZ98" s="6" t="s">
        <v>120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121</v>
      </c>
    </row>
    <row r="99" spans="2:63" s="6" customFormat="1" ht="18.75" customHeight="1">
      <c r="B99" s="22"/>
      <c r="D99" s="199" t="s">
        <v>122</v>
      </c>
      <c r="E99" s="172"/>
      <c r="F99" s="172"/>
      <c r="G99" s="172"/>
      <c r="H99" s="172"/>
      <c r="O99" s="197">
        <f>ROUND($O$87*$U$99,2)</f>
        <v>0</v>
      </c>
      <c r="P99" s="172"/>
      <c r="Q99" s="172"/>
      <c r="R99" s="172"/>
      <c r="S99" s="23"/>
      <c r="U99" s="108"/>
      <c r="V99" s="109" t="s">
        <v>37</v>
      </c>
      <c r="AZ99" s="6" t="s">
        <v>120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121</v>
      </c>
    </row>
    <row r="100" spans="2:63" s="6" customFormat="1" ht="18.75" customHeight="1">
      <c r="B100" s="22"/>
      <c r="D100" s="199" t="s">
        <v>123</v>
      </c>
      <c r="E100" s="172"/>
      <c r="F100" s="172"/>
      <c r="G100" s="172"/>
      <c r="H100" s="172"/>
      <c r="O100" s="197">
        <f>ROUND($O$87*$U$100,2)</f>
        <v>0</v>
      </c>
      <c r="P100" s="172"/>
      <c r="Q100" s="172"/>
      <c r="R100" s="172"/>
      <c r="S100" s="23"/>
      <c r="U100" s="108"/>
      <c r="V100" s="109" t="s">
        <v>37</v>
      </c>
      <c r="AZ100" s="6" t="s">
        <v>120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121</v>
      </c>
    </row>
    <row r="101" spans="2:63" s="6" customFormat="1" ht="18.75" customHeight="1">
      <c r="B101" s="22"/>
      <c r="D101" s="199" t="s">
        <v>124</v>
      </c>
      <c r="E101" s="172"/>
      <c r="F101" s="172"/>
      <c r="G101" s="172"/>
      <c r="H101" s="172"/>
      <c r="O101" s="197">
        <f>ROUND($O$87*$U$101,2)</f>
        <v>0</v>
      </c>
      <c r="P101" s="172"/>
      <c r="Q101" s="172"/>
      <c r="R101" s="172"/>
      <c r="S101" s="23"/>
      <c r="U101" s="108"/>
      <c r="V101" s="109" t="s">
        <v>37</v>
      </c>
      <c r="AZ101" s="6" t="s">
        <v>120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121</v>
      </c>
    </row>
    <row r="102" spans="2:63" s="6" customFormat="1" ht="18.75" customHeight="1">
      <c r="B102" s="22"/>
      <c r="D102" s="199" t="s">
        <v>125</v>
      </c>
      <c r="E102" s="172"/>
      <c r="F102" s="172"/>
      <c r="G102" s="172"/>
      <c r="H102" s="172"/>
      <c r="O102" s="197">
        <f>ROUND($O$87*$U$102,2)</f>
        <v>0</v>
      </c>
      <c r="P102" s="172"/>
      <c r="Q102" s="172"/>
      <c r="R102" s="172"/>
      <c r="S102" s="23"/>
      <c r="U102" s="108"/>
      <c r="V102" s="109" t="s">
        <v>37</v>
      </c>
      <c r="AZ102" s="6" t="s">
        <v>120</v>
      </c>
      <c r="BF102" s="86">
        <f>IF($V$102="základná",$O$102,0)</f>
        <v>0</v>
      </c>
      <c r="BG102" s="86">
        <f>IF($V$102="znížená",$O$102,0)</f>
        <v>0</v>
      </c>
      <c r="BH102" s="86">
        <f>IF($V$102="zákl. prenesená",$O$102,0)</f>
        <v>0</v>
      </c>
      <c r="BI102" s="86">
        <f>IF($V$102="zníž. prenesená",$O$102,0)</f>
        <v>0</v>
      </c>
      <c r="BJ102" s="86">
        <f>IF($V$102="nulová",$O$102,0)</f>
        <v>0</v>
      </c>
      <c r="BK102" s="6" t="s">
        <v>121</v>
      </c>
    </row>
    <row r="103" spans="2:63" s="6" customFormat="1" ht="18.75" customHeight="1">
      <c r="B103" s="22"/>
      <c r="D103" s="82" t="s">
        <v>126</v>
      </c>
      <c r="O103" s="197">
        <f>ROUND($O$87*$U$103,2)</f>
        <v>0</v>
      </c>
      <c r="P103" s="172"/>
      <c r="Q103" s="172"/>
      <c r="R103" s="172"/>
      <c r="S103" s="23"/>
      <c r="U103" s="110"/>
      <c r="V103" s="111" t="s">
        <v>37</v>
      </c>
      <c r="AZ103" s="6" t="s">
        <v>127</v>
      </c>
      <c r="BF103" s="86">
        <f>IF($V$103="základná",$O$103,0)</f>
        <v>0</v>
      </c>
      <c r="BG103" s="86">
        <f>IF($V$103="znížená",$O$103,0)</f>
        <v>0</v>
      </c>
      <c r="BH103" s="86">
        <f>IF($V$103="zákl. prenesená",$O$103,0)</f>
        <v>0</v>
      </c>
      <c r="BI103" s="86">
        <f>IF($V$103="zníž. prenesená",$O$103,0)</f>
        <v>0</v>
      </c>
      <c r="BJ103" s="86">
        <f>IF($V$103="nulová",$O$103,0)</f>
        <v>0</v>
      </c>
      <c r="BK103" s="6" t="s">
        <v>121</v>
      </c>
    </row>
    <row r="104" spans="2:19" s="6" customFormat="1" ht="14.25" customHeight="1">
      <c r="B104" s="22"/>
      <c r="S104" s="23"/>
    </row>
    <row r="105" spans="2:19" s="6" customFormat="1" ht="30" customHeight="1">
      <c r="B105" s="22"/>
      <c r="C105" s="93" t="s">
        <v>102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200">
        <f>ROUND(SUM($O$87+$O$97),2)</f>
        <v>0</v>
      </c>
      <c r="N105" s="201"/>
      <c r="O105" s="201"/>
      <c r="P105" s="201"/>
      <c r="Q105" s="201"/>
      <c r="R105" s="201"/>
      <c r="S105" s="23"/>
    </row>
    <row r="106" spans="2:19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6"/>
    </row>
    <row r="110" spans="2:19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9"/>
    </row>
    <row r="111" spans="2:19" s="6" customFormat="1" ht="37.5" customHeight="1">
      <c r="B111" s="22"/>
      <c r="C111" s="170" t="s">
        <v>128</v>
      </c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23"/>
    </row>
    <row r="112" spans="2:19" s="6" customFormat="1" ht="7.5" customHeight="1">
      <c r="B112" s="22"/>
      <c r="S112" s="23"/>
    </row>
    <row r="113" spans="2:19" s="6" customFormat="1" ht="30.75" customHeight="1">
      <c r="B113" s="22"/>
      <c r="C113" s="17" t="s">
        <v>15</v>
      </c>
      <c r="F113" s="205" t="str">
        <f>$F$5</f>
        <v>REGENERÁCIA VNÚTROBLOKOV SÍDLISK MESTA BREZNO - MARGITIN PARK</v>
      </c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S113" s="23"/>
    </row>
    <row r="114" spans="2:19" s="6" customFormat="1" ht="37.5" customHeight="1">
      <c r="B114" s="22"/>
      <c r="C114" s="52" t="s">
        <v>104</v>
      </c>
      <c r="F114" s="187" t="str">
        <f>$F$6</f>
        <v>1-17-3 - SO 03 Drevená pergola</v>
      </c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S114" s="23"/>
    </row>
    <row r="115" spans="2:19" s="6" customFormat="1" ht="7.5" customHeight="1">
      <c r="B115" s="22"/>
      <c r="S115" s="23"/>
    </row>
    <row r="116" spans="2:19" s="6" customFormat="1" ht="18.75" customHeight="1">
      <c r="B116" s="22"/>
      <c r="C116" s="17" t="s">
        <v>19</v>
      </c>
      <c r="F116" s="15" t="str">
        <f>$F$8</f>
        <v>p.č. KN-C 1113/1, k.ú. Brezno</v>
      </c>
      <c r="K116" s="17" t="s">
        <v>21</v>
      </c>
      <c r="L116" s="17"/>
      <c r="N116" s="211"/>
      <c r="O116" s="172"/>
      <c r="P116" s="172"/>
      <c r="Q116" s="172"/>
      <c r="S116" s="23"/>
    </row>
    <row r="117" spans="2:19" s="6" customFormat="1" ht="7.5" customHeight="1">
      <c r="B117" s="22"/>
      <c r="S117" s="23"/>
    </row>
    <row r="118" spans="2:19" s="6" customFormat="1" ht="15.75" customHeight="1">
      <c r="B118" s="22"/>
      <c r="C118" s="17" t="s">
        <v>22</v>
      </c>
      <c r="F118" s="15" t="str">
        <f>$E$11</f>
        <v>MESTO BREZNO</v>
      </c>
      <c r="K118" s="17" t="s">
        <v>27</v>
      </c>
      <c r="L118" s="17"/>
      <c r="N118" s="174"/>
      <c r="O118" s="172"/>
      <c r="P118" s="172"/>
      <c r="Q118" s="172"/>
      <c r="R118" s="172"/>
      <c r="S118" s="23"/>
    </row>
    <row r="119" spans="2:19" s="6" customFormat="1" ht="15" customHeight="1">
      <c r="B119" s="22"/>
      <c r="C119" s="17" t="s">
        <v>26</v>
      </c>
      <c r="F119" s="15">
        <f>IF($E$14="","",$E$14)</f>
      </c>
      <c r="K119" s="17" t="s">
        <v>29</v>
      </c>
      <c r="L119" s="17"/>
      <c r="N119" s="174"/>
      <c r="O119" s="172"/>
      <c r="P119" s="172"/>
      <c r="Q119" s="172"/>
      <c r="R119" s="172"/>
      <c r="S119" s="23"/>
    </row>
    <row r="120" spans="2:19" s="6" customFormat="1" ht="11.25" customHeight="1">
      <c r="B120" s="22"/>
      <c r="S120" s="23"/>
    </row>
    <row r="121" spans="2:28" s="112" customFormat="1" ht="30" customHeight="1">
      <c r="B121" s="113"/>
      <c r="C121" s="114" t="s">
        <v>129</v>
      </c>
      <c r="D121" s="115" t="s">
        <v>130</v>
      </c>
      <c r="E121" s="115" t="s">
        <v>52</v>
      </c>
      <c r="F121" s="216" t="s">
        <v>131</v>
      </c>
      <c r="G121" s="217"/>
      <c r="H121" s="217"/>
      <c r="I121" s="217"/>
      <c r="J121" s="115" t="s">
        <v>132</v>
      </c>
      <c r="K121" s="115" t="s">
        <v>133</v>
      </c>
      <c r="L121" s="115" t="s">
        <v>938</v>
      </c>
      <c r="M121" s="216" t="s">
        <v>134</v>
      </c>
      <c r="N121" s="217"/>
      <c r="O121" s="216" t="s">
        <v>135</v>
      </c>
      <c r="P121" s="217"/>
      <c r="Q121" s="217"/>
      <c r="R121" s="218"/>
      <c r="S121" s="116"/>
      <c r="U121" s="59" t="s">
        <v>136</v>
      </c>
      <c r="V121" s="60" t="s">
        <v>34</v>
      </c>
      <c r="W121" s="60" t="s">
        <v>137</v>
      </c>
      <c r="X121" s="60" t="s">
        <v>138</v>
      </c>
      <c r="Y121" s="60" t="s">
        <v>139</v>
      </c>
      <c r="Z121" s="60" t="s">
        <v>140</v>
      </c>
      <c r="AA121" s="60" t="s">
        <v>141</v>
      </c>
      <c r="AB121" s="61" t="s">
        <v>142</v>
      </c>
    </row>
    <row r="122" spans="2:64" s="6" customFormat="1" ht="30" customHeight="1">
      <c r="B122" s="22"/>
      <c r="C122" s="64" t="s">
        <v>106</v>
      </c>
      <c r="O122" s="235">
        <f>$BL$122</f>
        <v>0</v>
      </c>
      <c r="P122" s="172"/>
      <c r="Q122" s="172"/>
      <c r="R122" s="172"/>
      <c r="S122" s="23"/>
      <c r="U122" s="63"/>
      <c r="V122" s="36"/>
      <c r="W122" s="36"/>
      <c r="X122" s="117">
        <f>$X$123+$X$144+$X$172</f>
        <v>0</v>
      </c>
      <c r="Y122" s="36"/>
      <c r="Z122" s="117">
        <f>$Z$123+$Z$144+$Z$172</f>
        <v>6.25704038</v>
      </c>
      <c r="AA122" s="36"/>
      <c r="AB122" s="118">
        <f>$AB$123+$AB$144+$AB$172</f>
        <v>0</v>
      </c>
      <c r="AU122" s="6" t="s">
        <v>69</v>
      </c>
      <c r="AV122" s="6" t="s">
        <v>111</v>
      </c>
      <c r="BL122" s="119">
        <f>$BL$123+$BL$144+$BL$172</f>
        <v>0</v>
      </c>
    </row>
    <row r="123" spans="2:64" s="120" customFormat="1" ht="37.5" customHeight="1">
      <c r="B123" s="121"/>
      <c r="D123" s="122" t="s">
        <v>112</v>
      </c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215">
        <f>$BL$123</f>
        <v>0</v>
      </c>
      <c r="P123" s="234"/>
      <c r="Q123" s="234"/>
      <c r="R123" s="234"/>
      <c r="S123" s="124"/>
      <c r="U123" s="125"/>
      <c r="X123" s="126">
        <f>$X$124+$X$132+$X$142</f>
        <v>0</v>
      </c>
      <c r="Z123" s="126">
        <f>$Z$124+$Z$132+$Z$142</f>
        <v>3.44522304</v>
      </c>
      <c r="AB123" s="127">
        <f>$AB$124+$AB$132+$AB$142</f>
        <v>0</v>
      </c>
      <c r="AS123" s="123" t="s">
        <v>77</v>
      </c>
      <c r="AU123" s="123" t="s">
        <v>69</v>
      </c>
      <c r="AV123" s="123" t="s">
        <v>70</v>
      </c>
      <c r="AZ123" s="123" t="s">
        <v>143</v>
      </c>
      <c r="BL123" s="128">
        <f>$BL$124+$BL$132+$BL$142</f>
        <v>0</v>
      </c>
    </row>
    <row r="124" spans="2:64" s="120" customFormat="1" ht="21" customHeight="1">
      <c r="B124" s="121"/>
      <c r="D124" s="129" t="s">
        <v>113</v>
      </c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233">
        <f>$BL$124</f>
        <v>0</v>
      </c>
      <c r="P124" s="234"/>
      <c r="Q124" s="234"/>
      <c r="R124" s="234"/>
      <c r="S124" s="124"/>
      <c r="U124" s="125"/>
      <c r="X124" s="126">
        <f>SUM($X$125:$X$131)</f>
        <v>0</v>
      </c>
      <c r="Z124" s="126">
        <f>SUM($Z$125:$Z$131)</f>
        <v>0</v>
      </c>
      <c r="AB124" s="127">
        <f>SUM($AB$125:$AB$131)</f>
        <v>0</v>
      </c>
      <c r="AS124" s="123" t="s">
        <v>77</v>
      </c>
      <c r="AU124" s="123" t="s">
        <v>69</v>
      </c>
      <c r="AV124" s="123" t="s">
        <v>77</v>
      </c>
      <c r="AZ124" s="123" t="s">
        <v>143</v>
      </c>
      <c r="BL124" s="128">
        <f>SUM($BL$125:$BL$131)</f>
        <v>0</v>
      </c>
    </row>
    <row r="125" spans="2:66" s="6" customFormat="1" ht="27" customHeight="1">
      <c r="B125" s="22"/>
      <c r="C125" s="130" t="s">
        <v>77</v>
      </c>
      <c r="D125" s="130" t="s">
        <v>145</v>
      </c>
      <c r="E125" s="131" t="s">
        <v>568</v>
      </c>
      <c r="F125" s="219" t="s">
        <v>569</v>
      </c>
      <c r="G125" s="220"/>
      <c r="H125" s="220"/>
      <c r="I125" s="220"/>
      <c r="J125" s="132" t="s">
        <v>165</v>
      </c>
      <c r="K125" s="133">
        <v>0.864</v>
      </c>
      <c r="L125" s="133"/>
      <c r="M125" s="221">
        <v>0</v>
      </c>
      <c r="N125" s="220"/>
      <c r="O125" s="222">
        <f>ROUND($M$125*$K$125,2)</f>
        <v>0</v>
      </c>
      <c r="P125" s="220"/>
      <c r="Q125" s="220"/>
      <c r="R125" s="220"/>
      <c r="S125" s="23"/>
      <c r="U125" s="134"/>
      <c r="V125" s="29" t="s">
        <v>37</v>
      </c>
      <c r="X125" s="135">
        <f>$W$125*$K$125</f>
        <v>0</v>
      </c>
      <c r="Y125" s="135">
        <v>0</v>
      </c>
      <c r="Z125" s="135">
        <f>$Y$125*$K$125</f>
        <v>0</v>
      </c>
      <c r="AA125" s="135">
        <v>0</v>
      </c>
      <c r="AB125" s="136">
        <f>$AA$125*$K$125</f>
        <v>0</v>
      </c>
      <c r="AS125" s="6" t="s">
        <v>149</v>
      </c>
      <c r="AU125" s="6" t="s">
        <v>145</v>
      </c>
      <c r="AV125" s="6" t="s">
        <v>121</v>
      </c>
      <c r="AZ125" s="6" t="s">
        <v>143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121</v>
      </c>
      <c r="BL125" s="86">
        <f>ROUND($M$125*$K$125,2)</f>
        <v>0</v>
      </c>
      <c r="BM125" s="6" t="s">
        <v>149</v>
      </c>
      <c r="BN125" s="6" t="s">
        <v>570</v>
      </c>
    </row>
    <row r="126" spans="2:52" s="6" customFormat="1" ht="18.75" customHeight="1">
      <c r="B126" s="158"/>
      <c r="E126" s="159"/>
      <c r="F126" s="236" t="s">
        <v>571</v>
      </c>
      <c r="G126" s="237"/>
      <c r="H126" s="237"/>
      <c r="I126" s="237"/>
      <c r="K126" s="159"/>
      <c r="L126" s="159"/>
      <c r="S126" s="160"/>
      <c r="U126" s="161"/>
      <c r="AB126" s="162"/>
      <c r="AU126" s="159" t="s">
        <v>376</v>
      </c>
      <c r="AV126" s="159" t="s">
        <v>121</v>
      </c>
      <c r="AW126" s="159" t="s">
        <v>77</v>
      </c>
      <c r="AX126" s="159" t="s">
        <v>111</v>
      </c>
      <c r="AY126" s="159" t="s">
        <v>70</v>
      </c>
      <c r="AZ126" s="159" t="s">
        <v>143</v>
      </c>
    </row>
    <row r="127" spans="2:52" s="6" customFormat="1" ht="18.75" customHeight="1">
      <c r="B127" s="141"/>
      <c r="E127" s="142"/>
      <c r="F127" s="227" t="s">
        <v>572</v>
      </c>
      <c r="G127" s="228"/>
      <c r="H127" s="228"/>
      <c r="I127" s="228"/>
      <c r="K127" s="143">
        <v>0.864</v>
      </c>
      <c r="L127" s="143"/>
      <c r="S127" s="144"/>
      <c r="U127" s="145"/>
      <c r="AB127" s="146"/>
      <c r="AU127" s="142" t="s">
        <v>376</v>
      </c>
      <c r="AV127" s="142" t="s">
        <v>121</v>
      </c>
      <c r="AW127" s="142" t="s">
        <v>121</v>
      </c>
      <c r="AX127" s="142" t="s">
        <v>111</v>
      </c>
      <c r="AY127" s="142" t="s">
        <v>70</v>
      </c>
      <c r="AZ127" s="142" t="s">
        <v>143</v>
      </c>
    </row>
    <row r="128" spans="2:52" s="6" customFormat="1" ht="18.75" customHeight="1">
      <c r="B128" s="147"/>
      <c r="E128" s="148"/>
      <c r="F128" s="229" t="s">
        <v>377</v>
      </c>
      <c r="G128" s="230"/>
      <c r="H128" s="230"/>
      <c r="I128" s="230"/>
      <c r="K128" s="149">
        <v>0.864</v>
      </c>
      <c r="L128" s="149"/>
      <c r="S128" s="150"/>
      <c r="U128" s="151"/>
      <c r="AB128" s="152"/>
      <c r="AU128" s="148" t="s">
        <v>376</v>
      </c>
      <c r="AV128" s="148" t="s">
        <v>121</v>
      </c>
      <c r="AW128" s="148" t="s">
        <v>149</v>
      </c>
      <c r="AX128" s="148" t="s">
        <v>111</v>
      </c>
      <c r="AY128" s="148" t="s">
        <v>77</v>
      </c>
      <c r="AZ128" s="148" t="s">
        <v>143</v>
      </c>
    </row>
    <row r="129" spans="2:66" s="6" customFormat="1" ht="39" customHeight="1">
      <c r="B129" s="22"/>
      <c r="C129" s="130" t="s">
        <v>7</v>
      </c>
      <c r="D129" s="130" t="s">
        <v>145</v>
      </c>
      <c r="E129" s="131" t="s">
        <v>573</v>
      </c>
      <c r="F129" s="219" t="s">
        <v>574</v>
      </c>
      <c r="G129" s="220"/>
      <c r="H129" s="220"/>
      <c r="I129" s="220"/>
      <c r="J129" s="132" t="s">
        <v>165</v>
      </c>
      <c r="K129" s="133">
        <v>0.864</v>
      </c>
      <c r="L129" s="133"/>
      <c r="M129" s="221">
        <v>0</v>
      </c>
      <c r="N129" s="220"/>
      <c r="O129" s="222">
        <f>ROUND($M$129*$K$129,2)</f>
        <v>0</v>
      </c>
      <c r="P129" s="220"/>
      <c r="Q129" s="220"/>
      <c r="R129" s="220"/>
      <c r="S129" s="23"/>
      <c r="U129" s="134"/>
      <c r="V129" s="29" t="s">
        <v>37</v>
      </c>
      <c r="X129" s="135">
        <f>$W$129*$K$129</f>
        <v>0</v>
      </c>
      <c r="Y129" s="135">
        <v>0</v>
      </c>
      <c r="Z129" s="135">
        <f>$Y$129*$K$129</f>
        <v>0</v>
      </c>
      <c r="AA129" s="135">
        <v>0</v>
      </c>
      <c r="AB129" s="136">
        <f>$AA$129*$K$129</f>
        <v>0</v>
      </c>
      <c r="AS129" s="6" t="s">
        <v>149</v>
      </c>
      <c r="AU129" s="6" t="s">
        <v>145</v>
      </c>
      <c r="AV129" s="6" t="s">
        <v>121</v>
      </c>
      <c r="AZ129" s="6" t="s">
        <v>143</v>
      </c>
      <c r="BF129" s="86">
        <f>IF($V$129="základná",$O$129,0)</f>
        <v>0</v>
      </c>
      <c r="BG129" s="86">
        <f>IF($V$129="znížená",$O$129,0)</f>
        <v>0</v>
      </c>
      <c r="BH129" s="86">
        <f>IF($V$129="zákl. prenesená",$O$129,0)</f>
        <v>0</v>
      </c>
      <c r="BI129" s="86">
        <f>IF($V$129="zníž. prenesená",$O$129,0)</f>
        <v>0</v>
      </c>
      <c r="BJ129" s="86">
        <f>IF($V$129="nulová",$O$129,0)</f>
        <v>0</v>
      </c>
      <c r="BK129" s="6" t="s">
        <v>121</v>
      </c>
      <c r="BL129" s="86">
        <f>ROUND($M$129*$K$129,2)</f>
        <v>0</v>
      </c>
      <c r="BM129" s="6" t="s">
        <v>149</v>
      </c>
      <c r="BN129" s="6" t="s">
        <v>575</v>
      </c>
    </row>
    <row r="130" spans="2:66" s="6" customFormat="1" ht="39" customHeight="1">
      <c r="B130" s="22"/>
      <c r="C130" s="130" t="s">
        <v>482</v>
      </c>
      <c r="D130" s="130" t="s">
        <v>145</v>
      </c>
      <c r="E130" s="131" t="s">
        <v>576</v>
      </c>
      <c r="F130" s="219" t="s">
        <v>577</v>
      </c>
      <c r="G130" s="220"/>
      <c r="H130" s="220"/>
      <c r="I130" s="220"/>
      <c r="J130" s="132" t="s">
        <v>165</v>
      </c>
      <c r="K130" s="133">
        <v>14.688</v>
      </c>
      <c r="L130" s="133"/>
      <c r="M130" s="221">
        <v>0</v>
      </c>
      <c r="N130" s="220"/>
      <c r="O130" s="222">
        <f>ROUND($M$130*$K$130,2)</f>
        <v>0</v>
      </c>
      <c r="P130" s="220"/>
      <c r="Q130" s="220"/>
      <c r="R130" s="220"/>
      <c r="S130" s="23"/>
      <c r="U130" s="134"/>
      <c r="V130" s="29" t="s">
        <v>37</v>
      </c>
      <c r="X130" s="135">
        <f>$W$130*$K$130</f>
        <v>0</v>
      </c>
      <c r="Y130" s="135">
        <v>0</v>
      </c>
      <c r="Z130" s="135">
        <f>$Y$130*$K$130</f>
        <v>0</v>
      </c>
      <c r="AA130" s="135">
        <v>0</v>
      </c>
      <c r="AB130" s="136">
        <f>$AA$130*$K$130</f>
        <v>0</v>
      </c>
      <c r="AS130" s="6" t="s">
        <v>149</v>
      </c>
      <c r="AU130" s="6" t="s">
        <v>145</v>
      </c>
      <c r="AV130" s="6" t="s">
        <v>121</v>
      </c>
      <c r="AZ130" s="6" t="s">
        <v>143</v>
      </c>
      <c r="BF130" s="86">
        <f>IF($V$130="základná",$O$130,0)</f>
        <v>0</v>
      </c>
      <c r="BG130" s="86">
        <f>IF($V$130="znížená",$O$130,0)</f>
        <v>0</v>
      </c>
      <c r="BH130" s="86">
        <f>IF($V$130="zákl. prenesená",$O$130,0)</f>
        <v>0</v>
      </c>
      <c r="BI130" s="86">
        <f>IF($V$130="zníž. prenesená",$O$130,0)</f>
        <v>0</v>
      </c>
      <c r="BJ130" s="86">
        <f>IF($V$130="nulová",$O$130,0)</f>
        <v>0</v>
      </c>
      <c r="BK130" s="6" t="s">
        <v>121</v>
      </c>
      <c r="BL130" s="86">
        <f>ROUND($M$130*$K$130,2)</f>
        <v>0</v>
      </c>
      <c r="BM130" s="6" t="s">
        <v>149</v>
      </c>
      <c r="BN130" s="6" t="s">
        <v>578</v>
      </c>
    </row>
    <row r="131" spans="2:66" s="6" customFormat="1" ht="27" customHeight="1">
      <c r="B131" s="22"/>
      <c r="C131" s="130" t="s">
        <v>171</v>
      </c>
      <c r="D131" s="130" t="s">
        <v>145</v>
      </c>
      <c r="E131" s="131" t="s">
        <v>464</v>
      </c>
      <c r="F131" s="219" t="s">
        <v>465</v>
      </c>
      <c r="G131" s="220"/>
      <c r="H131" s="220"/>
      <c r="I131" s="220"/>
      <c r="J131" s="132" t="s">
        <v>165</v>
      </c>
      <c r="K131" s="133">
        <v>0.864</v>
      </c>
      <c r="L131" s="133"/>
      <c r="M131" s="221">
        <v>0</v>
      </c>
      <c r="N131" s="220"/>
      <c r="O131" s="222">
        <f>ROUND($M$131*$K$131,2)</f>
        <v>0</v>
      </c>
      <c r="P131" s="220"/>
      <c r="Q131" s="220"/>
      <c r="R131" s="220"/>
      <c r="S131" s="23"/>
      <c r="U131" s="134"/>
      <c r="V131" s="29" t="s">
        <v>37</v>
      </c>
      <c r="X131" s="135">
        <f>$W$131*$K$131</f>
        <v>0</v>
      </c>
      <c r="Y131" s="135">
        <v>0</v>
      </c>
      <c r="Z131" s="135">
        <f>$Y$131*$K$131</f>
        <v>0</v>
      </c>
      <c r="AA131" s="135">
        <v>0</v>
      </c>
      <c r="AB131" s="136">
        <f>$AA$131*$K$131</f>
        <v>0</v>
      </c>
      <c r="AS131" s="6" t="s">
        <v>149</v>
      </c>
      <c r="AU131" s="6" t="s">
        <v>145</v>
      </c>
      <c r="AV131" s="6" t="s">
        <v>121</v>
      </c>
      <c r="AZ131" s="6" t="s">
        <v>143</v>
      </c>
      <c r="BF131" s="86">
        <f>IF($V$131="základná",$O$131,0)</f>
        <v>0</v>
      </c>
      <c r="BG131" s="86">
        <f>IF($V$131="znížená",$O$131,0)</f>
        <v>0</v>
      </c>
      <c r="BH131" s="86">
        <f>IF($V$131="zákl. prenesená",$O$131,0)</f>
        <v>0</v>
      </c>
      <c r="BI131" s="86">
        <f>IF($V$131="zníž. prenesená",$O$131,0)</f>
        <v>0</v>
      </c>
      <c r="BJ131" s="86">
        <f>IF($V$131="nulová",$O$131,0)</f>
        <v>0</v>
      </c>
      <c r="BK131" s="6" t="s">
        <v>121</v>
      </c>
      <c r="BL131" s="86">
        <f>ROUND($M$131*$K$131,2)</f>
        <v>0</v>
      </c>
      <c r="BM131" s="6" t="s">
        <v>149</v>
      </c>
      <c r="BN131" s="6" t="s">
        <v>579</v>
      </c>
    </row>
    <row r="132" spans="2:64" s="120" customFormat="1" ht="30.75" customHeight="1">
      <c r="B132" s="121"/>
      <c r="D132" s="129" t="s">
        <v>114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233">
        <f>$BL$132</f>
        <v>0</v>
      </c>
      <c r="P132" s="234"/>
      <c r="Q132" s="234"/>
      <c r="R132" s="234"/>
      <c r="S132" s="124"/>
      <c r="U132" s="125"/>
      <c r="X132" s="126">
        <f>SUM($X$133:$X$141)</f>
        <v>0</v>
      </c>
      <c r="Z132" s="126">
        <f>SUM($Z$133:$Z$141)</f>
        <v>3.44522304</v>
      </c>
      <c r="AB132" s="127">
        <f>SUM($AB$133:$AB$141)</f>
        <v>0</v>
      </c>
      <c r="AS132" s="123" t="s">
        <v>77</v>
      </c>
      <c r="AU132" s="123" t="s">
        <v>69</v>
      </c>
      <c r="AV132" s="123" t="s">
        <v>77</v>
      </c>
      <c r="AZ132" s="123" t="s">
        <v>143</v>
      </c>
      <c r="BL132" s="128">
        <f>SUM($BL$133:$BL$141)</f>
        <v>0</v>
      </c>
    </row>
    <row r="133" spans="2:66" s="6" customFormat="1" ht="27" customHeight="1">
      <c r="B133" s="22"/>
      <c r="C133" s="130" t="s">
        <v>144</v>
      </c>
      <c r="D133" s="130" t="s">
        <v>145</v>
      </c>
      <c r="E133" s="131" t="s">
        <v>580</v>
      </c>
      <c r="F133" s="219" t="s">
        <v>581</v>
      </c>
      <c r="G133" s="220"/>
      <c r="H133" s="220"/>
      <c r="I133" s="220"/>
      <c r="J133" s="132" t="s">
        <v>174</v>
      </c>
      <c r="K133" s="133">
        <v>12</v>
      </c>
      <c r="L133" s="133"/>
      <c r="M133" s="221">
        <v>0</v>
      </c>
      <c r="N133" s="220"/>
      <c r="O133" s="222">
        <f>ROUND($M$133*$K$133,2)</f>
        <v>0</v>
      </c>
      <c r="P133" s="220"/>
      <c r="Q133" s="220"/>
      <c r="R133" s="220"/>
      <c r="S133" s="23"/>
      <c r="U133" s="134"/>
      <c r="V133" s="29" t="s">
        <v>37</v>
      </c>
      <c r="X133" s="135">
        <f>$W$133*$K$133</f>
        <v>0</v>
      </c>
      <c r="Y133" s="135">
        <v>0.005</v>
      </c>
      <c r="Z133" s="135">
        <f>$Y$133*$K$133</f>
        <v>0.06</v>
      </c>
      <c r="AA133" s="135">
        <v>0</v>
      </c>
      <c r="AB133" s="136">
        <f>$AA$133*$K$133</f>
        <v>0</v>
      </c>
      <c r="AS133" s="6" t="s">
        <v>149</v>
      </c>
      <c r="AU133" s="6" t="s">
        <v>145</v>
      </c>
      <c r="AV133" s="6" t="s">
        <v>121</v>
      </c>
      <c r="AZ133" s="6" t="s">
        <v>143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121</v>
      </c>
      <c r="BL133" s="86">
        <f>ROUND($M$133*$K$133,2)</f>
        <v>0</v>
      </c>
      <c r="BM133" s="6" t="s">
        <v>149</v>
      </c>
      <c r="BN133" s="6" t="s">
        <v>582</v>
      </c>
    </row>
    <row r="134" spans="2:66" s="6" customFormat="1" ht="15.75" customHeight="1">
      <c r="B134" s="22"/>
      <c r="C134" s="130" t="s">
        <v>121</v>
      </c>
      <c r="D134" s="130" t="s">
        <v>145</v>
      </c>
      <c r="E134" s="131" t="s">
        <v>583</v>
      </c>
      <c r="F134" s="219" t="s">
        <v>584</v>
      </c>
      <c r="G134" s="220"/>
      <c r="H134" s="220"/>
      <c r="I134" s="220"/>
      <c r="J134" s="132" t="s">
        <v>165</v>
      </c>
      <c r="K134" s="133">
        <v>1.536</v>
      </c>
      <c r="L134" s="133"/>
      <c r="M134" s="221">
        <v>0</v>
      </c>
      <c r="N134" s="220"/>
      <c r="O134" s="222">
        <f>ROUND($M$134*$K$134,2)</f>
        <v>0</v>
      </c>
      <c r="P134" s="220"/>
      <c r="Q134" s="220"/>
      <c r="R134" s="220"/>
      <c r="S134" s="23"/>
      <c r="U134" s="134"/>
      <c r="V134" s="29" t="s">
        <v>37</v>
      </c>
      <c r="X134" s="135">
        <f>$W$134*$K$134</f>
        <v>0</v>
      </c>
      <c r="Y134" s="135">
        <v>2.20099</v>
      </c>
      <c r="Z134" s="135">
        <f>$Y$134*$K$134</f>
        <v>3.3807206400000003</v>
      </c>
      <c r="AA134" s="135">
        <v>0</v>
      </c>
      <c r="AB134" s="136">
        <f>$AA$134*$K$134</f>
        <v>0</v>
      </c>
      <c r="AS134" s="6" t="s">
        <v>149</v>
      </c>
      <c r="AU134" s="6" t="s">
        <v>145</v>
      </c>
      <c r="AV134" s="6" t="s">
        <v>121</v>
      </c>
      <c r="AZ134" s="6" t="s">
        <v>143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121</v>
      </c>
      <c r="BL134" s="86">
        <f>ROUND($M$134*$K$134,2)</f>
        <v>0</v>
      </c>
      <c r="BM134" s="6" t="s">
        <v>149</v>
      </c>
      <c r="BN134" s="6" t="s">
        <v>585</v>
      </c>
    </row>
    <row r="135" spans="2:52" s="6" customFormat="1" ht="18.75" customHeight="1">
      <c r="B135" s="158"/>
      <c r="E135" s="159"/>
      <c r="F135" s="236" t="s">
        <v>571</v>
      </c>
      <c r="G135" s="237"/>
      <c r="H135" s="237"/>
      <c r="I135" s="237"/>
      <c r="K135" s="159"/>
      <c r="L135" s="159"/>
      <c r="S135" s="160"/>
      <c r="U135" s="161"/>
      <c r="AB135" s="162"/>
      <c r="AU135" s="159" t="s">
        <v>376</v>
      </c>
      <c r="AV135" s="159" t="s">
        <v>121</v>
      </c>
      <c r="AW135" s="159" t="s">
        <v>77</v>
      </c>
      <c r="AX135" s="159" t="s">
        <v>111</v>
      </c>
      <c r="AY135" s="159" t="s">
        <v>70</v>
      </c>
      <c r="AZ135" s="159" t="s">
        <v>143</v>
      </c>
    </row>
    <row r="136" spans="2:52" s="6" customFormat="1" ht="18.75" customHeight="1">
      <c r="B136" s="141"/>
      <c r="E136" s="142"/>
      <c r="F136" s="227" t="s">
        <v>586</v>
      </c>
      <c r="G136" s="228"/>
      <c r="H136" s="228"/>
      <c r="I136" s="228"/>
      <c r="K136" s="143">
        <v>1.536</v>
      </c>
      <c r="L136" s="143"/>
      <c r="S136" s="144"/>
      <c r="U136" s="145"/>
      <c r="AB136" s="146"/>
      <c r="AU136" s="142" t="s">
        <v>376</v>
      </c>
      <c r="AV136" s="142" t="s">
        <v>121</v>
      </c>
      <c r="AW136" s="142" t="s">
        <v>121</v>
      </c>
      <c r="AX136" s="142" t="s">
        <v>111</v>
      </c>
      <c r="AY136" s="142" t="s">
        <v>70</v>
      </c>
      <c r="AZ136" s="142" t="s">
        <v>143</v>
      </c>
    </row>
    <row r="137" spans="2:52" s="6" customFormat="1" ht="18.75" customHeight="1">
      <c r="B137" s="147"/>
      <c r="E137" s="148"/>
      <c r="F137" s="229" t="s">
        <v>377</v>
      </c>
      <c r="G137" s="230"/>
      <c r="H137" s="230"/>
      <c r="I137" s="230"/>
      <c r="K137" s="149">
        <v>1.536</v>
      </c>
      <c r="L137" s="149"/>
      <c r="S137" s="150"/>
      <c r="U137" s="151"/>
      <c r="AB137" s="152"/>
      <c r="AU137" s="148" t="s">
        <v>376</v>
      </c>
      <c r="AV137" s="148" t="s">
        <v>121</v>
      </c>
      <c r="AW137" s="148" t="s">
        <v>149</v>
      </c>
      <c r="AX137" s="148" t="s">
        <v>111</v>
      </c>
      <c r="AY137" s="148" t="s">
        <v>77</v>
      </c>
      <c r="AZ137" s="148" t="s">
        <v>143</v>
      </c>
    </row>
    <row r="138" spans="2:66" s="6" customFormat="1" ht="27" customHeight="1">
      <c r="B138" s="22"/>
      <c r="C138" s="130" t="s">
        <v>388</v>
      </c>
      <c r="D138" s="130" t="s">
        <v>145</v>
      </c>
      <c r="E138" s="131" t="s">
        <v>587</v>
      </c>
      <c r="F138" s="219" t="s">
        <v>588</v>
      </c>
      <c r="G138" s="220"/>
      <c r="H138" s="220"/>
      <c r="I138" s="220"/>
      <c r="J138" s="132" t="s">
        <v>148</v>
      </c>
      <c r="K138" s="133">
        <v>6.72</v>
      </c>
      <c r="L138" s="133"/>
      <c r="M138" s="221">
        <v>0</v>
      </c>
      <c r="N138" s="220"/>
      <c r="O138" s="222">
        <f>ROUND($M$138*$K$138,2)</f>
        <v>0</v>
      </c>
      <c r="P138" s="220"/>
      <c r="Q138" s="220"/>
      <c r="R138" s="220"/>
      <c r="S138" s="23"/>
      <c r="U138" s="134"/>
      <c r="V138" s="29" t="s">
        <v>37</v>
      </c>
      <c r="X138" s="135">
        <f>$W$138*$K$138</f>
        <v>0</v>
      </c>
      <c r="Y138" s="135">
        <v>0.00067</v>
      </c>
      <c r="Z138" s="135">
        <f>$Y$138*$K$138</f>
        <v>0.0045024</v>
      </c>
      <c r="AA138" s="135">
        <v>0</v>
      </c>
      <c r="AB138" s="136">
        <f>$AA$138*$K$138</f>
        <v>0</v>
      </c>
      <c r="AS138" s="6" t="s">
        <v>149</v>
      </c>
      <c r="AU138" s="6" t="s">
        <v>145</v>
      </c>
      <c r="AV138" s="6" t="s">
        <v>121</v>
      </c>
      <c r="AZ138" s="6" t="s">
        <v>143</v>
      </c>
      <c r="BF138" s="86">
        <f>IF($V$138="základná",$O$138,0)</f>
        <v>0</v>
      </c>
      <c r="BG138" s="86">
        <f>IF($V$138="znížená",$O$138,0)</f>
        <v>0</v>
      </c>
      <c r="BH138" s="86">
        <f>IF($V$138="zákl. prenesená",$O$138,0)</f>
        <v>0</v>
      </c>
      <c r="BI138" s="86">
        <f>IF($V$138="zníž. prenesená",$O$138,0)</f>
        <v>0</v>
      </c>
      <c r="BJ138" s="86">
        <f>IF($V$138="nulová",$O$138,0)</f>
        <v>0</v>
      </c>
      <c r="BK138" s="6" t="s">
        <v>121</v>
      </c>
      <c r="BL138" s="86">
        <f>ROUND($M$138*$K$138,2)</f>
        <v>0</v>
      </c>
      <c r="BM138" s="6" t="s">
        <v>149</v>
      </c>
      <c r="BN138" s="6" t="s">
        <v>589</v>
      </c>
    </row>
    <row r="139" spans="2:52" s="6" customFormat="1" ht="18.75" customHeight="1">
      <c r="B139" s="141"/>
      <c r="E139" s="142"/>
      <c r="F139" s="227" t="s">
        <v>590</v>
      </c>
      <c r="G139" s="228"/>
      <c r="H139" s="228"/>
      <c r="I139" s="228"/>
      <c r="K139" s="143">
        <v>6.72</v>
      </c>
      <c r="L139" s="143"/>
      <c r="S139" s="144"/>
      <c r="U139" s="145"/>
      <c r="AB139" s="146"/>
      <c r="AU139" s="142" t="s">
        <v>376</v>
      </c>
      <c r="AV139" s="142" t="s">
        <v>121</v>
      </c>
      <c r="AW139" s="142" t="s">
        <v>121</v>
      </c>
      <c r="AX139" s="142" t="s">
        <v>111</v>
      </c>
      <c r="AY139" s="142" t="s">
        <v>70</v>
      </c>
      <c r="AZ139" s="142" t="s">
        <v>143</v>
      </c>
    </row>
    <row r="140" spans="2:52" s="6" customFormat="1" ht="18.75" customHeight="1">
      <c r="B140" s="147"/>
      <c r="E140" s="148"/>
      <c r="F140" s="229" t="s">
        <v>377</v>
      </c>
      <c r="G140" s="230"/>
      <c r="H140" s="230"/>
      <c r="I140" s="230"/>
      <c r="K140" s="149">
        <v>6.72</v>
      </c>
      <c r="L140" s="149"/>
      <c r="S140" s="150"/>
      <c r="U140" s="151"/>
      <c r="AB140" s="152"/>
      <c r="AU140" s="148" t="s">
        <v>376</v>
      </c>
      <c r="AV140" s="148" t="s">
        <v>121</v>
      </c>
      <c r="AW140" s="148" t="s">
        <v>149</v>
      </c>
      <c r="AX140" s="148" t="s">
        <v>111</v>
      </c>
      <c r="AY140" s="148" t="s">
        <v>77</v>
      </c>
      <c r="AZ140" s="148" t="s">
        <v>143</v>
      </c>
    </row>
    <row r="141" spans="2:66" s="6" customFormat="1" ht="27" customHeight="1">
      <c r="B141" s="22"/>
      <c r="C141" s="130" t="s">
        <v>149</v>
      </c>
      <c r="D141" s="130" t="s">
        <v>145</v>
      </c>
      <c r="E141" s="131" t="s">
        <v>591</v>
      </c>
      <c r="F141" s="219" t="s">
        <v>592</v>
      </c>
      <c r="G141" s="220"/>
      <c r="H141" s="220"/>
      <c r="I141" s="220"/>
      <c r="J141" s="132" t="s">
        <v>148</v>
      </c>
      <c r="K141" s="133">
        <v>6.72</v>
      </c>
      <c r="L141" s="133"/>
      <c r="M141" s="221">
        <v>0</v>
      </c>
      <c r="N141" s="220"/>
      <c r="O141" s="222">
        <f>ROUND($M$141*$K$141,2)</f>
        <v>0</v>
      </c>
      <c r="P141" s="220"/>
      <c r="Q141" s="220"/>
      <c r="R141" s="220"/>
      <c r="S141" s="23"/>
      <c r="U141" s="134"/>
      <c r="V141" s="29" t="s">
        <v>37</v>
      </c>
      <c r="X141" s="135">
        <f>$W$141*$K$141</f>
        <v>0</v>
      </c>
      <c r="Y141" s="135">
        <v>0</v>
      </c>
      <c r="Z141" s="135">
        <f>$Y$141*$K$141</f>
        <v>0</v>
      </c>
      <c r="AA141" s="135">
        <v>0</v>
      </c>
      <c r="AB141" s="136">
        <f>$AA$141*$K$141</f>
        <v>0</v>
      </c>
      <c r="AS141" s="6" t="s">
        <v>149</v>
      </c>
      <c r="AU141" s="6" t="s">
        <v>145</v>
      </c>
      <c r="AV141" s="6" t="s">
        <v>121</v>
      </c>
      <c r="AZ141" s="6" t="s">
        <v>143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121</v>
      </c>
      <c r="BL141" s="86">
        <f>ROUND($M$141*$K$141,2)</f>
        <v>0</v>
      </c>
      <c r="BM141" s="6" t="s">
        <v>149</v>
      </c>
      <c r="BN141" s="6" t="s">
        <v>593</v>
      </c>
    </row>
    <row r="142" spans="2:64" s="120" customFormat="1" ht="30.75" customHeight="1">
      <c r="B142" s="121"/>
      <c r="D142" s="129" t="s">
        <v>116</v>
      </c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233">
        <f>$BL$142</f>
        <v>0</v>
      </c>
      <c r="P142" s="234"/>
      <c r="Q142" s="234"/>
      <c r="R142" s="234"/>
      <c r="S142" s="124"/>
      <c r="U142" s="125"/>
      <c r="X142" s="126">
        <f>$X$143</f>
        <v>0</v>
      </c>
      <c r="Z142" s="126">
        <f>$Z$143</f>
        <v>0</v>
      </c>
      <c r="AB142" s="127">
        <f>$AB$143</f>
        <v>0</v>
      </c>
      <c r="AS142" s="123" t="s">
        <v>77</v>
      </c>
      <c r="AU142" s="123" t="s">
        <v>69</v>
      </c>
      <c r="AV142" s="123" t="s">
        <v>77</v>
      </c>
      <c r="AZ142" s="123" t="s">
        <v>143</v>
      </c>
      <c r="BL142" s="128">
        <f>$BL$143</f>
        <v>0</v>
      </c>
    </row>
    <row r="143" spans="2:66" s="6" customFormat="1" ht="27" customHeight="1">
      <c r="B143" s="22"/>
      <c r="C143" s="130" t="s">
        <v>151</v>
      </c>
      <c r="D143" s="130" t="s">
        <v>145</v>
      </c>
      <c r="E143" s="131" t="s">
        <v>428</v>
      </c>
      <c r="F143" s="219" t="s">
        <v>429</v>
      </c>
      <c r="G143" s="220"/>
      <c r="H143" s="220"/>
      <c r="I143" s="220"/>
      <c r="J143" s="132" t="s">
        <v>430</v>
      </c>
      <c r="K143" s="133">
        <v>3.445</v>
      </c>
      <c r="L143" s="133"/>
      <c r="M143" s="221">
        <v>0</v>
      </c>
      <c r="N143" s="220"/>
      <c r="O143" s="222">
        <f>ROUND($M$143*$K$143,2)</f>
        <v>0</v>
      </c>
      <c r="P143" s="220"/>
      <c r="Q143" s="220"/>
      <c r="R143" s="220"/>
      <c r="S143" s="23"/>
      <c r="U143" s="134"/>
      <c r="V143" s="29" t="s">
        <v>37</v>
      </c>
      <c r="X143" s="135">
        <f>$W$143*$K$143</f>
        <v>0</v>
      </c>
      <c r="Y143" s="135">
        <v>0</v>
      </c>
      <c r="Z143" s="135">
        <f>$Y$143*$K$143</f>
        <v>0</v>
      </c>
      <c r="AA143" s="135">
        <v>0</v>
      </c>
      <c r="AB143" s="136">
        <f>$AA$143*$K$143</f>
        <v>0</v>
      </c>
      <c r="AS143" s="6" t="s">
        <v>149</v>
      </c>
      <c r="AU143" s="6" t="s">
        <v>145</v>
      </c>
      <c r="AV143" s="6" t="s">
        <v>121</v>
      </c>
      <c r="AZ143" s="6" t="s">
        <v>143</v>
      </c>
      <c r="BF143" s="86">
        <f>IF($V$143="základná",$O$143,0)</f>
        <v>0</v>
      </c>
      <c r="BG143" s="86">
        <f>IF($V$143="znížená",$O$143,0)</f>
        <v>0</v>
      </c>
      <c r="BH143" s="86">
        <f>IF($V$143="zákl. prenesená",$O$143,0)</f>
        <v>0</v>
      </c>
      <c r="BI143" s="86">
        <f>IF($V$143="zníž. prenesená",$O$143,0)</f>
        <v>0</v>
      </c>
      <c r="BJ143" s="86">
        <f>IF($V$143="nulová",$O$143,0)</f>
        <v>0</v>
      </c>
      <c r="BK143" s="6" t="s">
        <v>121</v>
      </c>
      <c r="BL143" s="86">
        <f>ROUND($M$143*$K$143,2)</f>
        <v>0</v>
      </c>
      <c r="BM143" s="6" t="s">
        <v>149</v>
      </c>
      <c r="BN143" s="6" t="s">
        <v>594</v>
      </c>
    </row>
    <row r="144" spans="2:64" s="120" customFormat="1" ht="37.5" customHeight="1">
      <c r="B144" s="121"/>
      <c r="D144" s="122" t="s">
        <v>565</v>
      </c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215">
        <f>$BL$144</f>
        <v>0</v>
      </c>
      <c r="P144" s="234"/>
      <c r="Q144" s="234"/>
      <c r="R144" s="234"/>
      <c r="S144" s="124"/>
      <c r="U144" s="125"/>
      <c r="X144" s="126">
        <f>$X$145+$X$165</f>
        <v>0</v>
      </c>
      <c r="Z144" s="126">
        <f>$Z$145+$Z$165</f>
        <v>2.81181734</v>
      </c>
      <c r="AB144" s="127">
        <f>$AB$145+$AB$165</f>
        <v>0</v>
      </c>
      <c r="AS144" s="123" t="s">
        <v>121</v>
      </c>
      <c r="AU144" s="123" t="s">
        <v>69</v>
      </c>
      <c r="AV144" s="123" t="s">
        <v>70</v>
      </c>
      <c r="AZ144" s="123" t="s">
        <v>143</v>
      </c>
      <c r="BL144" s="128">
        <f>$BL$145+$BL$165</f>
        <v>0</v>
      </c>
    </row>
    <row r="145" spans="2:64" s="120" customFormat="1" ht="21" customHeight="1">
      <c r="B145" s="121"/>
      <c r="D145" s="129" t="s">
        <v>566</v>
      </c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233">
        <f>$BL$145</f>
        <v>0</v>
      </c>
      <c r="P145" s="234"/>
      <c r="Q145" s="234"/>
      <c r="R145" s="234"/>
      <c r="S145" s="124"/>
      <c r="U145" s="125"/>
      <c r="X145" s="126">
        <f>SUM($X$146:$X$164)</f>
        <v>0</v>
      </c>
      <c r="Z145" s="126">
        <f>SUM($Z$146:$Z$164)</f>
        <v>2.7722807</v>
      </c>
      <c r="AB145" s="127">
        <f>SUM($AB$146:$AB$164)</f>
        <v>0</v>
      </c>
      <c r="AS145" s="123" t="s">
        <v>121</v>
      </c>
      <c r="AU145" s="123" t="s">
        <v>69</v>
      </c>
      <c r="AV145" s="123" t="s">
        <v>77</v>
      </c>
      <c r="AZ145" s="123" t="s">
        <v>143</v>
      </c>
      <c r="BL145" s="128">
        <f>SUM($BL$146:$BL$164)</f>
        <v>0</v>
      </c>
    </row>
    <row r="146" spans="2:66" s="6" customFormat="1" ht="27" customHeight="1">
      <c r="B146" s="22"/>
      <c r="C146" s="130" t="s">
        <v>411</v>
      </c>
      <c r="D146" s="130" t="s">
        <v>145</v>
      </c>
      <c r="E146" s="131" t="s">
        <v>595</v>
      </c>
      <c r="F146" s="219" t="s">
        <v>596</v>
      </c>
      <c r="G146" s="220"/>
      <c r="H146" s="220"/>
      <c r="I146" s="220"/>
      <c r="J146" s="132" t="s">
        <v>174</v>
      </c>
      <c r="K146" s="133">
        <v>40</v>
      </c>
      <c r="L146" s="133"/>
      <c r="M146" s="221">
        <v>0</v>
      </c>
      <c r="N146" s="220"/>
      <c r="O146" s="222">
        <f>ROUND($M$146*$K$146,2)</f>
        <v>0</v>
      </c>
      <c r="P146" s="220"/>
      <c r="Q146" s="220"/>
      <c r="R146" s="220"/>
      <c r="S146" s="23"/>
      <c r="U146" s="134"/>
      <c r="V146" s="29" t="s">
        <v>37</v>
      </c>
      <c r="X146" s="135">
        <f>$W$146*$K$146</f>
        <v>0</v>
      </c>
      <c r="Y146" s="135">
        <v>0</v>
      </c>
      <c r="Z146" s="135">
        <f>$Y$146*$K$146</f>
        <v>0</v>
      </c>
      <c r="AA146" s="135">
        <v>0</v>
      </c>
      <c r="AB146" s="136">
        <f>$AA$146*$K$146</f>
        <v>0</v>
      </c>
      <c r="AS146" s="6" t="s">
        <v>162</v>
      </c>
      <c r="AU146" s="6" t="s">
        <v>145</v>
      </c>
      <c r="AV146" s="6" t="s">
        <v>121</v>
      </c>
      <c r="AZ146" s="6" t="s">
        <v>143</v>
      </c>
      <c r="BF146" s="86">
        <f>IF($V$146="základná",$O$146,0)</f>
        <v>0</v>
      </c>
      <c r="BG146" s="86">
        <f>IF($V$146="znížená",$O$146,0)</f>
        <v>0</v>
      </c>
      <c r="BH146" s="86">
        <f>IF($V$146="zákl. prenesená",$O$146,0)</f>
        <v>0</v>
      </c>
      <c r="BI146" s="86">
        <f>IF($V$146="zníž. prenesená",$O$146,0)</f>
        <v>0</v>
      </c>
      <c r="BJ146" s="86">
        <f>IF($V$146="nulová",$O$146,0)</f>
        <v>0</v>
      </c>
      <c r="BK146" s="6" t="s">
        <v>121</v>
      </c>
      <c r="BL146" s="86">
        <f>ROUND($M$146*$K$146,2)</f>
        <v>0</v>
      </c>
      <c r="BM146" s="6" t="s">
        <v>162</v>
      </c>
      <c r="BN146" s="6" t="s">
        <v>597</v>
      </c>
    </row>
    <row r="147" spans="2:66" s="6" customFormat="1" ht="39" customHeight="1">
      <c r="B147" s="22"/>
      <c r="C147" s="130" t="s">
        <v>398</v>
      </c>
      <c r="D147" s="130" t="s">
        <v>145</v>
      </c>
      <c r="E147" s="131" t="s">
        <v>598</v>
      </c>
      <c r="F147" s="219" t="s">
        <v>599</v>
      </c>
      <c r="G147" s="220"/>
      <c r="H147" s="220"/>
      <c r="I147" s="220"/>
      <c r="J147" s="132" t="s">
        <v>442</v>
      </c>
      <c r="K147" s="133">
        <v>83.2</v>
      </c>
      <c r="L147" s="133"/>
      <c r="M147" s="221">
        <v>0</v>
      </c>
      <c r="N147" s="220"/>
      <c r="O147" s="222">
        <f>ROUND($M$147*$K$147,2)</f>
        <v>0</v>
      </c>
      <c r="P147" s="220"/>
      <c r="Q147" s="220"/>
      <c r="R147" s="220"/>
      <c r="S147" s="23"/>
      <c r="U147" s="134"/>
      <c r="V147" s="29" t="s">
        <v>37</v>
      </c>
      <c r="X147" s="135">
        <f>$W$147*$K$147</f>
        <v>0</v>
      </c>
      <c r="Y147" s="135">
        <v>0.00021</v>
      </c>
      <c r="Z147" s="135">
        <f>$Y$147*$K$147</f>
        <v>0.017472</v>
      </c>
      <c r="AA147" s="135">
        <v>0</v>
      </c>
      <c r="AB147" s="136">
        <f>$AA$147*$K$147</f>
        <v>0</v>
      </c>
      <c r="AS147" s="6" t="s">
        <v>162</v>
      </c>
      <c r="AU147" s="6" t="s">
        <v>145</v>
      </c>
      <c r="AV147" s="6" t="s">
        <v>121</v>
      </c>
      <c r="AZ147" s="6" t="s">
        <v>143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121</v>
      </c>
      <c r="BL147" s="86">
        <f>ROUND($M$147*$K$147,2)</f>
        <v>0</v>
      </c>
      <c r="BM147" s="6" t="s">
        <v>162</v>
      </c>
      <c r="BN147" s="6" t="s">
        <v>600</v>
      </c>
    </row>
    <row r="148" spans="2:52" s="6" customFormat="1" ht="18.75" customHeight="1">
      <c r="B148" s="141"/>
      <c r="E148" s="142"/>
      <c r="F148" s="227" t="s">
        <v>601</v>
      </c>
      <c r="G148" s="228"/>
      <c r="H148" s="228"/>
      <c r="I148" s="228"/>
      <c r="K148" s="143">
        <v>83.2</v>
      </c>
      <c r="L148" s="143"/>
      <c r="S148" s="144"/>
      <c r="U148" s="145"/>
      <c r="AB148" s="146"/>
      <c r="AU148" s="142" t="s">
        <v>376</v>
      </c>
      <c r="AV148" s="142" t="s">
        <v>121</v>
      </c>
      <c r="AW148" s="142" t="s">
        <v>121</v>
      </c>
      <c r="AX148" s="142" t="s">
        <v>111</v>
      </c>
      <c r="AY148" s="142" t="s">
        <v>70</v>
      </c>
      <c r="AZ148" s="142" t="s">
        <v>143</v>
      </c>
    </row>
    <row r="149" spans="2:52" s="6" customFormat="1" ht="18.75" customHeight="1">
      <c r="B149" s="147"/>
      <c r="E149" s="148"/>
      <c r="F149" s="229" t="s">
        <v>377</v>
      </c>
      <c r="G149" s="230"/>
      <c r="H149" s="230"/>
      <c r="I149" s="230"/>
      <c r="K149" s="149">
        <v>83.2</v>
      </c>
      <c r="L149" s="149"/>
      <c r="S149" s="150"/>
      <c r="U149" s="151"/>
      <c r="AB149" s="152"/>
      <c r="AU149" s="148" t="s">
        <v>376</v>
      </c>
      <c r="AV149" s="148" t="s">
        <v>121</v>
      </c>
      <c r="AW149" s="148" t="s">
        <v>149</v>
      </c>
      <c r="AX149" s="148" t="s">
        <v>111</v>
      </c>
      <c r="AY149" s="148" t="s">
        <v>77</v>
      </c>
      <c r="AZ149" s="148" t="s">
        <v>143</v>
      </c>
    </row>
    <row r="150" spans="2:66" s="6" customFormat="1" ht="39" customHeight="1">
      <c r="B150" s="22"/>
      <c r="C150" s="130" t="s">
        <v>395</v>
      </c>
      <c r="D150" s="130" t="s">
        <v>145</v>
      </c>
      <c r="E150" s="131" t="s">
        <v>602</v>
      </c>
      <c r="F150" s="219" t="s">
        <v>603</v>
      </c>
      <c r="G150" s="220"/>
      <c r="H150" s="220"/>
      <c r="I150" s="220"/>
      <c r="J150" s="132" t="s">
        <v>442</v>
      </c>
      <c r="K150" s="133">
        <v>8</v>
      </c>
      <c r="L150" s="133"/>
      <c r="M150" s="221">
        <v>0</v>
      </c>
      <c r="N150" s="220"/>
      <c r="O150" s="222">
        <f>ROUND($M$150*$K$150,2)</f>
        <v>0</v>
      </c>
      <c r="P150" s="220"/>
      <c r="Q150" s="220"/>
      <c r="R150" s="220"/>
      <c r="S150" s="23"/>
      <c r="U150" s="134"/>
      <c r="V150" s="29" t="s">
        <v>37</v>
      </c>
      <c r="X150" s="135">
        <f>$W$150*$K$150</f>
        <v>0</v>
      </c>
      <c r="Y150" s="135">
        <v>0.00021</v>
      </c>
      <c r="Z150" s="135">
        <f>$Y$150*$K$150</f>
        <v>0.00168</v>
      </c>
      <c r="AA150" s="135">
        <v>0</v>
      </c>
      <c r="AB150" s="136">
        <f>$AA$150*$K$150</f>
        <v>0</v>
      </c>
      <c r="AS150" s="6" t="s">
        <v>162</v>
      </c>
      <c r="AU150" s="6" t="s">
        <v>145</v>
      </c>
      <c r="AV150" s="6" t="s">
        <v>121</v>
      </c>
      <c r="AZ150" s="6" t="s">
        <v>143</v>
      </c>
      <c r="BF150" s="86">
        <f>IF($V$150="základná",$O$150,0)</f>
        <v>0</v>
      </c>
      <c r="BG150" s="86">
        <f>IF($V$150="znížená",$O$150,0)</f>
        <v>0</v>
      </c>
      <c r="BH150" s="86">
        <f>IF($V$150="zákl. prenesená",$O$150,0)</f>
        <v>0</v>
      </c>
      <c r="BI150" s="86">
        <f>IF($V$150="zníž. prenesená",$O$150,0)</f>
        <v>0</v>
      </c>
      <c r="BJ150" s="86">
        <f>IF($V$150="nulová",$O$150,0)</f>
        <v>0</v>
      </c>
      <c r="BK150" s="6" t="s">
        <v>121</v>
      </c>
      <c r="BL150" s="86">
        <f>ROUND($M$150*$K$150,2)</f>
        <v>0</v>
      </c>
      <c r="BM150" s="6" t="s">
        <v>162</v>
      </c>
      <c r="BN150" s="6" t="s">
        <v>604</v>
      </c>
    </row>
    <row r="151" spans="2:52" s="6" customFormat="1" ht="18.75" customHeight="1">
      <c r="B151" s="141"/>
      <c r="E151" s="142"/>
      <c r="F151" s="227" t="s">
        <v>605</v>
      </c>
      <c r="G151" s="228"/>
      <c r="H151" s="228"/>
      <c r="I151" s="228"/>
      <c r="K151" s="143">
        <v>8</v>
      </c>
      <c r="L151" s="143"/>
      <c r="S151" s="144"/>
      <c r="U151" s="145"/>
      <c r="AB151" s="146"/>
      <c r="AU151" s="142" t="s">
        <v>376</v>
      </c>
      <c r="AV151" s="142" t="s">
        <v>121</v>
      </c>
      <c r="AW151" s="142" t="s">
        <v>121</v>
      </c>
      <c r="AX151" s="142" t="s">
        <v>111</v>
      </c>
      <c r="AY151" s="142" t="s">
        <v>70</v>
      </c>
      <c r="AZ151" s="142" t="s">
        <v>143</v>
      </c>
    </row>
    <row r="152" spans="2:52" s="6" customFormat="1" ht="18.75" customHeight="1">
      <c r="B152" s="147"/>
      <c r="E152" s="148"/>
      <c r="F152" s="229" t="s">
        <v>377</v>
      </c>
      <c r="G152" s="230"/>
      <c r="H152" s="230"/>
      <c r="I152" s="230"/>
      <c r="K152" s="149">
        <v>8</v>
      </c>
      <c r="L152" s="149"/>
      <c r="S152" s="150"/>
      <c r="U152" s="151"/>
      <c r="AB152" s="152"/>
      <c r="AU152" s="148" t="s">
        <v>376</v>
      </c>
      <c r="AV152" s="148" t="s">
        <v>121</v>
      </c>
      <c r="AW152" s="148" t="s">
        <v>149</v>
      </c>
      <c r="AX152" s="148" t="s">
        <v>111</v>
      </c>
      <c r="AY152" s="148" t="s">
        <v>77</v>
      </c>
      <c r="AZ152" s="148" t="s">
        <v>143</v>
      </c>
    </row>
    <row r="153" spans="2:66" s="6" customFormat="1" ht="39" customHeight="1">
      <c r="B153" s="22"/>
      <c r="C153" s="130" t="s">
        <v>427</v>
      </c>
      <c r="D153" s="130" t="s">
        <v>145</v>
      </c>
      <c r="E153" s="131" t="s">
        <v>606</v>
      </c>
      <c r="F153" s="219" t="s">
        <v>607</v>
      </c>
      <c r="G153" s="220"/>
      <c r="H153" s="220"/>
      <c r="I153" s="220"/>
      <c r="J153" s="132" t="s">
        <v>442</v>
      </c>
      <c r="K153" s="133">
        <v>82.4</v>
      </c>
      <c r="L153" s="133"/>
      <c r="M153" s="221">
        <v>0</v>
      </c>
      <c r="N153" s="220"/>
      <c r="O153" s="222">
        <f>ROUND($M$153*$K$153,2)</f>
        <v>0</v>
      </c>
      <c r="P153" s="220"/>
      <c r="Q153" s="220"/>
      <c r="R153" s="220"/>
      <c r="S153" s="23"/>
      <c r="U153" s="134"/>
      <c r="V153" s="29" t="s">
        <v>37</v>
      </c>
      <c r="X153" s="135">
        <f>$W$153*$K$153</f>
        <v>0</v>
      </c>
      <c r="Y153" s="135">
        <v>0.00021</v>
      </c>
      <c r="Z153" s="135">
        <f>$Y$153*$K$153</f>
        <v>0.017304000000000003</v>
      </c>
      <c r="AA153" s="135">
        <v>0</v>
      </c>
      <c r="AB153" s="136">
        <f>$AA$153*$K$153</f>
        <v>0</v>
      </c>
      <c r="AS153" s="6" t="s">
        <v>162</v>
      </c>
      <c r="AU153" s="6" t="s">
        <v>145</v>
      </c>
      <c r="AV153" s="6" t="s">
        <v>121</v>
      </c>
      <c r="AZ153" s="6" t="s">
        <v>143</v>
      </c>
      <c r="BF153" s="86">
        <f>IF($V$153="základná",$O$153,0)</f>
        <v>0</v>
      </c>
      <c r="BG153" s="86">
        <f>IF($V$153="znížená",$O$153,0)</f>
        <v>0</v>
      </c>
      <c r="BH153" s="86">
        <f>IF($V$153="zákl. prenesená",$O$153,0)</f>
        <v>0</v>
      </c>
      <c r="BI153" s="86">
        <f>IF($V$153="zníž. prenesená",$O$153,0)</f>
        <v>0</v>
      </c>
      <c r="BJ153" s="86">
        <f>IF($V$153="nulová",$O$153,0)</f>
        <v>0</v>
      </c>
      <c r="BK153" s="6" t="s">
        <v>121</v>
      </c>
      <c r="BL153" s="86">
        <f>ROUND($M$153*$K$153,2)</f>
        <v>0</v>
      </c>
      <c r="BM153" s="6" t="s">
        <v>162</v>
      </c>
      <c r="BN153" s="6" t="s">
        <v>608</v>
      </c>
    </row>
    <row r="154" spans="2:52" s="6" customFormat="1" ht="18.75" customHeight="1">
      <c r="B154" s="141"/>
      <c r="E154" s="142"/>
      <c r="F154" s="227" t="s">
        <v>609</v>
      </c>
      <c r="G154" s="228"/>
      <c r="H154" s="228"/>
      <c r="I154" s="228"/>
      <c r="K154" s="143">
        <v>36</v>
      </c>
      <c r="L154" s="143"/>
      <c r="S154" s="144"/>
      <c r="U154" s="145"/>
      <c r="AB154" s="146"/>
      <c r="AU154" s="142" t="s">
        <v>376</v>
      </c>
      <c r="AV154" s="142" t="s">
        <v>121</v>
      </c>
      <c r="AW154" s="142" t="s">
        <v>121</v>
      </c>
      <c r="AX154" s="142" t="s">
        <v>111</v>
      </c>
      <c r="AY154" s="142" t="s">
        <v>70</v>
      </c>
      <c r="AZ154" s="142" t="s">
        <v>143</v>
      </c>
    </row>
    <row r="155" spans="2:52" s="6" customFormat="1" ht="18.75" customHeight="1">
      <c r="B155" s="141"/>
      <c r="E155" s="142"/>
      <c r="F155" s="227" t="s">
        <v>610</v>
      </c>
      <c r="G155" s="228"/>
      <c r="H155" s="228"/>
      <c r="I155" s="228"/>
      <c r="K155" s="143">
        <v>46.4</v>
      </c>
      <c r="L155" s="143"/>
      <c r="S155" s="144"/>
      <c r="U155" s="145"/>
      <c r="AB155" s="146"/>
      <c r="AU155" s="142" t="s">
        <v>376</v>
      </c>
      <c r="AV155" s="142" t="s">
        <v>121</v>
      </c>
      <c r="AW155" s="142" t="s">
        <v>121</v>
      </c>
      <c r="AX155" s="142" t="s">
        <v>111</v>
      </c>
      <c r="AY155" s="142" t="s">
        <v>70</v>
      </c>
      <c r="AZ155" s="142" t="s">
        <v>143</v>
      </c>
    </row>
    <row r="156" spans="2:52" s="6" customFormat="1" ht="18.75" customHeight="1">
      <c r="B156" s="147"/>
      <c r="E156" s="148"/>
      <c r="F156" s="229" t="s">
        <v>377</v>
      </c>
      <c r="G156" s="230"/>
      <c r="H156" s="230"/>
      <c r="I156" s="230"/>
      <c r="K156" s="149">
        <v>82.4</v>
      </c>
      <c r="L156" s="149"/>
      <c r="S156" s="150"/>
      <c r="U156" s="151"/>
      <c r="AB156" s="152"/>
      <c r="AU156" s="148" t="s">
        <v>376</v>
      </c>
      <c r="AV156" s="148" t="s">
        <v>121</v>
      </c>
      <c r="AW156" s="148" t="s">
        <v>149</v>
      </c>
      <c r="AX156" s="148" t="s">
        <v>111</v>
      </c>
      <c r="AY156" s="148" t="s">
        <v>77</v>
      </c>
      <c r="AZ156" s="148" t="s">
        <v>143</v>
      </c>
    </row>
    <row r="157" spans="2:66" s="6" customFormat="1" ht="15.75" customHeight="1">
      <c r="B157" s="22"/>
      <c r="C157" s="137" t="s">
        <v>156</v>
      </c>
      <c r="D157" s="137" t="s">
        <v>152</v>
      </c>
      <c r="E157" s="138" t="s">
        <v>611</v>
      </c>
      <c r="F157" s="223" t="s">
        <v>612</v>
      </c>
      <c r="G157" s="224"/>
      <c r="H157" s="224"/>
      <c r="I157" s="224"/>
      <c r="J157" s="139" t="s">
        <v>165</v>
      </c>
      <c r="K157" s="140">
        <v>4.739</v>
      </c>
      <c r="L157" s="140"/>
      <c r="M157" s="225">
        <v>0</v>
      </c>
      <c r="N157" s="224"/>
      <c r="O157" s="226">
        <f>ROUND($M$157*$K$157,2)</f>
        <v>0</v>
      </c>
      <c r="P157" s="220"/>
      <c r="Q157" s="220"/>
      <c r="R157" s="220"/>
      <c r="S157" s="23"/>
      <c r="U157" s="134"/>
      <c r="V157" s="29" t="s">
        <v>37</v>
      </c>
      <c r="X157" s="135">
        <f>$W$157*$K$157</f>
        <v>0</v>
      </c>
      <c r="Y157" s="135">
        <v>0.55</v>
      </c>
      <c r="Z157" s="135">
        <f>$Y$157*$K$157</f>
        <v>2.60645</v>
      </c>
      <c r="AA157" s="135">
        <v>0</v>
      </c>
      <c r="AB157" s="136">
        <f>$AA$157*$K$157</f>
        <v>0</v>
      </c>
      <c r="AS157" s="6" t="s">
        <v>423</v>
      </c>
      <c r="AU157" s="6" t="s">
        <v>152</v>
      </c>
      <c r="AV157" s="6" t="s">
        <v>121</v>
      </c>
      <c r="AZ157" s="6" t="s">
        <v>143</v>
      </c>
      <c r="BF157" s="86">
        <f>IF($V$157="základná",$O$157,0)</f>
        <v>0</v>
      </c>
      <c r="BG157" s="86">
        <f>IF($V$157="znížená",$O$157,0)</f>
        <v>0</v>
      </c>
      <c r="BH157" s="86">
        <f>IF($V$157="zákl. prenesená",$O$157,0)</f>
        <v>0</v>
      </c>
      <c r="BI157" s="86">
        <f>IF($V$157="zníž. prenesená",$O$157,0)</f>
        <v>0</v>
      </c>
      <c r="BJ157" s="86">
        <f>IF($V$157="nulová",$O$157,0)</f>
        <v>0</v>
      </c>
      <c r="BK157" s="6" t="s">
        <v>121</v>
      </c>
      <c r="BL157" s="86">
        <f>ROUND($M$157*$K$157,2)</f>
        <v>0</v>
      </c>
      <c r="BM157" s="6" t="s">
        <v>162</v>
      </c>
      <c r="BN157" s="6" t="s">
        <v>613</v>
      </c>
    </row>
    <row r="158" spans="2:52" s="6" customFormat="1" ht="18.75" customHeight="1">
      <c r="B158" s="141"/>
      <c r="E158" s="142"/>
      <c r="F158" s="227" t="s">
        <v>614</v>
      </c>
      <c r="G158" s="228"/>
      <c r="H158" s="228"/>
      <c r="I158" s="228"/>
      <c r="K158" s="143">
        <v>0.915</v>
      </c>
      <c r="L158" s="143"/>
      <c r="S158" s="144"/>
      <c r="U158" s="145"/>
      <c r="AB158" s="146"/>
      <c r="AU158" s="142" t="s">
        <v>376</v>
      </c>
      <c r="AV158" s="142" t="s">
        <v>121</v>
      </c>
      <c r="AW158" s="142" t="s">
        <v>121</v>
      </c>
      <c r="AX158" s="142" t="s">
        <v>111</v>
      </c>
      <c r="AY158" s="142" t="s">
        <v>70</v>
      </c>
      <c r="AZ158" s="142" t="s">
        <v>143</v>
      </c>
    </row>
    <row r="159" spans="2:52" s="6" customFormat="1" ht="18.75" customHeight="1">
      <c r="B159" s="141"/>
      <c r="E159" s="142"/>
      <c r="F159" s="227" t="s">
        <v>615</v>
      </c>
      <c r="G159" s="228"/>
      <c r="H159" s="228"/>
      <c r="I159" s="228"/>
      <c r="K159" s="143">
        <v>0.198</v>
      </c>
      <c r="L159" s="143"/>
      <c r="S159" s="144"/>
      <c r="U159" s="145"/>
      <c r="AB159" s="146"/>
      <c r="AU159" s="142" t="s">
        <v>376</v>
      </c>
      <c r="AV159" s="142" t="s">
        <v>121</v>
      </c>
      <c r="AW159" s="142" t="s">
        <v>121</v>
      </c>
      <c r="AX159" s="142" t="s">
        <v>111</v>
      </c>
      <c r="AY159" s="142" t="s">
        <v>70</v>
      </c>
      <c r="AZ159" s="142" t="s">
        <v>143</v>
      </c>
    </row>
    <row r="160" spans="2:52" s="6" customFormat="1" ht="18.75" customHeight="1">
      <c r="B160" s="141"/>
      <c r="E160" s="142"/>
      <c r="F160" s="227" t="s">
        <v>616</v>
      </c>
      <c r="G160" s="228"/>
      <c r="H160" s="228"/>
      <c r="I160" s="228"/>
      <c r="K160" s="143">
        <v>1.584</v>
      </c>
      <c r="L160" s="143"/>
      <c r="S160" s="144"/>
      <c r="U160" s="145"/>
      <c r="AB160" s="146"/>
      <c r="AU160" s="142" t="s">
        <v>376</v>
      </c>
      <c r="AV160" s="142" t="s">
        <v>121</v>
      </c>
      <c r="AW160" s="142" t="s">
        <v>121</v>
      </c>
      <c r="AX160" s="142" t="s">
        <v>111</v>
      </c>
      <c r="AY160" s="142" t="s">
        <v>70</v>
      </c>
      <c r="AZ160" s="142" t="s">
        <v>143</v>
      </c>
    </row>
    <row r="161" spans="2:52" s="6" customFormat="1" ht="18.75" customHeight="1">
      <c r="B161" s="141"/>
      <c r="E161" s="142"/>
      <c r="F161" s="227" t="s">
        <v>617</v>
      </c>
      <c r="G161" s="228"/>
      <c r="H161" s="228"/>
      <c r="I161" s="228"/>
      <c r="K161" s="143">
        <v>2.042</v>
      </c>
      <c r="L161" s="143"/>
      <c r="S161" s="144"/>
      <c r="U161" s="145"/>
      <c r="AB161" s="146"/>
      <c r="AU161" s="142" t="s">
        <v>376</v>
      </c>
      <c r="AV161" s="142" t="s">
        <v>121</v>
      </c>
      <c r="AW161" s="142" t="s">
        <v>121</v>
      </c>
      <c r="AX161" s="142" t="s">
        <v>111</v>
      </c>
      <c r="AY161" s="142" t="s">
        <v>70</v>
      </c>
      <c r="AZ161" s="142" t="s">
        <v>143</v>
      </c>
    </row>
    <row r="162" spans="2:52" s="6" customFormat="1" ht="18.75" customHeight="1">
      <c r="B162" s="147"/>
      <c r="E162" s="148"/>
      <c r="F162" s="229" t="s">
        <v>377</v>
      </c>
      <c r="G162" s="230"/>
      <c r="H162" s="230"/>
      <c r="I162" s="230"/>
      <c r="K162" s="149">
        <v>4.739</v>
      </c>
      <c r="L162" s="149"/>
      <c r="S162" s="150"/>
      <c r="U162" s="151"/>
      <c r="AB162" s="152"/>
      <c r="AU162" s="148" t="s">
        <v>376</v>
      </c>
      <c r="AV162" s="148" t="s">
        <v>121</v>
      </c>
      <c r="AW162" s="148" t="s">
        <v>149</v>
      </c>
      <c r="AX162" s="148" t="s">
        <v>111</v>
      </c>
      <c r="AY162" s="148" t="s">
        <v>77</v>
      </c>
      <c r="AZ162" s="148" t="s">
        <v>143</v>
      </c>
    </row>
    <row r="163" spans="2:66" s="6" customFormat="1" ht="27" customHeight="1">
      <c r="B163" s="22"/>
      <c r="C163" s="130" t="s">
        <v>404</v>
      </c>
      <c r="D163" s="130" t="s">
        <v>145</v>
      </c>
      <c r="E163" s="131" t="s">
        <v>618</v>
      </c>
      <c r="F163" s="219" t="s">
        <v>619</v>
      </c>
      <c r="G163" s="220"/>
      <c r="H163" s="220"/>
      <c r="I163" s="220"/>
      <c r="J163" s="132" t="s">
        <v>165</v>
      </c>
      <c r="K163" s="133">
        <v>4.739</v>
      </c>
      <c r="L163" s="133"/>
      <c r="M163" s="221">
        <v>0</v>
      </c>
      <c r="N163" s="220"/>
      <c r="O163" s="222">
        <f>ROUND($M$163*$K$163,2)</f>
        <v>0</v>
      </c>
      <c r="P163" s="220"/>
      <c r="Q163" s="220"/>
      <c r="R163" s="220"/>
      <c r="S163" s="23"/>
      <c r="U163" s="134"/>
      <c r="V163" s="29" t="s">
        <v>37</v>
      </c>
      <c r="X163" s="135">
        <f>$W$163*$K$163</f>
        <v>0</v>
      </c>
      <c r="Y163" s="135">
        <v>0.0273</v>
      </c>
      <c r="Z163" s="135">
        <f>$Y$163*$K$163</f>
        <v>0.1293747</v>
      </c>
      <c r="AA163" s="135">
        <v>0</v>
      </c>
      <c r="AB163" s="136">
        <f>$AA$163*$K$163</f>
        <v>0</v>
      </c>
      <c r="AS163" s="6" t="s">
        <v>162</v>
      </c>
      <c r="AU163" s="6" t="s">
        <v>145</v>
      </c>
      <c r="AV163" s="6" t="s">
        <v>121</v>
      </c>
      <c r="AZ163" s="6" t="s">
        <v>143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121</v>
      </c>
      <c r="BL163" s="86">
        <f>ROUND($M$163*$K$163,2)</f>
        <v>0</v>
      </c>
      <c r="BM163" s="6" t="s">
        <v>162</v>
      </c>
      <c r="BN163" s="6" t="s">
        <v>620</v>
      </c>
    </row>
    <row r="164" spans="2:66" s="6" customFormat="1" ht="27" customHeight="1">
      <c r="B164" s="22"/>
      <c r="C164" s="130" t="s">
        <v>408</v>
      </c>
      <c r="D164" s="130" t="s">
        <v>145</v>
      </c>
      <c r="E164" s="131" t="s">
        <v>621</v>
      </c>
      <c r="F164" s="219" t="s">
        <v>622</v>
      </c>
      <c r="G164" s="220"/>
      <c r="H164" s="220"/>
      <c r="I164" s="220"/>
      <c r="J164" s="132" t="s">
        <v>623</v>
      </c>
      <c r="K164" s="156">
        <v>0</v>
      </c>
      <c r="L164" s="156"/>
      <c r="M164" s="221">
        <v>0</v>
      </c>
      <c r="N164" s="220"/>
      <c r="O164" s="222">
        <f>ROUND($M$164*$K$164,2)</f>
        <v>0</v>
      </c>
      <c r="P164" s="220"/>
      <c r="Q164" s="220"/>
      <c r="R164" s="220"/>
      <c r="S164" s="23"/>
      <c r="U164" s="134"/>
      <c r="V164" s="29" t="s">
        <v>37</v>
      </c>
      <c r="X164" s="135">
        <f>$W$164*$K$164</f>
        <v>0</v>
      </c>
      <c r="Y164" s="135">
        <v>0</v>
      </c>
      <c r="Z164" s="135">
        <f>$Y$164*$K$164</f>
        <v>0</v>
      </c>
      <c r="AA164" s="135">
        <v>0</v>
      </c>
      <c r="AB164" s="136">
        <f>$AA$164*$K$164</f>
        <v>0</v>
      </c>
      <c r="AS164" s="6" t="s">
        <v>162</v>
      </c>
      <c r="AU164" s="6" t="s">
        <v>145</v>
      </c>
      <c r="AV164" s="6" t="s">
        <v>121</v>
      </c>
      <c r="AZ164" s="6" t="s">
        <v>143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121</v>
      </c>
      <c r="BL164" s="86">
        <f>ROUND($M$164*$K$164,2)</f>
        <v>0</v>
      </c>
      <c r="BM164" s="6" t="s">
        <v>162</v>
      </c>
      <c r="BN164" s="6" t="s">
        <v>624</v>
      </c>
    </row>
    <row r="165" spans="2:64" s="120" customFormat="1" ht="30.75" customHeight="1">
      <c r="B165" s="121"/>
      <c r="D165" s="129" t="s">
        <v>567</v>
      </c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233">
        <f>$BL$165</f>
        <v>0</v>
      </c>
      <c r="P165" s="234"/>
      <c r="Q165" s="234"/>
      <c r="R165" s="234"/>
      <c r="S165" s="124"/>
      <c r="U165" s="125"/>
      <c r="X165" s="126">
        <f>SUM($X$166:$X$171)</f>
        <v>0</v>
      </c>
      <c r="Z165" s="126">
        <f>SUM($Z$166:$Z$171)</f>
        <v>0.039536640000000005</v>
      </c>
      <c r="AB165" s="127">
        <f>SUM($AB$166:$AB$171)</f>
        <v>0</v>
      </c>
      <c r="AS165" s="123" t="s">
        <v>121</v>
      </c>
      <c r="AU165" s="123" t="s">
        <v>69</v>
      </c>
      <c r="AV165" s="123" t="s">
        <v>77</v>
      </c>
      <c r="AZ165" s="123" t="s">
        <v>143</v>
      </c>
      <c r="BL165" s="128">
        <f>SUM($BL$166:$BL$171)</f>
        <v>0</v>
      </c>
    </row>
    <row r="166" spans="2:66" s="6" customFormat="1" ht="27" customHeight="1">
      <c r="B166" s="22"/>
      <c r="C166" s="130" t="s">
        <v>415</v>
      </c>
      <c r="D166" s="130" t="s">
        <v>145</v>
      </c>
      <c r="E166" s="131" t="s">
        <v>625</v>
      </c>
      <c r="F166" s="219" t="s">
        <v>626</v>
      </c>
      <c r="G166" s="220"/>
      <c r="H166" s="220"/>
      <c r="I166" s="220"/>
      <c r="J166" s="132" t="s">
        <v>148</v>
      </c>
      <c r="K166" s="133">
        <v>123.552</v>
      </c>
      <c r="L166" s="133"/>
      <c r="M166" s="221">
        <v>0</v>
      </c>
      <c r="N166" s="220"/>
      <c r="O166" s="222">
        <f>ROUND($M$166*$K$166,2)</f>
        <v>0</v>
      </c>
      <c r="P166" s="220"/>
      <c r="Q166" s="220"/>
      <c r="R166" s="220"/>
      <c r="S166" s="23"/>
      <c r="U166" s="134"/>
      <c r="V166" s="29" t="s">
        <v>37</v>
      </c>
      <c r="X166" s="135">
        <f>$W$166*$K$166</f>
        <v>0</v>
      </c>
      <c r="Y166" s="135">
        <v>0.00032</v>
      </c>
      <c r="Z166" s="135">
        <f>$Y$166*$K$166</f>
        <v>0.039536640000000005</v>
      </c>
      <c r="AA166" s="135">
        <v>0</v>
      </c>
      <c r="AB166" s="136">
        <f>$AA$166*$K$166</f>
        <v>0</v>
      </c>
      <c r="AS166" s="6" t="s">
        <v>162</v>
      </c>
      <c r="AU166" s="6" t="s">
        <v>145</v>
      </c>
      <c r="AV166" s="6" t="s">
        <v>121</v>
      </c>
      <c r="AZ166" s="6" t="s">
        <v>143</v>
      </c>
      <c r="BF166" s="86">
        <f>IF($V$166="základná",$O$166,0)</f>
        <v>0</v>
      </c>
      <c r="BG166" s="86">
        <f>IF($V$166="znížená",$O$166,0)</f>
        <v>0</v>
      </c>
      <c r="BH166" s="86">
        <f>IF($V$166="zákl. prenesená",$O$166,0)</f>
        <v>0</v>
      </c>
      <c r="BI166" s="86">
        <f>IF($V$166="zníž. prenesená",$O$166,0)</f>
        <v>0</v>
      </c>
      <c r="BJ166" s="86">
        <f>IF($V$166="nulová",$O$166,0)</f>
        <v>0</v>
      </c>
      <c r="BK166" s="6" t="s">
        <v>121</v>
      </c>
      <c r="BL166" s="86">
        <f>ROUND($M$166*$K$166,2)</f>
        <v>0</v>
      </c>
      <c r="BM166" s="6" t="s">
        <v>162</v>
      </c>
      <c r="BN166" s="6" t="s">
        <v>627</v>
      </c>
    </row>
    <row r="167" spans="2:52" s="6" customFormat="1" ht="18.75" customHeight="1">
      <c r="B167" s="141"/>
      <c r="E167" s="142"/>
      <c r="F167" s="227" t="s">
        <v>628</v>
      </c>
      <c r="G167" s="228"/>
      <c r="H167" s="228"/>
      <c r="I167" s="228"/>
      <c r="K167" s="143">
        <v>45.76</v>
      </c>
      <c r="L167" s="143"/>
      <c r="S167" s="144"/>
      <c r="U167" s="145"/>
      <c r="AB167" s="146"/>
      <c r="AU167" s="142" t="s">
        <v>376</v>
      </c>
      <c r="AV167" s="142" t="s">
        <v>121</v>
      </c>
      <c r="AW167" s="142" t="s">
        <v>121</v>
      </c>
      <c r="AX167" s="142" t="s">
        <v>111</v>
      </c>
      <c r="AY167" s="142" t="s">
        <v>70</v>
      </c>
      <c r="AZ167" s="142" t="s">
        <v>143</v>
      </c>
    </row>
    <row r="168" spans="2:52" s="6" customFormat="1" ht="18.75" customHeight="1">
      <c r="B168" s="141"/>
      <c r="E168" s="142"/>
      <c r="F168" s="227" t="s">
        <v>629</v>
      </c>
      <c r="G168" s="228"/>
      <c r="H168" s="228"/>
      <c r="I168" s="228"/>
      <c r="K168" s="143">
        <v>5.28</v>
      </c>
      <c r="L168" s="143"/>
      <c r="S168" s="144"/>
      <c r="U168" s="145"/>
      <c r="AB168" s="146"/>
      <c r="AU168" s="142" t="s">
        <v>376</v>
      </c>
      <c r="AV168" s="142" t="s">
        <v>121</v>
      </c>
      <c r="AW168" s="142" t="s">
        <v>121</v>
      </c>
      <c r="AX168" s="142" t="s">
        <v>111</v>
      </c>
      <c r="AY168" s="142" t="s">
        <v>70</v>
      </c>
      <c r="AZ168" s="142" t="s">
        <v>143</v>
      </c>
    </row>
    <row r="169" spans="2:52" s="6" customFormat="1" ht="18.75" customHeight="1">
      <c r="B169" s="141"/>
      <c r="E169" s="142"/>
      <c r="F169" s="227" t="s">
        <v>630</v>
      </c>
      <c r="G169" s="228"/>
      <c r="H169" s="228"/>
      <c r="I169" s="228"/>
      <c r="K169" s="143">
        <v>31.68</v>
      </c>
      <c r="L169" s="143"/>
      <c r="S169" s="144"/>
      <c r="U169" s="145"/>
      <c r="AB169" s="146"/>
      <c r="AU169" s="142" t="s">
        <v>376</v>
      </c>
      <c r="AV169" s="142" t="s">
        <v>121</v>
      </c>
      <c r="AW169" s="142" t="s">
        <v>121</v>
      </c>
      <c r="AX169" s="142" t="s">
        <v>111</v>
      </c>
      <c r="AY169" s="142" t="s">
        <v>70</v>
      </c>
      <c r="AZ169" s="142" t="s">
        <v>143</v>
      </c>
    </row>
    <row r="170" spans="2:52" s="6" customFormat="1" ht="18.75" customHeight="1">
      <c r="B170" s="141"/>
      <c r="E170" s="142"/>
      <c r="F170" s="227" t="s">
        <v>631</v>
      </c>
      <c r="G170" s="228"/>
      <c r="H170" s="228"/>
      <c r="I170" s="228"/>
      <c r="K170" s="143">
        <v>40.832</v>
      </c>
      <c r="L170" s="143"/>
      <c r="S170" s="144"/>
      <c r="U170" s="145"/>
      <c r="AB170" s="146"/>
      <c r="AU170" s="142" t="s">
        <v>376</v>
      </c>
      <c r="AV170" s="142" t="s">
        <v>121</v>
      </c>
      <c r="AW170" s="142" t="s">
        <v>121</v>
      </c>
      <c r="AX170" s="142" t="s">
        <v>111</v>
      </c>
      <c r="AY170" s="142" t="s">
        <v>70</v>
      </c>
      <c r="AZ170" s="142" t="s">
        <v>143</v>
      </c>
    </row>
    <row r="171" spans="2:52" s="6" customFormat="1" ht="18.75" customHeight="1">
      <c r="B171" s="147"/>
      <c r="E171" s="148"/>
      <c r="F171" s="229" t="s">
        <v>377</v>
      </c>
      <c r="G171" s="230"/>
      <c r="H171" s="230"/>
      <c r="I171" s="230"/>
      <c r="K171" s="149">
        <v>123.552</v>
      </c>
      <c r="L171" s="149"/>
      <c r="S171" s="150"/>
      <c r="U171" s="151"/>
      <c r="AB171" s="152"/>
      <c r="AU171" s="148" t="s">
        <v>376</v>
      </c>
      <c r="AV171" s="148" t="s">
        <v>121</v>
      </c>
      <c r="AW171" s="148" t="s">
        <v>149</v>
      </c>
      <c r="AX171" s="148" t="s">
        <v>111</v>
      </c>
      <c r="AY171" s="148" t="s">
        <v>77</v>
      </c>
      <c r="AZ171" s="148" t="s">
        <v>143</v>
      </c>
    </row>
    <row r="172" spans="2:64" s="6" customFormat="1" ht="51" customHeight="1">
      <c r="B172" s="22"/>
      <c r="D172" s="122" t="s">
        <v>432</v>
      </c>
      <c r="O172" s="215">
        <f>$BL$172</f>
        <v>0</v>
      </c>
      <c r="P172" s="172"/>
      <c r="Q172" s="172"/>
      <c r="R172" s="172"/>
      <c r="S172" s="23"/>
      <c r="U172" s="57"/>
      <c r="AB172" s="58"/>
      <c r="AU172" s="6" t="s">
        <v>69</v>
      </c>
      <c r="AV172" s="6" t="s">
        <v>70</v>
      </c>
      <c r="AZ172" s="6" t="s">
        <v>433</v>
      </c>
      <c r="BL172" s="86">
        <f>SUM($BL$173:$BL$177)</f>
        <v>0</v>
      </c>
    </row>
    <row r="173" spans="2:64" s="6" customFormat="1" ht="23.25" customHeight="1">
      <c r="B173" s="22"/>
      <c r="C173" s="153"/>
      <c r="D173" s="153" t="s">
        <v>145</v>
      </c>
      <c r="E173" s="154"/>
      <c r="F173" s="231"/>
      <c r="G173" s="232"/>
      <c r="H173" s="232"/>
      <c r="I173" s="232"/>
      <c r="J173" s="155"/>
      <c r="K173" s="156"/>
      <c r="L173" s="156"/>
      <c r="M173" s="221"/>
      <c r="N173" s="220"/>
      <c r="O173" s="222">
        <f>$BL$173</f>
        <v>0</v>
      </c>
      <c r="P173" s="220"/>
      <c r="Q173" s="220"/>
      <c r="R173" s="220"/>
      <c r="S173" s="23"/>
      <c r="U173" s="134"/>
      <c r="V173" s="157" t="s">
        <v>37</v>
      </c>
      <c r="AB173" s="58"/>
      <c r="AU173" s="6" t="s">
        <v>433</v>
      </c>
      <c r="AV173" s="6" t="s">
        <v>77</v>
      </c>
      <c r="AZ173" s="6" t="s">
        <v>433</v>
      </c>
      <c r="BF173" s="86">
        <f>IF($V$173="základná",$O$173,0)</f>
        <v>0</v>
      </c>
      <c r="BG173" s="86">
        <f>IF($V$173="znížená",$O$173,0)</f>
        <v>0</v>
      </c>
      <c r="BH173" s="86">
        <f>IF($V$173="zákl. prenesená",$O$173,0)</f>
        <v>0</v>
      </c>
      <c r="BI173" s="86">
        <f>IF($V$173="zníž. prenesená",$O$173,0)</f>
        <v>0</v>
      </c>
      <c r="BJ173" s="86">
        <f>IF($V$173="nulová",$O$173,0)</f>
        <v>0</v>
      </c>
      <c r="BK173" s="6" t="s">
        <v>121</v>
      </c>
      <c r="BL173" s="86">
        <f>$M$173*$K$173</f>
        <v>0</v>
      </c>
    </row>
    <row r="174" spans="2:64" s="6" customFormat="1" ht="23.25" customHeight="1">
      <c r="B174" s="22"/>
      <c r="C174" s="153"/>
      <c r="D174" s="153" t="s">
        <v>145</v>
      </c>
      <c r="E174" s="154"/>
      <c r="F174" s="231"/>
      <c r="G174" s="232"/>
      <c r="H174" s="232"/>
      <c r="I174" s="232"/>
      <c r="J174" s="155"/>
      <c r="K174" s="156"/>
      <c r="L174" s="156"/>
      <c r="M174" s="221"/>
      <c r="N174" s="220"/>
      <c r="O174" s="222">
        <f>$BL$174</f>
        <v>0</v>
      </c>
      <c r="P174" s="220"/>
      <c r="Q174" s="220"/>
      <c r="R174" s="220"/>
      <c r="S174" s="23"/>
      <c r="U174" s="134"/>
      <c r="V174" s="157" t="s">
        <v>37</v>
      </c>
      <c r="AB174" s="58"/>
      <c r="AU174" s="6" t="s">
        <v>433</v>
      </c>
      <c r="AV174" s="6" t="s">
        <v>77</v>
      </c>
      <c r="AZ174" s="6" t="s">
        <v>433</v>
      </c>
      <c r="BF174" s="86">
        <f>IF($V$174="základná",$O$174,0)</f>
        <v>0</v>
      </c>
      <c r="BG174" s="86">
        <f>IF($V$174="znížená",$O$174,0)</f>
        <v>0</v>
      </c>
      <c r="BH174" s="86">
        <f>IF($V$174="zákl. prenesená",$O$174,0)</f>
        <v>0</v>
      </c>
      <c r="BI174" s="86">
        <f>IF($V$174="zníž. prenesená",$O$174,0)</f>
        <v>0</v>
      </c>
      <c r="BJ174" s="86">
        <f>IF($V$174="nulová",$O$174,0)</f>
        <v>0</v>
      </c>
      <c r="BK174" s="6" t="s">
        <v>121</v>
      </c>
      <c r="BL174" s="86">
        <f>$M$174*$K$174</f>
        <v>0</v>
      </c>
    </row>
    <row r="175" spans="2:64" s="6" customFormat="1" ht="23.25" customHeight="1">
      <c r="B175" s="22"/>
      <c r="C175" s="153"/>
      <c r="D175" s="153" t="s">
        <v>145</v>
      </c>
      <c r="E175" s="154"/>
      <c r="F175" s="231"/>
      <c r="G175" s="232"/>
      <c r="H175" s="232"/>
      <c r="I175" s="232"/>
      <c r="J175" s="155"/>
      <c r="K175" s="156"/>
      <c r="L175" s="156"/>
      <c r="M175" s="221"/>
      <c r="N175" s="220"/>
      <c r="O175" s="222">
        <f>$BL$175</f>
        <v>0</v>
      </c>
      <c r="P175" s="220"/>
      <c r="Q175" s="220"/>
      <c r="R175" s="220"/>
      <c r="S175" s="23"/>
      <c r="U175" s="134"/>
      <c r="V175" s="157" t="s">
        <v>37</v>
      </c>
      <c r="AB175" s="58"/>
      <c r="AU175" s="6" t="s">
        <v>433</v>
      </c>
      <c r="AV175" s="6" t="s">
        <v>77</v>
      </c>
      <c r="AZ175" s="6" t="s">
        <v>433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121</v>
      </c>
      <c r="BL175" s="86">
        <f>$M$175*$K$175</f>
        <v>0</v>
      </c>
    </row>
    <row r="176" spans="2:64" s="6" customFormat="1" ht="23.25" customHeight="1">
      <c r="B176" s="22"/>
      <c r="C176" s="153"/>
      <c r="D176" s="153" t="s">
        <v>145</v>
      </c>
      <c r="E176" s="154"/>
      <c r="F176" s="231"/>
      <c r="G176" s="232"/>
      <c r="H176" s="232"/>
      <c r="I176" s="232"/>
      <c r="J176" s="155"/>
      <c r="K176" s="156"/>
      <c r="L176" s="156"/>
      <c r="M176" s="221"/>
      <c r="N176" s="220"/>
      <c r="O176" s="222">
        <f>$BL$176</f>
        <v>0</v>
      </c>
      <c r="P176" s="220"/>
      <c r="Q176" s="220"/>
      <c r="R176" s="220"/>
      <c r="S176" s="23"/>
      <c r="U176" s="134"/>
      <c r="V176" s="157" t="s">
        <v>37</v>
      </c>
      <c r="AB176" s="58"/>
      <c r="AU176" s="6" t="s">
        <v>433</v>
      </c>
      <c r="AV176" s="6" t="s">
        <v>77</v>
      </c>
      <c r="AZ176" s="6" t="s">
        <v>433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121</v>
      </c>
      <c r="BL176" s="86">
        <f>$M$176*$K$176</f>
        <v>0</v>
      </c>
    </row>
    <row r="177" spans="2:64" s="6" customFormat="1" ht="23.25" customHeight="1">
      <c r="B177" s="22"/>
      <c r="C177" s="153"/>
      <c r="D177" s="153" t="s">
        <v>145</v>
      </c>
      <c r="E177" s="154"/>
      <c r="F177" s="231"/>
      <c r="G177" s="232"/>
      <c r="H177" s="232"/>
      <c r="I177" s="232"/>
      <c r="J177" s="155"/>
      <c r="K177" s="156"/>
      <c r="L177" s="156"/>
      <c r="M177" s="221"/>
      <c r="N177" s="220"/>
      <c r="O177" s="222">
        <f>$BL$177</f>
        <v>0</v>
      </c>
      <c r="P177" s="220"/>
      <c r="Q177" s="220"/>
      <c r="R177" s="220"/>
      <c r="S177" s="23"/>
      <c r="U177" s="134"/>
      <c r="V177" s="157" t="s">
        <v>37</v>
      </c>
      <c r="W177" s="41"/>
      <c r="X177" s="41"/>
      <c r="Y177" s="41"/>
      <c r="Z177" s="41"/>
      <c r="AA177" s="41"/>
      <c r="AB177" s="43"/>
      <c r="AU177" s="6" t="s">
        <v>433</v>
      </c>
      <c r="AV177" s="6" t="s">
        <v>77</v>
      </c>
      <c r="AZ177" s="6" t="s">
        <v>433</v>
      </c>
      <c r="BF177" s="86">
        <f>IF($V$177="základná",$O$177,0)</f>
        <v>0</v>
      </c>
      <c r="BG177" s="86">
        <f>IF($V$177="znížená",$O$177,0)</f>
        <v>0</v>
      </c>
      <c r="BH177" s="86">
        <f>IF($V$177="zákl. prenesená",$O$177,0)</f>
        <v>0</v>
      </c>
      <c r="BI177" s="86">
        <f>IF($V$177="zníž. prenesená",$O$177,0)</f>
        <v>0</v>
      </c>
      <c r="BJ177" s="86">
        <f>IF($V$177="nulová",$O$177,0)</f>
        <v>0</v>
      </c>
      <c r="BK177" s="6" t="s">
        <v>121</v>
      </c>
      <c r="BL177" s="86">
        <f>$M$177*$K$177</f>
        <v>0</v>
      </c>
    </row>
    <row r="178" spans="2:19" s="6" customFormat="1" ht="7.5" customHeight="1">
      <c r="B178" s="44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6"/>
    </row>
    <row r="238" s="2" customFormat="1" ht="14.25" customHeight="1"/>
  </sheetData>
  <sheetProtection/>
  <mergeCells count="169">
    <mergeCell ref="F167:I167"/>
    <mergeCell ref="O172:R172"/>
    <mergeCell ref="T1:AD1"/>
    <mergeCell ref="O122:R122"/>
    <mergeCell ref="O123:R123"/>
    <mergeCell ref="O124:R124"/>
    <mergeCell ref="O132:R132"/>
    <mergeCell ref="O142:R142"/>
    <mergeCell ref="O144:R144"/>
    <mergeCell ref="F176:I176"/>
    <mergeCell ref="M176:N176"/>
    <mergeCell ref="O176:R176"/>
    <mergeCell ref="F177:I177"/>
    <mergeCell ref="M177:N177"/>
    <mergeCell ref="O177:R177"/>
    <mergeCell ref="M173:N173"/>
    <mergeCell ref="O173:R173"/>
    <mergeCell ref="F174:I174"/>
    <mergeCell ref="M174:N174"/>
    <mergeCell ref="O174:R174"/>
    <mergeCell ref="F175:I175"/>
    <mergeCell ref="M175:N175"/>
    <mergeCell ref="O175:R175"/>
    <mergeCell ref="F168:I168"/>
    <mergeCell ref="F169:I169"/>
    <mergeCell ref="F170:I170"/>
    <mergeCell ref="F171:I171"/>
    <mergeCell ref="F173:I173"/>
    <mergeCell ref="O163:R163"/>
    <mergeCell ref="F164:I164"/>
    <mergeCell ref="M164:N164"/>
    <mergeCell ref="O164:R164"/>
    <mergeCell ref="F166:I166"/>
    <mergeCell ref="M166:N166"/>
    <mergeCell ref="O166:R166"/>
    <mergeCell ref="O165:R165"/>
    <mergeCell ref="F159:I159"/>
    <mergeCell ref="F160:I160"/>
    <mergeCell ref="F161:I161"/>
    <mergeCell ref="F162:I162"/>
    <mergeCell ref="F163:I163"/>
    <mergeCell ref="M163:N163"/>
    <mergeCell ref="F155:I155"/>
    <mergeCell ref="F156:I156"/>
    <mergeCell ref="F157:I157"/>
    <mergeCell ref="M157:N157"/>
    <mergeCell ref="O157:R157"/>
    <mergeCell ref="F158:I158"/>
    <mergeCell ref="F151:I151"/>
    <mergeCell ref="F152:I152"/>
    <mergeCell ref="F153:I153"/>
    <mergeCell ref="M153:N153"/>
    <mergeCell ref="O153:R153"/>
    <mergeCell ref="F154:I154"/>
    <mergeCell ref="F147:I147"/>
    <mergeCell ref="M147:N147"/>
    <mergeCell ref="O147:R147"/>
    <mergeCell ref="F148:I148"/>
    <mergeCell ref="F149:I149"/>
    <mergeCell ref="F150:I150"/>
    <mergeCell ref="M150:N150"/>
    <mergeCell ref="O150:R150"/>
    <mergeCell ref="F143:I143"/>
    <mergeCell ref="M143:N143"/>
    <mergeCell ref="O143:R143"/>
    <mergeCell ref="F146:I146"/>
    <mergeCell ref="M146:N146"/>
    <mergeCell ref="O146:R146"/>
    <mergeCell ref="O145:R145"/>
    <mergeCell ref="F138:I138"/>
    <mergeCell ref="M138:N138"/>
    <mergeCell ref="O138:R138"/>
    <mergeCell ref="F139:I139"/>
    <mergeCell ref="F140:I140"/>
    <mergeCell ref="F141:I141"/>
    <mergeCell ref="M141:N141"/>
    <mergeCell ref="O141:R141"/>
    <mergeCell ref="F134:I134"/>
    <mergeCell ref="M134:N134"/>
    <mergeCell ref="O134:R134"/>
    <mergeCell ref="F135:I135"/>
    <mergeCell ref="F136:I136"/>
    <mergeCell ref="F137:I137"/>
    <mergeCell ref="F131:I131"/>
    <mergeCell ref="M131:N131"/>
    <mergeCell ref="O131:R131"/>
    <mergeCell ref="F133:I133"/>
    <mergeCell ref="M133:N133"/>
    <mergeCell ref="O133:R133"/>
    <mergeCell ref="F129:I129"/>
    <mergeCell ref="M129:N129"/>
    <mergeCell ref="O129:R129"/>
    <mergeCell ref="F130:I130"/>
    <mergeCell ref="M130:N130"/>
    <mergeCell ref="O130:R130"/>
    <mergeCell ref="F125:I125"/>
    <mergeCell ref="M125:N125"/>
    <mergeCell ref="O125:R125"/>
    <mergeCell ref="F126:I126"/>
    <mergeCell ref="F127:I127"/>
    <mergeCell ref="F128:I128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73:D178">
      <formula1>"K,M"</formula1>
    </dataValidation>
    <dataValidation type="list" allowBlank="1" showInputMessage="1" showErrorMessage="1" error="Povolené sú hodnoty základná, znížená, nulová." sqref="V173:V178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26"/>
  <sheetViews>
    <sheetView showGridLines="0" zoomScalePageLayoutView="0" workbookViewId="0" topLeftCell="A1">
      <pane ySplit="1" topLeftCell="A243" activePane="bottomLeft" state="frozen"/>
      <selection pane="topLeft" activeCell="A1" sqref="A1"/>
      <selection pane="bottomLeft" activeCell="N124" sqref="N124:Q12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87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632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/>
      <c r="Q13" s="172"/>
      <c r="S13" s="23"/>
    </row>
    <row r="14" spans="2:19" s="6" customFormat="1" ht="18.75" customHeight="1">
      <c r="B14" s="22"/>
      <c r="E14" s="207">
        <f>IF('Rekapitulácia stavby'!$E$14="","",'Rekapitulácia stavby'!$E$14)</f>
      </c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/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$O$105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ROUND((((SUM($BF$105:$BF$112)+SUM($BF$130:$BF$219))+SUM($BF$221:$BF$225))),2)</f>
        <v>0</v>
      </c>
      <c r="I31" s="172"/>
      <c r="J31" s="172"/>
      <c r="N31" s="210">
        <f>ROUND(((ROUND((SUM($BF$105:$BF$112)+SUM($BF$130:$BF$219)),2)*$F$31)+SUM($BF$221:$BF$225)*$F$31),2)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ROUND((((SUM($BG$105:$BG$112)+SUM($BG$130:$BG$219))+SUM($BG$221:$BG$225))),2)</f>
        <v>0</v>
      </c>
      <c r="I32" s="172"/>
      <c r="J32" s="172"/>
      <c r="N32" s="210">
        <f>ROUND(((ROUND((SUM($BG$105:$BG$112)+SUM($BG$130:$BG$219)),2)*$F$32)+SUM($BG$221:$BG$225)*$F$32),2)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ROUND((((SUM($BH$105:$BH$112)+SUM($BH$130:$BH$219))+SUM($BH$221:$BH$225))),2)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ROUND((((SUM($BI$105:$BI$112)+SUM($BI$130:$BI$219))+SUM($BI$221:$BI$225))),2)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ROUND((((SUM($BJ$105:$BJ$112)+SUM($BJ$130:$BJ$219))+SUM($BJ$221:$BJ$225))),2)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1-17-4 - SO 04 Vodná plocha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/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>
        <f>IF($E$14="","",$E$14)</f>
      </c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$O$130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633</v>
      </c>
      <c r="O88" s="213">
        <f>$O$131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634</v>
      </c>
      <c r="O89" s="198">
        <f>$O$132</f>
        <v>0</v>
      </c>
      <c r="P89" s="214"/>
      <c r="Q89" s="214"/>
      <c r="R89" s="214"/>
      <c r="S89" s="105"/>
    </row>
    <row r="90" spans="2:19" s="97" customFormat="1" ht="21" customHeight="1">
      <c r="B90" s="104"/>
      <c r="D90" s="82" t="s">
        <v>635</v>
      </c>
      <c r="O90" s="198">
        <f>$O$136</f>
        <v>0</v>
      </c>
      <c r="P90" s="214"/>
      <c r="Q90" s="214"/>
      <c r="R90" s="214"/>
      <c r="S90" s="105"/>
    </row>
    <row r="91" spans="2:19" s="97" customFormat="1" ht="21" customHeight="1">
      <c r="B91" s="104"/>
      <c r="D91" s="82" t="s">
        <v>636</v>
      </c>
      <c r="O91" s="198">
        <f>$O$143</f>
        <v>0</v>
      </c>
      <c r="P91" s="214"/>
      <c r="Q91" s="214"/>
      <c r="R91" s="214"/>
      <c r="S91" s="105"/>
    </row>
    <row r="92" spans="2:19" s="97" customFormat="1" ht="21" customHeight="1">
      <c r="B92" s="104"/>
      <c r="D92" s="82" t="s">
        <v>637</v>
      </c>
      <c r="O92" s="198">
        <f>$O$154</f>
        <v>0</v>
      </c>
      <c r="P92" s="214"/>
      <c r="Q92" s="214"/>
      <c r="R92" s="214"/>
      <c r="S92" s="105"/>
    </row>
    <row r="93" spans="2:19" s="97" customFormat="1" ht="21" customHeight="1">
      <c r="B93" s="104"/>
      <c r="D93" s="82" t="s">
        <v>638</v>
      </c>
      <c r="O93" s="198">
        <f>$O$162</f>
        <v>0</v>
      </c>
      <c r="P93" s="214"/>
      <c r="Q93" s="214"/>
      <c r="R93" s="214"/>
      <c r="S93" s="105"/>
    </row>
    <row r="94" spans="2:19" s="97" customFormat="1" ht="21" customHeight="1">
      <c r="B94" s="104"/>
      <c r="D94" s="82" t="s">
        <v>639</v>
      </c>
      <c r="O94" s="198">
        <f>$O$167</f>
        <v>0</v>
      </c>
      <c r="P94" s="214"/>
      <c r="Q94" s="214"/>
      <c r="R94" s="214"/>
      <c r="S94" s="105"/>
    </row>
    <row r="95" spans="2:19" s="97" customFormat="1" ht="21" customHeight="1">
      <c r="B95" s="104"/>
      <c r="D95" s="82" t="s">
        <v>640</v>
      </c>
      <c r="O95" s="198">
        <f>$O$172</f>
        <v>0</v>
      </c>
      <c r="P95" s="214"/>
      <c r="Q95" s="214"/>
      <c r="R95" s="214"/>
      <c r="S95" s="105"/>
    </row>
    <row r="96" spans="2:19" s="97" customFormat="1" ht="21" customHeight="1">
      <c r="B96" s="104"/>
      <c r="D96" s="82" t="s">
        <v>641</v>
      </c>
      <c r="O96" s="198">
        <f>$O$174</f>
        <v>0</v>
      </c>
      <c r="P96" s="214"/>
      <c r="Q96" s="214"/>
      <c r="R96" s="214"/>
      <c r="S96" s="105"/>
    </row>
    <row r="97" spans="2:19" s="97" customFormat="1" ht="21" customHeight="1">
      <c r="B97" s="104"/>
      <c r="D97" s="82" t="s">
        <v>642</v>
      </c>
      <c r="O97" s="198">
        <f>$O$181</f>
        <v>0</v>
      </c>
      <c r="P97" s="214"/>
      <c r="Q97" s="214"/>
      <c r="R97" s="214"/>
      <c r="S97" s="105"/>
    </row>
    <row r="98" spans="2:19" s="69" customFormat="1" ht="25.5" customHeight="1">
      <c r="B98" s="101"/>
      <c r="D98" s="102" t="s">
        <v>112</v>
      </c>
      <c r="O98" s="213">
        <f>$O$185</f>
        <v>0</v>
      </c>
      <c r="P98" s="214"/>
      <c r="Q98" s="214"/>
      <c r="R98" s="214"/>
      <c r="S98" s="103"/>
    </row>
    <row r="99" spans="2:19" s="97" customFormat="1" ht="21" customHeight="1">
      <c r="B99" s="104"/>
      <c r="D99" s="82" t="s">
        <v>113</v>
      </c>
      <c r="O99" s="198">
        <f>$O$186</f>
        <v>0</v>
      </c>
      <c r="P99" s="214"/>
      <c r="Q99" s="214"/>
      <c r="R99" s="214"/>
      <c r="S99" s="105"/>
    </row>
    <row r="100" spans="2:19" s="97" customFormat="1" ht="21" customHeight="1">
      <c r="B100" s="104"/>
      <c r="D100" s="82" t="s">
        <v>114</v>
      </c>
      <c r="O100" s="198">
        <f>$O$197</f>
        <v>0</v>
      </c>
      <c r="P100" s="214"/>
      <c r="Q100" s="214"/>
      <c r="R100" s="214"/>
      <c r="S100" s="105"/>
    </row>
    <row r="101" spans="2:19" s="97" customFormat="1" ht="21" customHeight="1">
      <c r="B101" s="104"/>
      <c r="D101" s="82" t="s">
        <v>435</v>
      </c>
      <c r="O101" s="198">
        <f>$O$216</f>
        <v>0</v>
      </c>
      <c r="P101" s="214"/>
      <c r="Q101" s="214"/>
      <c r="R101" s="214"/>
      <c r="S101" s="105"/>
    </row>
    <row r="102" spans="2:19" s="97" customFormat="1" ht="21" customHeight="1">
      <c r="B102" s="104"/>
      <c r="D102" s="82" t="s">
        <v>116</v>
      </c>
      <c r="O102" s="198">
        <f>$O$218</f>
        <v>0</v>
      </c>
      <c r="P102" s="214"/>
      <c r="Q102" s="214"/>
      <c r="R102" s="214"/>
      <c r="S102" s="105"/>
    </row>
    <row r="103" spans="2:19" s="69" customFormat="1" ht="22.5" customHeight="1">
      <c r="B103" s="101"/>
      <c r="D103" s="102" t="s">
        <v>117</v>
      </c>
      <c r="O103" s="215">
        <f>$O$220</f>
        <v>0</v>
      </c>
      <c r="P103" s="214"/>
      <c r="Q103" s="214"/>
      <c r="R103" s="214"/>
      <c r="S103" s="103"/>
    </row>
    <row r="104" spans="2:19" s="6" customFormat="1" ht="22.5" customHeight="1">
      <c r="B104" s="22"/>
      <c r="S104" s="23"/>
    </row>
    <row r="105" spans="2:22" s="6" customFormat="1" ht="30" customHeight="1">
      <c r="B105" s="22"/>
      <c r="C105" s="64" t="s">
        <v>118</v>
      </c>
      <c r="O105" s="203">
        <f>ROUND($O$106+$O$107+$O$108+$O$109+$O$110+$O$111,2)</f>
        <v>0</v>
      </c>
      <c r="P105" s="172"/>
      <c r="Q105" s="172"/>
      <c r="R105" s="172"/>
      <c r="S105" s="23"/>
      <c r="U105" s="106"/>
      <c r="V105" s="107" t="s">
        <v>34</v>
      </c>
    </row>
    <row r="106" spans="2:63" s="6" customFormat="1" ht="18.75" customHeight="1">
      <c r="B106" s="22"/>
      <c r="D106" s="199" t="s">
        <v>119</v>
      </c>
      <c r="E106" s="172"/>
      <c r="F106" s="172"/>
      <c r="G106" s="172"/>
      <c r="H106" s="172"/>
      <c r="O106" s="197">
        <f>ROUND($O$87*$U$106,2)</f>
        <v>0</v>
      </c>
      <c r="P106" s="172"/>
      <c r="Q106" s="172"/>
      <c r="R106" s="172"/>
      <c r="S106" s="23"/>
      <c r="U106" s="108"/>
      <c r="V106" s="109" t="s">
        <v>37</v>
      </c>
      <c r="AZ106" s="6" t="s">
        <v>120</v>
      </c>
      <c r="BF106" s="86">
        <f>IF($V$106="základná",$O$106,0)</f>
        <v>0</v>
      </c>
      <c r="BG106" s="86">
        <f>IF($V$106="znížená",$O$106,0)</f>
        <v>0</v>
      </c>
      <c r="BH106" s="86">
        <f>IF($V$106="zákl. prenesená",$O$106,0)</f>
        <v>0</v>
      </c>
      <c r="BI106" s="86">
        <f>IF($V$106="zníž. prenesená",$O$106,0)</f>
        <v>0</v>
      </c>
      <c r="BJ106" s="86">
        <f>IF($V$106="nulová",$O$106,0)</f>
        <v>0</v>
      </c>
      <c r="BK106" s="6" t="s">
        <v>121</v>
      </c>
    </row>
    <row r="107" spans="2:63" s="6" customFormat="1" ht="18.75" customHeight="1">
      <c r="B107" s="22"/>
      <c r="D107" s="199" t="s">
        <v>122</v>
      </c>
      <c r="E107" s="172"/>
      <c r="F107" s="172"/>
      <c r="G107" s="172"/>
      <c r="H107" s="172"/>
      <c r="O107" s="197">
        <f>ROUND($O$87*$U$107,2)</f>
        <v>0</v>
      </c>
      <c r="P107" s="172"/>
      <c r="Q107" s="172"/>
      <c r="R107" s="172"/>
      <c r="S107" s="23"/>
      <c r="U107" s="108"/>
      <c r="V107" s="109" t="s">
        <v>37</v>
      </c>
      <c r="AZ107" s="6" t="s">
        <v>120</v>
      </c>
      <c r="BF107" s="86">
        <f>IF($V$107="základná",$O$107,0)</f>
        <v>0</v>
      </c>
      <c r="BG107" s="86">
        <f>IF($V$107="znížená",$O$107,0)</f>
        <v>0</v>
      </c>
      <c r="BH107" s="86">
        <f>IF($V$107="zákl. prenesená",$O$107,0)</f>
        <v>0</v>
      </c>
      <c r="BI107" s="86">
        <f>IF($V$107="zníž. prenesená",$O$107,0)</f>
        <v>0</v>
      </c>
      <c r="BJ107" s="86">
        <f>IF($V$107="nulová",$O$107,0)</f>
        <v>0</v>
      </c>
      <c r="BK107" s="6" t="s">
        <v>121</v>
      </c>
    </row>
    <row r="108" spans="2:63" s="6" customFormat="1" ht="18.75" customHeight="1">
      <c r="B108" s="22"/>
      <c r="D108" s="199" t="s">
        <v>123</v>
      </c>
      <c r="E108" s="172"/>
      <c r="F108" s="172"/>
      <c r="G108" s="172"/>
      <c r="H108" s="172"/>
      <c r="O108" s="197">
        <f>ROUND($O$87*$U$108,2)</f>
        <v>0</v>
      </c>
      <c r="P108" s="172"/>
      <c r="Q108" s="172"/>
      <c r="R108" s="172"/>
      <c r="S108" s="23"/>
      <c r="U108" s="108"/>
      <c r="V108" s="109" t="s">
        <v>37</v>
      </c>
      <c r="AZ108" s="6" t="s">
        <v>120</v>
      </c>
      <c r="BF108" s="86">
        <f>IF($V$108="základná",$O$108,0)</f>
        <v>0</v>
      </c>
      <c r="BG108" s="86">
        <f>IF($V$108="znížená",$O$108,0)</f>
        <v>0</v>
      </c>
      <c r="BH108" s="86">
        <f>IF($V$108="zákl. prenesená",$O$108,0)</f>
        <v>0</v>
      </c>
      <c r="BI108" s="86">
        <f>IF($V$108="zníž. prenesená",$O$108,0)</f>
        <v>0</v>
      </c>
      <c r="BJ108" s="86">
        <f>IF($V$108="nulová",$O$108,0)</f>
        <v>0</v>
      </c>
      <c r="BK108" s="6" t="s">
        <v>121</v>
      </c>
    </row>
    <row r="109" spans="2:63" s="6" customFormat="1" ht="18.75" customHeight="1">
      <c r="B109" s="22"/>
      <c r="D109" s="199" t="s">
        <v>124</v>
      </c>
      <c r="E109" s="172"/>
      <c r="F109" s="172"/>
      <c r="G109" s="172"/>
      <c r="H109" s="172"/>
      <c r="O109" s="197">
        <f>ROUND($O$87*$U$109,2)</f>
        <v>0</v>
      </c>
      <c r="P109" s="172"/>
      <c r="Q109" s="172"/>
      <c r="R109" s="172"/>
      <c r="S109" s="23"/>
      <c r="U109" s="108"/>
      <c r="V109" s="109" t="s">
        <v>37</v>
      </c>
      <c r="AZ109" s="6" t="s">
        <v>120</v>
      </c>
      <c r="BF109" s="86">
        <f>IF($V$109="základná",$O$109,0)</f>
        <v>0</v>
      </c>
      <c r="BG109" s="86">
        <f>IF($V$109="znížená",$O$109,0)</f>
        <v>0</v>
      </c>
      <c r="BH109" s="86">
        <f>IF($V$109="zákl. prenesená",$O$109,0)</f>
        <v>0</v>
      </c>
      <c r="BI109" s="86">
        <f>IF($V$109="zníž. prenesená",$O$109,0)</f>
        <v>0</v>
      </c>
      <c r="BJ109" s="86">
        <f>IF($V$109="nulová",$O$109,0)</f>
        <v>0</v>
      </c>
      <c r="BK109" s="6" t="s">
        <v>121</v>
      </c>
    </row>
    <row r="110" spans="2:63" s="6" customFormat="1" ht="18.75" customHeight="1">
      <c r="B110" s="22"/>
      <c r="D110" s="199" t="s">
        <v>125</v>
      </c>
      <c r="E110" s="172"/>
      <c r="F110" s="172"/>
      <c r="G110" s="172"/>
      <c r="H110" s="172"/>
      <c r="O110" s="197">
        <f>ROUND($O$87*$U$110,2)</f>
        <v>0</v>
      </c>
      <c r="P110" s="172"/>
      <c r="Q110" s="172"/>
      <c r="R110" s="172"/>
      <c r="S110" s="23"/>
      <c r="U110" s="108"/>
      <c r="V110" s="109" t="s">
        <v>37</v>
      </c>
      <c r="AZ110" s="6" t="s">
        <v>120</v>
      </c>
      <c r="BF110" s="86">
        <f>IF($V$110="základná",$O$110,0)</f>
        <v>0</v>
      </c>
      <c r="BG110" s="86">
        <f>IF($V$110="znížená",$O$110,0)</f>
        <v>0</v>
      </c>
      <c r="BH110" s="86">
        <f>IF($V$110="zákl. prenesená",$O$110,0)</f>
        <v>0</v>
      </c>
      <c r="BI110" s="86">
        <f>IF($V$110="zníž. prenesená",$O$110,0)</f>
        <v>0</v>
      </c>
      <c r="BJ110" s="86">
        <f>IF($V$110="nulová",$O$110,0)</f>
        <v>0</v>
      </c>
      <c r="BK110" s="6" t="s">
        <v>121</v>
      </c>
    </row>
    <row r="111" spans="2:63" s="6" customFormat="1" ht="18.75" customHeight="1">
      <c r="B111" s="22"/>
      <c r="D111" s="82" t="s">
        <v>126</v>
      </c>
      <c r="O111" s="197">
        <f>ROUND($O$87*$U$111,2)</f>
        <v>0</v>
      </c>
      <c r="P111" s="172"/>
      <c r="Q111" s="172"/>
      <c r="R111" s="172"/>
      <c r="S111" s="23"/>
      <c r="U111" s="110"/>
      <c r="V111" s="111" t="s">
        <v>37</v>
      </c>
      <c r="AZ111" s="6" t="s">
        <v>127</v>
      </c>
      <c r="BF111" s="86">
        <f>IF($V$111="základná",$O$111,0)</f>
        <v>0</v>
      </c>
      <c r="BG111" s="86">
        <f>IF($V$111="znížená",$O$111,0)</f>
        <v>0</v>
      </c>
      <c r="BH111" s="86">
        <f>IF($V$111="zákl. prenesená",$O$111,0)</f>
        <v>0</v>
      </c>
      <c r="BI111" s="86">
        <f>IF($V$111="zníž. prenesená",$O$111,0)</f>
        <v>0</v>
      </c>
      <c r="BJ111" s="86">
        <f>IF($V$111="nulová",$O$111,0)</f>
        <v>0</v>
      </c>
      <c r="BK111" s="6" t="s">
        <v>121</v>
      </c>
    </row>
    <row r="112" spans="2:19" s="6" customFormat="1" ht="14.25" customHeight="1">
      <c r="B112" s="22"/>
      <c r="S112" s="23"/>
    </row>
    <row r="113" spans="2:19" s="6" customFormat="1" ht="30" customHeight="1">
      <c r="B113" s="22"/>
      <c r="C113" s="93" t="s">
        <v>102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200">
        <f>ROUND(SUM($O$87+$O$105),2)</f>
        <v>0</v>
      </c>
      <c r="N113" s="201"/>
      <c r="O113" s="201"/>
      <c r="P113" s="201"/>
      <c r="Q113" s="201"/>
      <c r="R113" s="201"/>
      <c r="S113" s="23"/>
    </row>
    <row r="114" spans="2:19" s="6" customFormat="1" ht="7.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6"/>
    </row>
    <row r="118" spans="2:19" s="6" customFormat="1" ht="7.5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9"/>
    </row>
    <row r="119" spans="2:19" s="6" customFormat="1" ht="37.5" customHeight="1">
      <c r="B119" s="22"/>
      <c r="C119" s="170" t="s">
        <v>128</v>
      </c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23"/>
    </row>
    <row r="120" spans="2:19" s="6" customFormat="1" ht="7.5" customHeight="1">
      <c r="B120" s="22"/>
      <c r="S120" s="23"/>
    </row>
    <row r="121" spans="2:19" s="6" customFormat="1" ht="30.75" customHeight="1">
      <c r="B121" s="22"/>
      <c r="C121" s="17" t="s">
        <v>15</v>
      </c>
      <c r="F121" s="205" t="str">
        <f>$F$5</f>
        <v>REGENERÁCIA VNÚTROBLOKOV SÍDLISK MESTA BREZNO - MARGITIN PARK</v>
      </c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S121" s="23"/>
    </row>
    <row r="122" spans="2:19" s="6" customFormat="1" ht="37.5" customHeight="1">
      <c r="B122" s="22"/>
      <c r="C122" s="52" t="s">
        <v>104</v>
      </c>
      <c r="F122" s="187" t="str">
        <f>$F$6</f>
        <v>1-17-4 - SO 04 Vodná plocha</v>
      </c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S122" s="23"/>
    </row>
    <row r="123" spans="2:19" s="6" customFormat="1" ht="7.5" customHeight="1">
      <c r="B123" s="22"/>
      <c r="S123" s="23"/>
    </row>
    <row r="124" spans="2:19" s="6" customFormat="1" ht="18.75" customHeight="1">
      <c r="B124" s="22"/>
      <c r="C124" s="17" t="s">
        <v>19</v>
      </c>
      <c r="F124" s="15" t="str">
        <f>$F$8</f>
        <v>p.č. KN-C 1113/1, k.ú. Brezno</v>
      </c>
      <c r="K124" s="17" t="s">
        <v>21</v>
      </c>
      <c r="L124" s="17"/>
      <c r="N124" s="211"/>
      <c r="O124" s="172"/>
      <c r="P124" s="172"/>
      <c r="Q124" s="172"/>
      <c r="S124" s="23"/>
    </row>
    <row r="125" spans="2:19" s="6" customFormat="1" ht="7.5" customHeight="1">
      <c r="B125" s="22"/>
      <c r="S125" s="23"/>
    </row>
    <row r="126" spans="2:19" s="6" customFormat="1" ht="15.75" customHeight="1">
      <c r="B126" s="22"/>
      <c r="C126" s="17" t="s">
        <v>22</v>
      </c>
      <c r="F126" s="15" t="str">
        <f>$E$11</f>
        <v>MESTO BREZNO</v>
      </c>
      <c r="K126" s="17" t="s">
        <v>27</v>
      </c>
      <c r="L126" s="17"/>
      <c r="N126" s="174"/>
      <c r="O126" s="172"/>
      <c r="P126" s="172"/>
      <c r="Q126" s="172"/>
      <c r="R126" s="172"/>
      <c r="S126" s="23"/>
    </row>
    <row r="127" spans="2:19" s="6" customFormat="1" ht="15" customHeight="1">
      <c r="B127" s="22"/>
      <c r="C127" s="17" t="s">
        <v>26</v>
      </c>
      <c r="F127" s="15">
        <f>IF($E$14="","",$E$14)</f>
      </c>
      <c r="K127" s="17" t="s">
        <v>29</v>
      </c>
      <c r="L127" s="17"/>
      <c r="N127" s="174"/>
      <c r="O127" s="172"/>
      <c r="P127" s="172"/>
      <c r="Q127" s="172"/>
      <c r="R127" s="172"/>
      <c r="S127" s="23"/>
    </row>
    <row r="128" spans="2:19" s="6" customFormat="1" ht="11.25" customHeight="1">
      <c r="B128" s="22"/>
      <c r="S128" s="23"/>
    </row>
    <row r="129" spans="2:28" s="112" customFormat="1" ht="30" customHeight="1">
      <c r="B129" s="113"/>
      <c r="C129" s="114" t="s">
        <v>129</v>
      </c>
      <c r="D129" s="115" t="s">
        <v>130</v>
      </c>
      <c r="E129" s="115" t="s">
        <v>52</v>
      </c>
      <c r="F129" s="216" t="s">
        <v>131</v>
      </c>
      <c r="G129" s="217"/>
      <c r="H129" s="217"/>
      <c r="I129" s="217"/>
      <c r="J129" s="115" t="s">
        <v>132</v>
      </c>
      <c r="K129" s="115" t="s">
        <v>133</v>
      </c>
      <c r="L129" s="115" t="s">
        <v>938</v>
      </c>
      <c r="M129" s="216" t="s">
        <v>134</v>
      </c>
      <c r="N129" s="217"/>
      <c r="O129" s="216" t="s">
        <v>135</v>
      </c>
      <c r="P129" s="217"/>
      <c r="Q129" s="217"/>
      <c r="R129" s="218"/>
      <c r="S129" s="116"/>
      <c r="U129" s="59" t="s">
        <v>136</v>
      </c>
      <c r="V129" s="60" t="s">
        <v>34</v>
      </c>
      <c r="W129" s="60" t="s">
        <v>137</v>
      </c>
      <c r="X129" s="60" t="s">
        <v>138</v>
      </c>
      <c r="Y129" s="60" t="s">
        <v>139</v>
      </c>
      <c r="Z129" s="60" t="s">
        <v>140</v>
      </c>
      <c r="AA129" s="60" t="s">
        <v>141</v>
      </c>
      <c r="AB129" s="61" t="s">
        <v>142</v>
      </c>
    </row>
    <row r="130" spans="2:64" s="6" customFormat="1" ht="30" customHeight="1">
      <c r="B130" s="22"/>
      <c r="C130" s="64" t="s">
        <v>106</v>
      </c>
      <c r="O130" s="235">
        <f>$BL$130</f>
        <v>0</v>
      </c>
      <c r="P130" s="172"/>
      <c r="Q130" s="172"/>
      <c r="R130" s="172"/>
      <c r="S130" s="23"/>
      <c r="U130" s="63"/>
      <c r="V130" s="36"/>
      <c r="W130" s="36"/>
      <c r="X130" s="117">
        <f>$X$131+$X$185+$X$220</f>
        <v>0</v>
      </c>
      <c r="Y130" s="36"/>
      <c r="Z130" s="117">
        <f>$Z$131+$Z$185+$Z$220</f>
        <v>132.1233508</v>
      </c>
      <c r="AA130" s="36"/>
      <c r="AB130" s="118">
        <f>$AB$131+$AB$185+$AB$220</f>
        <v>0</v>
      </c>
      <c r="AU130" s="6" t="s">
        <v>69</v>
      </c>
      <c r="AV130" s="6" t="s">
        <v>111</v>
      </c>
      <c r="BL130" s="119">
        <f>$BL$131+$BL$185+$BL$220</f>
        <v>0</v>
      </c>
    </row>
    <row r="131" spans="2:64" s="120" customFormat="1" ht="37.5" customHeight="1">
      <c r="B131" s="121"/>
      <c r="D131" s="122" t="s">
        <v>633</v>
      </c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215">
        <f>$BL$131</f>
        <v>0</v>
      </c>
      <c r="P131" s="234"/>
      <c r="Q131" s="234"/>
      <c r="R131" s="234"/>
      <c r="S131" s="124"/>
      <c r="U131" s="125"/>
      <c r="X131" s="126">
        <f>$X$132+$X$136+$X$143+$X$154+$X$162+$X$167+$X$172+$X$174+$X$181</f>
        <v>0</v>
      </c>
      <c r="Z131" s="126">
        <f>$Z$132+$Z$136+$Z$143+$Z$154+$Z$162+$Z$167+$Z$172+$Z$174+$Z$181</f>
        <v>0</v>
      </c>
      <c r="AB131" s="127">
        <f>$AB$132+$AB$136+$AB$143+$AB$154+$AB$162+$AB$167+$AB$172+$AB$174+$AB$181</f>
        <v>0</v>
      </c>
      <c r="AS131" s="123" t="s">
        <v>77</v>
      </c>
      <c r="AU131" s="123" t="s">
        <v>69</v>
      </c>
      <c r="AV131" s="123" t="s">
        <v>70</v>
      </c>
      <c r="AZ131" s="123" t="s">
        <v>143</v>
      </c>
      <c r="BL131" s="128">
        <f>$BL$132+$BL$136+$BL$143+$BL$154+$BL$162+$BL$167+$BL$172+$BL$174+$BL$181</f>
        <v>0</v>
      </c>
    </row>
    <row r="132" spans="2:64" s="120" customFormat="1" ht="21" customHeight="1">
      <c r="B132" s="121"/>
      <c r="D132" s="129" t="s">
        <v>634</v>
      </c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233">
        <f>$BL$132</f>
        <v>0</v>
      </c>
      <c r="P132" s="234"/>
      <c r="Q132" s="234"/>
      <c r="R132" s="234"/>
      <c r="S132" s="124"/>
      <c r="U132" s="125"/>
      <c r="X132" s="126">
        <f>SUM($X$133:$X$135)</f>
        <v>0</v>
      </c>
      <c r="Z132" s="126">
        <f>SUM($Z$133:$Z$135)</f>
        <v>0</v>
      </c>
      <c r="AB132" s="127">
        <f>SUM($AB$133:$AB$135)</f>
        <v>0</v>
      </c>
      <c r="AS132" s="123" t="s">
        <v>77</v>
      </c>
      <c r="AU132" s="123" t="s">
        <v>69</v>
      </c>
      <c r="AV132" s="123" t="s">
        <v>77</v>
      </c>
      <c r="AZ132" s="123" t="s">
        <v>143</v>
      </c>
      <c r="BL132" s="128">
        <f>SUM($BL$133:$BL$135)</f>
        <v>0</v>
      </c>
    </row>
    <row r="133" spans="2:66" s="6" customFormat="1" ht="15.75" customHeight="1">
      <c r="B133" s="22"/>
      <c r="C133" s="130" t="s">
        <v>270</v>
      </c>
      <c r="D133" s="130" t="s">
        <v>145</v>
      </c>
      <c r="E133" s="131" t="s">
        <v>643</v>
      </c>
      <c r="F133" s="219" t="s">
        <v>644</v>
      </c>
      <c r="G133" s="220"/>
      <c r="H133" s="220"/>
      <c r="I133" s="220"/>
      <c r="J133" s="132" t="s">
        <v>174</v>
      </c>
      <c r="K133" s="133">
        <v>1</v>
      </c>
      <c r="L133" s="133"/>
      <c r="M133" s="221">
        <v>0</v>
      </c>
      <c r="N133" s="220"/>
      <c r="O133" s="222">
        <f>ROUND($M$133*$K$133,2)</f>
        <v>0</v>
      </c>
      <c r="P133" s="220"/>
      <c r="Q133" s="220"/>
      <c r="R133" s="220"/>
      <c r="S133" s="23"/>
      <c r="U133" s="134"/>
      <c r="V133" s="29" t="s">
        <v>37</v>
      </c>
      <c r="X133" s="135">
        <f>$W$133*$K$133</f>
        <v>0</v>
      </c>
      <c r="Y133" s="135">
        <v>0</v>
      </c>
      <c r="Z133" s="135">
        <f>$Y$133*$K$133</f>
        <v>0</v>
      </c>
      <c r="AA133" s="135">
        <v>0</v>
      </c>
      <c r="AB133" s="136">
        <f>$AA$133*$K$133</f>
        <v>0</v>
      </c>
      <c r="AS133" s="6" t="s">
        <v>149</v>
      </c>
      <c r="AU133" s="6" t="s">
        <v>145</v>
      </c>
      <c r="AV133" s="6" t="s">
        <v>121</v>
      </c>
      <c r="AZ133" s="6" t="s">
        <v>143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121</v>
      </c>
      <c r="BL133" s="86">
        <f>ROUND($M$133*$K$133,2)</f>
        <v>0</v>
      </c>
      <c r="BM133" s="6" t="s">
        <v>149</v>
      </c>
      <c r="BN133" s="6" t="s">
        <v>645</v>
      </c>
    </row>
    <row r="134" spans="2:66" s="6" customFormat="1" ht="15.75" customHeight="1">
      <c r="B134" s="22"/>
      <c r="C134" s="130" t="s">
        <v>199</v>
      </c>
      <c r="D134" s="130" t="s">
        <v>145</v>
      </c>
      <c r="E134" s="131" t="s">
        <v>646</v>
      </c>
      <c r="F134" s="219" t="s">
        <v>647</v>
      </c>
      <c r="G134" s="220"/>
      <c r="H134" s="220"/>
      <c r="I134" s="220"/>
      <c r="J134" s="132" t="s">
        <v>174</v>
      </c>
      <c r="K134" s="133">
        <v>1</v>
      </c>
      <c r="L134" s="133"/>
      <c r="M134" s="221">
        <v>0</v>
      </c>
      <c r="N134" s="220"/>
      <c r="O134" s="222">
        <f>ROUND($M$134*$K$134,2)</f>
        <v>0</v>
      </c>
      <c r="P134" s="220"/>
      <c r="Q134" s="220"/>
      <c r="R134" s="220"/>
      <c r="S134" s="23"/>
      <c r="U134" s="134"/>
      <c r="V134" s="29" t="s">
        <v>37</v>
      </c>
      <c r="X134" s="135">
        <f>$W$134*$K$134</f>
        <v>0</v>
      </c>
      <c r="Y134" s="135">
        <v>0</v>
      </c>
      <c r="Z134" s="135">
        <f>$Y$134*$K$134</f>
        <v>0</v>
      </c>
      <c r="AA134" s="135">
        <v>0</v>
      </c>
      <c r="AB134" s="136">
        <f>$AA$134*$K$134</f>
        <v>0</v>
      </c>
      <c r="AS134" s="6" t="s">
        <v>149</v>
      </c>
      <c r="AU134" s="6" t="s">
        <v>145</v>
      </c>
      <c r="AV134" s="6" t="s">
        <v>121</v>
      </c>
      <c r="AZ134" s="6" t="s">
        <v>143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121</v>
      </c>
      <c r="BL134" s="86">
        <f>ROUND($M$134*$K$134,2)</f>
        <v>0</v>
      </c>
      <c r="BM134" s="6" t="s">
        <v>149</v>
      </c>
      <c r="BN134" s="6" t="s">
        <v>648</v>
      </c>
    </row>
    <row r="135" spans="2:66" s="6" customFormat="1" ht="15.75" customHeight="1">
      <c r="B135" s="22"/>
      <c r="C135" s="130" t="s">
        <v>203</v>
      </c>
      <c r="D135" s="130" t="s">
        <v>145</v>
      </c>
      <c r="E135" s="131" t="s">
        <v>649</v>
      </c>
      <c r="F135" s="219" t="s">
        <v>650</v>
      </c>
      <c r="G135" s="220"/>
      <c r="H135" s="220"/>
      <c r="I135" s="220"/>
      <c r="J135" s="132" t="s">
        <v>174</v>
      </c>
      <c r="K135" s="133">
        <v>1</v>
      </c>
      <c r="L135" s="133"/>
      <c r="M135" s="221">
        <v>0</v>
      </c>
      <c r="N135" s="220"/>
      <c r="O135" s="222">
        <f>ROUND($M$135*$K$135,2)</f>
        <v>0</v>
      </c>
      <c r="P135" s="220"/>
      <c r="Q135" s="220"/>
      <c r="R135" s="220"/>
      <c r="S135" s="23"/>
      <c r="U135" s="134"/>
      <c r="V135" s="29" t="s">
        <v>37</v>
      </c>
      <c r="X135" s="135">
        <f>$W$135*$K$135</f>
        <v>0</v>
      </c>
      <c r="Y135" s="135">
        <v>0</v>
      </c>
      <c r="Z135" s="135">
        <f>$Y$135*$K$135</f>
        <v>0</v>
      </c>
      <c r="AA135" s="135">
        <v>0</v>
      </c>
      <c r="AB135" s="136">
        <f>$AA$135*$K$135</f>
        <v>0</v>
      </c>
      <c r="AS135" s="6" t="s">
        <v>149</v>
      </c>
      <c r="AU135" s="6" t="s">
        <v>145</v>
      </c>
      <c r="AV135" s="6" t="s">
        <v>121</v>
      </c>
      <c r="AZ135" s="6" t="s">
        <v>143</v>
      </c>
      <c r="BF135" s="86">
        <f>IF($V$135="základná",$O$135,0)</f>
        <v>0</v>
      </c>
      <c r="BG135" s="86">
        <f>IF($V$135="znížená",$O$135,0)</f>
        <v>0</v>
      </c>
      <c r="BH135" s="86">
        <f>IF($V$135="zákl. prenesená",$O$135,0)</f>
        <v>0</v>
      </c>
      <c r="BI135" s="86">
        <f>IF($V$135="zníž. prenesená",$O$135,0)</f>
        <v>0</v>
      </c>
      <c r="BJ135" s="86">
        <f>IF($V$135="nulová",$O$135,0)</f>
        <v>0</v>
      </c>
      <c r="BK135" s="6" t="s">
        <v>121</v>
      </c>
      <c r="BL135" s="86">
        <f>ROUND($M$135*$K$135,2)</f>
        <v>0</v>
      </c>
      <c r="BM135" s="6" t="s">
        <v>149</v>
      </c>
      <c r="BN135" s="6" t="s">
        <v>651</v>
      </c>
    </row>
    <row r="136" spans="2:64" s="120" customFormat="1" ht="30.75" customHeight="1">
      <c r="B136" s="121"/>
      <c r="D136" s="129" t="s">
        <v>635</v>
      </c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233">
        <f>$BL$136</f>
        <v>0</v>
      </c>
      <c r="P136" s="234"/>
      <c r="Q136" s="234"/>
      <c r="R136" s="234"/>
      <c r="S136" s="124"/>
      <c r="U136" s="125"/>
      <c r="X136" s="126">
        <f>SUM($X$137:$X$142)</f>
        <v>0</v>
      </c>
      <c r="Z136" s="126">
        <f>SUM($Z$137:$Z$142)</f>
        <v>0</v>
      </c>
      <c r="AB136" s="127">
        <f>SUM($AB$137:$AB$142)</f>
        <v>0</v>
      </c>
      <c r="AS136" s="123" t="s">
        <v>77</v>
      </c>
      <c r="AU136" s="123" t="s">
        <v>69</v>
      </c>
      <c r="AV136" s="123" t="s">
        <v>77</v>
      </c>
      <c r="AZ136" s="123" t="s">
        <v>143</v>
      </c>
      <c r="BL136" s="128">
        <f>SUM($BL$137:$BL$142)</f>
        <v>0</v>
      </c>
    </row>
    <row r="137" spans="2:66" s="6" customFormat="1" ht="15.75" customHeight="1">
      <c r="B137" s="22"/>
      <c r="C137" s="137" t="s">
        <v>77</v>
      </c>
      <c r="D137" s="137" t="s">
        <v>152</v>
      </c>
      <c r="E137" s="138" t="s">
        <v>652</v>
      </c>
      <c r="F137" s="223" t="s">
        <v>653</v>
      </c>
      <c r="G137" s="224"/>
      <c r="H137" s="224"/>
      <c r="I137" s="224"/>
      <c r="J137" s="139" t="s">
        <v>174</v>
      </c>
      <c r="K137" s="140">
        <v>1</v>
      </c>
      <c r="L137" s="140"/>
      <c r="M137" s="225">
        <v>0</v>
      </c>
      <c r="N137" s="224"/>
      <c r="O137" s="226">
        <f>ROUND($M$137*$K$137,2)</f>
        <v>0</v>
      </c>
      <c r="P137" s="220"/>
      <c r="Q137" s="220"/>
      <c r="R137" s="220"/>
      <c r="S137" s="23"/>
      <c r="U137" s="134"/>
      <c r="V137" s="29" t="s">
        <v>37</v>
      </c>
      <c r="X137" s="135">
        <f>$W$137*$K$137</f>
        <v>0</v>
      </c>
      <c r="Y137" s="135">
        <v>0</v>
      </c>
      <c r="Z137" s="135">
        <f>$Y$137*$K$137</f>
        <v>0</v>
      </c>
      <c r="AA137" s="135">
        <v>0</v>
      </c>
      <c r="AB137" s="136">
        <f>$AA$137*$K$137</f>
        <v>0</v>
      </c>
      <c r="AS137" s="6" t="s">
        <v>156</v>
      </c>
      <c r="AU137" s="6" t="s">
        <v>152</v>
      </c>
      <c r="AV137" s="6" t="s">
        <v>121</v>
      </c>
      <c r="AZ137" s="6" t="s">
        <v>143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121</v>
      </c>
      <c r="BL137" s="86">
        <f>ROUND($M$137*$K$137,2)</f>
        <v>0</v>
      </c>
      <c r="BM137" s="6" t="s">
        <v>149</v>
      </c>
      <c r="BN137" s="6" t="s">
        <v>654</v>
      </c>
    </row>
    <row r="138" spans="2:66" s="6" customFormat="1" ht="15.75" customHeight="1">
      <c r="B138" s="22"/>
      <c r="C138" s="137" t="s">
        <v>121</v>
      </c>
      <c r="D138" s="137" t="s">
        <v>152</v>
      </c>
      <c r="E138" s="138" t="s">
        <v>655</v>
      </c>
      <c r="F138" s="223" t="s">
        <v>656</v>
      </c>
      <c r="G138" s="224"/>
      <c r="H138" s="224"/>
      <c r="I138" s="224"/>
      <c r="J138" s="139" t="s">
        <v>174</v>
      </c>
      <c r="K138" s="140">
        <v>4</v>
      </c>
      <c r="L138" s="140"/>
      <c r="M138" s="225">
        <v>0</v>
      </c>
      <c r="N138" s="224"/>
      <c r="O138" s="226">
        <f>ROUND($M$138*$K$138,2)</f>
        <v>0</v>
      </c>
      <c r="P138" s="220"/>
      <c r="Q138" s="220"/>
      <c r="R138" s="220"/>
      <c r="S138" s="23"/>
      <c r="U138" s="134"/>
      <c r="V138" s="29" t="s">
        <v>37</v>
      </c>
      <c r="X138" s="135">
        <f>$W$138*$K$138</f>
        <v>0</v>
      </c>
      <c r="Y138" s="135">
        <v>0</v>
      </c>
      <c r="Z138" s="135">
        <f>$Y$138*$K$138</f>
        <v>0</v>
      </c>
      <c r="AA138" s="135">
        <v>0</v>
      </c>
      <c r="AB138" s="136">
        <f>$AA$138*$K$138</f>
        <v>0</v>
      </c>
      <c r="AS138" s="6" t="s">
        <v>156</v>
      </c>
      <c r="AU138" s="6" t="s">
        <v>152</v>
      </c>
      <c r="AV138" s="6" t="s">
        <v>121</v>
      </c>
      <c r="AZ138" s="6" t="s">
        <v>143</v>
      </c>
      <c r="BF138" s="86">
        <f>IF($V$138="základná",$O$138,0)</f>
        <v>0</v>
      </c>
      <c r="BG138" s="86">
        <f>IF($V$138="znížená",$O$138,0)</f>
        <v>0</v>
      </c>
      <c r="BH138" s="86">
        <f>IF($V$138="zákl. prenesená",$O$138,0)</f>
        <v>0</v>
      </c>
      <c r="BI138" s="86">
        <f>IF($V$138="zníž. prenesená",$O$138,0)</f>
        <v>0</v>
      </c>
      <c r="BJ138" s="86">
        <f>IF($V$138="nulová",$O$138,0)</f>
        <v>0</v>
      </c>
      <c r="BK138" s="6" t="s">
        <v>121</v>
      </c>
      <c r="BL138" s="86">
        <f>ROUND($M$138*$K$138,2)</f>
        <v>0</v>
      </c>
      <c r="BM138" s="6" t="s">
        <v>149</v>
      </c>
      <c r="BN138" s="6" t="s">
        <v>657</v>
      </c>
    </row>
    <row r="139" spans="2:66" s="6" customFormat="1" ht="15.75" customHeight="1">
      <c r="B139" s="22"/>
      <c r="C139" s="137" t="s">
        <v>388</v>
      </c>
      <c r="D139" s="137" t="s">
        <v>152</v>
      </c>
      <c r="E139" s="138" t="s">
        <v>658</v>
      </c>
      <c r="F139" s="223" t="s">
        <v>659</v>
      </c>
      <c r="G139" s="224"/>
      <c r="H139" s="224"/>
      <c r="I139" s="224"/>
      <c r="J139" s="139" t="s">
        <v>174</v>
      </c>
      <c r="K139" s="140">
        <v>4</v>
      </c>
      <c r="L139" s="140"/>
      <c r="M139" s="225">
        <v>0</v>
      </c>
      <c r="N139" s="224"/>
      <c r="O139" s="226">
        <f>ROUND($M$139*$K$139,2)</f>
        <v>0</v>
      </c>
      <c r="P139" s="220"/>
      <c r="Q139" s="220"/>
      <c r="R139" s="220"/>
      <c r="S139" s="23"/>
      <c r="U139" s="134"/>
      <c r="V139" s="29" t="s">
        <v>37</v>
      </c>
      <c r="X139" s="135">
        <f>$W$139*$K$139</f>
        <v>0</v>
      </c>
      <c r="Y139" s="135">
        <v>0</v>
      </c>
      <c r="Z139" s="135">
        <f>$Y$139*$K$139</f>
        <v>0</v>
      </c>
      <c r="AA139" s="135">
        <v>0</v>
      </c>
      <c r="AB139" s="136">
        <f>$AA$139*$K$139</f>
        <v>0</v>
      </c>
      <c r="AS139" s="6" t="s">
        <v>156</v>
      </c>
      <c r="AU139" s="6" t="s">
        <v>152</v>
      </c>
      <c r="AV139" s="6" t="s">
        <v>121</v>
      </c>
      <c r="AZ139" s="6" t="s">
        <v>143</v>
      </c>
      <c r="BF139" s="86">
        <f>IF($V$139="základná",$O$139,0)</f>
        <v>0</v>
      </c>
      <c r="BG139" s="86">
        <f>IF($V$139="znížená",$O$139,0)</f>
        <v>0</v>
      </c>
      <c r="BH139" s="86">
        <f>IF($V$139="zákl. prenesená",$O$139,0)</f>
        <v>0</v>
      </c>
      <c r="BI139" s="86">
        <f>IF($V$139="zníž. prenesená",$O$139,0)</f>
        <v>0</v>
      </c>
      <c r="BJ139" s="86">
        <f>IF($V$139="nulová",$O$139,0)</f>
        <v>0</v>
      </c>
      <c r="BK139" s="6" t="s">
        <v>121</v>
      </c>
      <c r="BL139" s="86">
        <f>ROUND($M$139*$K$139,2)</f>
        <v>0</v>
      </c>
      <c r="BM139" s="6" t="s">
        <v>149</v>
      </c>
      <c r="BN139" s="6" t="s">
        <v>660</v>
      </c>
    </row>
    <row r="140" spans="2:66" s="6" customFormat="1" ht="15.75" customHeight="1">
      <c r="B140" s="22"/>
      <c r="C140" s="137" t="s">
        <v>149</v>
      </c>
      <c r="D140" s="137" t="s">
        <v>152</v>
      </c>
      <c r="E140" s="138" t="s">
        <v>661</v>
      </c>
      <c r="F140" s="223" t="s">
        <v>662</v>
      </c>
      <c r="G140" s="224"/>
      <c r="H140" s="224"/>
      <c r="I140" s="224"/>
      <c r="J140" s="139" t="s">
        <v>174</v>
      </c>
      <c r="K140" s="140">
        <v>4</v>
      </c>
      <c r="L140" s="140"/>
      <c r="M140" s="225">
        <v>0</v>
      </c>
      <c r="N140" s="224"/>
      <c r="O140" s="226">
        <f>ROUND($M$140*$K$140,2)</f>
        <v>0</v>
      </c>
      <c r="P140" s="220"/>
      <c r="Q140" s="220"/>
      <c r="R140" s="220"/>
      <c r="S140" s="23"/>
      <c r="U140" s="134"/>
      <c r="V140" s="29" t="s">
        <v>37</v>
      </c>
      <c r="X140" s="135">
        <f>$W$140*$K$140</f>
        <v>0</v>
      </c>
      <c r="Y140" s="135">
        <v>0</v>
      </c>
      <c r="Z140" s="135">
        <f>$Y$140*$K$140</f>
        <v>0</v>
      </c>
      <c r="AA140" s="135">
        <v>0</v>
      </c>
      <c r="AB140" s="136">
        <f>$AA$140*$K$140</f>
        <v>0</v>
      </c>
      <c r="AS140" s="6" t="s">
        <v>156</v>
      </c>
      <c r="AU140" s="6" t="s">
        <v>152</v>
      </c>
      <c r="AV140" s="6" t="s">
        <v>121</v>
      </c>
      <c r="AZ140" s="6" t="s">
        <v>143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121</v>
      </c>
      <c r="BL140" s="86">
        <f>ROUND($M$140*$K$140,2)</f>
        <v>0</v>
      </c>
      <c r="BM140" s="6" t="s">
        <v>149</v>
      </c>
      <c r="BN140" s="6" t="s">
        <v>663</v>
      </c>
    </row>
    <row r="141" spans="2:66" s="6" customFormat="1" ht="15.75" customHeight="1">
      <c r="B141" s="22"/>
      <c r="C141" s="137" t="s">
        <v>398</v>
      </c>
      <c r="D141" s="137" t="s">
        <v>152</v>
      </c>
      <c r="E141" s="138" t="s">
        <v>664</v>
      </c>
      <c r="F141" s="223" t="s">
        <v>665</v>
      </c>
      <c r="G141" s="224"/>
      <c r="H141" s="224"/>
      <c r="I141" s="224"/>
      <c r="J141" s="139" t="s">
        <v>174</v>
      </c>
      <c r="K141" s="140">
        <v>1</v>
      </c>
      <c r="L141" s="140"/>
      <c r="M141" s="225">
        <v>0</v>
      </c>
      <c r="N141" s="224"/>
      <c r="O141" s="226">
        <f>ROUND($M$141*$K$141,2)</f>
        <v>0</v>
      </c>
      <c r="P141" s="220"/>
      <c r="Q141" s="220"/>
      <c r="R141" s="220"/>
      <c r="S141" s="23"/>
      <c r="U141" s="134"/>
      <c r="V141" s="29" t="s">
        <v>37</v>
      </c>
      <c r="X141" s="135">
        <f>$W$141*$K$141</f>
        <v>0</v>
      </c>
      <c r="Y141" s="135">
        <v>0</v>
      </c>
      <c r="Z141" s="135">
        <f>$Y$141*$K$141</f>
        <v>0</v>
      </c>
      <c r="AA141" s="135">
        <v>0</v>
      </c>
      <c r="AB141" s="136">
        <f>$AA$141*$K$141</f>
        <v>0</v>
      </c>
      <c r="AS141" s="6" t="s">
        <v>156</v>
      </c>
      <c r="AU141" s="6" t="s">
        <v>152</v>
      </c>
      <c r="AV141" s="6" t="s">
        <v>121</v>
      </c>
      <c r="AZ141" s="6" t="s">
        <v>143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121</v>
      </c>
      <c r="BL141" s="86">
        <f>ROUND($M$141*$K$141,2)</f>
        <v>0</v>
      </c>
      <c r="BM141" s="6" t="s">
        <v>149</v>
      </c>
      <c r="BN141" s="6" t="s">
        <v>666</v>
      </c>
    </row>
    <row r="142" spans="2:66" s="6" customFormat="1" ht="15.75" customHeight="1">
      <c r="B142" s="22"/>
      <c r="C142" s="137" t="s">
        <v>427</v>
      </c>
      <c r="D142" s="137" t="s">
        <v>152</v>
      </c>
      <c r="E142" s="138" t="s">
        <v>667</v>
      </c>
      <c r="F142" s="223" t="s">
        <v>668</v>
      </c>
      <c r="G142" s="224"/>
      <c r="H142" s="224"/>
      <c r="I142" s="224"/>
      <c r="J142" s="139" t="s">
        <v>174</v>
      </c>
      <c r="K142" s="140">
        <v>1</v>
      </c>
      <c r="L142" s="140"/>
      <c r="M142" s="225">
        <v>0</v>
      </c>
      <c r="N142" s="224"/>
      <c r="O142" s="226">
        <f>ROUND($M$142*$K$142,2)</f>
        <v>0</v>
      </c>
      <c r="P142" s="220"/>
      <c r="Q142" s="220"/>
      <c r="R142" s="220"/>
      <c r="S142" s="23"/>
      <c r="U142" s="134"/>
      <c r="V142" s="29" t="s">
        <v>37</v>
      </c>
      <c r="X142" s="135">
        <f>$W$142*$K$142</f>
        <v>0</v>
      </c>
      <c r="Y142" s="135">
        <v>0</v>
      </c>
      <c r="Z142" s="135">
        <f>$Y$142*$K$142</f>
        <v>0</v>
      </c>
      <c r="AA142" s="135">
        <v>0</v>
      </c>
      <c r="AB142" s="136">
        <f>$AA$142*$K$142</f>
        <v>0</v>
      </c>
      <c r="AS142" s="6" t="s">
        <v>156</v>
      </c>
      <c r="AU142" s="6" t="s">
        <v>152</v>
      </c>
      <c r="AV142" s="6" t="s">
        <v>121</v>
      </c>
      <c r="AZ142" s="6" t="s">
        <v>143</v>
      </c>
      <c r="BF142" s="86">
        <f>IF($V$142="základná",$O$142,0)</f>
        <v>0</v>
      </c>
      <c r="BG142" s="86">
        <f>IF($V$142="znížená",$O$142,0)</f>
        <v>0</v>
      </c>
      <c r="BH142" s="86">
        <f>IF($V$142="zákl. prenesená",$O$142,0)</f>
        <v>0</v>
      </c>
      <c r="BI142" s="86">
        <f>IF($V$142="zníž. prenesená",$O$142,0)</f>
        <v>0</v>
      </c>
      <c r="BJ142" s="86">
        <f>IF($V$142="nulová",$O$142,0)</f>
        <v>0</v>
      </c>
      <c r="BK142" s="6" t="s">
        <v>121</v>
      </c>
      <c r="BL142" s="86">
        <f>ROUND($M$142*$K$142,2)</f>
        <v>0</v>
      </c>
      <c r="BM142" s="6" t="s">
        <v>149</v>
      </c>
      <c r="BN142" s="6" t="s">
        <v>669</v>
      </c>
    </row>
    <row r="143" spans="2:64" s="120" customFormat="1" ht="30.75" customHeight="1">
      <c r="B143" s="121"/>
      <c r="D143" s="129" t="s">
        <v>636</v>
      </c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233">
        <f>$BL$143</f>
        <v>0</v>
      </c>
      <c r="P143" s="234"/>
      <c r="Q143" s="234"/>
      <c r="R143" s="234"/>
      <c r="S143" s="124"/>
      <c r="U143" s="125"/>
      <c r="X143" s="126">
        <f>SUM($X$144:$X$153)</f>
        <v>0</v>
      </c>
      <c r="Z143" s="126">
        <f>SUM($Z$144:$Z$153)</f>
        <v>0</v>
      </c>
      <c r="AB143" s="127">
        <f>SUM($AB$144:$AB$153)</f>
        <v>0</v>
      </c>
      <c r="AS143" s="123" t="s">
        <v>77</v>
      </c>
      <c r="AU143" s="123" t="s">
        <v>69</v>
      </c>
      <c r="AV143" s="123" t="s">
        <v>77</v>
      </c>
      <c r="AZ143" s="123" t="s">
        <v>143</v>
      </c>
      <c r="BL143" s="128">
        <f>SUM($BL$144:$BL$153)</f>
        <v>0</v>
      </c>
    </row>
    <row r="144" spans="2:66" s="6" customFormat="1" ht="15.75" customHeight="1">
      <c r="B144" s="22"/>
      <c r="C144" s="137" t="s">
        <v>395</v>
      </c>
      <c r="D144" s="137" t="s">
        <v>152</v>
      </c>
      <c r="E144" s="138" t="s">
        <v>670</v>
      </c>
      <c r="F144" s="223" t="s">
        <v>653</v>
      </c>
      <c r="G144" s="224"/>
      <c r="H144" s="224"/>
      <c r="I144" s="224"/>
      <c r="J144" s="139" t="s">
        <v>174</v>
      </c>
      <c r="K144" s="140">
        <v>2</v>
      </c>
      <c r="L144" s="140"/>
      <c r="M144" s="225">
        <v>0</v>
      </c>
      <c r="N144" s="224"/>
      <c r="O144" s="226">
        <f>ROUND($M$144*$K$144,2)</f>
        <v>0</v>
      </c>
      <c r="P144" s="220"/>
      <c r="Q144" s="220"/>
      <c r="R144" s="220"/>
      <c r="S144" s="23"/>
      <c r="U144" s="134"/>
      <c r="V144" s="29" t="s">
        <v>37</v>
      </c>
      <c r="X144" s="135">
        <f>$W$144*$K$144</f>
        <v>0</v>
      </c>
      <c r="Y144" s="135">
        <v>0</v>
      </c>
      <c r="Z144" s="135">
        <f>$Y$144*$K$144</f>
        <v>0</v>
      </c>
      <c r="AA144" s="135">
        <v>0</v>
      </c>
      <c r="AB144" s="136">
        <f>$AA$144*$K$144</f>
        <v>0</v>
      </c>
      <c r="AS144" s="6" t="s">
        <v>156</v>
      </c>
      <c r="AU144" s="6" t="s">
        <v>152</v>
      </c>
      <c r="AV144" s="6" t="s">
        <v>121</v>
      </c>
      <c r="AZ144" s="6" t="s">
        <v>143</v>
      </c>
      <c r="BF144" s="86">
        <f>IF($V$144="základná",$O$144,0)</f>
        <v>0</v>
      </c>
      <c r="BG144" s="86">
        <f>IF($V$144="znížená",$O$144,0)</f>
        <v>0</v>
      </c>
      <c r="BH144" s="86">
        <f>IF($V$144="zákl. prenesená",$O$144,0)</f>
        <v>0</v>
      </c>
      <c r="BI144" s="86">
        <f>IF($V$144="zníž. prenesená",$O$144,0)</f>
        <v>0</v>
      </c>
      <c r="BJ144" s="86">
        <f>IF($V$144="nulová",$O$144,0)</f>
        <v>0</v>
      </c>
      <c r="BK144" s="6" t="s">
        <v>121</v>
      </c>
      <c r="BL144" s="86">
        <f>ROUND($M$144*$K$144,2)</f>
        <v>0</v>
      </c>
      <c r="BM144" s="6" t="s">
        <v>149</v>
      </c>
      <c r="BN144" s="6" t="s">
        <v>671</v>
      </c>
    </row>
    <row r="145" spans="2:66" s="6" customFormat="1" ht="27" customHeight="1">
      <c r="B145" s="22"/>
      <c r="C145" s="137" t="s">
        <v>156</v>
      </c>
      <c r="D145" s="137" t="s">
        <v>152</v>
      </c>
      <c r="E145" s="138" t="s">
        <v>672</v>
      </c>
      <c r="F145" s="223" t="s">
        <v>673</v>
      </c>
      <c r="G145" s="224"/>
      <c r="H145" s="224"/>
      <c r="I145" s="224"/>
      <c r="J145" s="139" t="s">
        <v>174</v>
      </c>
      <c r="K145" s="140">
        <v>2</v>
      </c>
      <c r="L145" s="140"/>
      <c r="M145" s="225">
        <v>0</v>
      </c>
      <c r="N145" s="224"/>
      <c r="O145" s="226">
        <f>ROUND($M$145*$K$145,2)</f>
        <v>0</v>
      </c>
      <c r="P145" s="220"/>
      <c r="Q145" s="220"/>
      <c r="R145" s="220"/>
      <c r="S145" s="23"/>
      <c r="U145" s="134"/>
      <c r="V145" s="29" t="s">
        <v>37</v>
      </c>
      <c r="X145" s="135">
        <f>$W$145*$K$145</f>
        <v>0</v>
      </c>
      <c r="Y145" s="135">
        <v>0</v>
      </c>
      <c r="Z145" s="135">
        <f>$Y$145*$K$145</f>
        <v>0</v>
      </c>
      <c r="AA145" s="135">
        <v>0</v>
      </c>
      <c r="AB145" s="136">
        <f>$AA$145*$K$145</f>
        <v>0</v>
      </c>
      <c r="AS145" s="6" t="s">
        <v>156</v>
      </c>
      <c r="AU145" s="6" t="s">
        <v>152</v>
      </c>
      <c r="AV145" s="6" t="s">
        <v>121</v>
      </c>
      <c r="AZ145" s="6" t="s">
        <v>143</v>
      </c>
      <c r="BF145" s="86">
        <f>IF($V$145="základná",$O$145,0)</f>
        <v>0</v>
      </c>
      <c r="BG145" s="86">
        <f>IF($V$145="znížená",$O$145,0)</f>
        <v>0</v>
      </c>
      <c r="BH145" s="86">
        <f>IF($V$145="zákl. prenesená",$O$145,0)</f>
        <v>0</v>
      </c>
      <c r="BI145" s="86">
        <f>IF($V$145="zníž. prenesená",$O$145,0)</f>
        <v>0</v>
      </c>
      <c r="BJ145" s="86">
        <f>IF($V$145="nulová",$O$145,0)</f>
        <v>0</v>
      </c>
      <c r="BK145" s="6" t="s">
        <v>121</v>
      </c>
      <c r="BL145" s="86">
        <f>ROUND($M$145*$K$145,2)</f>
        <v>0</v>
      </c>
      <c r="BM145" s="6" t="s">
        <v>149</v>
      </c>
      <c r="BN145" s="6" t="s">
        <v>674</v>
      </c>
    </row>
    <row r="146" spans="2:66" s="6" customFormat="1" ht="15.75" customHeight="1">
      <c r="B146" s="22"/>
      <c r="C146" s="137" t="s">
        <v>404</v>
      </c>
      <c r="D146" s="137" t="s">
        <v>152</v>
      </c>
      <c r="E146" s="138" t="s">
        <v>675</v>
      </c>
      <c r="F146" s="223" t="s">
        <v>676</v>
      </c>
      <c r="G146" s="224"/>
      <c r="H146" s="224"/>
      <c r="I146" s="224"/>
      <c r="J146" s="139" t="s">
        <v>174</v>
      </c>
      <c r="K146" s="140">
        <v>2</v>
      </c>
      <c r="L146" s="140"/>
      <c r="M146" s="225">
        <v>0</v>
      </c>
      <c r="N146" s="224"/>
      <c r="O146" s="226">
        <f>ROUND($M$146*$K$146,2)</f>
        <v>0</v>
      </c>
      <c r="P146" s="220"/>
      <c r="Q146" s="220"/>
      <c r="R146" s="220"/>
      <c r="S146" s="23"/>
      <c r="U146" s="134"/>
      <c r="V146" s="29" t="s">
        <v>37</v>
      </c>
      <c r="X146" s="135">
        <f>$W$146*$K$146</f>
        <v>0</v>
      </c>
      <c r="Y146" s="135">
        <v>0</v>
      </c>
      <c r="Z146" s="135">
        <f>$Y$146*$K$146</f>
        <v>0</v>
      </c>
      <c r="AA146" s="135">
        <v>0</v>
      </c>
      <c r="AB146" s="136">
        <f>$AA$146*$K$146</f>
        <v>0</v>
      </c>
      <c r="AS146" s="6" t="s">
        <v>156</v>
      </c>
      <c r="AU146" s="6" t="s">
        <v>152</v>
      </c>
      <c r="AV146" s="6" t="s">
        <v>121</v>
      </c>
      <c r="AZ146" s="6" t="s">
        <v>143</v>
      </c>
      <c r="BF146" s="86">
        <f>IF($V$146="základná",$O$146,0)</f>
        <v>0</v>
      </c>
      <c r="BG146" s="86">
        <f>IF($V$146="znížená",$O$146,0)</f>
        <v>0</v>
      </c>
      <c r="BH146" s="86">
        <f>IF($V$146="zákl. prenesená",$O$146,0)</f>
        <v>0</v>
      </c>
      <c r="BI146" s="86">
        <f>IF($V$146="zníž. prenesená",$O$146,0)</f>
        <v>0</v>
      </c>
      <c r="BJ146" s="86">
        <f>IF($V$146="nulová",$O$146,0)</f>
        <v>0</v>
      </c>
      <c r="BK146" s="6" t="s">
        <v>121</v>
      </c>
      <c r="BL146" s="86">
        <f>ROUND($M$146*$K$146,2)</f>
        <v>0</v>
      </c>
      <c r="BM146" s="6" t="s">
        <v>149</v>
      </c>
      <c r="BN146" s="6" t="s">
        <v>677</v>
      </c>
    </row>
    <row r="147" spans="2:66" s="6" customFormat="1" ht="15.75" customHeight="1">
      <c r="B147" s="22"/>
      <c r="C147" s="137" t="s">
        <v>408</v>
      </c>
      <c r="D147" s="137" t="s">
        <v>152</v>
      </c>
      <c r="E147" s="138" t="s">
        <v>678</v>
      </c>
      <c r="F147" s="223" t="s">
        <v>679</v>
      </c>
      <c r="G147" s="224"/>
      <c r="H147" s="224"/>
      <c r="I147" s="224"/>
      <c r="J147" s="139" t="s">
        <v>174</v>
      </c>
      <c r="K147" s="140">
        <v>6</v>
      </c>
      <c r="L147" s="140"/>
      <c r="M147" s="225">
        <v>0</v>
      </c>
      <c r="N147" s="224"/>
      <c r="O147" s="226">
        <f>ROUND($M$147*$K$147,2)</f>
        <v>0</v>
      </c>
      <c r="P147" s="220"/>
      <c r="Q147" s="220"/>
      <c r="R147" s="220"/>
      <c r="S147" s="23"/>
      <c r="U147" s="134"/>
      <c r="V147" s="29" t="s">
        <v>37</v>
      </c>
      <c r="X147" s="135">
        <f>$W$147*$K$147</f>
        <v>0</v>
      </c>
      <c r="Y147" s="135">
        <v>0</v>
      </c>
      <c r="Z147" s="135">
        <f>$Y$147*$K$147</f>
        <v>0</v>
      </c>
      <c r="AA147" s="135">
        <v>0</v>
      </c>
      <c r="AB147" s="136">
        <f>$AA$147*$K$147</f>
        <v>0</v>
      </c>
      <c r="AS147" s="6" t="s">
        <v>156</v>
      </c>
      <c r="AU147" s="6" t="s">
        <v>152</v>
      </c>
      <c r="AV147" s="6" t="s">
        <v>121</v>
      </c>
      <c r="AZ147" s="6" t="s">
        <v>143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121</v>
      </c>
      <c r="BL147" s="86">
        <f>ROUND($M$147*$K$147,2)</f>
        <v>0</v>
      </c>
      <c r="BM147" s="6" t="s">
        <v>149</v>
      </c>
      <c r="BN147" s="6" t="s">
        <v>680</v>
      </c>
    </row>
    <row r="148" spans="2:66" s="6" customFormat="1" ht="15.75" customHeight="1">
      <c r="B148" s="22"/>
      <c r="C148" s="137" t="s">
        <v>411</v>
      </c>
      <c r="D148" s="137" t="s">
        <v>152</v>
      </c>
      <c r="E148" s="138" t="s">
        <v>681</v>
      </c>
      <c r="F148" s="223" t="s">
        <v>682</v>
      </c>
      <c r="G148" s="224"/>
      <c r="H148" s="224"/>
      <c r="I148" s="224"/>
      <c r="J148" s="139" t="s">
        <v>174</v>
      </c>
      <c r="K148" s="140">
        <v>2</v>
      </c>
      <c r="L148" s="140"/>
      <c r="M148" s="225">
        <v>0</v>
      </c>
      <c r="N148" s="224"/>
      <c r="O148" s="226">
        <f>ROUND($M$148*$K$148,2)</f>
        <v>0</v>
      </c>
      <c r="P148" s="220"/>
      <c r="Q148" s="220"/>
      <c r="R148" s="220"/>
      <c r="S148" s="23"/>
      <c r="U148" s="134"/>
      <c r="V148" s="29" t="s">
        <v>37</v>
      </c>
      <c r="X148" s="135">
        <f>$W$148*$K$148</f>
        <v>0</v>
      </c>
      <c r="Y148" s="135">
        <v>0</v>
      </c>
      <c r="Z148" s="135">
        <f>$Y$148*$K$148</f>
        <v>0</v>
      </c>
      <c r="AA148" s="135">
        <v>0</v>
      </c>
      <c r="AB148" s="136">
        <f>$AA$148*$K$148</f>
        <v>0</v>
      </c>
      <c r="AS148" s="6" t="s">
        <v>156</v>
      </c>
      <c r="AU148" s="6" t="s">
        <v>152</v>
      </c>
      <c r="AV148" s="6" t="s">
        <v>121</v>
      </c>
      <c r="AZ148" s="6" t="s">
        <v>143</v>
      </c>
      <c r="BF148" s="86">
        <f>IF($V$148="základná",$O$148,0)</f>
        <v>0</v>
      </c>
      <c r="BG148" s="86">
        <f>IF($V$148="znížená",$O$148,0)</f>
        <v>0</v>
      </c>
      <c r="BH148" s="86">
        <f>IF($V$148="zákl. prenesená",$O$148,0)</f>
        <v>0</v>
      </c>
      <c r="BI148" s="86">
        <f>IF($V$148="zníž. prenesená",$O$148,0)</f>
        <v>0</v>
      </c>
      <c r="BJ148" s="86">
        <f>IF($V$148="nulová",$O$148,0)</f>
        <v>0</v>
      </c>
      <c r="BK148" s="6" t="s">
        <v>121</v>
      </c>
      <c r="BL148" s="86">
        <f>ROUND($M$148*$K$148,2)</f>
        <v>0</v>
      </c>
      <c r="BM148" s="6" t="s">
        <v>149</v>
      </c>
      <c r="BN148" s="6" t="s">
        <v>683</v>
      </c>
    </row>
    <row r="149" spans="2:66" s="6" customFormat="1" ht="15.75" customHeight="1">
      <c r="B149" s="22"/>
      <c r="C149" s="137" t="s">
        <v>415</v>
      </c>
      <c r="D149" s="137" t="s">
        <v>152</v>
      </c>
      <c r="E149" s="138" t="s">
        <v>684</v>
      </c>
      <c r="F149" s="223" t="s">
        <v>685</v>
      </c>
      <c r="G149" s="224"/>
      <c r="H149" s="224"/>
      <c r="I149" s="224"/>
      <c r="J149" s="139" t="s">
        <v>174</v>
      </c>
      <c r="K149" s="140">
        <v>2</v>
      </c>
      <c r="L149" s="140"/>
      <c r="M149" s="225">
        <v>0</v>
      </c>
      <c r="N149" s="224"/>
      <c r="O149" s="226">
        <f>ROUND($M$149*$K$149,2)</f>
        <v>0</v>
      </c>
      <c r="P149" s="220"/>
      <c r="Q149" s="220"/>
      <c r="R149" s="220"/>
      <c r="S149" s="23"/>
      <c r="U149" s="134"/>
      <c r="V149" s="29" t="s">
        <v>37</v>
      </c>
      <c r="X149" s="135">
        <f>$W$149*$K$149</f>
        <v>0</v>
      </c>
      <c r="Y149" s="135">
        <v>0</v>
      </c>
      <c r="Z149" s="135">
        <f>$Y$149*$K$149</f>
        <v>0</v>
      </c>
      <c r="AA149" s="135">
        <v>0</v>
      </c>
      <c r="AB149" s="136">
        <f>$AA$149*$K$149</f>
        <v>0</v>
      </c>
      <c r="AS149" s="6" t="s">
        <v>156</v>
      </c>
      <c r="AU149" s="6" t="s">
        <v>152</v>
      </c>
      <c r="AV149" s="6" t="s">
        <v>121</v>
      </c>
      <c r="AZ149" s="6" t="s">
        <v>143</v>
      </c>
      <c r="BF149" s="86">
        <f>IF($V$149="základná",$O$149,0)</f>
        <v>0</v>
      </c>
      <c r="BG149" s="86">
        <f>IF($V$149="znížená",$O$149,0)</f>
        <v>0</v>
      </c>
      <c r="BH149" s="86">
        <f>IF($V$149="zákl. prenesená",$O$149,0)</f>
        <v>0</v>
      </c>
      <c r="BI149" s="86">
        <f>IF($V$149="zníž. prenesená",$O$149,0)</f>
        <v>0</v>
      </c>
      <c r="BJ149" s="86">
        <f>IF($V$149="nulová",$O$149,0)</f>
        <v>0</v>
      </c>
      <c r="BK149" s="6" t="s">
        <v>121</v>
      </c>
      <c r="BL149" s="86">
        <f>ROUND($M$149*$K$149,2)</f>
        <v>0</v>
      </c>
      <c r="BM149" s="6" t="s">
        <v>149</v>
      </c>
      <c r="BN149" s="6" t="s">
        <v>686</v>
      </c>
    </row>
    <row r="150" spans="2:66" s="6" customFormat="1" ht="15.75" customHeight="1">
      <c r="B150" s="22"/>
      <c r="C150" s="137" t="s">
        <v>144</v>
      </c>
      <c r="D150" s="137" t="s">
        <v>152</v>
      </c>
      <c r="E150" s="138" t="s">
        <v>687</v>
      </c>
      <c r="F150" s="223" t="s">
        <v>688</v>
      </c>
      <c r="G150" s="224"/>
      <c r="H150" s="224"/>
      <c r="I150" s="224"/>
      <c r="J150" s="139" t="s">
        <v>174</v>
      </c>
      <c r="K150" s="140">
        <v>2</v>
      </c>
      <c r="L150" s="140"/>
      <c r="M150" s="225">
        <v>0</v>
      </c>
      <c r="N150" s="224"/>
      <c r="O150" s="226">
        <f>ROUND($M$150*$K$150,2)</f>
        <v>0</v>
      </c>
      <c r="P150" s="220"/>
      <c r="Q150" s="220"/>
      <c r="R150" s="220"/>
      <c r="S150" s="23"/>
      <c r="U150" s="134"/>
      <c r="V150" s="29" t="s">
        <v>37</v>
      </c>
      <c r="X150" s="135">
        <f>$W$150*$K$150</f>
        <v>0</v>
      </c>
      <c r="Y150" s="135">
        <v>0</v>
      </c>
      <c r="Z150" s="135">
        <f>$Y$150*$K$150</f>
        <v>0</v>
      </c>
      <c r="AA150" s="135">
        <v>0</v>
      </c>
      <c r="AB150" s="136">
        <f>$AA$150*$K$150</f>
        <v>0</v>
      </c>
      <c r="AS150" s="6" t="s">
        <v>156</v>
      </c>
      <c r="AU150" s="6" t="s">
        <v>152</v>
      </c>
      <c r="AV150" s="6" t="s">
        <v>121</v>
      </c>
      <c r="AZ150" s="6" t="s">
        <v>143</v>
      </c>
      <c r="BF150" s="86">
        <f>IF($V$150="základná",$O$150,0)</f>
        <v>0</v>
      </c>
      <c r="BG150" s="86">
        <f>IF($V$150="znížená",$O$150,0)</f>
        <v>0</v>
      </c>
      <c r="BH150" s="86">
        <f>IF($V$150="zákl. prenesená",$O$150,0)</f>
        <v>0</v>
      </c>
      <c r="BI150" s="86">
        <f>IF($V$150="zníž. prenesená",$O$150,0)</f>
        <v>0</v>
      </c>
      <c r="BJ150" s="86">
        <f>IF($V$150="nulová",$O$150,0)</f>
        <v>0</v>
      </c>
      <c r="BK150" s="6" t="s">
        <v>121</v>
      </c>
      <c r="BL150" s="86">
        <f>ROUND($M$150*$K$150,2)</f>
        <v>0</v>
      </c>
      <c r="BM150" s="6" t="s">
        <v>149</v>
      </c>
      <c r="BN150" s="6" t="s">
        <v>689</v>
      </c>
    </row>
    <row r="151" spans="2:66" s="6" customFormat="1" ht="15.75" customHeight="1">
      <c r="B151" s="22"/>
      <c r="C151" s="137" t="s">
        <v>151</v>
      </c>
      <c r="D151" s="137" t="s">
        <v>152</v>
      </c>
      <c r="E151" s="138" t="s">
        <v>690</v>
      </c>
      <c r="F151" s="223" t="s">
        <v>691</v>
      </c>
      <c r="G151" s="224"/>
      <c r="H151" s="224"/>
      <c r="I151" s="224"/>
      <c r="J151" s="139" t="s">
        <v>174</v>
      </c>
      <c r="K151" s="140">
        <v>2</v>
      </c>
      <c r="L151" s="140"/>
      <c r="M151" s="225">
        <v>0</v>
      </c>
      <c r="N151" s="224"/>
      <c r="O151" s="226">
        <f>ROUND($M$151*$K$151,2)</f>
        <v>0</v>
      </c>
      <c r="P151" s="220"/>
      <c r="Q151" s="220"/>
      <c r="R151" s="220"/>
      <c r="S151" s="23"/>
      <c r="U151" s="134"/>
      <c r="V151" s="29" t="s">
        <v>37</v>
      </c>
      <c r="X151" s="135">
        <f>$W$151*$K$151</f>
        <v>0</v>
      </c>
      <c r="Y151" s="135">
        <v>0</v>
      </c>
      <c r="Z151" s="135">
        <f>$Y$151*$K$151</f>
        <v>0</v>
      </c>
      <c r="AA151" s="135">
        <v>0</v>
      </c>
      <c r="AB151" s="136">
        <f>$AA$151*$K$151</f>
        <v>0</v>
      </c>
      <c r="AS151" s="6" t="s">
        <v>156</v>
      </c>
      <c r="AU151" s="6" t="s">
        <v>152</v>
      </c>
      <c r="AV151" s="6" t="s">
        <v>121</v>
      </c>
      <c r="AZ151" s="6" t="s">
        <v>143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121</v>
      </c>
      <c r="BL151" s="86">
        <f>ROUND($M$151*$K$151,2)</f>
        <v>0</v>
      </c>
      <c r="BM151" s="6" t="s">
        <v>149</v>
      </c>
      <c r="BN151" s="6" t="s">
        <v>692</v>
      </c>
    </row>
    <row r="152" spans="2:66" s="6" customFormat="1" ht="15.75" customHeight="1">
      <c r="B152" s="22"/>
      <c r="C152" s="137" t="s">
        <v>693</v>
      </c>
      <c r="D152" s="137" t="s">
        <v>152</v>
      </c>
      <c r="E152" s="138" t="s">
        <v>694</v>
      </c>
      <c r="F152" s="223" t="s">
        <v>695</v>
      </c>
      <c r="G152" s="224"/>
      <c r="H152" s="224"/>
      <c r="I152" s="224"/>
      <c r="J152" s="139" t="s">
        <v>174</v>
      </c>
      <c r="K152" s="140">
        <v>1</v>
      </c>
      <c r="L152" s="140"/>
      <c r="M152" s="225">
        <v>0</v>
      </c>
      <c r="N152" s="224"/>
      <c r="O152" s="226">
        <f>ROUND($M$152*$K$152,2)</f>
        <v>0</v>
      </c>
      <c r="P152" s="220"/>
      <c r="Q152" s="220"/>
      <c r="R152" s="220"/>
      <c r="S152" s="23"/>
      <c r="U152" s="134"/>
      <c r="V152" s="29" t="s">
        <v>37</v>
      </c>
      <c r="X152" s="135">
        <f>$W$152*$K$152</f>
        <v>0</v>
      </c>
      <c r="Y152" s="135">
        <v>0</v>
      </c>
      <c r="Z152" s="135">
        <f>$Y$152*$K$152</f>
        <v>0</v>
      </c>
      <c r="AA152" s="135">
        <v>0</v>
      </c>
      <c r="AB152" s="136">
        <f>$AA$152*$K$152</f>
        <v>0</v>
      </c>
      <c r="AS152" s="6" t="s">
        <v>156</v>
      </c>
      <c r="AU152" s="6" t="s">
        <v>152</v>
      </c>
      <c r="AV152" s="6" t="s">
        <v>121</v>
      </c>
      <c r="AZ152" s="6" t="s">
        <v>143</v>
      </c>
      <c r="BF152" s="86">
        <f>IF($V$152="základná",$O$152,0)</f>
        <v>0</v>
      </c>
      <c r="BG152" s="86">
        <f>IF($V$152="znížená",$O$152,0)</f>
        <v>0</v>
      </c>
      <c r="BH152" s="86">
        <f>IF($V$152="zákl. prenesená",$O$152,0)</f>
        <v>0</v>
      </c>
      <c r="BI152" s="86">
        <f>IF($V$152="zníž. prenesená",$O$152,0)</f>
        <v>0</v>
      </c>
      <c r="BJ152" s="86">
        <f>IF($V$152="nulová",$O$152,0)</f>
        <v>0</v>
      </c>
      <c r="BK152" s="6" t="s">
        <v>121</v>
      </c>
      <c r="BL152" s="86">
        <f>ROUND($M$152*$K$152,2)</f>
        <v>0</v>
      </c>
      <c r="BM152" s="6" t="s">
        <v>149</v>
      </c>
      <c r="BN152" s="6" t="s">
        <v>696</v>
      </c>
    </row>
    <row r="153" spans="2:66" s="6" customFormat="1" ht="15.75" customHeight="1">
      <c r="B153" s="22"/>
      <c r="C153" s="137" t="s">
        <v>162</v>
      </c>
      <c r="D153" s="137" t="s">
        <v>152</v>
      </c>
      <c r="E153" s="138" t="s">
        <v>697</v>
      </c>
      <c r="F153" s="223" t="s">
        <v>698</v>
      </c>
      <c r="G153" s="224"/>
      <c r="H153" s="224"/>
      <c r="I153" s="224"/>
      <c r="J153" s="139" t="s">
        <v>174</v>
      </c>
      <c r="K153" s="140">
        <v>1</v>
      </c>
      <c r="L153" s="140"/>
      <c r="M153" s="225">
        <v>0</v>
      </c>
      <c r="N153" s="224"/>
      <c r="O153" s="226">
        <f>ROUND($M$153*$K$153,2)</f>
        <v>0</v>
      </c>
      <c r="P153" s="220"/>
      <c r="Q153" s="220"/>
      <c r="R153" s="220"/>
      <c r="S153" s="23"/>
      <c r="U153" s="134"/>
      <c r="V153" s="29" t="s">
        <v>37</v>
      </c>
      <c r="X153" s="135">
        <f>$W$153*$K$153</f>
        <v>0</v>
      </c>
      <c r="Y153" s="135">
        <v>0</v>
      </c>
      <c r="Z153" s="135">
        <f>$Y$153*$K$153</f>
        <v>0</v>
      </c>
      <c r="AA153" s="135">
        <v>0</v>
      </c>
      <c r="AB153" s="136">
        <f>$AA$153*$K$153</f>
        <v>0</v>
      </c>
      <c r="AS153" s="6" t="s">
        <v>156</v>
      </c>
      <c r="AU153" s="6" t="s">
        <v>152</v>
      </c>
      <c r="AV153" s="6" t="s">
        <v>121</v>
      </c>
      <c r="AZ153" s="6" t="s">
        <v>143</v>
      </c>
      <c r="BF153" s="86">
        <f>IF($V$153="základná",$O$153,0)</f>
        <v>0</v>
      </c>
      <c r="BG153" s="86">
        <f>IF($V$153="znížená",$O$153,0)</f>
        <v>0</v>
      </c>
      <c r="BH153" s="86">
        <f>IF($V$153="zákl. prenesená",$O$153,0)</f>
        <v>0</v>
      </c>
      <c r="BI153" s="86">
        <f>IF($V$153="zníž. prenesená",$O$153,0)</f>
        <v>0</v>
      </c>
      <c r="BJ153" s="86">
        <f>IF($V$153="nulová",$O$153,0)</f>
        <v>0</v>
      </c>
      <c r="BK153" s="6" t="s">
        <v>121</v>
      </c>
      <c r="BL153" s="86">
        <f>ROUND($M$153*$K$153,2)</f>
        <v>0</v>
      </c>
      <c r="BM153" s="6" t="s">
        <v>149</v>
      </c>
      <c r="BN153" s="6" t="s">
        <v>699</v>
      </c>
    </row>
    <row r="154" spans="2:64" s="120" customFormat="1" ht="30.75" customHeight="1">
      <c r="B154" s="121"/>
      <c r="D154" s="129" t="s">
        <v>637</v>
      </c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233">
        <f>$BL$154</f>
        <v>0</v>
      </c>
      <c r="P154" s="234"/>
      <c r="Q154" s="234"/>
      <c r="R154" s="234"/>
      <c r="S154" s="124"/>
      <c r="U154" s="125"/>
      <c r="X154" s="126">
        <f>SUM($X$155:$X$161)</f>
        <v>0</v>
      </c>
      <c r="Z154" s="126">
        <f>SUM($Z$155:$Z$161)</f>
        <v>0</v>
      </c>
      <c r="AB154" s="127">
        <f>SUM($AB$155:$AB$161)</f>
        <v>0</v>
      </c>
      <c r="AS154" s="123" t="s">
        <v>77</v>
      </c>
      <c r="AU154" s="123" t="s">
        <v>69</v>
      </c>
      <c r="AV154" s="123" t="s">
        <v>77</v>
      </c>
      <c r="AZ154" s="123" t="s">
        <v>143</v>
      </c>
      <c r="BL154" s="128">
        <f>SUM($BL$155:$BL$161)</f>
        <v>0</v>
      </c>
    </row>
    <row r="155" spans="2:66" s="6" customFormat="1" ht="27" customHeight="1">
      <c r="B155" s="22"/>
      <c r="C155" s="137" t="s">
        <v>171</v>
      </c>
      <c r="D155" s="137" t="s">
        <v>152</v>
      </c>
      <c r="E155" s="138" t="s">
        <v>700</v>
      </c>
      <c r="F155" s="223" t="s">
        <v>701</v>
      </c>
      <c r="G155" s="224"/>
      <c r="H155" s="224"/>
      <c r="I155" s="224"/>
      <c r="J155" s="139" t="s">
        <v>174</v>
      </c>
      <c r="K155" s="140">
        <v>1</v>
      </c>
      <c r="L155" s="140"/>
      <c r="M155" s="225">
        <v>0</v>
      </c>
      <c r="N155" s="224"/>
      <c r="O155" s="226">
        <f>ROUND($M$155*$K$155,2)</f>
        <v>0</v>
      </c>
      <c r="P155" s="220"/>
      <c r="Q155" s="220"/>
      <c r="R155" s="220"/>
      <c r="S155" s="23"/>
      <c r="U155" s="134"/>
      <c r="V155" s="29" t="s">
        <v>37</v>
      </c>
      <c r="X155" s="135">
        <f>$W$155*$K$155</f>
        <v>0</v>
      </c>
      <c r="Y155" s="135">
        <v>0</v>
      </c>
      <c r="Z155" s="135">
        <f>$Y$155*$K$155</f>
        <v>0</v>
      </c>
      <c r="AA155" s="135">
        <v>0</v>
      </c>
      <c r="AB155" s="136">
        <f>$AA$155*$K$155</f>
        <v>0</v>
      </c>
      <c r="AS155" s="6" t="s">
        <v>156</v>
      </c>
      <c r="AU155" s="6" t="s">
        <v>152</v>
      </c>
      <c r="AV155" s="6" t="s">
        <v>121</v>
      </c>
      <c r="AZ155" s="6" t="s">
        <v>143</v>
      </c>
      <c r="BF155" s="86">
        <f>IF($V$155="základná",$O$155,0)</f>
        <v>0</v>
      </c>
      <c r="BG155" s="86">
        <f>IF($V$155="znížená",$O$155,0)</f>
        <v>0</v>
      </c>
      <c r="BH155" s="86">
        <f>IF($V$155="zákl. prenesená",$O$155,0)</f>
        <v>0</v>
      </c>
      <c r="BI155" s="86">
        <f>IF($V$155="zníž. prenesená",$O$155,0)</f>
        <v>0</v>
      </c>
      <c r="BJ155" s="86">
        <f>IF($V$155="nulová",$O$155,0)</f>
        <v>0</v>
      </c>
      <c r="BK155" s="6" t="s">
        <v>121</v>
      </c>
      <c r="BL155" s="86">
        <f>ROUND($M$155*$K$155,2)</f>
        <v>0</v>
      </c>
      <c r="BM155" s="6" t="s">
        <v>149</v>
      </c>
      <c r="BN155" s="6" t="s">
        <v>702</v>
      </c>
    </row>
    <row r="156" spans="2:66" s="6" customFormat="1" ht="15.75" customHeight="1">
      <c r="B156" s="22"/>
      <c r="C156" s="137" t="s">
        <v>176</v>
      </c>
      <c r="D156" s="137" t="s">
        <v>152</v>
      </c>
      <c r="E156" s="138" t="s">
        <v>703</v>
      </c>
      <c r="F156" s="223" t="s">
        <v>704</v>
      </c>
      <c r="G156" s="224"/>
      <c r="H156" s="224"/>
      <c r="I156" s="224"/>
      <c r="J156" s="139" t="s">
        <v>174</v>
      </c>
      <c r="K156" s="140">
        <v>1</v>
      </c>
      <c r="L156" s="140"/>
      <c r="M156" s="225">
        <v>0</v>
      </c>
      <c r="N156" s="224"/>
      <c r="O156" s="226">
        <f>ROUND($M$156*$K$156,2)</f>
        <v>0</v>
      </c>
      <c r="P156" s="220"/>
      <c r="Q156" s="220"/>
      <c r="R156" s="220"/>
      <c r="S156" s="23"/>
      <c r="U156" s="134"/>
      <c r="V156" s="29" t="s">
        <v>37</v>
      </c>
      <c r="X156" s="135">
        <f>$W$156*$K$156</f>
        <v>0</v>
      </c>
      <c r="Y156" s="135">
        <v>0</v>
      </c>
      <c r="Z156" s="135">
        <f>$Y$156*$K$156</f>
        <v>0</v>
      </c>
      <c r="AA156" s="135">
        <v>0</v>
      </c>
      <c r="AB156" s="136">
        <f>$AA$156*$K$156</f>
        <v>0</v>
      </c>
      <c r="AS156" s="6" t="s">
        <v>156</v>
      </c>
      <c r="AU156" s="6" t="s">
        <v>152</v>
      </c>
      <c r="AV156" s="6" t="s">
        <v>121</v>
      </c>
      <c r="AZ156" s="6" t="s">
        <v>143</v>
      </c>
      <c r="BF156" s="86">
        <f>IF($V$156="základná",$O$156,0)</f>
        <v>0</v>
      </c>
      <c r="BG156" s="86">
        <f>IF($V$156="znížená",$O$156,0)</f>
        <v>0</v>
      </c>
      <c r="BH156" s="86">
        <f>IF($V$156="zákl. prenesená",$O$156,0)</f>
        <v>0</v>
      </c>
      <c r="BI156" s="86">
        <f>IF($V$156="zníž. prenesená",$O$156,0)</f>
        <v>0</v>
      </c>
      <c r="BJ156" s="86">
        <f>IF($V$156="nulová",$O$156,0)</f>
        <v>0</v>
      </c>
      <c r="BK156" s="6" t="s">
        <v>121</v>
      </c>
      <c r="BL156" s="86">
        <f>ROUND($M$156*$K$156,2)</f>
        <v>0</v>
      </c>
      <c r="BM156" s="6" t="s">
        <v>149</v>
      </c>
      <c r="BN156" s="6" t="s">
        <v>705</v>
      </c>
    </row>
    <row r="157" spans="2:66" s="6" customFormat="1" ht="15.75" customHeight="1">
      <c r="B157" s="22"/>
      <c r="C157" s="137" t="s">
        <v>180</v>
      </c>
      <c r="D157" s="137" t="s">
        <v>152</v>
      </c>
      <c r="E157" s="138" t="s">
        <v>706</v>
      </c>
      <c r="F157" s="223" t="s">
        <v>707</v>
      </c>
      <c r="G157" s="224"/>
      <c r="H157" s="224"/>
      <c r="I157" s="224"/>
      <c r="J157" s="139" t="s">
        <v>174</v>
      </c>
      <c r="K157" s="140">
        <v>8</v>
      </c>
      <c r="L157" s="140"/>
      <c r="M157" s="225">
        <v>0</v>
      </c>
      <c r="N157" s="224"/>
      <c r="O157" s="226">
        <f>ROUND($M$157*$K$157,2)</f>
        <v>0</v>
      </c>
      <c r="P157" s="220"/>
      <c r="Q157" s="220"/>
      <c r="R157" s="220"/>
      <c r="S157" s="23"/>
      <c r="U157" s="134"/>
      <c r="V157" s="29" t="s">
        <v>37</v>
      </c>
      <c r="X157" s="135">
        <f>$W$157*$K$157</f>
        <v>0</v>
      </c>
      <c r="Y157" s="135">
        <v>0</v>
      </c>
      <c r="Z157" s="135">
        <f>$Y$157*$K$157</f>
        <v>0</v>
      </c>
      <c r="AA157" s="135">
        <v>0</v>
      </c>
      <c r="AB157" s="136">
        <f>$AA$157*$K$157</f>
        <v>0</v>
      </c>
      <c r="AS157" s="6" t="s">
        <v>156</v>
      </c>
      <c r="AU157" s="6" t="s">
        <v>152</v>
      </c>
      <c r="AV157" s="6" t="s">
        <v>121</v>
      </c>
      <c r="AZ157" s="6" t="s">
        <v>143</v>
      </c>
      <c r="BF157" s="86">
        <f>IF($V$157="základná",$O$157,0)</f>
        <v>0</v>
      </c>
      <c r="BG157" s="86">
        <f>IF($V$157="znížená",$O$157,0)</f>
        <v>0</v>
      </c>
      <c r="BH157" s="86">
        <f>IF($V$157="zákl. prenesená",$O$157,0)</f>
        <v>0</v>
      </c>
      <c r="BI157" s="86">
        <f>IF($V$157="zníž. prenesená",$O$157,0)</f>
        <v>0</v>
      </c>
      <c r="BJ157" s="86">
        <f>IF($V$157="nulová",$O$157,0)</f>
        <v>0</v>
      </c>
      <c r="BK157" s="6" t="s">
        <v>121</v>
      </c>
      <c r="BL157" s="86">
        <f>ROUND($M$157*$K$157,2)</f>
        <v>0</v>
      </c>
      <c r="BM157" s="6" t="s">
        <v>149</v>
      </c>
      <c r="BN157" s="6" t="s">
        <v>708</v>
      </c>
    </row>
    <row r="158" spans="2:66" s="6" customFormat="1" ht="15.75" customHeight="1">
      <c r="B158" s="22"/>
      <c r="C158" s="137" t="s">
        <v>7</v>
      </c>
      <c r="D158" s="137" t="s">
        <v>152</v>
      </c>
      <c r="E158" s="138" t="s">
        <v>709</v>
      </c>
      <c r="F158" s="223" t="s">
        <v>710</v>
      </c>
      <c r="G158" s="224"/>
      <c r="H158" s="224"/>
      <c r="I158" s="224"/>
      <c r="J158" s="139" t="s">
        <v>174</v>
      </c>
      <c r="K158" s="140">
        <v>4</v>
      </c>
      <c r="L158" s="140"/>
      <c r="M158" s="225">
        <v>0</v>
      </c>
      <c r="N158" s="224"/>
      <c r="O158" s="226">
        <f>ROUND($M$158*$K$158,2)</f>
        <v>0</v>
      </c>
      <c r="P158" s="220"/>
      <c r="Q158" s="220"/>
      <c r="R158" s="220"/>
      <c r="S158" s="23"/>
      <c r="U158" s="134"/>
      <c r="V158" s="29" t="s">
        <v>37</v>
      </c>
      <c r="X158" s="135">
        <f>$W$158*$K$158</f>
        <v>0</v>
      </c>
      <c r="Y158" s="135">
        <v>0</v>
      </c>
      <c r="Z158" s="135">
        <f>$Y$158*$K$158</f>
        <v>0</v>
      </c>
      <c r="AA158" s="135">
        <v>0</v>
      </c>
      <c r="AB158" s="136">
        <f>$AA$158*$K$158</f>
        <v>0</v>
      </c>
      <c r="AS158" s="6" t="s">
        <v>156</v>
      </c>
      <c r="AU158" s="6" t="s">
        <v>152</v>
      </c>
      <c r="AV158" s="6" t="s">
        <v>121</v>
      </c>
      <c r="AZ158" s="6" t="s">
        <v>143</v>
      </c>
      <c r="BF158" s="86">
        <f>IF($V$158="základná",$O$158,0)</f>
        <v>0</v>
      </c>
      <c r="BG158" s="86">
        <f>IF($V$158="znížená",$O$158,0)</f>
        <v>0</v>
      </c>
      <c r="BH158" s="86">
        <f>IF($V$158="zákl. prenesená",$O$158,0)</f>
        <v>0</v>
      </c>
      <c r="BI158" s="86">
        <f>IF($V$158="zníž. prenesená",$O$158,0)</f>
        <v>0</v>
      </c>
      <c r="BJ158" s="86">
        <f>IF($V$158="nulová",$O$158,0)</f>
        <v>0</v>
      </c>
      <c r="BK158" s="6" t="s">
        <v>121</v>
      </c>
      <c r="BL158" s="86">
        <f>ROUND($M$158*$K$158,2)</f>
        <v>0</v>
      </c>
      <c r="BM158" s="6" t="s">
        <v>149</v>
      </c>
      <c r="BN158" s="6" t="s">
        <v>711</v>
      </c>
    </row>
    <row r="159" spans="2:66" s="6" customFormat="1" ht="15.75" customHeight="1">
      <c r="B159" s="22"/>
      <c r="C159" s="137" t="s">
        <v>482</v>
      </c>
      <c r="D159" s="137" t="s">
        <v>152</v>
      </c>
      <c r="E159" s="138" t="s">
        <v>712</v>
      </c>
      <c r="F159" s="223" t="s">
        <v>713</v>
      </c>
      <c r="G159" s="224"/>
      <c r="H159" s="224"/>
      <c r="I159" s="224"/>
      <c r="J159" s="139" t="s">
        <v>174</v>
      </c>
      <c r="K159" s="140">
        <v>2</v>
      </c>
      <c r="L159" s="140"/>
      <c r="M159" s="225">
        <v>0</v>
      </c>
      <c r="N159" s="224"/>
      <c r="O159" s="226">
        <f>ROUND($M$159*$K$159,2)</f>
        <v>0</v>
      </c>
      <c r="P159" s="220"/>
      <c r="Q159" s="220"/>
      <c r="R159" s="220"/>
      <c r="S159" s="23"/>
      <c r="U159" s="134"/>
      <c r="V159" s="29" t="s">
        <v>37</v>
      </c>
      <c r="X159" s="135">
        <f>$W$159*$K$159</f>
        <v>0</v>
      </c>
      <c r="Y159" s="135">
        <v>0</v>
      </c>
      <c r="Z159" s="135">
        <f>$Y$159*$K$159</f>
        <v>0</v>
      </c>
      <c r="AA159" s="135">
        <v>0</v>
      </c>
      <c r="AB159" s="136">
        <f>$AA$159*$K$159</f>
        <v>0</v>
      </c>
      <c r="AS159" s="6" t="s">
        <v>156</v>
      </c>
      <c r="AU159" s="6" t="s">
        <v>152</v>
      </c>
      <c r="AV159" s="6" t="s">
        <v>121</v>
      </c>
      <c r="AZ159" s="6" t="s">
        <v>143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121</v>
      </c>
      <c r="BL159" s="86">
        <f>ROUND($M$159*$K$159,2)</f>
        <v>0</v>
      </c>
      <c r="BM159" s="6" t="s">
        <v>149</v>
      </c>
      <c r="BN159" s="6" t="s">
        <v>714</v>
      </c>
    </row>
    <row r="160" spans="2:66" s="6" customFormat="1" ht="15.75" customHeight="1">
      <c r="B160" s="22"/>
      <c r="C160" s="137" t="s">
        <v>262</v>
      </c>
      <c r="D160" s="137" t="s">
        <v>152</v>
      </c>
      <c r="E160" s="138" t="s">
        <v>715</v>
      </c>
      <c r="F160" s="223" t="s">
        <v>716</v>
      </c>
      <c r="G160" s="224"/>
      <c r="H160" s="224"/>
      <c r="I160" s="224"/>
      <c r="J160" s="139" t="s">
        <v>174</v>
      </c>
      <c r="K160" s="140">
        <v>2</v>
      </c>
      <c r="L160" s="140"/>
      <c r="M160" s="225">
        <v>0</v>
      </c>
      <c r="N160" s="224"/>
      <c r="O160" s="226">
        <f>ROUND($M$160*$K$160,2)</f>
        <v>0</v>
      </c>
      <c r="P160" s="220"/>
      <c r="Q160" s="220"/>
      <c r="R160" s="220"/>
      <c r="S160" s="23"/>
      <c r="U160" s="134"/>
      <c r="V160" s="29" t="s">
        <v>37</v>
      </c>
      <c r="X160" s="135">
        <f>$W$160*$K$160</f>
        <v>0</v>
      </c>
      <c r="Y160" s="135">
        <v>0</v>
      </c>
      <c r="Z160" s="135">
        <f>$Y$160*$K$160</f>
        <v>0</v>
      </c>
      <c r="AA160" s="135">
        <v>0</v>
      </c>
      <c r="AB160" s="136">
        <f>$AA$160*$K$160</f>
        <v>0</v>
      </c>
      <c r="AS160" s="6" t="s">
        <v>156</v>
      </c>
      <c r="AU160" s="6" t="s">
        <v>152</v>
      </c>
      <c r="AV160" s="6" t="s">
        <v>121</v>
      </c>
      <c r="AZ160" s="6" t="s">
        <v>143</v>
      </c>
      <c r="BF160" s="86">
        <f>IF($V$160="základná",$O$160,0)</f>
        <v>0</v>
      </c>
      <c r="BG160" s="86">
        <f>IF($V$160="znížená",$O$160,0)</f>
        <v>0</v>
      </c>
      <c r="BH160" s="86">
        <f>IF($V$160="zákl. prenesená",$O$160,0)</f>
        <v>0</v>
      </c>
      <c r="BI160" s="86">
        <f>IF($V$160="zníž. prenesená",$O$160,0)</f>
        <v>0</v>
      </c>
      <c r="BJ160" s="86">
        <f>IF($V$160="nulová",$O$160,0)</f>
        <v>0</v>
      </c>
      <c r="BK160" s="6" t="s">
        <v>121</v>
      </c>
      <c r="BL160" s="86">
        <f>ROUND($M$160*$K$160,2)</f>
        <v>0</v>
      </c>
      <c r="BM160" s="6" t="s">
        <v>149</v>
      </c>
      <c r="BN160" s="6" t="s">
        <v>717</v>
      </c>
    </row>
    <row r="161" spans="2:66" s="6" customFormat="1" ht="15.75" customHeight="1">
      <c r="B161" s="22"/>
      <c r="C161" s="137" t="s">
        <v>531</v>
      </c>
      <c r="D161" s="137" t="s">
        <v>152</v>
      </c>
      <c r="E161" s="138" t="s">
        <v>718</v>
      </c>
      <c r="F161" s="223" t="s">
        <v>719</v>
      </c>
      <c r="G161" s="224"/>
      <c r="H161" s="224"/>
      <c r="I161" s="224"/>
      <c r="J161" s="139" t="s">
        <v>174</v>
      </c>
      <c r="K161" s="140">
        <v>1</v>
      </c>
      <c r="L161" s="140"/>
      <c r="M161" s="225">
        <v>0</v>
      </c>
      <c r="N161" s="224"/>
      <c r="O161" s="226">
        <f>ROUND($M$161*$K$161,2)</f>
        <v>0</v>
      </c>
      <c r="P161" s="220"/>
      <c r="Q161" s="220"/>
      <c r="R161" s="220"/>
      <c r="S161" s="23"/>
      <c r="U161" s="134"/>
      <c r="V161" s="29" t="s">
        <v>37</v>
      </c>
      <c r="X161" s="135">
        <f>$W$161*$K$161</f>
        <v>0</v>
      </c>
      <c r="Y161" s="135">
        <v>0</v>
      </c>
      <c r="Z161" s="135">
        <f>$Y$161*$K$161</f>
        <v>0</v>
      </c>
      <c r="AA161" s="135">
        <v>0</v>
      </c>
      <c r="AB161" s="136">
        <f>$AA$161*$K$161</f>
        <v>0</v>
      </c>
      <c r="AS161" s="6" t="s">
        <v>156</v>
      </c>
      <c r="AU161" s="6" t="s">
        <v>152</v>
      </c>
      <c r="AV161" s="6" t="s">
        <v>121</v>
      </c>
      <c r="AZ161" s="6" t="s">
        <v>143</v>
      </c>
      <c r="BF161" s="86">
        <f>IF($V$161="základná",$O$161,0)</f>
        <v>0</v>
      </c>
      <c r="BG161" s="86">
        <f>IF($V$161="znížená",$O$161,0)</f>
        <v>0</v>
      </c>
      <c r="BH161" s="86">
        <f>IF($V$161="zákl. prenesená",$O$161,0)</f>
        <v>0</v>
      </c>
      <c r="BI161" s="86">
        <f>IF($V$161="zníž. prenesená",$O$161,0)</f>
        <v>0</v>
      </c>
      <c r="BJ161" s="86">
        <f>IF($V$161="nulová",$O$161,0)</f>
        <v>0</v>
      </c>
      <c r="BK161" s="6" t="s">
        <v>121</v>
      </c>
      <c r="BL161" s="86">
        <f>ROUND($M$161*$K$161,2)</f>
        <v>0</v>
      </c>
      <c r="BM161" s="6" t="s">
        <v>149</v>
      </c>
      <c r="BN161" s="6" t="s">
        <v>720</v>
      </c>
    </row>
    <row r="162" spans="2:64" s="120" customFormat="1" ht="30.75" customHeight="1">
      <c r="B162" s="121"/>
      <c r="D162" s="129" t="s">
        <v>638</v>
      </c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233">
        <f>$BL$162</f>
        <v>0</v>
      </c>
      <c r="P162" s="234"/>
      <c r="Q162" s="234"/>
      <c r="R162" s="234"/>
      <c r="S162" s="124"/>
      <c r="U162" s="125"/>
      <c r="X162" s="126">
        <f>SUM($X$163:$X$166)</f>
        <v>0</v>
      </c>
      <c r="Z162" s="126">
        <f>SUM($Z$163:$Z$166)</f>
        <v>0</v>
      </c>
      <c r="AB162" s="127">
        <f>SUM($AB$163:$AB$166)</f>
        <v>0</v>
      </c>
      <c r="AS162" s="123" t="s">
        <v>77</v>
      </c>
      <c r="AU162" s="123" t="s">
        <v>69</v>
      </c>
      <c r="AV162" s="123" t="s">
        <v>77</v>
      </c>
      <c r="AZ162" s="123" t="s">
        <v>143</v>
      </c>
      <c r="BL162" s="128">
        <f>SUM($BL$163:$BL$166)</f>
        <v>0</v>
      </c>
    </row>
    <row r="163" spans="2:66" s="6" customFormat="1" ht="27" customHeight="1">
      <c r="B163" s="22"/>
      <c r="C163" s="137" t="s">
        <v>322</v>
      </c>
      <c r="D163" s="137" t="s">
        <v>152</v>
      </c>
      <c r="E163" s="138" t="s">
        <v>721</v>
      </c>
      <c r="F163" s="223" t="s">
        <v>722</v>
      </c>
      <c r="G163" s="224"/>
      <c r="H163" s="224"/>
      <c r="I163" s="224"/>
      <c r="J163" s="139" t="s">
        <v>174</v>
      </c>
      <c r="K163" s="140">
        <v>2</v>
      </c>
      <c r="L163" s="140"/>
      <c r="M163" s="225">
        <v>0</v>
      </c>
      <c r="N163" s="224"/>
      <c r="O163" s="226">
        <f>ROUND($M$163*$K$163,2)</f>
        <v>0</v>
      </c>
      <c r="P163" s="220"/>
      <c r="Q163" s="220"/>
      <c r="R163" s="220"/>
      <c r="S163" s="23"/>
      <c r="U163" s="134"/>
      <c r="V163" s="29" t="s">
        <v>37</v>
      </c>
      <c r="X163" s="135">
        <f>$W$163*$K$163</f>
        <v>0</v>
      </c>
      <c r="Y163" s="135">
        <v>0</v>
      </c>
      <c r="Z163" s="135">
        <f>$Y$163*$K$163</f>
        <v>0</v>
      </c>
      <c r="AA163" s="135">
        <v>0</v>
      </c>
      <c r="AB163" s="136">
        <f>$AA$163*$K$163</f>
        <v>0</v>
      </c>
      <c r="AS163" s="6" t="s">
        <v>156</v>
      </c>
      <c r="AU163" s="6" t="s">
        <v>152</v>
      </c>
      <c r="AV163" s="6" t="s">
        <v>121</v>
      </c>
      <c r="AZ163" s="6" t="s">
        <v>143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121</v>
      </c>
      <c r="BL163" s="86">
        <f>ROUND($M$163*$K$163,2)</f>
        <v>0</v>
      </c>
      <c r="BM163" s="6" t="s">
        <v>149</v>
      </c>
      <c r="BN163" s="6" t="s">
        <v>723</v>
      </c>
    </row>
    <row r="164" spans="2:66" s="6" customFormat="1" ht="27" customHeight="1">
      <c r="B164" s="22"/>
      <c r="C164" s="137" t="s">
        <v>517</v>
      </c>
      <c r="D164" s="137" t="s">
        <v>152</v>
      </c>
      <c r="E164" s="138" t="s">
        <v>724</v>
      </c>
      <c r="F164" s="223" t="s">
        <v>725</v>
      </c>
      <c r="G164" s="224"/>
      <c r="H164" s="224"/>
      <c r="I164" s="224"/>
      <c r="J164" s="139" t="s">
        <v>174</v>
      </c>
      <c r="K164" s="140">
        <v>2</v>
      </c>
      <c r="L164" s="140"/>
      <c r="M164" s="225">
        <v>0</v>
      </c>
      <c r="N164" s="224"/>
      <c r="O164" s="226">
        <f>ROUND($M$164*$K$164,2)</f>
        <v>0</v>
      </c>
      <c r="P164" s="220"/>
      <c r="Q164" s="220"/>
      <c r="R164" s="220"/>
      <c r="S164" s="23"/>
      <c r="U164" s="134"/>
      <c r="V164" s="29" t="s">
        <v>37</v>
      </c>
      <c r="X164" s="135">
        <f>$W$164*$K$164</f>
        <v>0</v>
      </c>
      <c r="Y164" s="135">
        <v>0</v>
      </c>
      <c r="Z164" s="135">
        <f>$Y$164*$K$164</f>
        <v>0</v>
      </c>
      <c r="AA164" s="135">
        <v>0</v>
      </c>
      <c r="AB164" s="136">
        <f>$AA$164*$K$164</f>
        <v>0</v>
      </c>
      <c r="AS164" s="6" t="s">
        <v>156</v>
      </c>
      <c r="AU164" s="6" t="s">
        <v>152</v>
      </c>
      <c r="AV164" s="6" t="s">
        <v>121</v>
      </c>
      <c r="AZ164" s="6" t="s">
        <v>143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121</v>
      </c>
      <c r="BL164" s="86">
        <f>ROUND($M$164*$K$164,2)</f>
        <v>0</v>
      </c>
      <c r="BM164" s="6" t="s">
        <v>149</v>
      </c>
      <c r="BN164" s="6" t="s">
        <v>726</v>
      </c>
    </row>
    <row r="165" spans="2:66" s="6" customFormat="1" ht="15.75" customHeight="1">
      <c r="B165" s="22"/>
      <c r="C165" s="137" t="s">
        <v>507</v>
      </c>
      <c r="D165" s="137" t="s">
        <v>152</v>
      </c>
      <c r="E165" s="138" t="s">
        <v>727</v>
      </c>
      <c r="F165" s="223" t="s">
        <v>710</v>
      </c>
      <c r="G165" s="224"/>
      <c r="H165" s="224"/>
      <c r="I165" s="224"/>
      <c r="J165" s="139" t="s">
        <v>174</v>
      </c>
      <c r="K165" s="140">
        <v>1</v>
      </c>
      <c r="L165" s="140"/>
      <c r="M165" s="225">
        <v>0</v>
      </c>
      <c r="N165" s="224"/>
      <c r="O165" s="226">
        <f>ROUND($M$165*$K$165,2)</f>
        <v>0</v>
      </c>
      <c r="P165" s="220"/>
      <c r="Q165" s="220"/>
      <c r="R165" s="220"/>
      <c r="S165" s="23"/>
      <c r="U165" s="134"/>
      <c r="V165" s="29" t="s">
        <v>37</v>
      </c>
      <c r="X165" s="135">
        <f>$W$165*$K$165</f>
        <v>0</v>
      </c>
      <c r="Y165" s="135">
        <v>0</v>
      </c>
      <c r="Z165" s="135">
        <f>$Y$165*$K$165</f>
        <v>0</v>
      </c>
      <c r="AA165" s="135">
        <v>0</v>
      </c>
      <c r="AB165" s="136">
        <f>$AA$165*$K$165</f>
        <v>0</v>
      </c>
      <c r="AS165" s="6" t="s">
        <v>156</v>
      </c>
      <c r="AU165" s="6" t="s">
        <v>152</v>
      </c>
      <c r="AV165" s="6" t="s">
        <v>121</v>
      </c>
      <c r="AZ165" s="6" t="s">
        <v>143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121</v>
      </c>
      <c r="BL165" s="86">
        <f>ROUND($M$165*$K$165,2)</f>
        <v>0</v>
      </c>
      <c r="BM165" s="6" t="s">
        <v>149</v>
      </c>
      <c r="BN165" s="6" t="s">
        <v>728</v>
      </c>
    </row>
    <row r="166" spans="2:66" s="6" customFormat="1" ht="15.75" customHeight="1">
      <c r="B166" s="22"/>
      <c r="C166" s="137" t="s">
        <v>346</v>
      </c>
      <c r="D166" s="137" t="s">
        <v>152</v>
      </c>
      <c r="E166" s="138" t="s">
        <v>729</v>
      </c>
      <c r="F166" s="223" t="s">
        <v>682</v>
      </c>
      <c r="G166" s="224"/>
      <c r="H166" s="224"/>
      <c r="I166" s="224"/>
      <c r="J166" s="139" t="s">
        <v>174</v>
      </c>
      <c r="K166" s="140">
        <v>1</v>
      </c>
      <c r="L166" s="140"/>
      <c r="M166" s="225">
        <v>0</v>
      </c>
      <c r="N166" s="224"/>
      <c r="O166" s="226">
        <f>ROUND($M$166*$K$166,2)</f>
        <v>0</v>
      </c>
      <c r="P166" s="220"/>
      <c r="Q166" s="220"/>
      <c r="R166" s="220"/>
      <c r="S166" s="23"/>
      <c r="U166" s="134"/>
      <c r="V166" s="29" t="s">
        <v>37</v>
      </c>
      <c r="X166" s="135">
        <f>$W$166*$K$166</f>
        <v>0</v>
      </c>
      <c r="Y166" s="135">
        <v>0</v>
      </c>
      <c r="Z166" s="135">
        <f>$Y$166*$K$166</f>
        <v>0</v>
      </c>
      <c r="AA166" s="135">
        <v>0</v>
      </c>
      <c r="AB166" s="136">
        <f>$AA$166*$K$166</f>
        <v>0</v>
      </c>
      <c r="AS166" s="6" t="s">
        <v>156</v>
      </c>
      <c r="AU166" s="6" t="s">
        <v>152</v>
      </c>
      <c r="AV166" s="6" t="s">
        <v>121</v>
      </c>
      <c r="AZ166" s="6" t="s">
        <v>143</v>
      </c>
      <c r="BF166" s="86">
        <f>IF($V$166="základná",$O$166,0)</f>
        <v>0</v>
      </c>
      <c r="BG166" s="86">
        <f>IF($V$166="znížená",$O$166,0)</f>
        <v>0</v>
      </c>
      <c r="BH166" s="86">
        <f>IF($V$166="zákl. prenesená",$O$166,0)</f>
        <v>0</v>
      </c>
      <c r="BI166" s="86">
        <f>IF($V$166="zníž. prenesená",$O$166,0)</f>
        <v>0</v>
      </c>
      <c r="BJ166" s="86">
        <f>IF($V$166="nulová",$O$166,0)</f>
        <v>0</v>
      </c>
      <c r="BK166" s="6" t="s">
        <v>121</v>
      </c>
      <c r="BL166" s="86">
        <f>ROUND($M$166*$K$166,2)</f>
        <v>0</v>
      </c>
      <c r="BM166" s="6" t="s">
        <v>149</v>
      </c>
      <c r="BN166" s="6" t="s">
        <v>730</v>
      </c>
    </row>
    <row r="167" spans="2:64" s="120" customFormat="1" ht="30.75" customHeight="1">
      <c r="B167" s="121"/>
      <c r="D167" s="129" t="s">
        <v>639</v>
      </c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233">
        <f>$BL$167</f>
        <v>0</v>
      </c>
      <c r="P167" s="234"/>
      <c r="Q167" s="234"/>
      <c r="R167" s="234"/>
      <c r="S167" s="124"/>
      <c r="U167" s="125"/>
      <c r="X167" s="126">
        <f>SUM($X$168:$X$171)</f>
        <v>0</v>
      </c>
      <c r="Z167" s="126">
        <f>SUM($Z$168:$Z$171)</f>
        <v>0</v>
      </c>
      <c r="AB167" s="127">
        <f>SUM($AB$168:$AB$171)</f>
        <v>0</v>
      </c>
      <c r="AS167" s="123" t="s">
        <v>77</v>
      </c>
      <c r="AU167" s="123" t="s">
        <v>69</v>
      </c>
      <c r="AV167" s="123" t="s">
        <v>77</v>
      </c>
      <c r="AZ167" s="123" t="s">
        <v>143</v>
      </c>
      <c r="BL167" s="128">
        <f>SUM($BL$168:$BL$171)</f>
        <v>0</v>
      </c>
    </row>
    <row r="168" spans="2:66" s="6" customFormat="1" ht="27" customHeight="1">
      <c r="B168" s="22"/>
      <c r="C168" s="137" t="s">
        <v>350</v>
      </c>
      <c r="D168" s="137" t="s">
        <v>152</v>
      </c>
      <c r="E168" s="138" t="s">
        <v>731</v>
      </c>
      <c r="F168" s="223" t="s">
        <v>732</v>
      </c>
      <c r="G168" s="224"/>
      <c r="H168" s="224"/>
      <c r="I168" s="224"/>
      <c r="J168" s="139" t="s">
        <v>174</v>
      </c>
      <c r="K168" s="140">
        <v>2</v>
      </c>
      <c r="L168" s="140"/>
      <c r="M168" s="225">
        <v>0</v>
      </c>
      <c r="N168" s="224"/>
      <c r="O168" s="226">
        <f>ROUND($M$168*$K$168,2)</f>
        <v>0</v>
      </c>
      <c r="P168" s="220"/>
      <c r="Q168" s="220"/>
      <c r="R168" s="220"/>
      <c r="S168" s="23"/>
      <c r="U168" s="134"/>
      <c r="V168" s="29" t="s">
        <v>37</v>
      </c>
      <c r="X168" s="135">
        <f>$W$168*$K$168</f>
        <v>0</v>
      </c>
      <c r="Y168" s="135">
        <v>0</v>
      </c>
      <c r="Z168" s="135">
        <f>$Y$168*$K$168</f>
        <v>0</v>
      </c>
      <c r="AA168" s="135">
        <v>0</v>
      </c>
      <c r="AB168" s="136">
        <f>$AA$168*$K$168</f>
        <v>0</v>
      </c>
      <c r="AS168" s="6" t="s">
        <v>156</v>
      </c>
      <c r="AU168" s="6" t="s">
        <v>152</v>
      </c>
      <c r="AV168" s="6" t="s">
        <v>121</v>
      </c>
      <c r="AZ168" s="6" t="s">
        <v>143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121</v>
      </c>
      <c r="BL168" s="86">
        <f>ROUND($M$168*$K$168,2)</f>
        <v>0</v>
      </c>
      <c r="BM168" s="6" t="s">
        <v>149</v>
      </c>
      <c r="BN168" s="6" t="s">
        <v>733</v>
      </c>
    </row>
    <row r="169" spans="2:66" s="6" customFormat="1" ht="15.75" customHeight="1">
      <c r="B169" s="22"/>
      <c r="C169" s="137" t="s">
        <v>354</v>
      </c>
      <c r="D169" s="137" t="s">
        <v>152</v>
      </c>
      <c r="E169" s="138" t="s">
        <v>734</v>
      </c>
      <c r="F169" s="223" t="s">
        <v>735</v>
      </c>
      <c r="G169" s="224"/>
      <c r="H169" s="224"/>
      <c r="I169" s="224"/>
      <c r="J169" s="139" t="s">
        <v>174</v>
      </c>
      <c r="K169" s="140">
        <v>2</v>
      </c>
      <c r="L169" s="140"/>
      <c r="M169" s="225">
        <v>0</v>
      </c>
      <c r="N169" s="224"/>
      <c r="O169" s="226">
        <f>ROUND($M$169*$K$169,2)</f>
        <v>0</v>
      </c>
      <c r="P169" s="220"/>
      <c r="Q169" s="220"/>
      <c r="R169" s="220"/>
      <c r="S169" s="23"/>
      <c r="U169" s="134"/>
      <c r="V169" s="29" t="s">
        <v>37</v>
      </c>
      <c r="X169" s="135">
        <f>$W$169*$K$169</f>
        <v>0</v>
      </c>
      <c r="Y169" s="135">
        <v>0</v>
      </c>
      <c r="Z169" s="135">
        <f>$Y$169*$K$169</f>
        <v>0</v>
      </c>
      <c r="AA169" s="135">
        <v>0</v>
      </c>
      <c r="AB169" s="136">
        <f>$AA$169*$K$169</f>
        <v>0</v>
      </c>
      <c r="AS169" s="6" t="s">
        <v>156</v>
      </c>
      <c r="AU169" s="6" t="s">
        <v>152</v>
      </c>
      <c r="AV169" s="6" t="s">
        <v>121</v>
      </c>
      <c r="AZ169" s="6" t="s">
        <v>143</v>
      </c>
      <c r="BF169" s="86">
        <f>IF($V$169="základná",$O$169,0)</f>
        <v>0</v>
      </c>
      <c r="BG169" s="86">
        <f>IF($V$169="znížená",$O$169,0)</f>
        <v>0</v>
      </c>
      <c r="BH169" s="86">
        <f>IF($V$169="zákl. prenesená",$O$169,0)</f>
        <v>0</v>
      </c>
      <c r="BI169" s="86">
        <f>IF($V$169="zníž. prenesená",$O$169,0)</f>
        <v>0</v>
      </c>
      <c r="BJ169" s="86">
        <f>IF($V$169="nulová",$O$169,0)</f>
        <v>0</v>
      </c>
      <c r="BK169" s="6" t="s">
        <v>121</v>
      </c>
      <c r="BL169" s="86">
        <f>ROUND($M$169*$K$169,2)</f>
        <v>0</v>
      </c>
      <c r="BM169" s="6" t="s">
        <v>149</v>
      </c>
      <c r="BN169" s="6" t="s">
        <v>736</v>
      </c>
    </row>
    <row r="170" spans="2:66" s="6" customFormat="1" ht="15.75" customHeight="1">
      <c r="B170" s="22"/>
      <c r="C170" s="137" t="s">
        <v>367</v>
      </c>
      <c r="D170" s="137" t="s">
        <v>152</v>
      </c>
      <c r="E170" s="138" t="s">
        <v>737</v>
      </c>
      <c r="F170" s="223" t="s">
        <v>738</v>
      </c>
      <c r="G170" s="224"/>
      <c r="H170" s="224"/>
      <c r="I170" s="224"/>
      <c r="J170" s="139" t="s">
        <v>174</v>
      </c>
      <c r="K170" s="140">
        <v>2</v>
      </c>
      <c r="L170" s="140"/>
      <c r="M170" s="225">
        <v>0</v>
      </c>
      <c r="N170" s="224"/>
      <c r="O170" s="226">
        <f>ROUND($M$170*$K$170,2)</f>
        <v>0</v>
      </c>
      <c r="P170" s="220"/>
      <c r="Q170" s="220"/>
      <c r="R170" s="220"/>
      <c r="S170" s="23"/>
      <c r="U170" s="134"/>
      <c r="V170" s="29" t="s">
        <v>37</v>
      </c>
      <c r="X170" s="135">
        <f>$W$170*$K$170</f>
        <v>0</v>
      </c>
      <c r="Y170" s="135">
        <v>0</v>
      </c>
      <c r="Z170" s="135">
        <f>$Y$170*$K$170</f>
        <v>0</v>
      </c>
      <c r="AA170" s="135">
        <v>0</v>
      </c>
      <c r="AB170" s="136">
        <f>$AA$170*$K$170</f>
        <v>0</v>
      </c>
      <c r="AS170" s="6" t="s">
        <v>156</v>
      </c>
      <c r="AU170" s="6" t="s">
        <v>152</v>
      </c>
      <c r="AV170" s="6" t="s">
        <v>121</v>
      </c>
      <c r="AZ170" s="6" t="s">
        <v>143</v>
      </c>
      <c r="BF170" s="86">
        <f>IF($V$170="základná",$O$170,0)</f>
        <v>0</v>
      </c>
      <c r="BG170" s="86">
        <f>IF($V$170="znížená",$O$170,0)</f>
        <v>0</v>
      </c>
      <c r="BH170" s="86">
        <f>IF($V$170="zákl. prenesená",$O$170,0)</f>
        <v>0</v>
      </c>
      <c r="BI170" s="86">
        <f>IF($V$170="zníž. prenesená",$O$170,0)</f>
        <v>0</v>
      </c>
      <c r="BJ170" s="86">
        <f>IF($V$170="nulová",$O$170,0)</f>
        <v>0</v>
      </c>
      <c r="BK170" s="6" t="s">
        <v>121</v>
      </c>
      <c r="BL170" s="86">
        <f>ROUND($M$170*$K$170,2)</f>
        <v>0</v>
      </c>
      <c r="BM170" s="6" t="s">
        <v>149</v>
      </c>
      <c r="BN170" s="6" t="s">
        <v>739</v>
      </c>
    </row>
    <row r="171" spans="2:66" s="6" customFormat="1" ht="15.75" customHeight="1">
      <c r="B171" s="22"/>
      <c r="C171" s="137" t="s">
        <v>158</v>
      </c>
      <c r="D171" s="137" t="s">
        <v>152</v>
      </c>
      <c r="E171" s="138" t="s">
        <v>740</v>
      </c>
      <c r="F171" s="223" t="s">
        <v>741</v>
      </c>
      <c r="G171" s="224"/>
      <c r="H171" s="224"/>
      <c r="I171" s="224"/>
      <c r="J171" s="139" t="s">
        <v>174</v>
      </c>
      <c r="K171" s="140">
        <v>4</v>
      </c>
      <c r="L171" s="140"/>
      <c r="M171" s="225">
        <v>0</v>
      </c>
      <c r="N171" s="224"/>
      <c r="O171" s="226">
        <f>ROUND($M$171*$K$171,2)</f>
        <v>0</v>
      </c>
      <c r="P171" s="220"/>
      <c r="Q171" s="220"/>
      <c r="R171" s="220"/>
      <c r="S171" s="23"/>
      <c r="U171" s="134"/>
      <c r="V171" s="29" t="s">
        <v>37</v>
      </c>
      <c r="X171" s="135">
        <f>$W$171*$K$171</f>
        <v>0</v>
      </c>
      <c r="Y171" s="135">
        <v>0</v>
      </c>
      <c r="Z171" s="135">
        <f>$Y$171*$K$171</f>
        <v>0</v>
      </c>
      <c r="AA171" s="135">
        <v>0</v>
      </c>
      <c r="AB171" s="136">
        <f>$AA$171*$K$171</f>
        <v>0</v>
      </c>
      <c r="AS171" s="6" t="s">
        <v>156</v>
      </c>
      <c r="AU171" s="6" t="s">
        <v>152</v>
      </c>
      <c r="AV171" s="6" t="s">
        <v>121</v>
      </c>
      <c r="AZ171" s="6" t="s">
        <v>143</v>
      </c>
      <c r="BF171" s="86">
        <f>IF($V$171="základná",$O$171,0)</f>
        <v>0</v>
      </c>
      <c r="BG171" s="86">
        <f>IF($V$171="znížená",$O$171,0)</f>
        <v>0</v>
      </c>
      <c r="BH171" s="86">
        <f>IF($V$171="zákl. prenesená",$O$171,0)</f>
        <v>0</v>
      </c>
      <c r="BI171" s="86">
        <f>IF($V$171="zníž. prenesená",$O$171,0)</f>
        <v>0</v>
      </c>
      <c r="BJ171" s="86">
        <f>IF($V$171="nulová",$O$171,0)</f>
        <v>0</v>
      </c>
      <c r="BK171" s="6" t="s">
        <v>121</v>
      </c>
      <c r="BL171" s="86">
        <f>ROUND($M$171*$K$171,2)</f>
        <v>0</v>
      </c>
      <c r="BM171" s="6" t="s">
        <v>149</v>
      </c>
      <c r="BN171" s="6" t="s">
        <v>742</v>
      </c>
    </row>
    <row r="172" spans="2:64" s="120" customFormat="1" ht="30.75" customHeight="1">
      <c r="B172" s="121"/>
      <c r="D172" s="129" t="s">
        <v>640</v>
      </c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233">
        <f>$BL$172</f>
        <v>0</v>
      </c>
      <c r="P172" s="234"/>
      <c r="Q172" s="234"/>
      <c r="R172" s="234"/>
      <c r="S172" s="124"/>
      <c r="U172" s="125"/>
      <c r="X172" s="126">
        <f>$X$173</f>
        <v>0</v>
      </c>
      <c r="Z172" s="126">
        <f>$Z$173</f>
        <v>0</v>
      </c>
      <c r="AB172" s="127">
        <f>$AB$173</f>
        <v>0</v>
      </c>
      <c r="AS172" s="123" t="s">
        <v>77</v>
      </c>
      <c r="AU172" s="123" t="s">
        <v>69</v>
      </c>
      <c r="AV172" s="123" t="s">
        <v>77</v>
      </c>
      <c r="AZ172" s="123" t="s">
        <v>143</v>
      </c>
      <c r="BL172" s="128">
        <f>$BL$173</f>
        <v>0</v>
      </c>
    </row>
    <row r="173" spans="2:66" s="6" customFormat="1" ht="15.75" customHeight="1">
      <c r="B173" s="22"/>
      <c r="C173" s="137" t="s">
        <v>423</v>
      </c>
      <c r="D173" s="137" t="s">
        <v>152</v>
      </c>
      <c r="E173" s="138" t="s">
        <v>743</v>
      </c>
      <c r="F173" s="223" t="s">
        <v>744</v>
      </c>
      <c r="G173" s="224"/>
      <c r="H173" s="224"/>
      <c r="I173" s="224"/>
      <c r="J173" s="139" t="s">
        <v>174</v>
      </c>
      <c r="K173" s="140">
        <v>1</v>
      </c>
      <c r="L173" s="140"/>
      <c r="M173" s="225">
        <v>0</v>
      </c>
      <c r="N173" s="224"/>
      <c r="O173" s="226">
        <f>ROUND($M$173*$K$173,2)</f>
        <v>0</v>
      </c>
      <c r="P173" s="220"/>
      <c r="Q173" s="220"/>
      <c r="R173" s="220"/>
      <c r="S173" s="23"/>
      <c r="U173" s="134"/>
      <c r="V173" s="29" t="s">
        <v>37</v>
      </c>
      <c r="X173" s="135">
        <f>$W$173*$K$173</f>
        <v>0</v>
      </c>
      <c r="Y173" s="135">
        <v>0</v>
      </c>
      <c r="Z173" s="135">
        <f>$Y$173*$K$173</f>
        <v>0</v>
      </c>
      <c r="AA173" s="135">
        <v>0</v>
      </c>
      <c r="AB173" s="136">
        <f>$AA$173*$K$173</f>
        <v>0</v>
      </c>
      <c r="AS173" s="6" t="s">
        <v>156</v>
      </c>
      <c r="AU173" s="6" t="s">
        <v>152</v>
      </c>
      <c r="AV173" s="6" t="s">
        <v>121</v>
      </c>
      <c r="AZ173" s="6" t="s">
        <v>143</v>
      </c>
      <c r="BF173" s="86">
        <f>IF($V$173="základná",$O$173,0)</f>
        <v>0</v>
      </c>
      <c r="BG173" s="86">
        <f>IF($V$173="znížená",$O$173,0)</f>
        <v>0</v>
      </c>
      <c r="BH173" s="86">
        <f>IF($V$173="zákl. prenesená",$O$173,0)</f>
        <v>0</v>
      </c>
      <c r="BI173" s="86">
        <f>IF($V$173="zníž. prenesená",$O$173,0)</f>
        <v>0</v>
      </c>
      <c r="BJ173" s="86">
        <f>IF($V$173="nulová",$O$173,0)</f>
        <v>0</v>
      </c>
      <c r="BK173" s="6" t="s">
        <v>121</v>
      </c>
      <c r="BL173" s="86">
        <f>ROUND($M$173*$K$173,2)</f>
        <v>0</v>
      </c>
      <c r="BM173" s="6" t="s">
        <v>149</v>
      </c>
      <c r="BN173" s="6" t="s">
        <v>745</v>
      </c>
    </row>
    <row r="174" spans="2:64" s="120" customFormat="1" ht="30.75" customHeight="1">
      <c r="B174" s="121"/>
      <c r="D174" s="129" t="s">
        <v>641</v>
      </c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233">
        <f>$BL$174</f>
        <v>0</v>
      </c>
      <c r="P174" s="234"/>
      <c r="Q174" s="234"/>
      <c r="R174" s="234"/>
      <c r="S174" s="124"/>
      <c r="U174" s="125"/>
      <c r="X174" s="126">
        <f>SUM($X$175:$X$180)</f>
        <v>0</v>
      </c>
      <c r="Z174" s="126">
        <f>SUM($Z$175:$Z$180)</f>
        <v>0</v>
      </c>
      <c r="AB174" s="127">
        <f>SUM($AB$175:$AB$180)</f>
        <v>0</v>
      </c>
      <c r="AS174" s="123" t="s">
        <v>77</v>
      </c>
      <c r="AU174" s="123" t="s">
        <v>69</v>
      </c>
      <c r="AV174" s="123" t="s">
        <v>77</v>
      </c>
      <c r="AZ174" s="123" t="s">
        <v>143</v>
      </c>
      <c r="BL174" s="128">
        <f>SUM($BL$175:$BL$180)</f>
        <v>0</v>
      </c>
    </row>
    <row r="175" spans="2:66" s="6" customFormat="1" ht="15.75" customHeight="1">
      <c r="B175" s="22"/>
      <c r="C175" s="137" t="s">
        <v>326</v>
      </c>
      <c r="D175" s="137" t="s">
        <v>152</v>
      </c>
      <c r="E175" s="138" t="s">
        <v>746</v>
      </c>
      <c r="F175" s="223" t="s">
        <v>747</v>
      </c>
      <c r="G175" s="224"/>
      <c r="H175" s="224"/>
      <c r="I175" s="224"/>
      <c r="J175" s="139" t="s">
        <v>174</v>
      </c>
      <c r="K175" s="140">
        <v>1</v>
      </c>
      <c r="L175" s="140"/>
      <c r="M175" s="225">
        <v>0</v>
      </c>
      <c r="N175" s="224"/>
      <c r="O175" s="226">
        <f>ROUND($M$175*$K$175,2)</f>
        <v>0</v>
      </c>
      <c r="P175" s="220"/>
      <c r="Q175" s="220"/>
      <c r="R175" s="220"/>
      <c r="S175" s="23"/>
      <c r="U175" s="134"/>
      <c r="V175" s="29" t="s">
        <v>37</v>
      </c>
      <c r="X175" s="135">
        <f>$W$175*$K$175</f>
        <v>0</v>
      </c>
      <c r="Y175" s="135">
        <v>0</v>
      </c>
      <c r="Z175" s="135">
        <f>$Y$175*$K$175</f>
        <v>0</v>
      </c>
      <c r="AA175" s="135">
        <v>0</v>
      </c>
      <c r="AB175" s="136">
        <f>$AA$175*$K$175</f>
        <v>0</v>
      </c>
      <c r="AS175" s="6" t="s">
        <v>156</v>
      </c>
      <c r="AU175" s="6" t="s">
        <v>152</v>
      </c>
      <c r="AV175" s="6" t="s">
        <v>121</v>
      </c>
      <c r="AZ175" s="6" t="s">
        <v>143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121</v>
      </c>
      <c r="BL175" s="86">
        <f>ROUND($M$175*$K$175,2)</f>
        <v>0</v>
      </c>
      <c r="BM175" s="6" t="s">
        <v>149</v>
      </c>
      <c r="BN175" s="6" t="s">
        <v>748</v>
      </c>
    </row>
    <row r="176" spans="2:66" s="6" customFormat="1" ht="15.75" customHeight="1">
      <c r="B176" s="22"/>
      <c r="C176" s="137" t="s">
        <v>330</v>
      </c>
      <c r="D176" s="137" t="s">
        <v>152</v>
      </c>
      <c r="E176" s="138" t="s">
        <v>749</v>
      </c>
      <c r="F176" s="223" t="s">
        <v>750</v>
      </c>
      <c r="G176" s="224"/>
      <c r="H176" s="224"/>
      <c r="I176" s="224"/>
      <c r="J176" s="139" t="s">
        <v>174</v>
      </c>
      <c r="K176" s="140">
        <v>1</v>
      </c>
      <c r="L176" s="140"/>
      <c r="M176" s="225">
        <v>0</v>
      </c>
      <c r="N176" s="224"/>
      <c r="O176" s="226">
        <f>ROUND($M$176*$K$176,2)</f>
        <v>0</v>
      </c>
      <c r="P176" s="220"/>
      <c r="Q176" s="220"/>
      <c r="R176" s="220"/>
      <c r="S176" s="23"/>
      <c r="U176" s="134"/>
      <c r="V176" s="29" t="s">
        <v>37</v>
      </c>
      <c r="X176" s="135">
        <f>$W$176*$K$176</f>
        <v>0</v>
      </c>
      <c r="Y176" s="135">
        <v>0</v>
      </c>
      <c r="Z176" s="135">
        <f>$Y$176*$K$176</f>
        <v>0</v>
      </c>
      <c r="AA176" s="135">
        <v>0</v>
      </c>
      <c r="AB176" s="136">
        <f>$AA$176*$K$176</f>
        <v>0</v>
      </c>
      <c r="AS176" s="6" t="s">
        <v>156</v>
      </c>
      <c r="AU176" s="6" t="s">
        <v>152</v>
      </c>
      <c r="AV176" s="6" t="s">
        <v>121</v>
      </c>
      <c r="AZ176" s="6" t="s">
        <v>143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121</v>
      </c>
      <c r="BL176" s="86">
        <f>ROUND($M$176*$K$176,2)</f>
        <v>0</v>
      </c>
      <c r="BM176" s="6" t="s">
        <v>149</v>
      </c>
      <c r="BN176" s="6" t="s">
        <v>751</v>
      </c>
    </row>
    <row r="177" spans="2:66" s="6" customFormat="1" ht="15.75" customHeight="1">
      <c r="B177" s="22"/>
      <c r="C177" s="137" t="s">
        <v>334</v>
      </c>
      <c r="D177" s="137" t="s">
        <v>152</v>
      </c>
      <c r="E177" s="138" t="s">
        <v>752</v>
      </c>
      <c r="F177" s="223" t="s">
        <v>753</v>
      </c>
      <c r="G177" s="224"/>
      <c r="H177" s="224"/>
      <c r="I177" s="224"/>
      <c r="J177" s="139" t="s">
        <v>174</v>
      </c>
      <c r="K177" s="140">
        <v>1</v>
      </c>
      <c r="L177" s="140"/>
      <c r="M177" s="225">
        <v>0</v>
      </c>
      <c r="N177" s="224"/>
      <c r="O177" s="226">
        <f>ROUND($M$177*$K$177,2)</f>
        <v>0</v>
      </c>
      <c r="P177" s="220"/>
      <c r="Q177" s="220"/>
      <c r="R177" s="220"/>
      <c r="S177" s="23"/>
      <c r="U177" s="134"/>
      <c r="V177" s="29" t="s">
        <v>37</v>
      </c>
      <c r="X177" s="135">
        <f>$W$177*$K$177</f>
        <v>0</v>
      </c>
      <c r="Y177" s="135">
        <v>0</v>
      </c>
      <c r="Z177" s="135">
        <f>$Y$177*$K$177</f>
        <v>0</v>
      </c>
      <c r="AA177" s="135">
        <v>0</v>
      </c>
      <c r="AB177" s="136">
        <f>$AA$177*$K$177</f>
        <v>0</v>
      </c>
      <c r="AS177" s="6" t="s">
        <v>156</v>
      </c>
      <c r="AU177" s="6" t="s">
        <v>152</v>
      </c>
      <c r="AV177" s="6" t="s">
        <v>121</v>
      </c>
      <c r="AZ177" s="6" t="s">
        <v>143</v>
      </c>
      <c r="BF177" s="86">
        <f>IF($V$177="základná",$O$177,0)</f>
        <v>0</v>
      </c>
      <c r="BG177" s="86">
        <f>IF($V$177="znížená",$O$177,0)</f>
        <v>0</v>
      </c>
      <c r="BH177" s="86">
        <f>IF($V$177="zákl. prenesená",$O$177,0)</f>
        <v>0</v>
      </c>
      <c r="BI177" s="86">
        <f>IF($V$177="zníž. prenesená",$O$177,0)</f>
        <v>0</v>
      </c>
      <c r="BJ177" s="86">
        <f>IF($V$177="nulová",$O$177,0)</f>
        <v>0</v>
      </c>
      <c r="BK177" s="6" t="s">
        <v>121</v>
      </c>
      <c r="BL177" s="86">
        <f>ROUND($M$177*$K$177,2)</f>
        <v>0</v>
      </c>
      <c r="BM177" s="6" t="s">
        <v>149</v>
      </c>
      <c r="BN177" s="6" t="s">
        <v>754</v>
      </c>
    </row>
    <row r="178" spans="2:66" s="6" customFormat="1" ht="15.75" customHeight="1">
      <c r="B178" s="22"/>
      <c r="C178" s="137" t="s">
        <v>338</v>
      </c>
      <c r="D178" s="137" t="s">
        <v>152</v>
      </c>
      <c r="E178" s="138" t="s">
        <v>755</v>
      </c>
      <c r="F178" s="223" t="s">
        <v>756</v>
      </c>
      <c r="G178" s="224"/>
      <c r="H178" s="224"/>
      <c r="I178" s="224"/>
      <c r="J178" s="139" t="s">
        <v>174</v>
      </c>
      <c r="K178" s="140">
        <v>2</v>
      </c>
      <c r="L178" s="140"/>
      <c r="M178" s="225">
        <v>0</v>
      </c>
      <c r="N178" s="224"/>
      <c r="O178" s="226">
        <f>ROUND($M$178*$K$178,2)</f>
        <v>0</v>
      </c>
      <c r="P178" s="220"/>
      <c r="Q178" s="220"/>
      <c r="R178" s="220"/>
      <c r="S178" s="23"/>
      <c r="U178" s="134"/>
      <c r="V178" s="29" t="s">
        <v>37</v>
      </c>
      <c r="X178" s="135">
        <f>$W$178*$K$178</f>
        <v>0</v>
      </c>
      <c r="Y178" s="135">
        <v>0</v>
      </c>
      <c r="Z178" s="135">
        <f>$Y$178*$K$178</f>
        <v>0</v>
      </c>
      <c r="AA178" s="135">
        <v>0</v>
      </c>
      <c r="AB178" s="136">
        <f>$AA$178*$K$178</f>
        <v>0</v>
      </c>
      <c r="AS178" s="6" t="s">
        <v>156</v>
      </c>
      <c r="AU178" s="6" t="s">
        <v>152</v>
      </c>
      <c r="AV178" s="6" t="s">
        <v>121</v>
      </c>
      <c r="AZ178" s="6" t="s">
        <v>143</v>
      </c>
      <c r="BF178" s="86">
        <f>IF($V$178="základná",$O$178,0)</f>
        <v>0</v>
      </c>
      <c r="BG178" s="86">
        <f>IF($V$178="znížená",$O$178,0)</f>
        <v>0</v>
      </c>
      <c r="BH178" s="86">
        <f>IF($V$178="zákl. prenesená",$O$178,0)</f>
        <v>0</v>
      </c>
      <c r="BI178" s="86">
        <f>IF($V$178="zníž. prenesená",$O$178,0)</f>
        <v>0</v>
      </c>
      <c r="BJ178" s="86">
        <f>IF($V$178="nulová",$O$178,0)</f>
        <v>0</v>
      </c>
      <c r="BK178" s="6" t="s">
        <v>121</v>
      </c>
      <c r="BL178" s="86">
        <f>ROUND($M$178*$K$178,2)</f>
        <v>0</v>
      </c>
      <c r="BM178" s="6" t="s">
        <v>149</v>
      </c>
      <c r="BN178" s="6" t="s">
        <v>757</v>
      </c>
    </row>
    <row r="179" spans="2:66" s="6" customFormat="1" ht="15.75" customHeight="1">
      <c r="B179" s="22"/>
      <c r="C179" s="137" t="s">
        <v>342</v>
      </c>
      <c r="D179" s="137" t="s">
        <v>152</v>
      </c>
      <c r="E179" s="138" t="s">
        <v>758</v>
      </c>
      <c r="F179" s="223" t="s">
        <v>759</v>
      </c>
      <c r="G179" s="224"/>
      <c r="H179" s="224"/>
      <c r="I179" s="224"/>
      <c r="J179" s="139" t="s">
        <v>174</v>
      </c>
      <c r="K179" s="140">
        <v>1</v>
      </c>
      <c r="L179" s="140"/>
      <c r="M179" s="225">
        <v>0</v>
      </c>
      <c r="N179" s="224"/>
      <c r="O179" s="226">
        <f>ROUND($M$179*$K$179,2)</f>
        <v>0</v>
      </c>
      <c r="P179" s="220"/>
      <c r="Q179" s="220"/>
      <c r="R179" s="220"/>
      <c r="S179" s="23"/>
      <c r="U179" s="134"/>
      <c r="V179" s="29" t="s">
        <v>37</v>
      </c>
      <c r="X179" s="135">
        <f>$W$179*$K$179</f>
        <v>0</v>
      </c>
      <c r="Y179" s="135">
        <v>0</v>
      </c>
      <c r="Z179" s="135">
        <f>$Y$179*$K$179</f>
        <v>0</v>
      </c>
      <c r="AA179" s="135">
        <v>0</v>
      </c>
      <c r="AB179" s="136">
        <f>$AA$179*$K$179</f>
        <v>0</v>
      </c>
      <c r="AS179" s="6" t="s">
        <v>156</v>
      </c>
      <c r="AU179" s="6" t="s">
        <v>152</v>
      </c>
      <c r="AV179" s="6" t="s">
        <v>121</v>
      </c>
      <c r="AZ179" s="6" t="s">
        <v>143</v>
      </c>
      <c r="BF179" s="86">
        <f>IF($V$179="základná",$O$179,0)</f>
        <v>0</v>
      </c>
      <c r="BG179" s="86">
        <f>IF($V$179="znížená",$O$179,0)</f>
        <v>0</v>
      </c>
      <c r="BH179" s="86">
        <f>IF($V$179="zákl. prenesená",$O$179,0)</f>
        <v>0</v>
      </c>
      <c r="BI179" s="86">
        <f>IF($V$179="zníž. prenesená",$O$179,0)</f>
        <v>0</v>
      </c>
      <c r="BJ179" s="86">
        <f>IF($V$179="nulová",$O$179,0)</f>
        <v>0</v>
      </c>
      <c r="BK179" s="6" t="s">
        <v>121</v>
      </c>
      <c r="BL179" s="86">
        <f>ROUND($M$179*$K$179,2)</f>
        <v>0</v>
      </c>
      <c r="BM179" s="6" t="s">
        <v>149</v>
      </c>
      <c r="BN179" s="6" t="s">
        <v>760</v>
      </c>
    </row>
    <row r="180" spans="2:66" s="6" customFormat="1" ht="15.75" customHeight="1">
      <c r="B180" s="22"/>
      <c r="C180" s="137" t="s">
        <v>187</v>
      </c>
      <c r="D180" s="137" t="s">
        <v>152</v>
      </c>
      <c r="E180" s="138" t="s">
        <v>761</v>
      </c>
      <c r="F180" s="223" t="s">
        <v>762</v>
      </c>
      <c r="G180" s="224"/>
      <c r="H180" s="224"/>
      <c r="I180" s="224"/>
      <c r="J180" s="139" t="s">
        <v>174</v>
      </c>
      <c r="K180" s="140">
        <v>1</v>
      </c>
      <c r="L180" s="140"/>
      <c r="M180" s="225">
        <v>0</v>
      </c>
      <c r="N180" s="224"/>
      <c r="O180" s="226">
        <f>ROUND($M$180*$K$180,2)</f>
        <v>0</v>
      </c>
      <c r="P180" s="220"/>
      <c r="Q180" s="220"/>
      <c r="R180" s="220"/>
      <c r="S180" s="23"/>
      <c r="U180" s="134"/>
      <c r="V180" s="29" t="s">
        <v>37</v>
      </c>
      <c r="X180" s="135">
        <f>$W$180*$K$180</f>
        <v>0</v>
      </c>
      <c r="Y180" s="135">
        <v>0</v>
      </c>
      <c r="Z180" s="135">
        <f>$Y$180*$K$180</f>
        <v>0</v>
      </c>
      <c r="AA180" s="135">
        <v>0</v>
      </c>
      <c r="AB180" s="136">
        <f>$AA$180*$K$180</f>
        <v>0</v>
      </c>
      <c r="AS180" s="6" t="s">
        <v>156</v>
      </c>
      <c r="AU180" s="6" t="s">
        <v>152</v>
      </c>
      <c r="AV180" s="6" t="s">
        <v>121</v>
      </c>
      <c r="AZ180" s="6" t="s">
        <v>143</v>
      </c>
      <c r="BF180" s="86">
        <f>IF($V$180="základná",$O$180,0)</f>
        <v>0</v>
      </c>
      <c r="BG180" s="86">
        <f>IF($V$180="znížená",$O$180,0)</f>
        <v>0</v>
      </c>
      <c r="BH180" s="86">
        <f>IF($V$180="zákl. prenesená",$O$180,0)</f>
        <v>0</v>
      </c>
      <c r="BI180" s="86">
        <f>IF($V$180="zníž. prenesená",$O$180,0)</f>
        <v>0</v>
      </c>
      <c r="BJ180" s="86">
        <f>IF($V$180="nulová",$O$180,0)</f>
        <v>0</v>
      </c>
      <c r="BK180" s="6" t="s">
        <v>121</v>
      </c>
      <c r="BL180" s="86">
        <f>ROUND($M$180*$K$180,2)</f>
        <v>0</v>
      </c>
      <c r="BM180" s="6" t="s">
        <v>149</v>
      </c>
      <c r="BN180" s="6" t="s">
        <v>763</v>
      </c>
    </row>
    <row r="181" spans="2:64" s="120" customFormat="1" ht="30.75" customHeight="1">
      <c r="B181" s="121"/>
      <c r="D181" s="129" t="s">
        <v>642</v>
      </c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233">
        <f>$BL$181</f>
        <v>0</v>
      </c>
      <c r="P181" s="234"/>
      <c r="Q181" s="234"/>
      <c r="R181" s="234"/>
      <c r="S181" s="124"/>
      <c r="U181" s="125"/>
      <c r="X181" s="126">
        <f>SUM($X$182:$X$184)</f>
        <v>0</v>
      </c>
      <c r="Z181" s="126">
        <f>SUM($Z$182:$Z$184)</f>
        <v>0</v>
      </c>
      <c r="AB181" s="127">
        <f>SUM($AB$182:$AB$184)</f>
        <v>0</v>
      </c>
      <c r="AS181" s="123" t="s">
        <v>77</v>
      </c>
      <c r="AU181" s="123" t="s">
        <v>69</v>
      </c>
      <c r="AV181" s="123" t="s">
        <v>77</v>
      </c>
      <c r="AZ181" s="123" t="s">
        <v>143</v>
      </c>
      <c r="BL181" s="128">
        <f>SUM($BL$182:$BL$184)</f>
        <v>0</v>
      </c>
    </row>
    <row r="182" spans="2:66" s="6" customFormat="1" ht="15.75" customHeight="1">
      <c r="B182" s="22"/>
      <c r="C182" s="137" t="s">
        <v>191</v>
      </c>
      <c r="D182" s="137" t="s">
        <v>152</v>
      </c>
      <c r="E182" s="138" t="s">
        <v>764</v>
      </c>
      <c r="F182" s="223" t="s">
        <v>765</v>
      </c>
      <c r="G182" s="224"/>
      <c r="H182" s="224"/>
      <c r="I182" s="224"/>
      <c r="J182" s="139" t="s">
        <v>174</v>
      </c>
      <c r="K182" s="140">
        <v>1</v>
      </c>
      <c r="L182" s="140"/>
      <c r="M182" s="225">
        <v>0</v>
      </c>
      <c r="N182" s="224"/>
      <c r="O182" s="226">
        <f>ROUND($M$182*$K$182,2)</f>
        <v>0</v>
      </c>
      <c r="P182" s="220"/>
      <c r="Q182" s="220"/>
      <c r="R182" s="220"/>
      <c r="S182" s="23"/>
      <c r="U182" s="134"/>
      <c r="V182" s="29" t="s">
        <v>37</v>
      </c>
      <c r="X182" s="135">
        <f>$W$182*$K$182</f>
        <v>0</v>
      </c>
      <c r="Y182" s="135">
        <v>0</v>
      </c>
      <c r="Z182" s="135">
        <f>$Y$182*$K$182</f>
        <v>0</v>
      </c>
      <c r="AA182" s="135">
        <v>0</v>
      </c>
      <c r="AB182" s="136">
        <f>$AA$182*$K$182</f>
        <v>0</v>
      </c>
      <c r="AS182" s="6" t="s">
        <v>156</v>
      </c>
      <c r="AU182" s="6" t="s">
        <v>152</v>
      </c>
      <c r="AV182" s="6" t="s">
        <v>121</v>
      </c>
      <c r="AZ182" s="6" t="s">
        <v>143</v>
      </c>
      <c r="BF182" s="86">
        <f>IF($V$182="základná",$O$182,0)</f>
        <v>0</v>
      </c>
      <c r="BG182" s="86">
        <f>IF($V$182="znížená",$O$182,0)</f>
        <v>0</v>
      </c>
      <c r="BH182" s="86">
        <f>IF($V$182="zákl. prenesená",$O$182,0)</f>
        <v>0</v>
      </c>
      <c r="BI182" s="86">
        <f>IF($V$182="zníž. prenesená",$O$182,0)</f>
        <v>0</v>
      </c>
      <c r="BJ182" s="86">
        <f>IF($V$182="nulová",$O$182,0)</f>
        <v>0</v>
      </c>
      <c r="BK182" s="6" t="s">
        <v>121</v>
      </c>
      <c r="BL182" s="86">
        <f>ROUND($M$182*$K$182,2)</f>
        <v>0</v>
      </c>
      <c r="BM182" s="6" t="s">
        <v>149</v>
      </c>
      <c r="BN182" s="6" t="s">
        <v>766</v>
      </c>
    </row>
    <row r="183" spans="2:66" s="6" customFormat="1" ht="15.75" customHeight="1">
      <c r="B183" s="22"/>
      <c r="C183" s="137" t="s">
        <v>195</v>
      </c>
      <c r="D183" s="137" t="s">
        <v>152</v>
      </c>
      <c r="E183" s="138" t="s">
        <v>767</v>
      </c>
      <c r="F183" s="223" t="s">
        <v>768</v>
      </c>
      <c r="G183" s="224"/>
      <c r="H183" s="224"/>
      <c r="I183" s="224"/>
      <c r="J183" s="139" t="s">
        <v>174</v>
      </c>
      <c r="K183" s="140">
        <v>1</v>
      </c>
      <c r="L183" s="140"/>
      <c r="M183" s="225">
        <v>0</v>
      </c>
      <c r="N183" s="224"/>
      <c r="O183" s="226">
        <f>ROUND($M$183*$K$183,2)</f>
        <v>0</v>
      </c>
      <c r="P183" s="220"/>
      <c r="Q183" s="220"/>
      <c r="R183" s="220"/>
      <c r="S183" s="23"/>
      <c r="U183" s="134"/>
      <c r="V183" s="29" t="s">
        <v>37</v>
      </c>
      <c r="X183" s="135">
        <f>$W$183*$K$183</f>
        <v>0</v>
      </c>
      <c r="Y183" s="135">
        <v>0</v>
      </c>
      <c r="Z183" s="135">
        <f>$Y$183*$K$183</f>
        <v>0</v>
      </c>
      <c r="AA183" s="135">
        <v>0</v>
      </c>
      <c r="AB183" s="136">
        <f>$AA$183*$K$183</f>
        <v>0</v>
      </c>
      <c r="AS183" s="6" t="s">
        <v>156</v>
      </c>
      <c r="AU183" s="6" t="s">
        <v>152</v>
      </c>
      <c r="AV183" s="6" t="s">
        <v>121</v>
      </c>
      <c r="AZ183" s="6" t="s">
        <v>143</v>
      </c>
      <c r="BF183" s="86">
        <f>IF($V$183="základná",$O$183,0)</f>
        <v>0</v>
      </c>
      <c r="BG183" s="86">
        <f>IF($V$183="znížená",$O$183,0)</f>
        <v>0</v>
      </c>
      <c r="BH183" s="86">
        <f>IF($V$183="zákl. prenesená",$O$183,0)</f>
        <v>0</v>
      </c>
      <c r="BI183" s="86">
        <f>IF($V$183="zníž. prenesená",$O$183,0)</f>
        <v>0</v>
      </c>
      <c r="BJ183" s="86">
        <f>IF($V$183="nulová",$O$183,0)</f>
        <v>0</v>
      </c>
      <c r="BK183" s="6" t="s">
        <v>121</v>
      </c>
      <c r="BL183" s="86">
        <f>ROUND($M$183*$K$183,2)</f>
        <v>0</v>
      </c>
      <c r="BM183" s="6" t="s">
        <v>149</v>
      </c>
      <c r="BN183" s="6" t="s">
        <v>769</v>
      </c>
    </row>
    <row r="184" spans="2:66" s="6" customFormat="1" ht="15.75" customHeight="1">
      <c r="B184" s="22"/>
      <c r="C184" s="137" t="s">
        <v>266</v>
      </c>
      <c r="D184" s="137" t="s">
        <v>152</v>
      </c>
      <c r="E184" s="138" t="s">
        <v>770</v>
      </c>
      <c r="F184" s="223" t="s">
        <v>771</v>
      </c>
      <c r="G184" s="224"/>
      <c r="H184" s="224"/>
      <c r="I184" s="224"/>
      <c r="J184" s="139" t="s">
        <v>174</v>
      </c>
      <c r="K184" s="140">
        <v>1</v>
      </c>
      <c r="L184" s="140"/>
      <c r="M184" s="225">
        <v>0</v>
      </c>
      <c r="N184" s="224"/>
      <c r="O184" s="226">
        <f>ROUND($M$184*$K$184,2)</f>
        <v>0</v>
      </c>
      <c r="P184" s="220"/>
      <c r="Q184" s="220"/>
      <c r="R184" s="220"/>
      <c r="S184" s="23"/>
      <c r="U184" s="134"/>
      <c r="V184" s="29" t="s">
        <v>37</v>
      </c>
      <c r="X184" s="135">
        <f>$W$184*$K$184</f>
        <v>0</v>
      </c>
      <c r="Y184" s="135">
        <v>0</v>
      </c>
      <c r="Z184" s="135">
        <f>$Y$184*$K$184</f>
        <v>0</v>
      </c>
      <c r="AA184" s="135">
        <v>0</v>
      </c>
      <c r="AB184" s="136">
        <f>$AA$184*$K$184</f>
        <v>0</v>
      </c>
      <c r="AS184" s="6" t="s">
        <v>156</v>
      </c>
      <c r="AU184" s="6" t="s">
        <v>152</v>
      </c>
      <c r="AV184" s="6" t="s">
        <v>121</v>
      </c>
      <c r="AZ184" s="6" t="s">
        <v>143</v>
      </c>
      <c r="BF184" s="86">
        <f>IF($V$184="základná",$O$184,0)</f>
        <v>0</v>
      </c>
      <c r="BG184" s="86">
        <f>IF($V$184="znížená",$O$184,0)</f>
        <v>0</v>
      </c>
      <c r="BH184" s="86">
        <f>IF($V$184="zákl. prenesená",$O$184,0)</f>
        <v>0</v>
      </c>
      <c r="BI184" s="86">
        <f>IF($V$184="zníž. prenesená",$O$184,0)</f>
        <v>0</v>
      </c>
      <c r="BJ184" s="86">
        <f>IF($V$184="nulová",$O$184,0)</f>
        <v>0</v>
      </c>
      <c r="BK184" s="6" t="s">
        <v>121</v>
      </c>
      <c r="BL184" s="86">
        <f>ROUND($M$184*$K$184,2)</f>
        <v>0</v>
      </c>
      <c r="BM184" s="6" t="s">
        <v>149</v>
      </c>
      <c r="BN184" s="6" t="s">
        <v>772</v>
      </c>
    </row>
    <row r="185" spans="2:64" s="120" customFormat="1" ht="37.5" customHeight="1">
      <c r="B185" s="121"/>
      <c r="D185" s="122" t="s">
        <v>112</v>
      </c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215">
        <f>$BL$185</f>
        <v>0</v>
      </c>
      <c r="P185" s="234"/>
      <c r="Q185" s="234"/>
      <c r="R185" s="234"/>
      <c r="S185" s="124"/>
      <c r="U185" s="125"/>
      <c r="X185" s="126">
        <f>$X$186+$X$197+$X$216+$X$218</f>
        <v>0</v>
      </c>
      <c r="Z185" s="126">
        <f>$Z$186+$Z$197+$Z$216+$Z$218</f>
        <v>132.1233508</v>
      </c>
      <c r="AB185" s="127">
        <f>$AB$186+$AB$197+$AB$216+$AB$218</f>
        <v>0</v>
      </c>
      <c r="AS185" s="123" t="s">
        <v>77</v>
      </c>
      <c r="AU185" s="123" t="s">
        <v>69</v>
      </c>
      <c r="AV185" s="123" t="s">
        <v>70</v>
      </c>
      <c r="AZ185" s="123" t="s">
        <v>143</v>
      </c>
      <c r="BL185" s="128">
        <f>$BL$186+$BL$197+$BL$216+$BL$218</f>
        <v>0</v>
      </c>
    </row>
    <row r="186" spans="2:64" s="120" customFormat="1" ht="21" customHeight="1">
      <c r="B186" s="121"/>
      <c r="D186" s="129" t="s">
        <v>113</v>
      </c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233">
        <f>$BL$186</f>
        <v>0</v>
      </c>
      <c r="P186" s="234"/>
      <c r="Q186" s="234"/>
      <c r="R186" s="234"/>
      <c r="S186" s="124"/>
      <c r="U186" s="125"/>
      <c r="X186" s="126">
        <f>SUM($X$187:$X$196)</f>
        <v>0</v>
      </c>
      <c r="Z186" s="126">
        <f>SUM($Z$187:$Z$196)</f>
        <v>0</v>
      </c>
      <c r="AB186" s="127">
        <f>SUM($AB$187:$AB$196)</f>
        <v>0</v>
      </c>
      <c r="AS186" s="123" t="s">
        <v>77</v>
      </c>
      <c r="AU186" s="123" t="s">
        <v>69</v>
      </c>
      <c r="AV186" s="123" t="s">
        <v>77</v>
      </c>
      <c r="AZ186" s="123" t="s">
        <v>143</v>
      </c>
      <c r="BL186" s="128">
        <f>SUM($BL$187:$BL$196)</f>
        <v>0</v>
      </c>
    </row>
    <row r="187" spans="2:66" s="6" customFormat="1" ht="27" customHeight="1">
      <c r="B187" s="22"/>
      <c r="C187" s="130" t="s">
        <v>294</v>
      </c>
      <c r="D187" s="130" t="s">
        <v>145</v>
      </c>
      <c r="E187" s="131" t="s">
        <v>773</v>
      </c>
      <c r="F187" s="219" t="s">
        <v>774</v>
      </c>
      <c r="G187" s="220"/>
      <c r="H187" s="220"/>
      <c r="I187" s="220"/>
      <c r="J187" s="132" t="s">
        <v>165</v>
      </c>
      <c r="K187" s="133">
        <v>85.47</v>
      </c>
      <c r="L187" s="133"/>
      <c r="M187" s="221">
        <v>0</v>
      </c>
      <c r="N187" s="220"/>
      <c r="O187" s="222">
        <f>ROUND($M$187*$K$187,2)</f>
        <v>0</v>
      </c>
      <c r="P187" s="220"/>
      <c r="Q187" s="220"/>
      <c r="R187" s="220"/>
      <c r="S187" s="23"/>
      <c r="U187" s="134"/>
      <c r="V187" s="29" t="s">
        <v>37</v>
      </c>
      <c r="X187" s="135">
        <f>$W$187*$K$187</f>
        <v>0</v>
      </c>
      <c r="Y187" s="135">
        <v>0</v>
      </c>
      <c r="Z187" s="135">
        <f>$Y$187*$K$187</f>
        <v>0</v>
      </c>
      <c r="AA187" s="135">
        <v>0</v>
      </c>
      <c r="AB187" s="136">
        <f>$AA$187*$K$187</f>
        <v>0</v>
      </c>
      <c r="AS187" s="6" t="s">
        <v>149</v>
      </c>
      <c r="AU187" s="6" t="s">
        <v>145</v>
      </c>
      <c r="AV187" s="6" t="s">
        <v>121</v>
      </c>
      <c r="AZ187" s="6" t="s">
        <v>143</v>
      </c>
      <c r="BF187" s="86">
        <f>IF($V$187="základná",$O$187,0)</f>
        <v>0</v>
      </c>
      <c r="BG187" s="86">
        <f>IF($V$187="znížená",$O$187,0)</f>
        <v>0</v>
      </c>
      <c r="BH187" s="86">
        <f>IF($V$187="zákl. prenesená",$O$187,0)</f>
        <v>0</v>
      </c>
      <c r="BI187" s="86">
        <f>IF($V$187="zníž. prenesená",$O$187,0)</f>
        <v>0</v>
      </c>
      <c r="BJ187" s="86">
        <f>IF($V$187="nulová",$O$187,0)</f>
        <v>0</v>
      </c>
      <c r="BK187" s="6" t="s">
        <v>121</v>
      </c>
      <c r="BL187" s="86">
        <f>ROUND($M$187*$K$187,2)</f>
        <v>0</v>
      </c>
      <c r="BM187" s="6" t="s">
        <v>149</v>
      </c>
      <c r="BN187" s="6" t="s">
        <v>775</v>
      </c>
    </row>
    <row r="188" spans="2:52" s="6" customFormat="1" ht="18.75" customHeight="1">
      <c r="B188" s="141"/>
      <c r="E188" s="142"/>
      <c r="F188" s="227" t="s">
        <v>776</v>
      </c>
      <c r="G188" s="228"/>
      <c r="H188" s="228"/>
      <c r="I188" s="228"/>
      <c r="K188" s="143">
        <v>85.47</v>
      </c>
      <c r="L188" s="143"/>
      <c r="S188" s="144"/>
      <c r="U188" s="145"/>
      <c r="AB188" s="146"/>
      <c r="AU188" s="142" t="s">
        <v>376</v>
      </c>
      <c r="AV188" s="142" t="s">
        <v>121</v>
      </c>
      <c r="AW188" s="142" t="s">
        <v>121</v>
      </c>
      <c r="AX188" s="142" t="s">
        <v>111</v>
      </c>
      <c r="AY188" s="142" t="s">
        <v>77</v>
      </c>
      <c r="AZ188" s="142" t="s">
        <v>143</v>
      </c>
    </row>
    <row r="189" spans="2:66" s="6" customFormat="1" ht="27" customHeight="1">
      <c r="B189" s="22"/>
      <c r="C189" s="130" t="s">
        <v>274</v>
      </c>
      <c r="D189" s="130" t="s">
        <v>145</v>
      </c>
      <c r="E189" s="131" t="s">
        <v>454</v>
      </c>
      <c r="F189" s="219" t="s">
        <v>455</v>
      </c>
      <c r="G189" s="220"/>
      <c r="H189" s="220"/>
      <c r="I189" s="220"/>
      <c r="J189" s="132" t="s">
        <v>165</v>
      </c>
      <c r="K189" s="133">
        <v>85.47</v>
      </c>
      <c r="L189" s="133"/>
      <c r="M189" s="221">
        <v>0</v>
      </c>
      <c r="N189" s="220"/>
      <c r="O189" s="222">
        <f>ROUND($M$189*$K$189,2)</f>
        <v>0</v>
      </c>
      <c r="P189" s="220"/>
      <c r="Q189" s="220"/>
      <c r="R189" s="220"/>
      <c r="S189" s="23"/>
      <c r="U189" s="134"/>
      <c r="V189" s="29" t="s">
        <v>37</v>
      </c>
      <c r="X189" s="135">
        <f>$W$189*$K$189</f>
        <v>0</v>
      </c>
      <c r="Y189" s="135">
        <v>0</v>
      </c>
      <c r="Z189" s="135">
        <f>$Y$189*$K$189</f>
        <v>0</v>
      </c>
      <c r="AA189" s="135">
        <v>0</v>
      </c>
      <c r="AB189" s="136">
        <f>$AA$189*$K$189</f>
        <v>0</v>
      </c>
      <c r="AS189" s="6" t="s">
        <v>149</v>
      </c>
      <c r="AU189" s="6" t="s">
        <v>145</v>
      </c>
      <c r="AV189" s="6" t="s">
        <v>121</v>
      </c>
      <c r="AZ189" s="6" t="s">
        <v>143</v>
      </c>
      <c r="BF189" s="86">
        <f>IF($V$189="základná",$O$189,0)</f>
        <v>0</v>
      </c>
      <c r="BG189" s="86">
        <f>IF($V$189="znížená",$O$189,0)</f>
        <v>0</v>
      </c>
      <c r="BH189" s="86">
        <f>IF($V$189="zákl. prenesená",$O$189,0)</f>
        <v>0</v>
      </c>
      <c r="BI189" s="86">
        <f>IF($V$189="zníž. prenesená",$O$189,0)</f>
        <v>0</v>
      </c>
      <c r="BJ189" s="86">
        <f>IF($V$189="nulová",$O$189,0)</f>
        <v>0</v>
      </c>
      <c r="BK189" s="6" t="s">
        <v>121</v>
      </c>
      <c r="BL189" s="86">
        <f>ROUND($M$189*$K$189,2)</f>
        <v>0</v>
      </c>
      <c r="BM189" s="6" t="s">
        <v>149</v>
      </c>
      <c r="BN189" s="6" t="s">
        <v>777</v>
      </c>
    </row>
    <row r="190" spans="2:52" s="6" customFormat="1" ht="18.75" customHeight="1">
      <c r="B190" s="141"/>
      <c r="E190" s="142"/>
      <c r="F190" s="227" t="s">
        <v>776</v>
      </c>
      <c r="G190" s="228"/>
      <c r="H190" s="228"/>
      <c r="I190" s="228"/>
      <c r="K190" s="143">
        <v>85.47</v>
      </c>
      <c r="L190" s="143"/>
      <c r="S190" s="144"/>
      <c r="U190" s="145"/>
      <c r="AB190" s="146"/>
      <c r="AU190" s="142" t="s">
        <v>376</v>
      </c>
      <c r="AV190" s="142" t="s">
        <v>121</v>
      </c>
      <c r="AW190" s="142" t="s">
        <v>121</v>
      </c>
      <c r="AX190" s="142" t="s">
        <v>111</v>
      </c>
      <c r="AY190" s="142" t="s">
        <v>77</v>
      </c>
      <c r="AZ190" s="142" t="s">
        <v>143</v>
      </c>
    </row>
    <row r="191" spans="2:66" s="6" customFormat="1" ht="39" customHeight="1">
      <c r="B191" s="22"/>
      <c r="C191" s="130" t="s">
        <v>278</v>
      </c>
      <c r="D191" s="130" t="s">
        <v>145</v>
      </c>
      <c r="E191" s="131" t="s">
        <v>457</v>
      </c>
      <c r="F191" s="219" t="s">
        <v>458</v>
      </c>
      <c r="G191" s="220"/>
      <c r="H191" s="220"/>
      <c r="I191" s="220"/>
      <c r="J191" s="132" t="s">
        <v>165</v>
      </c>
      <c r="K191" s="133">
        <v>85.47</v>
      </c>
      <c r="L191" s="133"/>
      <c r="M191" s="221">
        <v>0</v>
      </c>
      <c r="N191" s="220"/>
      <c r="O191" s="222">
        <f>ROUND($M$191*$K$191,2)</f>
        <v>0</v>
      </c>
      <c r="P191" s="220"/>
      <c r="Q191" s="220"/>
      <c r="R191" s="220"/>
      <c r="S191" s="23"/>
      <c r="U191" s="134"/>
      <c r="V191" s="29" t="s">
        <v>37</v>
      </c>
      <c r="X191" s="135">
        <f>$W$191*$K$191</f>
        <v>0</v>
      </c>
      <c r="Y191" s="135">
        <v>0</v>
      </c>
      <c r="Z191" s="135">
        <f>$Y$191*$K$191</f>
        <v>0</v>
      </c>
      <c r="AA191" s="135">
        <v>0</v>
      </c>
      <c r="AB191" s="136">
        <f>$AA$191*$K$191</f>
        <v>0</v>
      </c>
      <c r="AS191" s="6" t="s">
        <v>149</v>
      </c>
      <c r="AU191" s="6" t="s">
        <v>145</v>
      </c>
      <c r="AV191" s="6" t="s">
        <v>121</v>
      </c>
      <c r="AZ191" s="6" t="s">
        <v>143</v>
      </c>
      <c r="BF191" s="86">
        <f>IF($V$191="základná",$O$191,0)</f>
        <v>0</v>
      </c>
      <c r="BG191" s="86">
        <f>IF($V$191="znížená",$O$191,0)</f>
        <v>0</v>
      </c>
      <c r="BH191" s="86">
        <f>IF($V$191="zákl. prenesená",$O$191,0)</f>
        <v>0</v>
      </c>
      <c r="BI191" s="86">
        <f>IF($V$191="zníž. prenesená",$O$191,0)</f>
        <v>0</v>
      </c>
      <c r="BJ191" s="86">
        <f>IF($V$191="nulová",$O$191,0)</f>
        <v>0</v>
      </c>
      <c r="BK191" s="6" t="s">
        <v>121</v>
      </c>
      <c r="BL191" s="86">
        <f>ROUND($M$191*$K$191,2)</f>
        <v>0</v>
      </c>
      <c r="BM191" s="6" t="s">
        <v>149</v>
      </c>
      <c r="BN191" s="6" t="s">
        <v>778</v>
      </c>
    </row>
    <row r="192" spans="2:66" s="6" customFormat="1" ht="51" customHeight="1">
      <c r="B192" s="22"/>
      <c r="C192" s="130" t="s">
        <v>282</v>
      </c>
      <c r="D192" s="130" t="s">
        <v>145</v>
      </c>
      <c r="E192" s="131" t="s">
        <v>460</v>
      </c>
      <c r="F192" s="219" t="s">
        <v>461</v>
      </c>
      <c r="G192" s="220"/>
      <c r="H192" s="220"/>
      <c r="I192" s="220"/>
      <c r="J192" s="132" t="s">
        <v>165</v>
      </c>
      <c r="K192" s="133">
        <v>1452.99</v>
      </c>
      <c r="L192" s="133"/>
      <c r="M192" s="221">
        <v>0</v>
      </c>
      <c r="N192" s="220"/>
      <c r="O192" s="222">
        <f>ROUND($M$192*$K$192,2)</f>
        <v>0</v>
      </c>
      <c r="P192" s="220"/>
      <c r="Q192" s="220"/>
      <c r="R192" s="220"/>
      <c r="S192" s="23"/>
      <c r="U192" s="134"/>
      <c r="V192" s="29" t="s">
        <v>37</v>
      </c>
      <c r="X192" s="135">
        <f>$W$192*$K$192</f>
        <v>0</v>
      </c>
      <c r="Y192" s="135">
        <v>0</v>
      </c>
      <c r="Z192" s="135">
        <f>$Y$192*$K$192</f>
        <v>0</v>
      </c>
      <c r="AA192" s="135">
        <v>0</v>
      </c>
      <c r="AB192" s="136">
        <f>$AA$192*$K$192</f>
        <v>0</v>
      </c>
      <c r="AS192" s="6" t="s">
        <v>149</v>
      </c>
      <c r="AU192" s="6" t="s">
        <v>145</v>
      </c>
      <c r="AV192" s="6" t="s">
        <v>121</v>
      </c>
      <c r="AZ192" s="6" t="s">
        <v>143</v>
      </c>
      <c r="BF192" s="86">
        <f>IF($V$192="základná",$O$192,0)</f>
        <v>0</v>
      </c>
      <c r="BG192" s="86">
        <f>IF($V$192="znížená",$O$192,0)</f>
        <v>0</v>
      </c>
      <c r="BH192" s="86">
        <f>IF($V$192="zákl. prenesená",$O$192,0)</f>
        <v>0</v>
      </c>
      <c r="BI192" s="86">
        <f>IF($V$192="zníž. prenesená",$O$192,0)</f>
        <v>0</v>
      </c>
      <c r="BJ192" s="86">
        <f>IF($V$192="nulová",$O$192,0)</f>
        <v>0</v>
      </c>
      <c r="BK192" s="6" t="s">
        <v>121</v>
      </c>
      <c r="BL192" s="86">
        <f>ROUND($M$192*$K$192,2)</f>
        <v>0</v>
      </c>
      <c r="BM192" s="6" t="s">
        <v>149</v>
      </c>
      <c r="BN192" s="6" t="s">
        <v>779</v>
      </c>
    </row>
    <row r="193" spans="2:52" s="6" customFormat="1" ht="18.75" customHeight="1">
      <c r="B193" s="141"/>
      <c r="E193" s="142"/>
      <c r="F193" s="227" t="s">
        <v>780</v>
      </c>
      <c r="G193" s="228"/>
      <c r="H193" s="228"/>
      <c r="I193" s="228"/>
      <c r="K193" s="143">
        <v>1452.99</v>
      </c>
      <c r="L193" s="143"/>
      <c r="S193" s="144"/>
      <c r="U193" s="145"/>
      <c r="AB193" s="146"/>
      <c r="AU193" s="142" t="s">
        <v>376</v>
      </c>
      <c r="AV193" s="142" t="s">
        <v>121</v>
      </c>
      <c r="AW193" s="142" t="s">
        <v>121</v>
      </c>
      <c r="AX193" s="142" t="s">
        <v>111</v>
      </c>
      <c r="AY193" s="142" t="s">
        <v>77</v>
      </c>
      <c r="AZ193" s="142" t="s">
        <v>143</v>
      </c>
    </row>
    <row r="194" spans="2:66" s="6" customFormat="1" ht="27" customHeight="1">
      <c r="B194" s="22"/>
      <c r="C194" s="130" t="s">
        <v>286</v>
      </c>
      <c r="D194" s="130" t="s">
        <v>145</v>
      </c>
      <c r="E194" s="131" t="s">
        <v>464</v>
      </c>
      <c r="F194" s="219" t="s">
        <v>465</v>
      </c>
      <c r="G194" s="220"/>
      <c r="H194" s="220"/>
      <c r="I194" s="220"/>
      <c r="J194" s="132" t="s">
        <v>165</v>
      </c>
      <c r="K194" s="133">
        <v>85.47</v>
      </c>
      <c r="L194" s="133"/>
      <c r="M194" s="221">
        <v>0</v>
      </c>
      <c r="N194" s="220"/>
      <c r="O194" s="222">
        <f>ROUND($M$194*$K$194,2)</f>
        <v>0</v>
      </c>
      <c r="P194" s="220"/>
      <c r="Q194" s="220"/>
      <c r="R194" s="220"/>
      <c r="S194" s="23"/>
      <c r="U194" s="134"/>
      <c r="V194" s="29" t="s">
        <v>37</v>
      </c>
      <c r="X194" s="135">
        <f>$W$194*$K$194</f>
        <v>0</v>
      </c>
      <c r="Y194" s="135">
        <v>0</v>
      </c>
      <c r="Z194" s="135">
        <f>$Y$194*$K$194</f>
        <v>0</v>
      </c>
      <c r="AA194" s="135">
        <v>0</v>
      </c>
      <c r="AB194" s="136">
        <f>$AA$194*$K$194</f>
        <v>0</v>
      </c>
      <c r="AS194" s="6" t="s">
        <v>149</v>
      </c>
      <c r="AU194" s="6" t="s">
        <v>145</v>
      </c>
      <c r="AV194" s="6" t="s">
        <v>121</v>
      </c>
      <c r="AZ194" s="6" t="s">
        <v>143</v>
      </c>
      <c r="BF194" s="86">
        <f>IF($V$194="základná",$O$194,0)</f>
        <v>0</v>
      </c>
      <c r="BG194" s="86">
        <f>IF($V$194="znížená",$O$194,0)</f>
        <v>0</v>
      </c>
      <c r="BH194" s="86">
        <f>IF($V$194="zákl. prenesená",$O$194,0)</f>
        <v>0</v>
      </c>
      <c r="BI194" s="86">
        <f>IF($V$194="zníž. prenesená",$O$194,0)</f>
        <v>0</v>
      </c>
      <c r="BJ194" s="86">
        <f>IF($V$194="nulová",$O$194,0)</f>
        <v>0</v>
      </c>
      <c r="BK194" s="6" t="s">
        <v>121</v>
      </c>
      <c r="BL194" s="86">
        <f>ROUND($M$194*$K$194,2)</f>
        <v>0</v>
      </c>
      <c r="BM194" s="6" t="s">
        <v>149</v>
      </c>
      <c r="BN194" s="6" t="s">
        <v>781</v>
      </c>
    </row>
    <row r="195" spans="2:66" s="6" customFormat="1" ht="27" customHeight="1">
      <c r="B195" s="22"/>
      <c r="C195" s="130" t="s">
        <v>207</v>
      </c>
      <c r="D195" s="130" t="s">
        <v>145</v>
      </c>
      <c r="E195" s="131" t="s">
        <v>467</v>
      </c>
      <c r="F195" s="219" t="s">
        <v>468</v>
      </c>
      <c r="G195" s="220"/>
      <c r="H195" s="220"/>
      <c r="I195" s="220"/>
      <c r="J195" s="132" t="s">
        <v>148</v>
      </c>
      <c r="K195" s="133">
        <v>155.4</v>
      </c>
      <c r="L195" s="133"/>
      <c r="M195" s="221">
        <v>0</v>
      </c>
      <c r="N195" s="220"/>
      <c r="O195" s="222">
        <f>ROUND($M$195*$K$195,2)</f>
        <v>0</v>
      </c>
      <c r="P195" s="220"/>
      <c r="Q195" s="220"/>
      <c r="R195" s="220"/>
      <c r="S195" s="23"/>
      <c r="U195" s="134"/>
      <c r="V195" s="29" t="s">
        <v>37</v>
      </c>
      <c r="X195" s="135">
        <f>$W$195*$K$195</f>
        <v>0</v>
      </c>
      <c r="Y195" s="135">
        <v>0</v>
      </c>
      <c r="Z195" s="135">
        <f>$Y$195*$K$195</f>
        <v>0</v>
      </c>
      <c r="AA195" s="135">
        <v>0</v>
      </c>
      <c r="AB195" s="136">
        <f>$AA$195*$K$195</f>
        <v>0</v>
      </c>
      <c r="AS195" s="6" t="s">
        <v>149</v>
      </c>
      <c r="AU195" s="6" t="s">
        <v>145</v>
      </c>
      <c r="AV195" s="6" t="s">
        <v>121</v>
      </c>
      <c r="AZ195" s="6" t="s">
        <v>143</v>
      </c>
      <c r="BF195" s="86">
        <f>IF($V$195="základná",$O$195,0)</f>
        <v>0</v>
      </c>
      <c r="BG195" s="86">
        <f>IF($V$195="znížená",$O$195,0)</f>
        <v>0</v>
      </c>
      <c r="BH195" s="86">
        <f>IF($V$195="zákl. prenesená",$O$195,0)</f>
        <v>0</v>
      </c>
      <c r="BI195" s="86">
        <f>IF($V$195="zníž. prenesená",$O$195,0)</f>
        <v>0</v>
      </c>
      <c r="BJ195" s="86">
        <f>IF($V$195="nulová",$O$195,0)</f>
        <v>0</v>
      </c>
      <c r="BK195" s="6" t="s">
        <v>121</v>
      </c>
      <c r="BL195" s="86">
        <f>ROUND($M$195*$K$195,2)</f>
        <v>0</v>
      </c>
      <c r="BM195" s="6" t="s">
        <v>149</v>
      </c>
      <c r="BN195" s="6" t="s">
        <v>782</v>
      </c>
    </row>
    <row r="196" spans="2:52" s="6" customFormat="1" ht="18.75" customHeight="1">
      <c r="B196" s="141"/>
      <c r="E196" s="142"/>
      <c r="F196" s="227" t="s">
        <v>783</v>
      </c>
      <c r="G196" s="228"/>
      <c r="H196" s="228"/>
      <c r="I196" s="228"/>
      <c r="K196" s="143">
        <v>155.4</v>
      </c>
      <c r="L196" s="143"/>
      <c r="S196" s="144"/>
      <c r="U196" s="145"/>
      <c r="AB196" s="146"/>
      <c r="AU196" s="142" t="s">
        <v>376</v>
      </c>
      <c r="AV196" s="142" t="s">
        <v>121</v>
      </c>
      <c r="AW196" s="142" t="s">
        <v>121</v>
      </c>
      <c r="AX196" s="142" t="s">
        <v>111</v>
      </c>
      <c r="AY196" s="142" t="s">
        <v>77</v>
      </c>
      <c r="AZ196" s="142" t="s">
        <v>143</v>
      </c>
    </row>
    <row r="197" spans="2:64" s="120" customFormat="1" ht="30.75" customHeight="1">
      <c r="B197" s="121"/>
      <c r="D197" s="129" t="s">
        <v>114</v>
      </c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233">
        <f>$BL$197</f>
        <v>0</v>
      </c>
      <c r="P197" s="234"/>
      <c r="Q197" s="234"/>
      <c r="R197" s="234"/>
      <c r="S197" s="124"/>
      <c r="U197" s="125"/>
      <c r="X197" s="126">
        <f>SUM($X$198:$X$215)</f>
        <v>0</v>
      </c>
      <c r="Z197" s="126">
        <f>SUM($Z$198:$Z$215)</f>
        <v>86.8087108</v>
      </c>
      <c r="AB197" s="127">
        <f>SUM($AB$198:$AB$215)</f>
        <v>0</v>
      </c>
      <c r="AS197" s="123" t="s">
        <v>77</v>
      </c>
      <c r="AU197" s="123" t="s">
        <v>69</v>
      </c>
      <c r="AV197" s="123" t="s">
        <v>77</v>
      </c>
      <c r="AZ197" s="123" t="s">
        <v>143</v>
      </c>
      <c r="BL197" s="128">
        <f>SUM($BL$198:$BL$215)</f>
        <v>0</v>
      </c>
    </row>
    <row r="198" spans="2:66" s="6" customFormat="1" ht="27" customHeight="1">
      <c r="B198" s="22"/>
      <c r="C198" s="130" t="s">
        <v>211</v>
      </c>
      <c r="D198" s="130" t="s">
        <v>145</v>
      </c>
      <c r="E198" s="131" t="s">
        <v>784</v>
      </c>
      <c r="F198" s="219" t="s">
        <v>785</v>
      </c>
      <c r="G198" s="220"/>
      <c r="H198" s="220"/>
      <c r="I198" s="220"/>
      <c r="J198" s="132" t="s">
        <v>165</v>
      </c>
      <c r="K198" s="133">
        <v>31.08</v>
      </c>
      <c r="L198" s="133"/>
      <c r="M198" s="221">
        <v>0</v>
      </c>
      <c r="N198" s="220"/>
      <c r="O198" s="222">
        <f>ROUND($M$198*$K$198,2)</f>
        <v>0</v>
      </c>
      <c r="P198" s="220"/>
      <c r="Q198" s="220"/>
      <c r="R198" s="220"/>
      <c r="S198" s="23"/>
      <c r="U198" s="134"/>
      <c r="V198" s="29" t="s">
        <v>37</v>
      </c>
      <c r="X198" s="135">
        <f>$W$198*$K$198</f>
        <v>0</v>
      </c>
      <c r="Y198" s="135">
        <v>2.2119</v>
      </c>
      <c r="Z198" s="135">
        <f>$Y$198*$K$198</f>
        <v>68.745852</v>
      </c>
      <c r="AA198" s="135">
        <v>0</v>
      </c>
      <c r="AB198" s="136">
        <f>$AA$198*$K$198</f>
        <v>0</v>
      </c>
      <c r="AS198" s="6" t="s">
        <v>149</v>
      </c>
      <c r="AU198" s="6" t="s">
        <v>145</v>
      </c>
      <c r="AV198" s="6" t="s">
        <v>121</v>
      </c>
      <c r="AZ198" s="6" t="s">
        <v>143</v>
      </c>
      <c r="BF198" s="86">
        <f>IF($V$198="základná",$O$198,0)</f>
        <v>0</v>
      </c>
      <c r="BG198" s="86">
        <f>IF($V$198="znížená",$O$198,0)</f>
        <v>0</v>
      </c>
      <c r="BH198" s="86">
        <f>IF($V$198="zákl. prenesená",$O$198,0)</f>
        <v>0</v>
      </c>
      <c r="BI198" s="86">
        <f>IF($V$198="zníž. prenesená",$O$198,0)</f>
        <v>0</v>
      </c>
      <c r="BJ198" s="86">
        <f>IF($V$198="nulová",$O$198,0)</f>
        <v>0</v>
      </c>
      <c r="BK198" s="6" t="s">
        <v>121</v>
      </c>
      <c r="BL198" s="86">
        <f>ROUND($M$198*$K$198,2)</f>
        <v>0</v>
      </c>
      <c r="BM198" s="6" t="s">
        <v>149</v>
      </c>
      <c r="BN198" s="6" t="s">
        <v>786</v>
      </c>
    </row>
    <row r="199" spans="2:52" s="6" customFormat="1" ht="18.75" customHeight="1">
      <c r="B199" s="141"/>
      <c r="E199" s="142"/>
      <c r="F199" s="227" t="s">
        <v>787</v>
      </c>
      <c r="G199" s="228"/>
      <c r="H199" s="228"/>
      <c r="I199" s="228"/>
      <c r="K199" s="143">
        <v>31.08</v>
      </c>
      <c r="L199" s="143"/>
      <c r="S199" s="144"/>
      <c r="U199" s="145"/>
      <c r="AB199" s="146"/>
      <c r="AU199" s="142" t="s">
        <v>376</v>
      </c>
      <c r="AV199" s="142" t="s">
        <v>121</v>
      </c>
      <c r="AW199" s="142" t="s">
        <v>121</v>
      </c>
      <c r="AX199" s="142" t="s">
        <v>111</v>
      </c>
      <c r="AY199" s="142" t="s">
        <v>70</v>
      </c>
      <c r="AZ199" s="142" t="s">
        <v>143</v>
      </c>
    </row>
    <row r="200" spans="2:52" s="6" customFormat="1" ht="18.75" customHeight="1">
      <c r="B200" s="147"/>
      <c r="E200" s="148"/>
      <c r="F200" s="229" t="s">
        <v>377</v>
      </c>
      <c r="G200" s="230"/>
      <c r="H200" s="230"/>
      <c r="I200" s="230"/>
      <c r="K200" s="149">
        <v>31.08</v>
      </c>
      <c r="L200" s="149"/>
      <c r="S200" s="150"/>
      <c r="U200" s="151"/>
      <c r="AB200" s="152"/>
      <c r="AU200" s="148" t="s">
        <v>376</v>
      </c>
      <c r="AV200" s="148" t="s">
        <v>121</v>
      </c>
      <c r="AW200" s="148" t="s">
        <v>149</v>
      </c>
      <c r="AX200" s="148" t="s">
        <v>111</v>
      </c>
      <c r="AY200" s="148" t="s">
        <v>77</v>
      </c>
      <c r="AZ200" s="148" t="s">
        <v>143</v>
      </c>
    </row>
    <row r="201" spans="2:66" s="6" customFormat="1" ht="27" customHeight="1">
      <c r="B201" s="22"/>
      <c r="C201" s="130" t="s">
        <v>215</v>
      </c>
      <c r="D201" s="130" t="s">
        <v>145</v>
      </c>
      <c r="E201" s="131" t="s">
        <v>788</v>
      </c>
      <c r="F201" s="219" t="s">
        <v>789</v>
      </c>
      <c r="G201" s="220"/>
      <c r="H201" s="220"/>
      <c r="I201" s="220"/>
      <c r="J201" s="132" t="s">
        <v>148</v>
      </c>
      <c r="K201" s="133">
        <v>11.42</v>
      </c>
      <c r="L201" s="133"/>
      <c r="M201" s="221">
        <v>0</v>
      </c>
      <c r="N201" s="220"/>
      <c r="O201" s="222">
        <f>ROUND($M$201*$K$201,2)</f>
        <v>0</v>
      </c>
      <c r="P201" s="220"/>
      <c r="Q201" s="220"/>
      <c r="R201" s="220"/>
      <c r="S201" s="23"/>
      <c r="U201" s="134"/>
      <c r="V201" s="29" t="s">
        <v>37</v>
      </c>
      <c r="X201" s="135">
        <f>$W$201*$K$201</f>
        <v>0</v>
      </c>
      <c r="Y201" s="135">
        <v>0.00067</v>
      </c>
      <c r="Z201" s="135">
        <f>$Y$201*$K$201</f>
        <v>0.0076514</v>
      </c>
      <c r="AA201" s="135">
        <v>0</v>
      </c>
      <c r="AB201" s="136">
        <f>$AA$201*$K$201</f>
        <v>0</v>
      </c>
      <c r="AS201" s="6" t="s">
        <v>149</v>
      </c>
      <c r="AU201" s="6" t="s">
        <v>145</v>
      </c>
      <c r="AV201" s="6" t="s">
        <v>121</v>
      </c>
      <c r="AZ201" s="6" t="s">
        <v>143</v>
      </c>
      <c r="BF201" s="86">
        <f>IF($V$201="základná",$O$201,0)</f>
        <v>0</v>
      </c>
      <c r="BG201" s="86">
        <f>IF($V$201="znížená",$O$201,0)</f>
        <v>0</v>
      </c>
      <c r="BH201" s="86">
        <f>IF($V$201="zákl. prenesená",$O$201,0)</f>
        <v>0</v>
      </c>
      <c r="BI201" s="86">
        <f>IF($V$201="zníž. prenesená",$O$201,0)</f>
        <v>0</v>
      </c>
      <c r="BJ201" s="86">
        <f>IF($V$201="nulová",$O$201,0)</f>
        <v>0</v>
      </c>
      <c r="BK201" s="6" t="s">
        <v>121</v>
      </c>
      <c r="BL201" s="86">
        <f>ROUND($M$201*$K$201,2)</f>
        <v>0</v>
      </c>
      <c r="BM201" s="6" t="s">
        <v>149</v>
      </c>
      <c r="BN201" s="6" t="s">
        <v>790</v>
      </c>
    </row>
    <row r="202" spans="2:52" s="6" customFormat="1" ht="18.75" customHeight="1">
      <c r="B202" s="141"/>
      <c r="E202" s="142"/>
      <c r="F202" s="227" t="s">
        <v>791</v>
      </c>
      <c r="G202" s="228"/>
      <c r="H202" s="228"/>
      <c r="I202" s="228"/>
      <c r="K202" s="143">
        <v>11.42</v>
      </c>
      <c r="L202" s="143"/>
      <c r="S202" s="144"/>
      <c r="U202" s="145"/>
      <c r="AB202" s="146"/>
      <c r="AU202" s="142" t="s">
        <v>376</v>
      </c>
      <c r="AV202" s="142" t="s">
        <v>121</v>
      </c>
      <c r="AW202" s="142" t="s">
        <v>121</v>
      </c>
      <c r="AX202" s="142" t="s">
        <v>111</v>
      </c>
      <c r="AY202" s="142" t="s">
        <v>70</v>
      </c>
      <c r="AZ202" s="142" t="s">
        <v>143</v>
      </c>
    </row>
    <row r="203" spans="2:52" s="6" customFormat="1" ht="18.75" customHeight="1">
      <c r="B203" s="147"/>
      <c r="E203" s="148"/>
      <c r="F203" s="229" t="s">
        <v>377</v>
      </c>
      <c r="G203" s="230"/>
      <c r="H203" s="230"/>
      <c r="I203" s="230"/>
      <c r="K203" s="149">
        <v>11.42</v>
      </c>
      <c r="L203" s="149"/>
      <c r="S203" s="150"/>
      <c r="U203" s="151"/>
      <c r="AB203" s="152"/>
      <c r="AU203" s="148" t="s">
        <v>376</v>
      </c>
      <c r="AV203" s="148" t="s">
        <v>121</v>
      </c>
      <c r="AW203" s="148" t="s">
        <v>149</v>
      </c>
      <c r="AX203" s="148" t="s">
        <v>111</v>
      </c>
      <c r="AY203" s="148" t="s">
        <v>77</v>
      </c>
      <c r="AZ203" s="148" t="s">
        <v>143</v>
      </c>
    </row>
    <row r="204" spans="2:66" s="6" customFormat="1" ht="27" customHeight="1">
      <c r="B204" s="22"/>
      <c r="C204" s="130" t="s">
        <v>298</v>
      </c>
      <c r="D204" s="130" t="s">
        <v>145</v>
      </c>
      <c r="E204" s="131" t="s">
        <v>792</v>
      </c>
      <c r="F204" s="219" t="s">
        <v>793</v>
      </c>
      <c r="G204" s="220"/>
      <c r="H204" s="220"/>
      <c r="I204" s="220"/>
      <c r="J204" s="132" t="s">
        <v>148</v>
      </c>
      <c r="K204" s="133">
        <v>11.42</v>
      </c>
      <c r="L204" s="133"/>
      <c r="M204" s="221">
        <v>0</v>
      </c>
      <c r="N204" s="220"/>
      <c r="O204" s="222">
        <f>ROUND($M$204*$K$204,2)</f>
        <v>0</v>
      </c>
      <c r="P204" s="220"/>
      <c r="Q204" s="220"/>
      <c r="R204" s="220"/>
      <c r="S204" s="23"/>
      <c r="U204" s="134"/>
      <c r="V204" s="29" t="s">
        <v>37</v>
      </c>
      <c r="X204" s="135">
        <f>$W$204*$K$204</f>
        <v>0</v>
      </c>
      <c r="Y204" s="135">
        <v>0</v>
      </c>
      <c r="Z204" s="135">
        <f>$Y$204*$K$204</f>
        <v>0</v>
      </c>
      <c r="AA204" s="135">
        <v>0</v>
      </c>
      <c r="AB204" s="136">
        <f>$AA$204*$K$204</f>
        <v>0</v>
      </c>
      <c r="AS204" s="6" t="s">
        <v>149</v>
      </c>
      <c r="AU204" s="6" t="s">
        <v>145</v>
      </c>
      <c r="AV204" s="6" t="s">
        <v>121</v>
      </c>
      <c r="AZ204" s="6" t="s">
        <v>143</v>
      </c>
      <c r="BF204" s="86">
        <f>IF($V$204="základná",$O$204,0)</f>
        <v>0</v>
      </c>
      <c r="BG204" s="86">
        <f>IF($V$204="znížená",$O$204,0)</f>
        <v>0</v>
      </c>
      <c r="BH204" s="86">
        <f>IF($V$204="zákl. prenesená",$O$204,0)</f>
        <v>0</v>
      </c>
      <c r="BI204" s="86">
        <f>IF($V$204="zníž. prenesená",$O$204,0)</f>
        <v>0</v>
      </c>
      <c r="BJ204" s="86">
        <f>IF($V$204="nulová",$O$204,0)</f>
        <v>0</v>
      </c>
      <c r="BK204" s="6" t="s">
        <v>121</v>
      </c>
      <c r="BL204" s="86">
        <f>ROUND($M$204*$K$204,2)</f>
        <v>0</v>
      </c>
      <c r="BM204" s="6" t="s">
        <v>149</v>
      </c>
      <c r="BN204" s="6" t="s">
        <v>794</v>
      </c>
    </row>
    <row r="205" spans="2:66" s="6" customFormat="1" ht="27" customHeight="1">
      <c r="B205" s="22"/>
      <c r="C205" s="130" t="s">
        <v>302</v>
      </c>
      <c r="D205" s="130" t="s">
        <v>145</v>
      </c>
      <c r="E205" s="131" t="s">
        <v>795</v>
      </c>
      <c r="F205" s="219" t="s">
        <v>796</v>
      </c>
      <c r="G205" s="220"/>
      <c r="H205" s="220"/>
      <c r="I205" s="220"/>
      <c r="J205" s="132" t="s">
        <v>148</v>
      </c>
      <c r="K205" s="133">
        <v>195.37</v>
      </c>
      <c r="L205" s="133"/>
      <c r="M205" s="221">
        <v>0</v>
      </c>
      <c r="N205" s="220"/>
      <c r="O205" s="222">
        <f>ROUND($M$205*$K$205,2)</f>
        <v>0</v>
      </c>
      <c r="P205" s="220"/>
      <c r="Q205" s="220"/>
      <c r="R205" s="220"/>
      <c r="S205" s="23"/>
      <c r="U205" s="134"/>
      <c r="V205" s="29" t="s">
        <v>37</v>
      </c>
      <c r="X205" s="135">
        <f>$W$205*$K$205</f>
        <v>0</v>
      </c>
      <c r="Y205" s="135">
        <v>0.00494</v>
      </c>
      <c r="Z205" s="135">
        <f>$Y$205*$K$205</f>
        <v>0.9651278</v>
      </c>
      <c r="AA205" s="135">
        <v>0</v>
      </c>
      <c r="AB205" s="136">
        <f>$AA$205*$K$205</f>
        <v>0</v>
      </c>
      <c r="AS205" s="6" t="s">
        <v>149</v>
      </c>
      <c r="AU205" s="6" t="s">
        <v>145</v>
      </c>
      <c r="AV205" s="6" t="s">
        <v>121</v>
      </c>
      <c r="AZ205" s="6" t="s">
        <v>143</v>
      </c>
      <c r="BF205" s="86">
        <f>IF($V$205="základná",$O$205,0)</f>
        <v>0</v>
      </c>
      <c r="BG205" s="86">
        <f>IF($V$205="znížená",$O$205,0)</f>
        <v>0</v>
      </c>
      <c r="BH205" s="86">
        <f>IF($V$205="zákl. prenesená",$O$205,0)</f>
        <v>0</v>
      </c>
      <c r="BI205" s="86">
        <f>IF($V$205="zníž. prenesená",$O$205,0)</f>
        <v>0</v>
      </c>
      <c r="BJ205" s="86">
        <f>IF($V$205="nulová",$O$205,0)</f>
        <v>0</v>
      </c>
      <c r="BK205" s="6" t="s">
        <v>121</v>
      </c>
      <c r="BL205" s="86">
        <f>ROUND($M$205*$K$205,2)</f>
        <v>0</v>
      </c>
      <c r="BM205" s="6" t="s">
        <v>149</v>
      </c>
      <c r="BN205" s="6" t="s">
        <v>797</v>
      </c>
    </row>
    <row r="206" spans="2:52" s="6" customFormat="1" ht="18.75" customHeight="1">
      <c r="B206" s="141"/>
      <c r="E206" s="142"/>
      <c r="F206" s="227" t="s">
        <v>783</v>
      </c>
      <c r="G206" s="228"/>
      <c r="H206" s="228"/>
      <c r="I206" s="228"/>
      <c r="K206" s="143">
        <v>155.4</v>
      </c>
      <c r="L206" s="143"/>
      <c r="S206" s="144"/>
      <c r="U206" s="145"/>
      <c r="AB206" s="146"/>
      <c r="AU206" s="142" t="s">
        <v>376</v>
      </c>
      <c r="AV206" s="142" t="s">
        <v>121</v>
      </c>
      <c r="AW206" s="142" t="s">
        <v>121</v>
      </c>
      <c r="AX206" s="142" t="s">
        <v>111</v>
      </c>
      <c r="AY206" s="142" t="s">
        <v>70</v>
      </c>
      <c r="AZ206" s="142" t="s">
        <v>143</v>
      </c>
    </row>
    <row r="207" spans="2:52" s="6" customFormat="1" ht="18.75" customHeight="1">
      <c r="B207" s="141"/>
      <c r="E207" s="142"/>
      <c r="F207" s="227" t="s">
        <v>798</v>
      </c>
      <c r="G207" s="228"/>
      <c r="H207" s="228"/>
      <c r="I207" s="228"/>
      <c r="K207" s="143">
        <v>39.97</v>
      </c>
      <c r="L207" s="143"/>
      <c r="S207" s="144"/>
      <c r="U207" s="145"/>
      <c r="AB207" s="146"/>
      <c r="AU207" s="142" t="s">
        <v>376</v>
      </c>
      <c r="AV207" s="142" t="s">
        <v>121</v>
      </c>
      <c r="AW207" s="142" t="s">
        <v>121</v>
      </c>
      <c r="AX207" s="142" t="s">
        <v>111</v>
      </c>
      <c r="AY207" s="142" t="s">
        <v>70</v>
      </c>
      <c r="AZ207" s="142" t="s">
        <v>143</v>
      </c>
    </row>
    <row r="208" spans="2:52" s="6" customFormat="1" ht="18.75" customHeight="1">
      <c r="B208" s="147"/>
      <c r="E208" s="148"/>
      <c r="F208" s="229" t="s">
        <v>377</v>
      </c>
      <c r="G208" s="230"/>
      <c r="H208" s="230"/>
      <c r="I208" s="230"/>
      <c r="K208" s="149">
        <v>195.37</v>
      </c>
      <c r="L208" s="149"/>
      <c r="S208" s="150"/>
      <c r="U208" s="151"/>
      <c r="AB208" s="152"/>
      <c r="AU208" s="148" t="s">
        <v>376</v>
      </c>
      <c r="AV208" s="148" t="s">
        <v>121</v>
      </c>
      <c r="AW208" s="148" t="s">
        <v>149</v>
      </c>
      <c r="AX208" s="148" t="s">
        <v>111</v>
      </c>
      <c r="AY208" s="148" t="s">
        <v>77</v>
      </c>
      <c r="AZ208" s="148" t="s">
        <v>143</v>
      </c>
    </row>
    <row r="209" spans="2:66" s="6" customFormat="1" ht="27" customHeight="1">
      <c r="B209" s="22"/>
      <c r="C209" s="130" t="s">
        <v>219</v>
      </c>
      <c r="D209" s="130" t="s">
        <v>145</v>
      </c>
      <c r="E209" s="131" t="s">
        <v>799</v>
      </c>
      <c r="F209" s="219" t="s">
        <v>800</v>
      </c>
      <c r="G209" s="220"/>
      <c r="H209" s="220"/>
      <c r="I209" s="220"/>
      <c r="J209" s="132" t="s">
        <v>165</v>
      </c>
      <c r="K209" s="133">
        <v>7.709</v>
      </c>
      <c r="L209" s="133"/>
      <c r="M209" s="221">
        <v>0</v>
      </c>
      <c r="N209" s="220"/>
      <c r="O209" s="222">
        <f>ROUND($M$209*$K$209,2)</f>
        <v>0</v>
      </c>
      <c r="P209" s="220"/>
      <c r="Q209" s="220"/>
      <c r="R209" s="220"/>
      <c r="S209" s="23"/>
      <c r="U209" s="134"/>
      <c r="V209" s="29" t="s">
        <v>37</v>
      </c>
      <c r="X209" s="135">
        <f>$W$209*$K$209</f>
        <v>0</v>
      </c>
      <c r="Y209" s="135">
        <v>2.2119</v>
      </c>
      <c r="Z209" s="135">
        <f>$Y$209*$K$209</f>
        <v>17.051537099999997</v>
      </c>
      <c r="AA209" s="135">
        <v>0</v>
      </c>
      <c r="AB209" s="136">
        <f>$AA$209*$K$209</f>
        <v>0</v>
      </c>
      <c r="AS209" s="6" t="s">
        <v>149</v>
      </c>
      <c r="AU209" s="6" t="s">
        <v>145</v>
      </c>
      <c r="AV209" s="6" t="s">
        <v>121</v>
      </c>
      <c r="AZ209" s="6" t="s">
        <v>143</v>
      </c>
      <c r="BF209" s="86">
        <f>IF($V$209="základná",$O$209,0)</f>
        <v>0</v>
      </c>
      <c r="BG209" s="86">
        <f>IF($V$209="znížená",$O$209,0)</f>
        <v>0</v>
      </c>
      <c r="BH209" s="86">
        <f>IF($V$209="zákl. prenesená",$O$209,0)</f>
        <v>0</v>
      </c>
      <c r="BI209" s="86">
        <f>IF($V$209="zníž. prenesená",$O$209,0)</f>
        <v>0</v>
      </c>
      <c r="BJ209" s="86">
        <f>IF($V$209="nulová",$O$209,0)</f>
        <v>0</v>
      </c>
      <c r="BK209" s="6" t="s">
        <v>121</v>
      </c>
      <c r="BL209" s="86">
        <f>ROUND($M$209*$K$209,2)</f>
        <v>0</v>
      </c>
      <c r="BM209" s="6" t="s">
        <v>149</v>
      </c>
      <c r="BN209" s="6" t="s">
        <v>801</v>
      </c>
    </row>
    <row r="210" spans="2:52" s="6" customFormat="1" ht="18.75" customHeight="1">
      <c r="B210" s="141"/>
      <c r="E210" s="142"/>
      <c r="F210" s="227" t="s">
        <v>802</v>
      </c>
      <c r="G210" s="228"/>
      <c r="H210" s="228"/>
      <c r="I210" s="228"/>
      <c r="K210" s="143">
        <v>7.709</v>
      </c>
      <c r="L210" s="143"/>
      <c r="S210" s="144"/>
      <c r="U210" s="145"/>
      <c r="AB210" s="146"/>
      <c r="AU210" s="142" t="s">
        <v>376</v>
      </c>
      <c r="AV210" s="142" t="s">
        <v>121</v>
      </c>
      <c r="AW210" s="142" t="s">
        <v>121</v>
      </c>
      <c r="AX210" s="142" t="s">
        <v>111</v>
      </c>
      <c r="AY210" s="142" t="s">
        <v>70</v>
      </c>
      <c r="AZ210" s="142" t="s">
        <v>143</v>
      </c>
    </row>
    <row r="211" spans="2:52" s="6" customFormat="1" ht="18.75" customHeight="1">
      <c r="B211" s="147"/>
      <c r="E211" s="148"/>
      <c r="F211" s="229" t="s">
        <v>377</v>
      </c>
      <c r="G211" s="230"/>
      <c r="H211" s="230"/>
      <c r="I211" s="230"/>
      <c r="K211" s="149">
        <v>7.709</v>
      </c>
      <c r="L211" s="149"/>
      <c r="S211" s="150"/>
      <c r="U211" s="151"/>
      <c r="AB211" s="152"/>
      <c r="AU211" s="148" t="s">
        <v>376</v>
      </c>
      <c r="AV211" s="148" t="s">
        <v>121</v>
      </c>
      <c r="AW211" s="148" t="s">
        <v>149</v>
      </c>
      <c r="AX211" s="148" t="s">
        <v>111</v>
      </c>
      <c r="AY211" s="148" t="s">
        <v>77</v>
      </c>
      <c r="AZ211" s="148" t="s">
        <v>143</v>
      </c>
    </row>
    <row r="212" spans="2:66" s="6" customFormat="1" ht="27" customHeight="1">
      <c r="B212" s="22"/>
      <c r="C212" s="130" t="s">
        <v>223</v>
      </c>
      <c r="D212" s="130" t="s">
        <v>145</v>
      </c>
      <c r="E212" s="131" t="s">
        <v>803</v>
      </c>
      <c r="F212" s="219" t="s">
        <v>804</v>
      </c>
      <c r="G212" s="220"/>
      <c r="H212" s="220"/>
      <c r="I212" s="220"/>
      <c r="J212" s="132" t="s">
        <v>148</v>
      </c>
      <c r="K212" s="133">
        <v>77.085</v>
      </c>
      <c r="L212" s="133"/>
      <c r="M212" s="221">
        <v>0</v>
      </c>
      <c r="N212" s="220"/>
      <c r="O212" s="222">
        <f>ROUND($M$212*$K$212,2)</f>
        <v>0</v>
      </c>
      <c r="P212" s="220"/>
      <c r="Q212" s="220"/>
      <c r="R212" s="220"/>
      <c r="S212" s="23"/>
      <c r="U212" s="134"/>
      <c r="V212" s="29" t="s">
        <v>37</v>
      </c>
      <c r="X212" s="135">
        <f>$W$212*$K$212</f>
        <v>0</v>
      </c>
      <c r="Y212" s="135">
        <v>0.0005</v>
      </c>
      <c r="Z212" s="135">
        <f>$Y$212*$K$212</f>
        <v>0.0385425</v>
      </c>
      <c r="AA212" s="135">
        <v>0</v>
      </c>
      <c r="AB212" s="136">
        <f>$AA$212*$K$212</f>
        <v>0</v>
      </c>
      <c r="AS212" s="6" t="s">
        <v>149</v>
      </c>
      <c r="AU212" s="6" t="s">
        <v>145</v>
      </c>
      <c r="AV212" s="6" t="s">
        <v>121</v>
      </c>
      <c r="AZ212" s="6" t="s">
        <v>143</v>
      </c>
      <c r="BF212" s="86">
        <f>IF($V$212="základná",$O$212,0)</f>
        <v>0</v>
      </c>
      <c r="BG212" s="86">
        <f>IF($V$212="znížená",$O$212,0)</f>
        <v>0</v>
      </c>
      <c r="BH212" s="86">
        <f>IF($V$212="zákl. prenesená",$O$212,0)</f>
        <v>0</v>
      </c>
      <c r="BI212" s="86">
        <f>IF($V$212="zníž. prenesená",$O$212,0)</f>
        <v>0</v>
      </c>
      <c r="BJ212" s="86">
        <f>IF($V$212="nulová",$O$212,0)</f>
        <v>0</v>
      </c>
      <c r="BK212" s="6" t="s">
        <v>121</v>
      </c>
      <c r="BL212" s="86">
        <f>ROUND($M$212*$K$212,2)</f>
        <v>0</v>
      </c>
      <c r="BM212" s="6" t="s">
        <v>149</v>
      </c>
      <c r="BN212" s="6" t="s">
        <v>805</v>
      </c>
    </row>
    <row r="213" spans="2:52" s="6" customFormat="1" ht="18.75" customHeight="1">
      <c r="B213" s="141"/>
      <c r="E213" s="142"/>
      <c r="F213" s="227" t="s">
        <v>806</v>
      </c>
      <c r="G213" s="228"/>
      <c r="H213" s="228"/>
      <c r="I213" s="228"/>
      <c r="K213" s="143">
        <v>77.085</v>
      </c>
      <c r="L213" s="143"/>
      <c r="S213" s="144"/>
      <c r="U213" s="145"/>
      <c r="AB213" s="146"/>
      <c r="AU213" s="142" t="s">
        <v>376</v>
      </c>
      <c r="AV213" s="142" t="s">
        <v>121</v>
      </c>
      <c r="AW213" s="142" t="s">
        <v>121</v>
      </c>
      <c r="AX213" s="142" t="s">
        <v>111</v>
      </c>
      <c r="AY213" s="142" t="s">
        <v>70</v>
      </c>
      <c r="AZ213" s="142" t="s">
        <v>143</v>
      </c>
    </row>
    <row r="214" spans="2:52" s="6" customFormat="1" ht="18.75" customHeight="1">
      <c r="B214" s="147"/>
      <c r="E214" s="148"/>
      <c r="F214" s="229" t="s">
        <v>377</v>
      </c>
      <c r="G214" s="230"/>
      <c r="H214" s="230"/>
      <c r="I214" s="230"/>
      <c r="K214" s="149">
        <v>77.085</v>
      </c>
      <c r="L214" s="149"/>
      <c r="S214" s="150"/>
      <c r="U214" s="151"/>
      <c r="AB214" s="152"/>
      <c r="AU214" s="148" t="s">
        <v>376</v>
      </c>
      <c r="AV214" s="148" t="s">
        <v>121</v>
      </c>
      <c r="AW214" s="148" t="s">
        <v>149</v>
      </c>
      <c r="AX214" s="148" t="s">
        <v>111</v>
      </c>
      <c r="AY214" s="148" t="s">
        <v>77</v>
      </c>
      <c r="AZ214" s="148" t="s">
        <v>143</v>
      </c>
    </row>
    <row r="215" spans="2:66" s="6" customFormat="1" ht="27" customHeight="1">
      <c r="B215" s="22"/>
      <c r="C215" s="130" t="s">
        <v>227</v>
      </c>
      <c r="D215" s="130" t="s">
        <v>145</v>
      </c>
      <c r="E215" s="131" t="s">
        <v>807</v>
      </c>
      <c r="F215" s="219" t="s">
        <v>808</v>
      </c>
      <c r="G215" s="220"/>
      <c r="H215" s="220"/>
      <c r="I215" s="220"/>
      <c r="J215" s="132" t="s">
        <v>148</v>
      </c>
      <c r="K215" s="133">
        <v>77.085</v>
      </c>
      <c r="L215" s="133"/>
      <c r="M215" s="221">
        <v>0</v>
      </c>
      <c r="N215" s="220"/>
      <c r="O215" s="222">
        <f>ROUND($M$215*$K$215,2)</f>
        <v>0</v>
      </c>
      <c r="P215" s="220"/>
      <c r="Q215" s="220"/>
      <c r="R215" s="220"/>
      <c r="S215" s="23"/>
      <c r="U215" s="134"/>
      <c r="V215" s="29" t="s">
        <v>37</v>
      </c>
      <c r="X215" s="135">
        <f>$W$215*$K$215</f>
        <v>0</v>
      </c>
      <c r="Y215" s="135">
        <v>0</v>
      </c>
      <c r="Z215" s="135">
        <f>$Y$215*$K$215</f>
        <v>0</v>
      </c>
      <c r="AA215" s="135">
        <v>0</v>
      </c>
      <c r="AB215" s="136">
        <f>$AA$215*$K$215</f>
        <v>0</v>
      </c>
      <c r="AS215" s="6" t="s">
        <v>149</v>
      </c>
      <c r="AU215" s="6" t="s">
        <v>145</v>
      </c>
      <c r="AV215" s="6" t="s">
        <v>121</v>
      </c>
      <c r="AZ215" s="6" t="s">
        <v>143</v>
      </c>
      <c r="BF215" s="86">
        <f>IF($V$215="základná",$O$215,0)</f>
        <v>0</v>
      </c>
      <c r="BG215" s="86">
        <f>IF($V$215="znížená",$O$215,0)</f>
        <v>0</v>
      </c>
      <c r="BH215" s="86">
        <f>IF($V$215="zákl. prenesená",$O$215,0)</f>
        <v>0</v>
      </c>
      <c r="BI215" s="86">
        <f>IF($V$215="zníž. prenesená",$O$215,0)</f>
        <v>0</v>
      </c>
      <c r="BJ215" s="86">
        <f>IF($V$215="nulová",$O$215,0)</f>
        <v>0</v>
      </c>
      <c r="BK215" s="6" t="s">
        <v>121</v>
      </c>
      <c r="BL215" s="86">
        <f>ROUND($M$215*$K$215,2)</f>
        <v>0</v>
      </c>
      <c r="BM215" s="6" t="s">
        <v>149</v>
      </c>
      <c r="BN215" s="6" t="s">
        <v>809</v>
      </c>
    </row>
    <row r="216" spans="2:64" s="120" customFormat="1" ht="30.75" customHeight="1">
      <c r="B216" s="121"/>
      <c r="D216" s="129" t="s">
        <v>435</v>
      </c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233">
        <f>$BL$216</f>
        <v>0</v>
      </c>
      <c r="P216" s="234"/>
      <c r="Q216" s="234"/>
      <c r="R216" s="234"/>
      <c r="S216" s="124"/>
      <c r="U216" s="125"/>
      <c r="X216" s="126">
        <f>$X$217</f>
        <v>0</v>
      </c>
      <c r="Z216" s="126">
        <f>$Z$217</f>
        <v>45.314640000000004</v>
      </c>
      <c r="AB216" s="127">
        <f>$AB$217</f>
        <v>0</v>
      </c>
      <c r="AS216" s="123" t="s">
        <v>77</v>
      </c>
      <c r="AU216" s="123" t="s">
        <v>69</v>
      </c>
      <c r="AV216" s="123" t="s">
        <v>77</v>
      </c>
      <c r="AZ216" s="123" t="s">
        <v>143</v>
      </c>
      <c r="BL216" s="128">
        <f>$BL$217</f>
        <v>0</v>
      </c>
    </row>
    <row r="217" spans="2:66" s="6" customFormat="1" ht="15.75" customHeight="1">
      <c r="B217" s="22"/>
      <c r="C217" s="130" t="s">
        <v>290</v>
      </c>
      <c r="D217" s="130" t="s">
        <v>145</v>
      </c>
      <c r="E217" s="131" t="s">
        <v>489</v>
      </c>
      <c r="F217" s="219" t="s">
        <v>490</v>
      </c>
      <c r="G217" s="220"/>
      <c r="H217" s="220"/>
      <c r="I217" s="220"/>
      <c r="J217" s="132" t="s">
        <v>148</v>
      </c>
      <c r="K217" s="133">
        <v>155.4</v>
      </c>
      <c r="L217" s="133"/>
      <c r="M217" s="221">
        <v>0</v>
      </c>
      <c r="N217" s="220"/>
      <c r="O217" s="222">
        <f>ROUND($M$217*$K$217,2)</f>
        <v>0</v>
      </c>
      <c r="P217" s="220"/>
      <c r="Q217" s="220"/>
      <c r="R217" s="220"/>
      <c r="S217" s="23"/>
      <c r="U217" s="134"/>
      <c r="V217" s="29" t="s">
        <v>37</v>
      </c>
      <c r="X217" s="135">
        <f>$W$217*$K$217</f>
        <v>0</v>
      </c>
      <c r="Y217" s="135">
        <v>0.2916</v>
      </c>
      <c r="Z217" s="135">
        <f>$Y$217*$K$217</f>
        <v>45.314640000000004</v>
      </c>
      <c r="AA217" s="135">
        <v>0</v>
      </c>
      <c r="AB217" s="136">
        <f>$AA$217*$K$217</f>
        <v>0</v>
      </c>
      <c r="AS217" s="6" t="s">
        <v>149</v>
      </c>
      <c r="AU217" s="6" t="s">
        <v>145</v>
      </c>
      <c r="AV217" s="6" t="s">
        <v>121</v>
      </c>
      <c r="AZ217" s="6" t="s">
        <v>143</v>
      </c>
      <c r="BF217" s="86">
        <f>IF($V$217="základná",$O$217,0)</f>
        <v>0</v>
      </c>
      <c r="BG217" s="86">
        <f>IF($V$217="znížená",$O$217,0)</f>
        <v>0</v>
      </c>
      <c r="BH217" s="86">
        <f>IF($V$217="zákl. prenesená",$O$217,0)</f>
        <v>0</v>
      </c>
      <c r="BI217" s="86">
        <f>IF($V$217="zníž. prenesená",$O$217,0)</f>
        <v>0</v>
      </c>
      <c r="BJ217" s="86">
        <f>IF($V$217="nulová",$O$217,0)</f>
        <v>0</v>
      </c>
      <c r="BK217" s="6" t="s">
        <v>121</v>
      </c>
      <c r="BL217" s="86">
        <f>ROUND($M$217*$K$217,2)</f>
        <v>0</v>
      </c>
      <c r="BM217" s="6" t="s">
        <v>149</v>
      </c>
      <c r="BN217" s="6" t="s">
        <v>810</v>
      </c>
    </row>
    <row r="218" spans="2:64" s="120" customFormat="1" ht="30.75" customHeight="1">
      <c r="B218" s="121"/>
      <c r="D218" s="129" t="s">
        <v>116</v>
      </c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233">
        <f>$BL$218</f>
        <v>0</v>
      </c>
      <c r="P218" s="234"/>
      <c r="Q218" s="234"/>
      <c r="R218" s="234"/>
      <c r="S218" s="124"/>
      <c r="U218" s="125"/>
      <c r="X218" s="126">
        <f>$X$219</f>
        <v>0</v>
      </c>
      <c r="Z218" s="126">
        <f>$Z$219</f>
        <v>0</v>
      </c>
      <c r="AB218" s="127">
        <f>$AB$219</f>
        <v>0</v>
      </c>
      <c r="AS218" s="123" t="s">
        <v>77</v>
      </c>
      <c r="AU218" s="123" t="s">
        <v>69</v>
      </c>
      <c r="AV218" s="123" t="s">
        <v>77</v>
      </c>
      <c r="AZ218" s="123" t="s">
        <v>143</v>
      </c>
      <c r="BL218" s="128">
        <f>$BL$219</f>
        <v>0</v>
      </c>
    </row>
    <row r="219" spans="2:66" s="6" customFormat="1" ht="15.75" customHeight="1">
      <c r="B219" s="22"/>
      <c r="C219" s="130" t="s">
        <v>306</v>
      </c>
      <c r="D219" s="130" t="s">
        <v>145</v>
      </c>
      <c r="E219" s="131" t="s">
        <v>811</v>
      </c>
      <c r="F219" s="219" t="s">
        <v>812</v>
      </c>
      <c r="G219" s="220"/>
      <c r="H219" s="220"/>
      <c r="I219" s="220"/>
      <c r="J219" s="132" t="s">
        <v>430</v>
      </c>
      <c r="K219" s="133">
        <v>132.123</v>
      </c>
      <c r="L219" s="133"/>
      <c r="M219" s="221">
        <v>0</v>
      </c>
      <c r="N219" s="220"/>
      <c r="O219" s="222">
        <f>ROUND($M$219*$K$219,2)</f>
        <v>0</v>
      </c>
      <c r="P219" s="220"/>
      <c r="Q219" s="220"/>
      <c r="R219" s="220"/>
      <c r="S219" s="23"/>
      <c r="U219" s="134"/>
      <c r="V219" s="29" t="s">
        <v>37</v>
      </c>
      <c r="X219" s="135">
        <f>$W$219*$K$219</f>
        <v>0</v>
      </c>
      <c r="Y219" s="135">
        <v>0</v>
      </c>
      <c r="Z219" s="135">
        <f>$Y$219*$K$219</f>
        <v>0</v>
      </c>
      <c r="AA219" s="135">
        <v>0</v>
      </c>
      <c r="AB219" s="136">
        <f>$AA$219*$K$219</f>
        <v>0</v>
      </c>
      <c r="AS219" s="6" t="s">
        <v>149</v>
      </c>
      <c r="AU219" s="6" t="s">
        <v>145</v>
      </c>
      <c r="AV219" s="6" t="s">
        <v>121</v>
      </c>
      <c r="AZ219" s="6" t="s">
        <v>143</v>
      </c>
      <c r="BF219" s="86">
        <f>IF($V$219="základná",$O$219,0)</f>
        <v>0</v>
      </c>
      <c r="BG219" s="86">
        <f>IF($V$219="znížená",$O$219,0)</f>
        <v>0</v>
      </c>
      <c r="BH219" s="86">
        <f>IF($V$219="zákl. prenesená",$O$219,0)</f>
        <v>0</v>
      </c>
      <c r="BI219" s="86">
        <f>IF($V$219="zníž. prenesená",$O$219,0)</f>
        <v>0</v>
      </c>
      <c r="BJ219" s="86">
        <f>IF($V$219="nulová",$O$219,0)</f>
        <v>0</v>
      </c>
      <c r="BK219" s="6" t="s">
        <v>121</v>
      </c>
      <c r="BL219" s="86">
        <f>ROUND($M$219*$K$219,2)</f>
        <v>0</v>
      </c>
      <c r="BM219" s="6" t="s">
        <v>149</v>
      </c>
      <c r="BN219" s="6" t="s">
        <v>813</v>
      </c>
    </row>
    <row r="220" spans="2:64" s="6" customFormat="1" ht="51" customHeight="1">
      <c r="B220" s="22"/>
      <c r="D220" s="122" t="s">
        <v>432</v>
      </c>
      <c r="O220" s="215">
        <f>$BL$220</f>
        <v>0</v>
      </c>
      <c r="P220" s="172"/>
      <c r="Q220" s="172"/>
      <c r="R220" s="172"/>
      <c r="S220" s="23"/>
      <c r="U220" s="57"/>
      <c r="AB220" s="58"/>
      <c r="AU220" s="6" t="s">
        <v>69</v>
      </c>
      <c r="AV220" s="6" t="s">
        <v>70</v>
      </c>
      <c r="AZ220" s="6" t="s">
        <v>433</v>
      </c>
      <c r="BL220" s="86">
        <f>SUM($BL$221:$BL$225)</f>
        <v>0</v>
      </c>
    </row>
    <row r="221" spans="2:64" s="6" customFormat="1" ht="23.25" customHeight="1">
      <c r="B221" s="22"/>
      <c r="C221" s="153"/>
      <c r="D221" s="153" t="s">
        <v>145</v>
      </c>
      <c r="E221" s="154"/>
      <c r="F221" s="231"/>
      <c r="G221" s="232"/>
      <c r="H221" s="232"/>
      <c r="I221" s="232"/>
      <c r="J221" s="155"/>
      <c r="K221" s="156"/>
      <c r="L221" s="156"/>
      <c r="M221" s="221"/>
      <c r="N221" s="220"/>
      <c r="O221" s="222">
        <f>$BL$221</f>
        <v>0</v>
      </c>
      <c r="P221" s="220"/>
      <c r="Q221" s="220"/>
      <c r="R221" s="220"/>
      <c r="S221" s="23"/>
      <c r="U221" s="134"/>
      <c r="V221" s="157" t="s">
        <v>37</v>
      </c>
      <c r="AB221" s="58"/>
      <c r="AU221" s="6" t="s">
        <v>433</v>
      </c>
      <c r="AV221" s="6" t="s">
        <v>77</v>
      </c>
      <c r="AZ221" s="6" t="s">
        <v>433</v>
      </c>
      <c r="BF221" s="86">
        <f>IF($V$221="základná",$O$221,0)</f>
        <v>0</v>
      </c>
      <c r="BG221" s="86">
        <f>IF($V$221="znížená",$O$221,0)</f>
        <v>0</v>
      </c>
      <c r="BH221" s="86">
        <f>IF($V$221="zákl. prenesená",$O$221,0)</f>
        <v>0</v>
      </c>
      <c r="BI221" s="86">
        <f>IF($V$221="zníž. prenesená",$O$221,0)</f>
        <v>0</v>
      </c>
      <c r="BJ221" s="86">
        <f>IF($V$221="nulová",$O$221,0)</f>
        <v>0</v>
      </c>
      <c r="BK221" s="6" t="s">
        <v>121</v>
      </c>
      <c r="BL221" s="86">
        <f>$M$221*$K$221</f>
        <v>0</v>
      </c>
    </row>
    <row r="222" spans="2:64" s="6" customFormat="1" ht="23.25" customHeight="1">
      <c r="B222" s="22"/>
      <c r="C222" s="153"/>
      <c r="D222" s="153" t="s">
        <v>145</v>
      </c>
      <c r="E222" s="154"/>
      <c r="F222" s="231"/>
      <c r="G222" s="232"/>
      <c r="H222" s="232"/>
      <c r="I222" s="232"/>
      <c r="J222" s="155"/>
      <c r="K222" s="156"/>
      <c r="L222" s="156"/>
      <c r="M222" s="221"/>
      <c r="N222" s="220"/>
      <c r="O222" s="222">
        <f>$BL$222</f>
        <v>0</v>
      </c>
      <c r="P222" s="220"/>
      <c r="Q222" s="220"/>
      <c r="R222" s="220"/>
      <c r="S222" s="23"/>
      <c r="U222" s="134"/>
      <c r="V222" s="157" t="s">
        <v>37</v>
      </c>
      <c r="AB222" s="58"/>
      <c r="AU222" s="6" t="s">
        <v>433</v>
      </c>
      <c r="AV222" s="6" t="s">
        <v>77</v>
      </c>
      <c r="AZ222" s="6" t="s">
        <v>433</v>
      </c>
      <c r="BF222" s="86">
        <f>IF($V$222="základná",$O$222,0)</f>
        <v>0</v>
      </c>
      <c r="BG222" s="86">
        <f>IF($V$222="znížená",$O$222,0)</f>
        <v>0</v>
      </c>
      <c r="BH222" s="86">
        <f>IF($V$222="zákl. prenesená",$O$222,0)</f>
        <v>0</v>
      </c>
      <c r="BI222" s="86">
        <f>IF($V$222="zníž. prenesená",$O$222,0)</f>
        <v>0</v>
      </c>
      <c r="BJ222" s="86">
        <f>IF($V$222="nulová",$O$222,0)</f>
        <v>0</v>
      </c>
      <c r="BK222" s="6" t="s">
        <v>121</v>
      </c>
      <c r="BL222" s="86">
        <f>$M$222*$K$222</f>
        <v>0</v>
      </c>
    </row>
    <row r="223" spans="2:64" s="6" customFormat="1" ht="23.25" customHeight="1">
      <c r="B223" s="22"/>
      <c r="C223" s="153"/>
      <c r="D223" s="153" t="s">
        <v>145</v>
      </c>
      <c r="E223" s="154"/>
      <c r="F223" s="231"/>
      <c r="G223" s="232"/>
      <c r="H223" s="232"/>
      <c r="I223" s="232"/>
      <c r="J223" s="155"/>
      <c r="K223" s="156"/>
      <c r="L223" s="156"/>
      <c r="M223" s="221"/>
      <c r="N223" s="220"/>
      <c r="O223" s="222">
        <f>$BL$223</f>
        <v>0</v>
      </c>
      <c r="P223" s="220"/>
      <c r="Q223" s="220"/>
      <c r="R223" s="220"/>
      <c r="S223" s="23"/>
      <c r="U223" s="134"/>
      <c r="V223" s="157" t="s">
        <v>37</v>
      </c>
      <c r="AB223" s="58"/>
      <c r="AU223" s="6" t="s">
        <v>433</v>
      </c>
      <c r="AV223" s="6" t="s">
        <v>77</v>
      </c>
      <c r="AZ223" s="6" t="s">
        <v>433</v>
      </c>
      <c r="BF223" s="86">
        <f>IF($V$223="základná",$O$223,0)</f>
        <v>0</v>
      </c>
      <c r="BG223" s="86">
        <f>IF($V$223="znížená",$O$223,0)</f>
        <v>0</v>
      </c>
      <c r="BH223" s="86">
        <f>IF($V$223="zákl. prenesená",$O$223,0)</f>
        <v>0</v>
      </c>
      <c r="BI223" s="86">
        <f>IF($V$223="zníž. prenesená",$O$223,0)</f>
        <v>0</v>
      </c>
      <c r="BJ223" s="86">
        <f>IF($V$223="nulová",$O$223,0)</f>
        <v>0</v>
      </c>
      <c r="BK223" s="6" t="s">
        <v>121</v>
      </c>
      <c r="BL223" s="86">
        <f>$M$223*$K$223</f>
        <v>0</v>
      </c>
    </row>
    <row r="224" spans="2:64" s="6" customFormat="1" ht="23.25" customHeight="1">
      <c r="B224" s="22"/>
      <c r="C224" s="153"/>
      <c r="D224" s="153" t="s">
        <v>145</v>
      </c>
      <c r="E224" s="154"/>
      <c r="F224" s="231"/>
      <c r="G224" s="232"/>
      <c r="H224" s="232"/>
      <c r="I224" s="232"/>
      <c r="J224" s="155"/>
      <c r="K224" s="156"/>
      <c r="L224" s="156"/>
      <c r="M224" s="221"/>
      <c r="N224" s="220"/>
      <c r="O224" s="222">
        <f>$BL$224</f>
        <v>0</v>
      </c>
      <c r="P224" s="220"/>
      <c r="Q224" s="220"/>
      <c r="R224" s="220"/>
      <c r="S224" s="23"/>
      <c r="U224" s="134"/>
      <c r="V224" s="157" t="s">
        <v>37</v>
      </c>
      <c r="AB224" s="58"/>
      <c r="AU224" s="6" t="s">
        <v>433</v>
      </c>
      <c r="AV224" s="6" t="s">
        <v>77</v>
      </c>
      <c r="AZ224" s="6" t="s">
        <v>433</v>
      </c>
      <c r="BF224" s="86">
        <f>IF($V$224="základná",$O$224,0)</f>
        <v>0</v>
      </c>
      <c r="BG224" s="86">
        <f>IF($V$224="znížená",$O$224,0)</f>
        <v>0</v>
      </c>
      <c r="BH224" s="86">
        <f>IF($V$224="zákl. prenesená",$O$224,0)</f>
        <v>0</v>
      </c>
      <c r="BI224" s="86">
        <f>IF($V$224="zníž. prenesená",$O$224,0)</f>
        <v>0</v>
      </c>
      <c r="BJ224" s="86">
        <f>IF($V$224="nulová",$O$224,0)</f>
        <v>0</v>
      </c>
      <c r="BK224" s="6" t="s">
        <v>121</v>
      </c>
      <c r="BL224" s="86">
        <f>$M$224*$K$224</f>
        <v>0</v>
      </c>
    </row>
    <row r="225" spans="2:64" s="6" customFormat="1" ht="23.25" customHeight="1">
      <c r="B225" s="22"/>
      <c r="C225" s="153"/>
      <c r="D225" s="153" t="s">
        <v>145</v>
      </c>
      <c r="E225" s="154"/>
      <c r="F225" s="231"/>
      <c r="G225" s="232"/>
      <c r="H225" s="232"/>
      <c r="I225" s="232"/>
      <c r="J225" s="155"/>
      <c r="K225" s="156"/>
      <c r="L225" s="156"/>
      <c r="M225" s="221"/>
      <c r="N225" s="220"/>
      <c r="O225" s="222">
        <f>$BL$225</f>
        <v>0</v>
      </c>
      <c r="P225" s="220"/>
      <c r="Q225" s="220"/>
      <c r="R225" s="220"/>
      <c r="S225" s="23"/>
      <c r="U225" s="134"/>
      <c r="V225" s="157" t="s">
        <v>37</v>
      </c>
      <c r="W225" s="41"/>
      <c r="X225" s="41"/>
      <c r="Y225" s="41"/>
      <c r="Z225" s="41"/>
      <c r="AA225" s="41"/>
      <c r="AB225" s="43"/>
      <c r="AU225" s="6" t="s">
        <v>433</v>
      </c>
      <c r="AV225" s="6" t="s">
        <v>77</v>
      </c>
      <c r="AZ225" s="6" t="s">
        <v>433</v>
      </c>
      <c r="BF225" s="86">
        <f>IF($V$225="základná",$O$225,0)</f>
        <v>0</v>
      </c>
      <c r="BG225" s="86">
        <f>IF($V$225="znížená",$O$225,0)</f>
        <v>0</v>
      </c>
      <c r="BH225" s="86">
        <f>IF($V$225="zákl. prenesená",$O$225,0)</f>
        <v>0</v>
      </c>
      <c r="BI225" s="86">
        <f>IF($V$225="zníž. prenesená",$O$225,0)</f>
        <v>0</v>
      </c>
      <c r="BJ225" s="86">
        <f>IF($V$225="nulová",$O$225,0)</f>
        <v>0</v>
      </c>
      <c r="BK225" s="6" t="s">
        <v>121</v>
      </c>
      <c r="BL225" s="86">
        <f>$M$225*$K$225</f>
        <v>0</v>
      </c>
    </row>
    <row r="226" spans="2:19" s="6" customFormat="1" ht="7.5" customHeight="1">
      <c r="B226" s="44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6"/>
    </row>
    <row r="238" s="2" customFormat="1" ht="14.25" customHeight="1"/>
  </sheetData>
  <sheetProtection/>
  <mergeCells count="301">
    <mergeCell ref="O218:R218"/>
    <mergeCell ref="O220:R220"/>
    <mergeCell ref="T1:AD1"/>
    <mergeCell ref="O174:R174"/>
    <mergeCell ref="O181:R181"/>
    <mergeCell ref="O185:R185"/>
    <mergeCell ref="O186:R186"/>
    <mergeCell ref="O197:R197"/>
    <mergeCell ref="O216:R216"/>
    <mergeCell ref="O136:R136"/>
    <mergeCell ref="O143:R143"/>
    <mergeCell ref="O154:R154"/>
    <mergeCell ref="O162:R162"/>
    <mergeCell ref="O167:R167"/>
    <mergeCell ref="O172:R172"/>
    <mergeCell ref="F224:I224"/>
    <mergeCell ref="M224:N224"/>
    <mergeCell ref="O224:R224"/>
    <mergeCell ref="F225:I225"/>
    <mergeCell ref="M225:N225"/>
    <mergeCell ref="O225:R225"/>
    <mergeCell ref="F222:I222"/>
    <mergeCell ref="M222:N222"/>
    <mergeCell ref="O222:R222"/>
    <mergeCell ref="F223:I223"/>
    <mergeCell ref="M223:N223"/>
    <mergeCell ref="O223:R223"/>
    <mergeCell ref="F219:I219"/>
    <mergeCell ref="M219:N219"/>
    <mergeCell ref="O219:R219"/>
    <mergeCell ref="F221:I221"/>
    <mergeCell ref="M221:N221"/>
    <mergeCell ref="O221:R221"/>
    <mergeCell ref="F214:I214"/>
    <mergeCell ref="F215:I215"/>
    <mergeCell ref="M215:N215"/>
    <mergeCell ref="O215:R215"/>
    <mergeCell ref="F217:I217"/>
    <mergeCell ref="M217:N217"/>
    <mergeCell ref="O217:R217"/>
    <mergeCell ref="F210:I210"/>
    <mergeCell ref="F211:I211"/>
    <mergeCell ref="F212:I212"/>
    <mergeCell ref="M212:N212"/>
    <mergeCell ref="O212:R212"/>
    <mergeCell ref="F213:I213"/>
    <mergeCell ref="F206:I206"/>
    <mergeCell ref="F207:I207"/>
    <mergeCell ref="F208:I208"/>
    <mergeCell ref="F209:I209"/>
    <mergeCell ref="M209:N209"/>
    <mergeCell ref="O209:R209"/>
    <mergeCell ref="F203:I203"/>
    <mergeCell ref="F204:I204"/>
    <mergeCell ref="M204:N204"/>
    <mergeCell ref="O204:R204"/>
    <mergeCell ref="F205:I205"/>
    <mergeCell ref="M205:N205"/>
    <mergeCell ref="O205:R205"/>
    <mergeCell ref="F199:I199"/>
    <mergeCell ref="F200:I200"/>
    <mergeCell ref="F201:I201"/>
    <mergeCell ref="M201:N201"/>
    <mergeCell ref="O201:R201"/>
    <mergeCell ref="F202:I202"/>
    <mergeCell ref="F195:I195"/>
    <mergeCell ref="M195:N195"/>
    <mergeCell ref="O195:R195"/>
    <mergeCell ref="F196:I196"/>
    <mergeCell ref="F198:I198"/>
    <mergeCell ref="M198:N198"/>
    <mergeCell ref="O198:R198"/>
    <mergeCell ref="F192:I192"/>
    <mergeCell ref="M192:N192"/>
    <mergeCell ref="O192:R192"/>
    <mergeCell ref="F193:I193"/>
    <mergeCell ref="F194:I194"/>
    <mergeCell ref="M194:N194"/>
    <mergeCell ref="O194:R194"/>
    <mergeCell ref="F188:I188"/>
    <mergeCell ref="F189:I189"/>
    <mergeCell ref="M189:N189"/>
    <mergeCell ref="O189:R189"/>
    <mergeCell ref="F190:I190"/>
    <mergeCell ref="F191:I191"/>
    <mergeCell ref="M191:N191"/>
    <mergeCell ref="O191:R191"/>
    <mergeCell ref="F184:I184"/>
    <mergeCell ref="M184:N184"/>
    <mergeCell ref="O184:R184"/>
    <mergeCell ref="F187:I187"/>
    <mergeCell ref="M187:N187"/>
    <mergeCell ref="O187:R187"/>
    <mergeCell ref="F182:I182"/>
    <mergeCell ref="M182:N182"/>
    <mergeCell ref="O182:R182"/>
    <mergeCell ref="F183:I183"/>
    <mergeCell ref="M183:N183"/>
    <mergeCell ref="O183:R183"/>
    <mergeCell ref="F179:I179"/>
    <mergeCell ref="M179:N179"/>
    <mergeCell ref="O179:R179"/>
    <mergeCell ref="F180:I180"/>
    <mergeCell ref="M180:N180"/>
    <mergeCell ref="O180:R180"/>
    <mergeCell ref="F177:I177"/>
    <mergeCell ref="M177:N177"/>
    <mergeCell ref="O177:R177"/>
    <mergeCell ref="F178:I178"/>
    <mergeCell ref="M178:N178"/>
    <mergeCell ref="O178:R178"/>
    <mergeCell ref="F175:I175"/>
    <mergeCell ref="M175:N175"/>
    <mergeCell ref="O175:R175"/>
    <mergeCell ref="F176:I176"/>
    <mergeCell ref="M176:N176"/>
    <mergeCell ref="O176:R176"/>
    <mergeCell ref="F171:I171"/>
    <mergeCell ref="M171:N171"/>
    <mergeCell ref="O171:R171"/>
    <mergeCell ref="F173:I173"/>
    <mergeCell ref="M173:N173"/>
    <mergeCell ref="O173:R173"/>
    <mergeCell ref="F169:I169"/>
    <mergeCell ref="M169:N169"/>
    <mergeCell ref="O169:R169"/>
    <mergeCell ref="F170:I170"/>
    <mergeCell ref="M170:N170"/>
    <mergeCell ref="O170:R170"/>
    <mergeCell ref="F166:I166"/>
    <mergeCell ref="M166:N166"/>
    <mergeCell ref="O166:R166"/>
    <mergeCell ref="F168:I168"/>
    <mergeCell ref="M168:N168"/>
    <mergeCell ref="O168:R168"/>
    <mergeCell ref="F164:I164"/>
    <mergeCell ref="M164:N164"/>
    <mergeCell ref="O164:R164"/>
    <mergeCell ref="F165:I165"/>
    <mergeCell ref="M165:N165"/>
    <mergeCell ref="O165:R165"/>
    <mergeCell ref="F161:I161"/>
    <mergeCell ref="M161:N161"/>
    <mergeCell ref="O161:R161"/>
    <mergeCell ref="F163:I163"/>
    <mergeCell ref="M163:N163"/>
    <mergeCell ref="O163:R163"/>
    <mergeCell ref="F159:I159"/>
    <mergeCell ref="M159:N159"/>
    <mergeCell ref="O159:R159"/>
    <mergeCell ref="F160:I160"/>
    <mergeCell ref="M160:N160"/>
    <mergeCell ref="O160:R160"/>
    <mergeCell ref="F157:I157"/>
    <mergeCell ref="M157:N157"/>
    <mergeCell ref="O157:R157"/>
    <mergeCell ref="F158:I158"/>
    <mergeCell ref="M158:N158"/>
    <mergeCell ref="O158:R158"/>
    <mergeCell ref="F155:I155"/>
    <mergeCell ref="M155:N155"/>
    <mergeCell ref="O155:R155"/>
    <mergeCell ref="F156:I156"/>
    <mergeCell ref="M156:N156"/>
    <mergeCell ref="O156:R156"/>
    <mergeCell ref="F152:I152"/>
    <mergeCell ref="M152:N152"/>
    <mergeCell ref="O152:R152"/>
    <mergeCell ref="F153:I153"/>
    <mergeCell ref="M153:N153"/>
    <mergeCell ref="O153:R153"/>
    <mergeCell ref="F150:I150"/>
    <mergeCell ref="M150:N150"/>
    <mergeCell ref="O150:R150"/>
    <mergeCell ref="F151:I151"/>
    <mergeCell ref="M151:N151"/>
    <mergeCell ref="O151:R151"/>
    <mergeCell ref="F148:I148"/>
    <mergeCell ref="M148:N148"/>
    <mergeCell ref="O148:R148"/>
    <mergeCell ref="F149:I149"/>
    <mergeCell ref="M149:N149"/>
    <mergeCell ref="O149:R149"/>
    <mergeCell ref="F146:I146"/>
    <mergeCell ref="M146:N146"/>
    <mergeCell ref="O146:R146"/>
    <mergeCell ref="F147:I147"/>
    <mergeCell ref="M147:N147"/>
    <mergeCell ref="O147:R147"/>
    <mergeCell ref="F144:I144"/>
    <mergeCell ref="M144:N144"/>
    <mergeCell ref="O144:R144"/>
    <mergeCell ref="F145:I145"/>
    <mergeCell ref="M145:N145"/>
    <mergeCell ref="O145:R145"/>
    <mergeCell ref="F141:I141"/>
    <mergeCell ref="M141:N141"/>
    <mergeCell ref="O141:R141"/>
    <mergeCell ref="F142:I142"/>
    <mergeCell ref="M142:N142"/>
    <mergeCell ref="O142:R142"/>
    <mergeCell ref="F139:I139"/>
    <mergeCell ref="M139:N139"/>
    <mergeCell ref="O139:R139"/>
    <mergeCell ref="F140:I140"/>
    <mergeCell ref="M140:N140"/>
    <mergeCell ref="O140:R140"/>
    <mergeCell ref="F137:I137"/>
    <mergeCell ref="M137:N137"/>
    <mergeCell ref="O137:R137"/>
    <mergeCell ref="F138:I138"/>
    <mergeCell ref="M138:N138"/>
    <mergeCell ref="O138:R138"/>
    <mergeCell ref="F134:I134"/>
    <mergeCell ref="M134:N134"/>
    <mergeCell ref="O134:R134"/>
    <mergeCell ref="F135:I135"/>
    <mergeCell ref="M135:N135"/>
    <mergeCell ref="O135:R135"/>
    <mergeCell ref="F129:I129"/>
    <mergeCell ref="M129:N129"/>
    <mergeCell ref="O129:R129"/>
    <mergeCell ref="F133:I133"/>
    <mergeCell ref="M133:N133"/>
    <mergeCell ref="O133:R133"/>
    <mergeCell ref="O130:R130"/>
    <mergeCell ref="O131:R131"/>
    <mergeCell ref="O132:R132"/>
    <mergeCell ref="C119:R119"/>
    <mergeCell ref="F121:Q121"/>
    <mergeCell ref="F122:Q122"/>
    <mergeCell ref="N124:Q124"/>
    <mergeCell ref="N126:R126"/>
    <mergeCell ref="N127:R127"/>
    <mergeCell ref="D109:H109"/>
    <mergeCell ref="O109:R109"/>
    <mergeCell ref="D110:H110"/>
    <mergeCell ref="O110:R110"/>
    <mergeCell ref="O111:R111"/>
    <mergeCell ref="M113:R113"/>
    <mergeCell ref="D106:H106"/>
    <mergeCell ref="O106:R106"/>
    <mergeCell ref="D107:H107"/>
    <mergeCell ref="O107:R107"/>
    <mergeCell ref="D108:H108"/>
    <mergeCell ref="O108:R108"/>
    <mergeCell ref="O99:R99"/>
    <mergeCell ref="O100:R100"/>
    <mergeCell ref="O101:R101"/>
    <mergeCell ref="O102:R102"/>
    <mergeCell ref="O103:R103"/>
    <mergeCell ref="O105:R105"/>
    <mergeCell ref="O93:R93"/>
    <mergeCell ref="O94:R94"/>
    <mergeCell ref="O95:R95"/>
    <mergeCell ref="O96:R96"/>
    <mergeCell ref="O97:R97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21:D226">
      <formula1>"K,M"</formula1>
    </dataValidation>
    <dataValidation type="list" allowBlank="1" showInputMessage="1" showErrorMessage="1" error="Povolené sú hodnoty základná, znížená, nulová." sqref="V221:V226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77"/>
  <sheetViews>
    <sheetView showGridLines="0" zoomScalePageLayoutView="0" workbookViewId="0" topLeftCell="A1">
      <pane ySplit="1" topLeftCell="A189" activePane="bottomLeft" state="frozen"/>
      <selection pane="topLeft" activeCell="A1" sqref="A1"/>
      <selection pane="bottomLeft" activeCell="N114" sqref="N114:Q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90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814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/>
      <c r="Q13" s="172"/>
      <c r="S13" s="23"/>
    </row>
    <row r="14" spans="2:19" s="6" customFormat="1" ht="18.75" customHeight="1">
      <c r="B14" s="22"/>
      <c r="E14" s="207"/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/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$O$95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ROUND((((SUM($BF$95:$BF$102)+SUM($BF$120:$BF$170))+SUM($BF$172:$BF$176))),2)</f>
        <v>0</v>
      </c>
      <c r="I31" s="172"/>
      <c r="J31" s="172"/>
      <c r="N31" s="210">
        <f>ROUND(((ROUND((SUM($BF$95:$BF$102)+SUM($BF$120:$BF$170)),2)*$F$31)+SUM($BF$172:$BF$176)*$F$31),2)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ROUND((((SUM($BG$95:$BG$102)+SUM($BG$120:$BG$170))+SUM($BG$172:$BG$176))),2)</f>
        <v>0</v>
      </c>
      <c r="I32" s="172"/>
      <c r="J32" s="172"/>
      <c r="N32" s="210">
        <f>ROUND(((ROUND((SUM($BG$95:$BG$102)+SUM($BG$120:$BG$170)),2)*$F$32)+SUM($BG$172:$BG$176)*$F$32),2)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ROUND((((SUM($BH$95:$BH$102)+SUM($BH$120:$BH$170))+SUM($BH$172:$BH$176))),2)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ROUND((((SUM($BI$95:$BI$102)+SUM($BI$120:$BI$170))+SUM($BI$172:$BI$176))),2)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ROUND((((SUM($BJ$95:$BJ$102)+SUM($BJ$120:$BJ$170))+SUM($BJ$172:$BJ$176))),2)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1-17-5 - SO 05 Vodovodná prípojka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/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>
        <f>IF($E$14="","",$E$14)</f>
      </c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$O$120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112</v>
      </c>
      <c r="O88" s="213">
        <f>$O$121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113</v>
      </c>
      <c r="O89" s="198">
        <f>$O$122</f>
        <v>0</v>
      </c>
      <c r="P89" s="214"/>
      <c r="Q89" s="214"/>
      <c r="R89" s="214"/>
      <c r="S89" s="105"/>
    </row>
    <row r="90" spans="2:19" s="97" customFormat="1" ht="21" customHeight="1">
      <c r="B90" s="104"/>
      <c r="D90" s="82" t="s">
        <v>815</v>
      </c>
      <c r="O90" s="198">
        <f>$O$153</f>
        <v>0</v>
      </c>
      <c r="P90" s="214"/>
      <c r="Q90" s="214"/>
      <c r="R90" s="214"/>
      <c r="S90" s="105"/>
    </row>
    <row r="91" spans="2:19" s="97" customFormat="1" ht="21" customHeight="1">
      <c r="B91" s="104"/>
      <c r="D91" s="82" t="s">
        <v>816</v>
      </c>
      <c r="O91" s="198">
        <f>$O$158</f>
        <v>0</v>
      </c>
      <c r="P91" s="214"/>
      <c r="Q91" s="214"/>
      <c r="R91" s="214"/>
      <c r="S91" s="105"/>
    </row>
    <row r="92" spans="2:19" s="97" customFormat="1" ht="21" customHeight="1">
      <c r="B92" s="104"/>
      <c r="D92" s="82" t="s">
        <v>116</v>
      </c>
      <c r="O92" s="198">
        <f>$O$169</f>
        <v>0</v>
      </c>
      <c r="P92" s="214"/>
      <c r="Q92" s="214"/>
      <c r="R92" s="214"/>
      <c r="S92" s="105"/>
    </row>
    <row r="93" spans="2:19" s="69" customFormat="1" ht="22.5" customHeight="1">
      <c r="B93" s="101"/>
      <c r="D93" s="102" t="s">
        <v>117</v>
      </c>
      <c r="O93" s="215">
        <f>$O$171</f>
        <v>0</v>
      </c>
      <c r="P93" s="214"/>
      <c r="Q93" s="214"/>
      <c r="R93" s="214"/>
      <c r="S93" s="103"/>
    </row>
    <row r="94" spans="2:19" s="6" customFormat="1" ht="22.5" customHeight="1">
      <c r="B94" s="22"/>
      <c r="S94" s="23"/>
    </row>
    <row r="95" spans="2:22" s="6" customFormat="1" ht="30" customHeight="1">
      <c r="B95" s="22"/>
      <c r="C95" s="64" t="s">
        <v>118</v>
      </c>
      <c r="O95" s="203">
        <f>ROUND($O$96+$O$97+$O$98+$O$99+$O$100+$O$101,2)</f>
        <v>0</v>
      </c>
      <c r="P95" s="172"/>
      <c r="Q95" s="172"/>
      <c r="R95" s="172"/>
      <c r="S95" s="23"/>
      <c r="U95" s="106"/>
      <c r="V95" s="107" t="s">
        <v>34</v>
      </c>
    </row>
    <row r="96" spans="2:63" s="6" customFormat="1" ht="18.75" customHeight="1">
      <c r="B96" s="22"/>
      <c r="D96" s="199" t="s">
        <v>119</v>
      </c>
      <c r="E96" s="172"/>
      <c r="F96" s="172"/>
      <c r="G96" s="172"/>
      <c r="H96" s="172"/>
      <c r="O96" s="197">
        <f>ROUND($O$87*$U$96,2)</f>
        <v>0</v>
      </c>
      <c r="P96" s="172"/>
      <c r="Q96" s="172"/>
      <c r="R96" s="172"/>
      <c r="S96" s="23"/>
      <c r="U96" s="108"/>
      <c r="V96" s="109" t="s">
        <v>37</v>
      </c>
      <c r="AZ96" s="6" t="s">
        <v>120</v>
      </c>
      <c r="BF96" s="86">
        <f>IF($V$96="základná",$O$96,0)</f>
        <v>0</v>
      </c>
      <c r="BG96" s="86">
        <f>IF($V$96="znížená",$O$96,0)</f>
        <v>0</v>
      </c>
      <c r="BH96" s="86">
        <f>IF($V$96="zákl. prenesená",$O$96,0)</f>
        <v>0</v>
      </c>
      <c r="BI96" s="86">
        <f>IF($V$96="zníž. prenesená",$O$96,0)</f>
        <v>0</v>
      </c>
      <c r="BJ96" s="86">
        <f>IF($V$96="nulová",$O$96,0)</f>
        <v>0</v>
      </c>
      <c r="BK96" s="6" t="s">
        <v>121</v>
      </c>
    </row>
    <row r="97" spans="2:63" s="6" customFormat="1" ht="18.75" customHeight="1">
      <c r="B97" s="22"/>
      <c r="D97" s="199" t="s">
        <v>122</v>
      </c>
      <c r="E97" s="172"/>
      <c r="F97" s="172"/>
      <c r="G97" s="172"/>
      <c r="H97" s="172"/>
      <c r="O97" s="197">
        <f>ROUND($O$87*$U$97,2)</f>
        <v>0</v>
      </c>
      <c r="P97" s="172"/>
      <c r="Q97" s="172"/>
      <c r="R97" s="172"/>
      <c r="S97" s="23"/>
      <c r="U97" s="108"/>
      <c r="V97" s="109" t="s">
        <v>37</v>
      </c>
      <c r="AZ97" s="6" t="s">
        <v>120</v>
      </c>
      <c r="BF97" s="86">
        <f>IF($V$97="základná",$O$97,0)</f>
        <v>0</v>
      </c>
      <c r="BG97" s="86">
        <f>IF($V$97="znížená",$O$97,0)</f>
        <v>0</v>
      </c>
      <c r="BH97" s="86">
        <f>IF($V$97="zákl. prenesená",$O$97,0)</f>
        <v>0</v>
      </c>
      <c r="BI97" s="86">
        <f>IF($V$97="zníž. prenesená",$O$97,0)</f>
        <v>0</v>
      </c>
      <c r="BJ97" s="86">
        <f>IF($V$97="nulová",$O$97,0)</f>
        <v>0</v>
      </c>
      <c r="BK97" s="6" t="s">
        <v>121</v>
      </c>
    </row>
    <row r="98" spans="2:63" s="6" customFormat="1" ht="18.75" customHeight="1">
      <c r="B98" s="22"/>
      <c r="D98" s="199" t="s">
        <v>123</v>
      </c>
      <c r="E98" s="172"/>
      <c r="F98" s="172"/>
      <c r="G98" s="172"/>
      <c r="H98" s="172"/>
      <c r="O98" s="197">
        <f>ROUND($O$87*$U$98,2)</f>
        <v>0</v>
      </c>
      <c r="P98" s="172"/>
      <c r="Q98" s="172"/>
      <c r="R98" s="172"/>
      <c r="S98" s="23"/>
      <c r="U98" s="108"/>
      <c r="V98" s="109" t="s">
        <v>37</v>
      </c>
      <c r="AZ98" s="6" t="s">
        <v>120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121</v>
      </c>
    </row>
    <row r="99" spans="2:63" s="6" customFormat="1" ht="18.75" customHeight="1">
      <c r="B99" s="22"/>
      <c r="D99" s="199" t="s">
        <v>124</v>
      </c>
      <c r="E99" s="172"/>
      <c r="F99" s="172"/>
      <c r="G99" s="172"/>
      <c r="H99" s="172"/>
      <c r="O99" s="197">
        <f>ROUND($O$87*$U$99,2)</f>
        <v>0</v>
      </c>
      <c r="P99" s="172"/>
      <c r="Q99" s="172"/>
      <c r="R99" s="172"/>
      <c r="S99" s="23"/>
      <c r="U99" s="108"/>
      <c r="V99" s="109" t="s">
        <v>37</v>
      </c>
      <c r="AZ99" s="6" t="s">
        <v>120</v>
      </c>
      <c r="BF99" s="86">
        <f>IF($V$99="základná",$O$99,0)</f>
        <v>0</v>
      </c>
      <c r="BG99" s="86">
        <f>IF($V$99="znížená",$O$99,0)</f>
        <v>0</v>
      </c>
      <c r="BH99" s="86">
        <f>IF($V$99="zákl. prenesená",$O$99,0)</f>
        <v>0</v>
      </c>
      <c r="BI99" s="86">
        <f>IF($V$99="zníž. prenesená",$O$99,0)</f>
        <v>0</v>
      </c>
      <c r="BJ99" s="86">
        <f>IF($V$99="nulová",$O$99,0)</f>
        <v>0</v>
      </c>
      <c r="BK99" s="6" t="s">
        <v>121</v>
      </c>
    </row>
    <row r="100" spans="2:63" s="6" customFormat="1" ht="18.75" customHeight="1">
      <c r="B100" s="22"/>
      <c r="D100" s="199" t="s">
        <v>125</v>
      </c>
      <c r="E100" s="172"/>
      <c r="F100" s="172"/>
      <c r="G100" s="172"/>
      <c r="H100" s="172"/>
      <c r="O100" s="197">
        <f>ROUND($O$87*$U$100,2)</f>
        <v>0</v>
      </c>
      <c r="P100" s="172"/>
      <c r="Q100" s="172"/>
      <c r="R100" s="172"/>
      <c r="S100" s="23"/>
      <c r="U100" s="108"/>
      <c r="V100" s="109" t="s">
        <v>37</v>
      </c>
      <c r="AZ100" s="6" t="s">
        <v>120</v>
      </c>
      <c r="BF100" s="86">
        <f>IF($V$100="základná",$O$100,0)</f>
        <v>0</v>
      </c>
      <c r="BG100" s="86">
        <f>IF($V$100="znížená",$O$100,0)</f>
        <v>0</v>
      </c>
      <c r="BH100" s="86">
        <f>IF($V$100="zákl. prenesená",$O$100,0)</f>
        <v>0</v>
      </c>
      <c r="BI100" s="86">
        <f>IF($V$100="zníž. prenesená",$O$100,0)</f>
        <v>0</v>
      </c>
      <c r="BJ100" s="86">
        <f>IF($V$100="nulová",$O$100,0)</f>
        <v>0</v>
      </c>
      <c r="BK100" s="6" t="s">
        <v>121</v>
      </c>
    </row>
    <row r="101" spans="2:63" s="6" customFormat="1" ht="18.75" customHeight="1">
      <c r="B101" s="22"/>
      <c r="D101" s="82" t="s">
        <v>126</v>
      </c>
      <c r="O101" s="197">
        <f>ROUND($O$87*$U$101,2)</f>
        <v>0</v>
      </c>
      <c r="P101" s="172"/>
      <c r="Q101" s="172"/>
      <c r="R101" s="172"/>
      <c r="S101" s="23"/>
      <c r="U101" s="110"/>
      <c r="V101" s="111" t="s">
        <v>37</v>
      </c>
      <c r="AZ101" s="6" t="s">
        <v>127</v>
      </c>
      <c r="BF101" s="86">
        <f>IF($V$101="základná",$O$101,0)</f>
        <v>0</v>
      </c>
      <c r="BG101" s="86">
        <f>IF($V$101="znížená",$O$101,0)</f>
        <v>0</v>
      </c>
      <c r="BH101" s="86">
        <f>IF($V$101="zákl. prenesená",$O$101,0)</f>
        <v>0</v>
      </c>
      <c r="BI101" s="86">
        <f>IF($V$101="zníž. prenesená",$O$101,0)</f>
        <v>0</v>
      </c>
      <c r="BJ101" s="86">
        <f>IF($V$101="nulová",$O$101,0)</f>
        <v>0</v>
      </c>
      <c r="BK101" s="6" t="s">
        <v>121</v>
      </c>
    </row>
    <row r="102" spans="2:19" s="6" customFormat="1" ht="14.25" customHeight="1">
      <c r="B102" s="22"/>
      <c r="S102" s="23"/>
    </row>
    <row r="103" spans="2:19" s="6" customFormat="1" ht="30" customHeight="1">
      <c r="B103" s="22"/>
      <c r="C103" s="93" t="s">
        <v>102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200">
        <f>ROUND(SUM($O$87+$O$95),2)</f>
        <v>0</v>
      </c>
      <c r="N103" s="201"/>
      <c r="O103" s="201"/>
      <c r="P103" s="201"/>
      <c r="Q103" s="201"/>
      <c r="R103" s="201"/>
      <c r="S103" s="23"/>
    </row>
    <row r="104" spans="2:19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6"/>
    </row>
    <row r="108" spans="2:19" s="6" customFormat="1" ht="7.5" customHeight="1"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9"/>
    </row>
    <row r="109" spans="2:19" s="6" customFormat="1" ht="37.5" customHeight="1">
      <c r="B109" s="22"/>
      <c r="C109" s="170" t="s">
        <v>128</v>
      </c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23"/>
    </row>
    <row r="110" spans="2:19" s="6" customFormat="1" ht="7.5" customHeight="1">
      <c r="B110" s="22"/>
      <c r="S110" s="23"/>
    </row>
    <row r="111" spans="2:19" s="6" customFormat="1" ht="30.75" customHeight="1">
      <c r="B111" s="22"/>
      <c r="C111" s="17" t="s">
        <v>15</v>
      </c>
      <c r="F111" s="205" t="str">
        <f>$F$5</f>
        <v>REGENERÁCIA VNÚTROBLOKOV SÍDLISK MESTA BREZNO - MARGITIN PARK</v>
      </c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S111" s="23"/>
    </row>
    <row r="112" spans="2:19" s="6" customFormat="1" ht="37.5" customHeight="1">
      <c r="B112" s="22"/>
      <c r="C112" s="52" t="s">
        <v>104</v>
      </c>
      <c r="F112" s="187" t="str">
        <f>$F$6</f>
        <v>1-17-5 - SO 05 Vodovodná prípojka</v>
      </c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S112" s="23"/>
    </row>
    <row r="113" spans="2:19" s="6" customFormat="1" ht="7.5" customHeight="1">
      <c r="B113" s="22"/>
      <c r="S113" s="23"/>
    </row>
    <row r="114" spans="2:19" s="6" customFormat="1" ht="18.75" customHeight="1">
      <c r="B114" s="22"/>
      <c r="C114" s="17" t="s">
        <v>19</v>
      </c>
      <c r="F114" s="15" t="str">
        <f>$F$8</f>
        <v>p.č. KN-C 1113/1, k.ú. Brezno</v>
      </c>
      <c r="K114" s="17" t="s">
        <v>21</v>
      </c>
      <c r="L114" s="17"/>
      <c r="N114" s="211"/>
      <c r="O114" s="172"/>
      <c r="P114" s="172"/>
      <c r="Q114" s="172"/>
      <c r="S114" s="23"/>
    </row>
    <row r="115" spans="2:19" s="6" customFormat="1" ht="7.5" customHeight="1">
      <c r="B115" s="22"/>
      <c r="S115" s="23"/>
    </row>
    <row r="116" spans="2:19" s="6" customFormat="1" ht="15.75" customHeight="1">
      <c r="B116" s="22"/>
      <c r="C116" s="17" t="s">
        <v>22</v>
      </c>
      <c r="F116" s="15" t="str">
        <f>$E$11</f>
        <v>MESTO BREZNO</v>
      </c>
      <c r="K116" s="17" t="s">
        <v>27</v>
      </c>
      <c r="L116" s="17"/>
      <c r="N116" s="174"/>
      <c r="O116" s="172"/>
      <c r="P116" s="172"/>
      <c r="Q116" s="172"/>
      <c r="R116" s="172"/>
      <c r="S116" s="23"/>
    </row>
    <row r="117" spans="2:19" s="6" customFormat="1" ht="15" customHeight="1">
      <c r="B117" s="22"/>
      <c r="C117" s="17" t="s">
        <v>26</v>
      </c>
      <c r="F117" s="15">
        <f>IF($E$14="","",$E$14)</f>
      </c>
      <c r="K117" s="17" t="s">
        <v>29</v>
      </c>
      <c r="L117" s="17"/>
      <c r="N117" s="174"/>
      <c r="O117" s="172"/>
      <c r="P117" s="172"/>
      <c r="Q117" s="172"/>
      <c r="R117" s="172"/>
      <c r="S117" s="23"/>
    </row>
    <row r="118" spans="2:19" s="6" customFormat="1" ht="11.25" customHeight="1">
      <c r="B118" s="22"/>
      <c r="S118" s="23"/>
    </row>
    <row r="119" spans="2:28" s="112" customFormat="1" ht="30" customHeight="1">
      <c r="B119" s="113"/>
      <c r="C119" s="114" t="s">
        <v>129</v>
      </c>
      <c r="D119" s="115" t="s">
        <v>130</v>
      </c>
      <c r="E119" s="115" t="s">
        <v>52</v>
      </c>
      <c r="F119" s="216" t="s">
        <v>131</v>
      </c>
      <c r="G119" s="217"/>
      <c r="H119" s="217"/>
      <c r="I119" s="217"/>
      <c r="J119" s="115" t="s">
        <v>132</v>
      </c>
      <c r="K119" s="115" t="s">
        <v>133</v>
      </c>
      <c r="L119" s="115" t="s">
        <v>938</v>
      </c>
      <c r="M119" s="216" t="s">
        <v>134</v>
      </c>
      <c r="N119" s="217"/>
      <c r="O119" s="216" t="s">
        <v>135</v>
      </c>
      <c r="P119" s="217"/>
      <c r="Q119" s="217"/>
      <c r="R119" s="218"/>
      <c r="S119" s="116"/>
      <c r="U119" s="59" t="s">
        <v>136</v>
      </c>
      <c r="V119" s="60" t="s">
        <v>34</v>
      </c>
      <c r="W119" s="60" t="s">
        <v>137</v>
      </c>
      <c r="X119" s="60" t="s">
        <v>138</v>
      </c>
      <c r="Y119" s="60" t="s">
        <v>139</v>
      </c>
      <c r="Z119" s="60" t="s">
        <v>140</v>
      </c>
      <c r="AA119" s="60" t="s">
        <v>141</v>
      </c>
      <c r="AB119" s="61" t="s">
        <v>142</v>
      </c>
    </row>
    <row r="120" spans="2:64" s="6" customFormat="1" ht="30" customHeight="1">
      <c r="B120" s="22"/>
      <c r="C120" s="64" t="s">
        <v>106</v>
      </c>
      <c r="O120" s="235">
        <f>$BL$120</f>
        <v>0</v>
      </c>
      <c r="P120" s="172"/>
      <c r="Q120" s="172"/>
      <c r="R120" s="172"/>
      <c r="S120" s="23"/>
      <c r="U120" s="63"/>
      <c r="V120" s="36"/>
      <c r="W120" s="36"/>
      <c r="X120" s="117">
        <f>$X$121+$X$171</f>
        <v>0</v>
      </c>
      <c r="Y120" s="36"/>
      <c r="Z120" s="117">
        <f>$Z$121+$Z$171</f>
        <v>34.11899815</v>
      </c>
      <c r="AA120" s="36"/>
      <c r="AB120" s="118">
        <f>$AB$121+$AB$171</f>
        <v>0</v>
      </c>
      <c r="AU120" s="6" t="s">
        <v>69</v>
      </c>
      <c r="AV120" s="6" t="s">
        <v>111</v>
      </c>
      <c r="BL120" s="119">
        <f>$BL$121+$BL$171</f>
        <v>0</v>
      </c>
    </row>
    <row r="121" spans="2:64" s="120" customFormat="1" ht="37.5" customHeight="1">
      <c r="B121" s="121"/>
      <c r="D121" s="122" t="s">
        <v>112</v>
      </c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215">
        <f>$BL$121</f>
        <v>0</v>
      </c>
      <c r="P121" s="234"/>
      <c r="Q121" s="234"/>
      <c r="R121" s="234"/>
      <c r="S121" s="124"/>
      <c r="U121" s="125"/>
      <c r="X121" s="126">
        <f>$X$122+$X$153+$X$158+$X$169</f>
        <v>0</v>
      </c>
      <c r="Z121" s="126">
        <f>$Z$122+$Z$153+$Z$158+$Z$169</f>
        <v>34.11899815</v>
      </c>
      <c r="AB121" s="127">
        <f>$AB$122+$AB$153+$AB$158+$AB$169</f>
        <v>0</v>
      </c>
      <c r="AS121" s="123" t="s">
        <v>77</v>
      </c>
      <c r="AU121" s="123" t="s">
        <v>69</v>
      </c>
      <c r="AV121" s="123" t="s">
        <v>70</v>
      </c>
      <c r="AZ121" s="123" t="s">
        <v>143</v>
      </c>
      <c r="BL121" s="128">
        <f>$BL$122+$BL$153+$BL$158+$BL$169</f>
        <v>0</v>
      </c>
    </row>
    <row r="122" spans="2:64" s="120" customFormat="1" ht="21" customHeight="1">
      <c r="B122" s="121"/>
      <c r="D122" s="129" t="s">
        <v>113</v>
      </c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233">
        <f>$BL$122</f>
        <v>0</v>
      </c>
      <c r="P122" s="234"/>
      <c r="Q122" s="234"/>
      <c r="R122" s="234"/>
      <c r="S122" s="124"/>
      <c r="U122" s="125"/>
      <c r="X122" s="126">
        <f>SUM($X$123:$X$152)</f>
        <v>0</v>
      </c>
      <c r="Z122" s="126">
        <f>SUM($Z$123:$Z$152)</f>
        <v>16.54803</v>
      </c>
      <c r="AB122" s="127">
        <f>SUM($AB$123:$AB$152)</f>
        <v>0</v>
      </c>
      <c r="AS122" s="123" t="s">
        <v>77</v>
      </c>
      <c r="AU122" s="123" t="s">
        <v>69</v>
      </c>
      <c r="AV122" s="123" t="s">
        <v>77</v>
      </c>
      <c r="AZ122" s="123" t="s">
        <v>143</v>
      </c>
      <c r="BL122" s="128">
        <f>SUM($BL$123:$BL$152)</f>
        <v>0</v>
      </c>
    </row>
    <row r="123" spans="2:66" s="6" customFormat="1" ht="15.75" customHeight="1">
      <c r="B123" s="22"/>
      <c r="C123" s="130" t="s">
        <v>121</v>
      </c>
      <c r="D123" s="130" t="s">
        <v>145</v>
      </c>
      <c r="E123" s="131" t="s">
        <v>817</v>
      </c>
      <c r="F123" s="219" t="s">
        <v>818</v>
      </c>
      <c r="G123" s="220"/>
      <c r="H123" s="220"/>
      <c r="I123" s="220"/>
      <c r="J123" s="132" t="s">
        <v>165</v>
      </c>
      <c r="K123" s="133">
        <v>3.825</v>
      </c>
      <c r="L123" s="133"/>
      <c r="M123" s="221">
        <v>0</v>
      </c>
      <c r="N123" s="220"/>
      <c r="O123" s="222">
        <f>ROUND($M$123*$K$123,2)</f>
        <v>0</v>
      </c>
      <c r="P123" s="220"/>
      <c r="Q123" s="220"/>
      <c r="R123" s="220"/>
      <c r="S123" s="23"/>
      <c r="U123" s="134"/>
      <c r="V123" s="29" t="s">
        <v>37</v>
      </c>
      <c r="X123" s="135">
        <f>$W$123*$K$123</f>
        <v>0</v>
      </c>
      <c r="Y123" s="135">
        <v>0</v>
      </c>
      <c r="Z123" s="135">
        <f>$Y$123*$K$123</f>
        <v>0</v>
      </c>
      <c r="AA123" s="135">
        <v>0</v>
      </c>
      <c r="AB123" s="136">
        <f>$AA$123*$K$123</f>
        <v>0</v>
      </c>
      <c r="AS123" s="6" t="s">
        <v>149</v>
      </c>
      <c r="AU123" s="6" t="s">
        <v>145</v>
      </c>
      <c r="AV123" s="6" t="s">
        <v>121</v>
      </c>
      <c r="AZ123" s="6" t="s">
        <v>143</v>
      </c>
      <c r="BF123" s="86">
        <f>IF($V$123="základná",$O$123,0)</f>
        <v>0</v>
      </c>
      <c r="BG123" s="86">
        <f>IF($V$123="znížená",$O$123,0)</f>
        <v>0</v>
      </c>
      <c r="BH123" s="86">
        <f>IF($V$123="zákl. prenesená",$O$123,0)</f>
        <v>0</v>
      </c>
      <c r="BI123" s="86">
        <f>IF($V$123="zníž. prenesená",$O$123,0)</f>
        <v>0</v>
      </c>
      <c r="BJ123" s="86">
        <f>IF($V$123="nulová",$O$123,0)</f>
        <v>0</v>
      </c>
      <c r="BK123" s="6" t="s">
        <v>121</v>
      </c>
      <c r="BL123" s="86">
        <f>ROUND($M$123*$K$123,2)</f>
        <v>0</v>
      </c>
      <c r="BM123" s="6" t="s">
        <v>149</v>
      </c>
      <c r="BN123" s="6" t="s">
        <v>819</v>
      </c>
    </row>
    <row r="124" spans="2:52" s="6" customFormat="1" ht="18.75" customHeight="1">
      <c r="B124" s="158"/>
      <c r="E124" s="159"/>
      <c r="F124" s="236" t="s">
        <v>820</v>
      </c>
      <c r="G124" s="237"/>
      <c r="H124" s="237"/>
      <c r="I124" s="237"/>
      <c r="K124" s="159"/>
      <c r="L124" s="159"/>
      <c r="S124" s="160"/>
      <c r="U124" s="161"/>
      <c r="AB124" s="162"/>
      <c r="AU124" s="159" t="s">
        <v>376</v>
      </c>
      <c r="AV124" s="159" t="s">
        <v>121</v>
      </c>
      <c r="AW124" s="159" t="s">
        <v>77</v>
      </c>
      <c r="AX124" s="159" t="s">
        <v>111</v>
      </c>
      <c r="AY124" s="159" t="s">
        <v>70</v>
      </c>
      <c r="AZ124" s="159" t="s">
        <v>143</v>
      </c>
    </row>
    <row r="125" spans="2:52" s="6" customFormat="1" ht="18.75" customHeight="1">
      <c r="B125" s="141"/>
      <c r="E125" s="142"/>
      <c r="F125" s="227" t="s">
        <v>821</v>
      </c>
      <c r="G125" s="228"/>
      <c r="H125" s="228"/>
      <c r="I125" s="228"/>
      <c r="K125" s="143">
        <v>3.825</v>
      </c>
      <c r="L125" s="143"/>
      <c r="S125" s="144"/>
      <c r="U125" s="145"/>
      <c r="AB125" s="146"/>
      <c r="AU125" s="142" t="s">
        <v>376</v>
      </c>
      <c r="AV125" s="142" t="s">
        <v>121</v>
      </c>
      <c r="AW125" s="142" t="s">
        <v>121</v>
      </c>
      <c r="AX125" s="142" t="s">
        <v>111</v>
      </c>
      <c r="AY125" s="142" t="s">
        <v>70</v>
      </c>
      <c r="AZ125" s="142" t="s">
        <v>143</v>
      </c>
    </row>
    <row r="126" spans="2:52" s="6" customFormat="1" ht="18.75" customHeight="1">
      <c r="B126" s="147"/>
      <c r="E126" s="148"/>
      <c r="F126" s="229" t="s">
        <v>377</v>
      </c>
      <c r="G126" s="230"/>
      <c r="H126" s="230"/>
      <c r="I126" s="230"/>
      <c r="K126" s="149">
        <v>3.825</v>
      </c>
      <c r="L126" s="149"/>
      <c r="S126" s="150"/>
      <c r="U126" s="151"/>
      <c r="AB126" s="152"/>
      <c r="AU126" s="148" t="s">
        <v>376</v>
      </c>
      <c r="AV126" s="148" t="s">
        <v>121</v>
      </c>
      <c r="AW126" s="148" t="s">
        <v>149</v>
      </c>
      <c r="AX126" s="148" t="s">
        <v>111</v>
      </c>
      <c r="AY126" s="148" t="s">
        <v>77</v>
      </c>
      <c r="AZ126" s="148" t="s">
        <v>143</v>
      </c>
    </row>
    <row r="127" spans="2:66" s="6" customFormat="1" ht="27" customHeight="1">
      <c r="B127" s="22"/>
      <c r="C127" s="130" t="s">
        <v>388</v>
      </c>
      <c r="D127" s="130" t="s">
        <v>145</v>
      </c>
      <c r="E127" s="131" t="s">
        <v>822</v>
      </c>
      <c r="F127" s="219" t="s">
        <v>823</v>
      </c>
      <c r="G127" s="220"/>
      <c r="H127" s="220"/>
      <c r="I127" s="220"/>
      <c r="J127" s="132" t="s">
        <v>165</v>
      </c>
      <c r="K127" s="133">
        <v>1.913</v>
      </c>
      <c r="L127" s="133"/>
      <c r="M127" s="221">
        <v>0</v>
      </c>
      <c r="N127" s="220"/>
      <c r="O127" s="222">
        <f>ROUND($M$127*$K$127,2)</f>
        <v>0</v>
      </c>
      <c r="P127" s="220"/>
      <c r="Q127" s="220"/>
      <c r="R127" s="220"/>
      <c r="S127" s="23"/>
      <c r="U127" s="134"/>
      <c r="V127" s="29" t="s">
        <v>37</v>
      </c>
      <c r="X127" s="135">
        <f>$W$127*$K$127</f>
        <v>0</v>
      </c>
      <c r="Y127" s="135">
        <v>0</v>
      </c>
      <c r="Z127" s="135">
        <f>$Y$127*$K$127</f>
        <v>0</v>
      </c>
      <c r="AA127" s="135">
        <v>0</v>
      </c>
      <c r="AB127" s="136">
        <f>$AA$127*$K$127</f>
        <v>0</v>
      </c>
      <c r="AS127" s="6" t="s">
        <v>149</v>
      </c>
      <c r="AU127" s="6" t="s">
        <v>145</v>
      </c>
      <c r="AV127" s="6" t="s">
        <v>121</v>
      </c>
      <c r="AZ127" s="6" t="s">
        <v>143</v>
      </c>
      <c r="BF127" s="86">
        <f>IF($V$127="základná",$O$127,0)</f>
        <v>0</v>
      </c>
      <c r="BG127" s="86">
        <f>IF($V$127="znížená",$O$127,0)</f>
        <v>0</v>
      </c>
      <c r="BH127" s="86">
        <f>IF($V$127="zákl. prenesená",$O$127,0)</f>
        <v>0</v>
      </c>
      <c r="BI127" s="86">
        <f>IF($V$127="zníž. prenesená",$O$127,0)</f>
        <v>0</v>
      </c>
      <c r="BJ127" s="86">
        <f>IF($V$127="nulová",$O$127,0)</f>
        <v>0</v>
      </c>
      <c r="BK127" s="6" t="s">
        <v>121</v>
      </c>
      <c r="BL127" s="86">
        <f>ROUND($M$127*$K$127,2)</f>
        <v>0</v>
      </c>
      <c r="BM127" s="6" t="s">
        <v>149</v>
      </c>
      <c r="BN127" s="6" t="s">
        <v>824</v>
      </c>
    </row>
    <row r="128" spans="2:52" s="6" customFormat="1" ht="18.75" customHeight="1">
      <c r="B128" s="141"/>
      <c r="E128" s="142"/>
      <c r="F128" s="227" t="s">
        <v>825</v>
      </c>
      <c r="G128" s="228"/>
      <c r="H128" s="228"/>
      <c r="I128" s="228"/>
      <c r="K128" s="143">
        <v>1.913</v>
      </c>
      <c r="L128" s="143"/>
      <c r="S128" s="144"/>
      <c r="U128" s="145"/>
      <c r="AB128" s="146"/>
      <c r="AU128" s="142" t="s">
        <v>376</v>
      </c>
      <c r="AV128" s="142" t="s">
        <v>121</v>
      </c>
      <c r="AW128" s="142" t="s">
        <v>121</v>
      </c>
      <c r="AX128" s="142" t="s">
        <v>111</v>
      </c>
      <c r="AY128" s="142" t="s">
        <v>77</v>
      </c>
      <c r="AZ128" s="142" t="s">
        <v>143</v>
      </c>
    </row>
    <row r="129" spans="2:66" s="6" customFormat="1" ht="15.75" customHeight="1">
      <c r="B129" s="22"/>
      <c r="C129" s="130" t="s">
        <v>149</v>
      </c>
      <c r="D129" s="130" t="s">
        <v>145</v>
      </c>
      <c r="E129" s="131" t="s">
        <v>826</v>
      </c>
      <c r="F129" s="219" t="s">
        <v>827</v>
      </c>
      <c r="G129" s="220"/>
      <c r="H129" s="220"/>
      <c r="I129" s="220"/>
      <c r="J129" s="132" t="s">
        <v>165</v>
      </c>
      <c r="K129" s="133">
        <v>49.5</v>
      </c>
      <c r="L129" s="133"/>
      <c r="M129" s="221">
        <v>0</v>
      </c>
      <c r="N129" s="220"/>
      <c r="O129" s="222">
        <f>ROUND($M$129*$K$129,2)</f>
        <v>0</v>
      </c>
      <c r="P129" s="220"/>
      <c r="Q129" s="220"/>
      <c r="R129" s="220"/>
      <c r="S129" s="23"/>
      <c r="U129" s="134"/>
      <c r="V129" s="29" t="s">
        <v>37</v>
      </c>
      <c r="X129" s="135">
        <f>$W$129*$K$129</f>
        <v>0</v>
      </c>
      <c r="Y129" s="135">
        <v>0</v>
      </c>
      <c r="Z129" s="135">
        <f>$Y$129*$K$129</f>
        <v>0</v>
      </c>
      <c r="AA129" s="135">
        <v>0</v>
      </c>
      <c r="AB129" s="136">
        <f>$AA$129*$K$129</f>
        <v>0</v>
      </c>
      <c r="AS129" s="6" t="s">
        <v>149</v>
      </c>
      <c r="AU129" s="6" t="s">
        <v>145</v>
      </c>
      <c r="AV129" s="6" t="s">
        <v>121</v>
      </c>
      <c r="AZ129" s="6" t="s">
        <v>143</v>
      </c>
      <c r="BF129" s="86">
        <f>IF($V$129="základná",$O$129,0)</f>
        <v>0</v>
      </c>
      <c r="BG129" s="86">
        <f>IF($V$129="znížená",$O$129,0)</f>
        <v>0</v>
      </c>
      <c r="BH129" s="86">
        <f>IF($V$129="zákl. prenesená",$O$129,0)</f>
        <v>0</v>
      </c>
      <c r="BI129" s="86">
        <f>IF($V$129="zníž. prenesená",$O$129,0)</f>
        <v>0</v>
      </c>
      <c r="BJ129" s="86">
        <f>IF($V$129="nulová",$O$129,0)</f>
        <v>0</v>
      </c>
      <c r="BK129" s="6" t="s">
        <v>121</v>
      </c>
      <c r="BL129" s="86">
        <f>ROUND($M$129*$K$129,2)</f>
        <v>0</v>
      </c>
      <c r="BM129" s="6" t="s">
        <v>149</v>
      </c>
      <c r="BN129" s="6" t="s">
        <v>828</v>
      </c>
    </row>
    <row r="130" spans="2:52" s="6" customFormat="1" ht="18.75" customHeight="1">
      <c r="B130" s="141"/>
      <c r="E130" s="142"/>
      <c r="F130" s="227" t="s">
        <v>829</v>
      </c>
      <c r="G130" s="228"/>
      <c r="H130" s="228"/>
      <c r="I130" s="228"/>
      <c r="K130" s="143">
        <v>49.5</v>
      </c>
      <c r="L130" s="143"/>
      <c r="S130" s="144"/>
      <c r="U130" s="145"/>
      <c r="AB130" s="146"/>
      <c r="AU130" s="142" t="s">
        <v>376</v>
      </c>
      <c r="AV130" s="142" t="s">
        <v>121</v>
      </c>
      <c r="AW130" s="142" t="s">
        <v>121</v>
      </c>
      <c r="AX130" s="142" t="s">
        <v>111</v>
      </c>
      <c r="AY130" s="142" t="s">
        <v>70</v>
      </c>
      <c r="AZ130" s="142" t="s">
        <v>143</v>
      </c>
    </row>
    <row r="131" spans="2:52" s="6" customFormat="1" ht="18.75" customHeight="1">
      <c r="B131" s="147"/>
      <c r="E131" s="148"/>
      <c r="F131" s="229" t="s">
        <v>377</v>
      </c>
      <c r="G131" s="230"/>
      <c r="H131" s="230"/>
      <c r="I131" s="230"/>
      <c r="K131" s="149">
        <v>49.5</v>
      </c>
      <c r="L131" s="149"/>
      <c r="S131" s="150"/>
      <c r="U131" s="151"/>
      <c r="AB131" s="152"/>
      <c r="AU131" s="148" t="s">
        <v>376</v>
      </c>
      <c r="AV131" s="148" t="s">
        <v>121</v>
      </c>
      <c r="AW131" s="148" t="s">
        <v>149</v>
      </c>
      <c r="AX131" s="148" t="s">
        <v>111</v>
      </c>
      <c r="AY131" s="148" t="s">
        <v>77</v>
      </c>
      <c r="AZ131" s="148" t="s">
        <v>143</v>
      </c>
    </row>
    <row r="132" spans="2:66" s="6" customFormat="1" ht="15.75" customHeight="1">
      <c r="B132" s="22"/>
      <c r="C132" s="130" t="s">
        <v>398</v>
      </c>
      <c r="D132" s="130" t="s">
        <v>145</v>
      </c>
      <c r="E132" s="131" t="s">
        <v>830</v>
      </c>
      <c r="F132" s="219" t="s">
        <v>831</v>
      </c>
      <c r="G132" s="220"/>
      <c r="H132" s="220"/>
      <c r="I132" s="220"/>
      <c r="J132" s="132" t="s">
        <v>165</v>
      </c>
      <c r="K132" s="133">
        <v>49.5</v>
      </c>
      <c r="L132" s="133"/>
      <c r="M132" s="221">
        <v>0</v>
      </c>
      <c r="N132" s="220"/>
      <c r="O132" s="222">
        <f>ROUND($M$132*$K$132,2)</f>
        <v>0</v>
      </c>
      <c r="P132" s="220"/>
      <c r="Q132" s="220"/>
      <c r="R132" s="220"/>
      <c r="S132" s="23"/>
      <c r="U132" s="134"/>
      <c r="V132" s="29" t="s">
        <v>37</v>
      </c>
      <c r="X132" s="135">
        <f>$W$132*$K$132</f>
        <v>0</v>
      </c>
      <c r="Y132" s="135">
        <v>0</v>
      </c>
      <c r="Z132" s="135">
        <f>$Y$132*$K$132</f>
        <v>0</v>
      </c>
      <c r="AA132" s="135">
        <v>0</v>
      </c>
      <c r="AB132" s="136">
        <f>$AA$132*$K$132</f>
        <v>0</v>
      </c>
      <c r="AS132" s="6" t="s">
        <v>149</v>
      </c>
      <c r="AU132" s="6" t="s">
        <v>145</v>
      </c>
      <c r="AV132" s="6" t="s">
        <v>121</v>
      </c>
      <c r="AZ132" s="6" t="s">
        <v>143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121</v>
      </c>
      <c r="BL132" s="86">
        <f>ROUND($M$132*$K$132,2)</f>
        <v>0</v>
      </c>
      <c r="BM132" s="6" t="s">
        <v>149</v>
      </c>
      <c r="BN132" s="6" t="s">
        <v>832</v>
      </c>
    </row>
    <row r="133" spans="2:66" s="6" customFormat="1" ht="39" customHeight="1">
      <c r="B133" s="22"/>
      <c r="C133" s="130" t="s">
        <v>427</v>
      </c>
      <c r="D133" s="130" t="s">
        <v>145</v>
      </c>
      <c r="E133" s="131" t="s">
        <v>573</v>
      </c>
      <c r="F133" s="219" t="s">
        <v>574</v>
      </c>
      <c r="G133" s="220"/>
      <c r="H133" s="220"/>
      <c r="I133" s="220"/>
      <c r="J133" s="132" t="s">
        <v>165</v>
      </c>
      <c r="K133" s="133">
        <v>14.834</v>
      </c>
      <c r="L133" s="133"/>
      <c r="M133" s="221">
        <v>0</v>
      </c>
      <c r="N133" s="220"/>
      <c r="O133" s="222">
        <f>ROUND($M$133*$K$133,2)</f>
        <v>0</v>
      </c>
      <c r="P133" s="220"/>
      <c r="Q133" s="220"/>
      <c r="R133" s="220"/>
      <c r="S133" s="23"/>
      <c r="U133" s="134"/>
      <c r="V133" s="29" t="s">
        <v>37</v>
      </c>
      <c r="X133" s="135">
        <f>$W$133*$K$133</f>
        <v>0</v>
      </c>
      <c r="Y133" s="135">
        <v>0</v>
      </c>
      <c r="Z133" s="135">
        <f>$Y$133*$K$133</f>
        <v>0</v>
      </c>
      <c r="AA133" s="135">
        <v>0</v>
      </c>
      <c r="AB133" s="136">
        <f>$AA$133*$K$133</f>
        <v>0</v>
      </c>
      <c r="AS133" s="6" t="s">
        <v>149</v>
      </c>
      <c r="AU133" s="6" t="s">
        <v>145</v>
      </c>
      <c r="AV133" s="6" t="s">
        <v>121</v>
      </c>
      <c r="AZ133" s="6" t="s">
        <v>143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121</v>
      </c>
      <c r="BL133" s="86">
        <f>ROUND($M$133*$K$133,2)</f>
        <v>0</v>
      </c>
      <c r="BM133" s="6" t="s">
        <v>149</v>
      </c>
      <c r="BN133" s="6" t="s">
        <v>833</v>
      </c>
    </row>
    <row r="134" spans="2:52" s="6" customFormat="1" ht="18.75" customHeight="1">
      <c r="B134" s="158"/>
      <c r="E134" s="159"/>
      <c r="F134" s="236" t="s">
        <v>834</v>
      </c>
      <c r="G134" s="237"/>
      <c r="H134" s="237"/>
      <c r="I134" s="237"/>
      <c r="K134" s="159"/>
      <c r="L134" s="159"/>
      <c r="S134" s="160"/>
      <c r="U134" s="161"/>
      <c r="AB134" s="162"/>
      <c r="AU134" s="159" t="s">
        <v>376</v>
      </c>
      <c r="AV134" s="159" t="s">
        <v>121</v>
      </c>
      <c r="AW134" s="159" t="s">
        <v>77</v>
      </c>
      <c r="AX134" s="159" t="s">
        <v>111</v>
      </c>
      <c r="AY134" s="159" t="s">
        <v>70</v>
      </c>
      <c r="AZ134" s="159" t="s">
        <v>143</v>
      </c>
    </row>
    <row r="135" spans="2:52" s="6" customFormat="1" ht="18.75" customHeight="1">
      <c r="B135" s="141"/>
      <c r="E135" s="142"/>
      <c r="F135" s="227" t="s">
        <v>835</v>
      </c>
      <c r="G135" s="228"/>
      <c r="H135" s="228"/>
      <c r="I135" s="228"/>
      <c r="K135" s="143">
        <v>14.834</v>
      </c>
      <c r="L135" s="143"/>
      <c r="S135" s="144"/>
      <c r="U135" s="145"/>
      <c r="AB135" s="146"/>
      <c r="AU135" s="142" t="s">
        <v>376</v>
      </c>
      <c r="AV135" s="142" t="s">
        <v>121</v>
      </c>
      <c r="AW135" s="142" t="s">
        <v>121</v>
      </c>
      <c r="AX135" s="142" t="s">
        <v>111</v>
      </c>
      <c r="AY135" s="142" t="s">
        <v>70</v>
      </c>
      <c r="AZ135" s="142" t="s">
        <v>143</v>
      </c>
    </row>
    <row r="136" spans="2:52" s="6" customFormat="1" ht="18.75" customHeight="1">
      <c r="B136" s="147"/>
      <c r="E136" s="148"/>
      <c r="F136" s="229" t="s">
        <v>377</v>
      </c>
      <c r="G136" s="230"/>
      <c r="H136" s="230"/>
      <c r="I136" s="230"/>
      <c r="K136" s="149">
        <v>14.834</v>
      </c>
      <c r="L136" s="149"/>
      <c r="S136" s="150"/>
      <c r="U136" s="151"/>
      <c r="AB136" s="152"/>
      <c r="AU136" s="148" t="s">
        <v>376</v>
      </c>
      <c r="AV136" s="148" t="s">
        <v>121</v>
      </c>
      <c r="AW136" s="148" t="s">
        <v>149</v>
      </c>
      <c r="AX136" s="148" t="s">
        <v>111</v>
      </c>
      <c r="AY136" s="148" t="s">
        <v>77</v>
      </c>
      <c r="AZ136" s="148" t="s">
        <v>143</v>
      </c>
    </row>
    <row r="137" spans="2:66" s="6" customFormat="1" ht="51" customHeight="1">
      <c r="B137" s="22"/>
      <c r="C137" s="130" t="s">
        <v>367</v>
      </c>
      <c r="D137" s="130" t="s">
        <v>145</v>
      </c>
      <c r="E137" s="131" t="s">
        <v>460</v>
      </c>
      <c r="F137" s="219" t="s">
        <v>461</v>
      </c>
      <c r="G137" s="220"/>
      <c r="H137" s="220"/>
      <c r="I137" s="220"/>
      <c r="J137" s="132" t="s">
        <v>165</v>
      </c>
      <c r="K137" s="133">
        <v>252.178</v>
      </c>
      <c r="L137" s="133"/>
      <c r="M137" s="221">
        <v>0</v>
      </c>
      <c r="N137" s="220"/>
      <c r="O137" s="222">
        <f>ROUND($M$137*$K$137,2)</f>
        <v>0</v>
      </c>
      <c r="P137" s="220"/>
      <c r="Q137" s="220"/>
      <c r="R137" s="220"/>
      <c r="S137" s="23"/>
      <c r="U137" s="134"/>
      <c r="V137" s="29" t="s">
        <v>37</v>
      </c>
      <c r="X137" s="135">
        <f>$W$137*$K$137</f>
        <v>0</v>
      </c>
      <c r="Y137" s="135">
        <v>0</v>
      </c>
      <c r="Z137" s="135">
        <f>$Y$137*$K$137</f>
        <v>0</v>
      </c>
      <c r="AA137" s="135">
        <v>0</v>
      </c>
      <c r="AB137" s="136">
        <f>$AA$137*$K$137</f>
        <v>0</v>
      </c>
      <c r="AS137" s="6" t="s">
        <v>149</v>
      </c>
      <c r="AU137" s="6" t="s">
        <v>145</v>
      </c>
      <c r="AV137" s="6" t="s">
        <v>121</v>
      </c>
      <c r="AZ137" s="6" t="s">
        <v>143</v>
      </c>
      <c r="BF137" s="86">
        <f>IF($V$137="základná",$O$137,0)</f>
        <v>0</v>
      </c>
      <c r="BG137" s="86">
        <f>IF($V$137="znížená",$O$137,0)</f>
        <v>0</v>
      </c>
      <c r="BH137" s="86">
        <f>IF($V$137="zákl. prenesená",$O$137,0)</f>
        <v>0</v>
      </c>
      <c r="BI137" s="86">
        <f>IF($V$137="zníž. prenesená",$O$137,0)</f>
        <v>0</v>
      </c>
      <c r="BJ137" s="86">
        <f>IF($V$137="nulová",$O$137,0)</f>
        <v>0</v>
      </c>
      <c r="BK137" s="6" t="s">
        <v>121</v>
      </c>
      <c r="BL137" s="86">
        <f>ROUND($M$137*$K$137,2)</f>
        <v>0</v>
      </c>
      <c r="BM137" s="6" t="s">
        <v>149</v>
      </c>
      <c r="BN137" s="6" t="s">
        <v>836</v>
      </c>
    </row>
    <row r="138" spans="2:52" s="6" customFormat="1" ht="18.75" customHeight="1">
      <c r="B138" s="141"/>
      <c r="E138" s="142"/>
      <c r="F138" s="227" t="s">
        <v>837</v>
      </c>
      <c r="G138" s="228"/>
      <c r="H138" s="228"/>
      <c r="I138" s="228"/>
      <c r="K138" s="143">
        <v>252.178</v>
      </c>
      <c r="L138" s="143"/>
      <c r="S138" s="144"/>
      <c r="U138" s="145"/>
      <c r="AB138" s="146"/>
      <c r="AU138" s="142" t="s">
        <v>376</v>
      </c>
      <c r="AV138" s="142" t="s">
        <v>121</v>
      </c>
      <c r="AW138" s="142" t="s">
        <v>121</v>
      </c>
      <c r="AX138" s="142" t="s">
        <v>111</v>
      </c>
      <c r="AY138" s="142" t="s">
        <v>77</v>
      </c>
      <c r="AZ138" s="142" t="s">
        <v>143</v>
      </c>
    </row>
    <row r="139" spans="2:66" s="6" customFormat="1" ht="15.75" customHeight="1">
      <c r="B139" s="22"/>
      <c r="C139" s="130" t="s">
        <v>395</v>
      </c>
      <c r="D139" s="130" t="s">
        <v>145</v>
      </c>
      <c r="E139" s="131" t="s">
        <v>838</v>
      </c>
      <c r="F139" s="219" t="s">
        <v>839</v>
      </c>
      <c r="G139" s="220"/>
      <c r="H139" s="220"/>
      <c r="I139" s="220"/>
      <c r="J139" s="132" t="s">
        <v>165</v>
      </c>
      <c r="K139" s="133">
        <v>14.834</v>
      </c>
      <c r="L139" s="133"/>
      <c r="M139" s="221">
        <v>0</v>
      </c>
      <c r="N139" s="220"/>
      <c r="O139" s="222">
        <f>ROUND($M$139*$K$139,2)</f>
        <v>0</v>
      </c>
      <c r="P139" s="220"/>
      <c r="Q139" s="220"/>
      <c r="R139" s="220"/>
      <c r="S139" s="23"/>
      <c r="U139" s="134"/>
      <c r="V139" s="29" t="s">
        <v>37</v>
      </c>
      <c r="X139" s="135">
        <f>$W$139*$K$139</f>
        <v>0</v>
      </c>
      <c r="Y139" s="135">
        <v>0</v>
      </c>
      <c r="Z139" s="135">
        <f>$Y$139*$K$139</f>
        <v>0</v>
      </c>
      <c r="AA139" s="135">
        <v>0</v>
      </c>
      <c r="AB139" s="136">
        <f>$AA$139*$K$139</f>
        <v>0</v>
      </c>
      <c r="AS139" s="6" t="s">
        <v>149</v>
      </c>
      <c r="AU139" s="6" t="s">
        <v>145</v>
      </c>
      <c r="AV139" s="6" t="s">
        <v>121</v>
      </c>
      <c r="AZ139" s="6" t="s">
        <v>143</v>
      </c>
      <c r="BF139" s="86">
        <f>IF($V$139="základná",$O$139,0)</f>
        <v>0</v>
      </c>
      <c r="BG139" s="86">
        <f>IF($V$139="znížená",$O$139,0)</f>
        <v>0</v>
      </c>
      <c r="BH139" s="86">
        <f>IF($V$139="zákl. prenesená",$O$139,0)</f>
        <v>0</v>
      </c>
      <c r="BI139" s="86">
        <f>IF($V$139="zníž. prenesená",$O$139,0)</f>
        <v>0</v>
      </c>
      <c r="BJ139" s="86">
        <f>IF($V$139="nulová",$O$139,0)</f>
        <v>0</v>
      </c>
      <c r="BK139" s="6" t="s">
        <v>121</v>
      </c>
      <c r="BL139" s="86">
        <f>ROUND($M$139*$K$139,2)</f>
        <v>0</v>
      </c>
      <c r="BM139" s="6" t="s">
        <v>149</v>
      </c>
      <c r="BN139" s="6" t="s">
        <v>840</v>
      </c>
    </row>
    <row r="140" spans="2:66" s="6" customFormat="1" ht="27" customHeight="1">
      <c r="B140" s="22"/>
      <c r="C140" s="130" t="s">
        <v>158</v>
      </c>
      <c r="D140" s="130" t="s">
        <v>145</v>
      </c>
      <c r="E140" s="131" t="s">
        <v>464</v>
      </c>
      <c r="F140" s="219" t="s">
        <v>465</v>
      </c>
      <c r="G140" s="220"/>
      <c r="H140" s="220"/>
      <c r="I140" s="220"/>
      <c r="J140" s="132" t="s">
        <v>165</v>
      </c>
      <c r="K140" s="133">
        <v>14.834</v>
      </c>
      <c r="L140" s="133"/>
      <c r="M140" s="221">
        <v>0</v>
      </c>
      <c r="N140" s="220"/>
      <c r="O140" s="222">
        <f>ROUND($M$140*$K$140,2)</f>
        <v>0</v>
      </c>
      <c r="P140" s="220"/>
      <c r="Q140" s="220"/>
      <c r="R140" s="220"/>
      <c r="S140" s="23"/>
      <c r="U140" s="134"/>
      <c r="V140" s="29" t="s">
        <v>37</v>
      </c>
      <c r="X140" s="135">
        <f>$W$140*$K$140</f>
        <v>0</v>
      </c>
      <c r="Y140" s="135">
        <v>0</v>
      </c>
      <c r="Z140" s="135">
        <f>$Y$140*$K$140</f>
        <v>0</v>
      </c>
      <c r="AA140" s="135">
        <v>0</v>
      </c>
      <c r="AB140" s="136">
        <f>$AA$140*$K$140</f>
        <v>0</v>
      </c>
      <c r="AS140" s="6" t="s">
        <v>149</v>
      </c>
      <c r="AU140" s="6" t="s">
        <v>145</v>
      </c>
      <c r="AV140" s="6" t="s">
        <v>121</v>
      </c>
      <c r="AZ140" s="6" t="s">
        <v>143</v>
      </c>
      <c r="BF140" s="86">
        <f>IF($V$140="základná",$O$140,0)</f>
        <v>0</v>
      </c>
      <c r="BG140" s="86">
        <f>IF($V$140="znížená",$O$140,0)</f>
        <v>0</v>
      </c>
      <c r="BH140" s="86">
        <f>IF($V$140="zákl. prenesená",$O$140,0)</f>
        <v>0</v>
      </c>
      <c r="BI140" s="86">
        <f>IF($V$140="zníž. prenesená",$O$140,0)</f>
        <v>0</v>
      </c>
      <c r="BJ140" s="86">
        <f>IF($V$140="nulová",$O$140,0)</f>
        <v>0</v>
      </c>
      <c r="BK140" s="6" t="s">
        <v>121</v>
      </c>
      <c r="BL140" s="86">
        <f>ROUND($M$140*$K$140,2)</f>
        <v>0</v>
      </c>
      <c r="BM140" s="6" t="s">
        <v>149</v>
      </c>
      <c r="BN140" s="6" t="s">
        <v>841</v>
      </c>
    </row>
    <row r="141" spans="2:66" s="6" customFormat="1" ht="27" customHeight="1">
      <c r="B141" s="22"/>
      <c r="C141" s="130" t="s">
        <v>156</v>
      </c>
      <c r="D141" s="130" t="s">
        <v>145</v>
      </c>
      <c r="E141" s="131" t="s">
        <v>842</v>
      </c>
      <c r="F141" s="219" t="s">
        <v>843</v>
      </c>
      <c r="G141" s="220"/>
      <c r="H141" s="220"/>
      <c r="I141" s="220"/>
      <c r="J141" s="132" t="s">
        <v>165</v>
      </c>
      <c r="K141" s="133">
        <v>38.491</v>
      </c>
      <c r="L141" s="133"/>
      <c r="M141" s="221">
        <v>0</v>
      </c>
      <c r="N141" s="220"/>
      <c r="O141" s="222">
        <f>ROUND($M$141*$K$141,2)</f>
        <v>0</v>
      </c>
      <c r="P141" s="220"/>
      <c r="Q141" s="220"/>
      <c r="R141" s="220"/>
      <c r="S141" s="23"/>
      <c r="U141" s="134"/>
      <c r="V141" s="29" t="s">
        <v>37</v>
      </c>
      <c r="X141" s="135">
        <f>$W$141*$K$141</f>
        <v>0</v>
      </c>
      <c r="Y141" s="135">
        <v>0</v>
      </c>
      <c r="Z141" s="135">
        <f>$Y$141*$K$141</f>
        <v>0</v>
      </c>
      <c r="AA141" s="135">
        <v>0</v>
      </c>
      <c r="AB141" s="136">
        <f>$AA$141*$K$141</f>
        <v>0</v>
      </c>
      <c r="AS141" s="6" t="s">
        <v>149</v>
      </c>
      <c r="AU141" s="6" t="s">
        <v>145</v>
      </c>
      <c r="AV141" s="6" t="s">
        <v>121</v>
      </c>
      <c r="AZ141" s="6" t="s">
        <v>143</v>
      </c>
      <c r="BF141" s="86">
        <f>IF($V$141="základná",$O$141,0)</f>
        <v>0</v>
      </c>
      <c r="BG141" s="86">
        <f>IF($V$141="znížená",$O$141,0)</f>
        <v>0</v>
      </c>
      <c r="BH141" s="86">
        <f>IF($V$141="zákl. prenesená",$O$141,0)</f>
        <v>0</v>
      </c>
      <c r="BI141" s="86">
        <f>IF($V$141="zníž. prenesená",$O$141,0)</f>
        <v>0</v>
      </c>
      <c r="BJ141" s="86">
        <f>IF($V$141="nulová",$O$141,0)</f>
        <v>0</v>
      </c>
      <c r="BK141" s="6" t="s">
        <v>121</v>
      </c>
      <c r="BL141" s="86">
        <f>ROUND($M$141*$K$141,2)</f>
        <v>0</v>
      </c>
      <c r="BM141" s="6" t="s">
        <v>149</v>
      </c>
      <c r="BN141" s="6" t="s">
        <v>844</v>
      </c>
    </row>
    <row r="142" spans="2:52" s="6" customFormat="1" ht="18.75" customHeight="1">
      <c r="B142" s="158"/>
      <c r="E142" s="159"/>
      <c r="F142" s="236" t="s">
        <v>845</v>
      </c>
      <c r="G142" s="237"/>
      <c r="H142" s="237"/>
      <c r="I142" s="237"/>
      <c r="K142" s="159"/>
      <c r="L142" s="159"/>
      <c r="S142" s="160"/>
      <c r="U142" s="161"/>
      <c r="AB142" s="162"/>
      <c r="AU142" s="159" t="s">
        <v>376</v>
      </c>
      <c r="AV142" s="159" t="s">
        <v>121</v>
      </c>
      <c r="AW142" s="159" t="s">
        <v>77</v>
      </c>
      <c r="AX142" s="159" t="s">
        <v>111</v>
      </c>
      <c r="AY142" s="159" t="s">
        <v>70</v>
      </c>
      <c r="AZ142" s="159" t="s">
        <v>143</v>
      </c>
    </row>
    <row r="143" spans="2:52" s="6" customFormat="1" ht="18.75" customHeight="1">
      <c r="B143" s="141"/>
      <c r="E143" s="142"/>
      <c r="F143" s="227" t="s">
        <v>846</v>
      </c>
      <c r="G143" s="228"/>
      <c r="H143" s="228"/>
      <c r="I143" s="228"/>
      <c r="K143" s="143">
        <v>53.325</v>
      </c>
      <c r="L143" s="143"/>
      <c r="S143" s="144"/>
      <c r="U143" s="145"/>
      <c r="AB143" s="146"/>
      <c r="AU143" s="142" t="s">
        <v>376</v>
      </c>
      <c r="AV143" s="142" t="s">
        <v>121</v>
      </c>
      <c r="AW143" s="142" t="s">
        <v>121</v>
      </c>
      <c r="AX143" s="142" t="s">
        <v>111</v>
      </c>
      <c r="AY143" s="142" t="s">
        <v>70</v>
      </c>
      <c r="AZ143" s="142" t="s">
        <v>143</v>
      </c>
    </row>
    <row r="144" spans="2:52" s="6" customFormat="1" ht="18.75" customHeight="1">
      <c r="B144" s="158"/>
      <c r="E144" s="159"/>
      <c r="F144" s="236" t="s">
        <v>834</v>
      </c>
      <c r="G144" s="237"/>
      <c r="H144" s="237"/>
      <c r="I144" s="237"/>
      <c r="K144" s="159"/>
      <c r="L144" s="159"/>
      <c r="S144" s="160"/>
      <c r="U144" s="161"/>
      <c r="AB144" s="162"/>
      <c r="AU144" s="159" t="s">
        <v>376</v>
      </c>
      <c r="AV144" s="159" t="s">
        <v>121</v>
      </c>
      <c r="AW144" s="159" t="s">
        <v>77</v>
      </c>
      <c r="AX144" s="159" t="s">
        <v>111</v>
      </c>
      <c r="AY144" s="159" t="s">
        <v>70</v>
      </c>
      <c r="AZ144" s="159" t="s">
        <v>143</v>
      </c>
    </row>
    <row r="145" spans="2:52" s="6" customFormat="1" ht="18.75" customHeight="1">
      <c r="B145" s="141"/>
      <c r="E145" s="142"/>
      <c r="F145" s="227" t="s">
        <v>847</v>
      </c>
      <c r="G145" s="228"/>
      <c r="H145" s="228"/>
      <c r="I145" s="228"/>
      <c r="K145" s="143">
        <v>-14.834</v>
      </c>
      <c r="L145" s="143"/>
      <c r="S145" s="144"/>
      <c r="U145" s="145"/>
      <c r="AB145" s="146"/>
      <c r="AU145" s="142" t="s">
        <v>376</v>
      </c>
      <c r="AV145" s="142" t="s">
        <v>121</v>
      </c>
      <c r="AW145" s="142" t="s">
        <v>121</v>
      </c>
      <c r="AX145" s="142" t="s">
        <v>111</v>
      </c>
      <c r="AY145" s="142" t="s">
        <v>70</v>
      </c>
      <c r="AZ145" s="142" t="s">
        <v>143</v>
      </c>
    </row>
    <row r="146" spans="2:52" s="6" customFormat="1" ht="18.75" customHeight="1">
      <c r="B146" s="147"/>
      <c r="E146" s="148"/>
      <c r="F146" s="229" t="s">
        <v>377</v>
      </c>
      <c r="G146" s="230"/>
      <c r="H146" s="230"/>
      <c r="I146" s="230"/>
      <c r="K146" s="149">
        <v>38.491</v>
      </c>
      <c r="L146" s="149"/>
      <c r="S146" s="150"/>
      <c r="U146" s="151"/>
      <c r="AB146" s="152"/>
      <c r="AU146" s="148" t="s">
        <v>376</v>
      </c>
      <c r="AV146" s="148" t="s">
        <v>121</v>
      </c>
      <c r="AW146" s="148" t="s">
        <v>149</v>
      </c>
      <c r="AX146" s="148" t="s">
        <v>111</v>
      </c>
      <c r="AY146" s="148" t="s">
        <v>77</v>
      </c>
      <c r="AZ146" s="148" t="s">
        <v>143</v>
      </c>
    </row>
    <row r="147" spans="2:66" s="6" customFormat="1" ht="27" customHeight="1">
      <c r="B147" s="22"/>
      <c r="C147" s="130" t="s">
        <v>404</v>
      </c>
      <c r="D147" s="130" t="s">
        <v>145</v>
      </c>
      <c r="E147" s="131" t="s">
        <v>848</v>
      </c>
      <c r="F147" s="219" t="s">
        <v>849</v>
      </c>
      <c r="G147" s="220"/>
      <c r="H147" s="220"/>
      <c r="I147" s="220"/>
      <c r="J147" s="132" t="s">
        <v>165</v>
      </c>
      <c r="K147" s="133">
        <v>9.909</v>
      </c>
      <c r="L147" s="133"/>
      <c r="M147" s="221">
        <v>0</v>
      </c>
      <c r="N147" s="220"/>
      <c r="O147" s="222">
        <f>ROUND($M$147*$K$147,2)</f>
        <v>0</v>
      </c>
      <c r="P147" s="220"/>
      <c r="Q147" s="220"/>
      <c r="R147" s="220"/>
      <c r="S147" s="23"/>
      <c r="U147" s="134"/>
      <c r="V147" s="29" t="s">
        <v>37</v>
      </c>
      <c r="X147" s="135">
        <f>$W$147*$K$147</f>
        <v>0</v>
      </c>
      <c r="Y147" s="135">
        <v>0</v>
      </c>
      <c r="Z147" s="135">
        <f>$Y$147*$K$147</f>
        <v>0</v>
      </c>
      <c r="AA147" s="135">
        <v>0</v>
      </c>
      <c r="AB147" s="136">
        <f>$AA$147*$K$147</f>
        <v>0</v>
      </c>
      <c r="AS147" s="6" t="s">
        <v>149</v>
      </c>
      <c r="AU147" s="6" t="s">
        <v>145</v>
      </c>
      <c r="AV147" s="6" t="s">
        <v>121</v>
      </c>
      <c r="AZ147" s="6" t="s">
        <v>143</v>
      </c>
      <c r="BF147" s="86">
        <f>IF($V$147="základná",$O$147,0)</f>
        <v>0</v>
      </c>
      <c r="BG147" s="86">
        <f>IF($V$147="znížená",$O$147,0)</f>
        <v>0</v>
      </c>
      <c r="BH147" s="86">
        <f>IF($V$147="zákl. prenesená",$O$147,0)</f>
        <v>0</v>
      </c>
      <c r="BI147" s="86">
        <f>IF($V$147="zníž. prenesená",$O$147,0)</f>
        <v>0</v>
      </c>
      <c r="BJ147" s="86">
        <f>IF($V$147="nulová",$O$147,0)</f>
        <v>0</v>
      </c>
      <c r="BK147" s="6" t="s">
        <v>121</v>
      </c>
      <c r="BL147" s="86">
        <f>ROUND($M$147*$K$147,2)</f>
        <v>0</v>
      </c>
      <c r="BM147" s="6" t="s">
        <v>149</v>
      </c>
      <c r="BN147" s="6" t="s">
        <v>850</v>
      </c>
    </row>
    <row r="148" spans="2:52" s="6" customFormat="1" ht="18.75" customHeight="1">
      <c r="B148" s="141"/>
      <c r="E148" s="142"/>
      <c r="F148" s="227" t="s">
        <v>851</v>
      </c>
      <c r="G148" s="228"/>
      <c r="H148" s="228"/>
      <c r="I148" s="228"/>
      <c r="K148" s="143">
        <v>9.96</v>
      </c>
      <c r="L148" s="143"/>
      <c r="S148" s="144"/>
      <c r="U148" s="145"/>
      <c r="AB148" s="146"/>
      <c r="AU148" s="142" t="s">
        <v>376</v>
      </c>
      <c r="AV148" s="142" t="s">
        <v>121</v>
      </c>
      <c r="AW148" s="142" t="s">
        <v>121</v>
      </c>
      <c r="AX148" s="142" t="s">
        <v>111</v>
      </c>
      <c r="AY148" s="142" t="s">
        <v>70</v>
      </c>
      <c r="AZ148" s="142" t="s">
        <v>143</v>
      </c>
    </row>
    <row r="149" spans="2:52" s="6" customFormat="1" ht="18.75" customHeight="1">
      <c r="B149" s="141"/>
      <c r="E149" s="142"/>
      <c r="F149" s="227" t="s">
        <v>852</v>
      </c>
      <c r="G149" s="228"/>
      <c r="H149" s="228"/>
      <c r="I149" s="228"/>
      <c r="K149" s="143">
        <v>-0.051</v>
      </c>
      <c r="L149" s="143"/>
      <c r="S149" s="144"/>
      <c r="U149" s="145"/>
      <c r="AB149" s="146"/>
      <c r="AU149" s="142" t="s">
        <v>376</v>
      </c>
      <c r="AV149" s="142" t="s">
        <v>121</v>
      </c>
      <c r="AW149" s="142" t="s">
        <v>121</v>
      </c>
      <c r="AX149" s="142" t="s">
        <v>111</v>
      </c>
      <c r="AY149" s="142" t="s">
        <v>70</v>
      </c>
      <c r="AZ149" s="142" t="s">
        <v>143</v>
      </c>
    </row>
    <row r="150" spans="2:52" s="6" customFormat="1" ht="18.75" customHeight="1">
      <c r="B150" s="147"/>
      <c r="E150" s="148"/>
      <c r="F150" s="229" t="s">
        <v>377</v>
      </c>
      <c r="G150" s="230"/>
      <c r="H150" s="230"/>
      <c r="I150" s="230"/>
      <c r="K150" s="149">
        <v>9.909</v>
      </c>
      <c r="L150" s="149"/>
      <c r="S150" s="150"/>
      <c r="U150" s="151"/>
      <c r="AB150" s="152"/>
      <c r="AU150" s="148" t="s">
        <v>376</v>
      </c>
      <c r="AV150" s="148" t="s">
        <v>121</v>
      </c>
      <c r="AW150" s="148" t="s">
        <v>149</v>
      </c>
      <c r="AX150" s="148" t="s">
        <v>111</v>
      </c>
      <c r="AY150" s="148" t="s">
        <v>77</v>
      </c>
      <c r="AZ150" s="148" t="s">
        <v>143</v>
      </c>
    </row>
    <row r="151" spans="2:66" s="6" customFormat="1" ht="15.75" customHeight="1">
      <c r="B151" s="22"/>
      <c r="C151" s="137" t="s">
        <v>408</v>
      </c>
      <c r="D151" s="137" t="s">
        <v>152</v>
      </c>
      <c r="E151" s="138" t="s">
        <v>853</v>
      </c>
      <c r="F151" s="223" t="s">
        <v>854</v>
      </c>
      <c r="G151" s="224"/>
      <c r="H151" s="224"/>
      <c r="I151" s="224"/>
      <c r="J151" s="139" t="s">
        <v>165</v>
      </c>
      <c r="K151" s="140">
        <v>9.909</v>
      </c>
      <c r="L151" s="140"/>
      <c r="M151" s="225">
        <v>0</v>
      </c>
      <c r="N151" s="224"/>
      <c r="O151" s="226">
        <f>ROUND($M$151*$K$151,2)</f>
        <v>0</v>
      </c>
      <c r="P151" s="220"/>
      <c r="Q151" s="220"/>
      <c r="R151" s="220"/>
      <c r="S151" s="23"/>
      <c r="U151" s="134"/>
      <c r="V151" s="29" t="s">
        <v>37</v>
      </c>
      <c r="X151" s="135">
        <f>$W$151*$K$151</f>
        <v>0</v>
      </c>
      <c r="Y151" s="135">
        <v>1.67</v>
      </c>
      <c r="Z151" s="135">
        <f>$Y$151*$K$151</f>
        <v>16.54803</v>
      </c>
      <c r="AA151" s="135">
        <v>0</v>
      </c>
      <c r="AB151" s="136">
        <f>$AA$151*$K$151</f>
        <v>0</v>
      </c>
      <c r="AS151" s="6" t="s">
        <v>156</v>
      </c>
      <c r="AU151" s="6" t="s">
        <v>152</v>
      </c>
      <c r="AV151" s="6" t="s">
        <v>121</v>
      </c>
      <c r="AZ151" s="6" t="s">
        <v>143</v>
      </c>
      <c r="BF151" s="86">
        <f>IF($V$151="základná",$O$151,0)</f>
        <v>0</v>
      </c>
      <c r="BG151" s="86">
        <f>IF($V$151="znížená",$O$151,0)</f>
        <v>0</v>
      </c>
      <c r="BH151" s="86">
        <f>IF($V$151="zákl. prenesená",$O$151,0)</f>
        <v>0</v>
      </c>
      <c r="BI151" s="86">
        <f>IF($V$151="zníž. prenesená",$O$151,0)</f>
        <v>0</v>
      </c>
      <c r="BJ151" s="86">
        <f>IF($V$151="nulová",$O$151,0)</f>
        <v>0</v>
      </c>
      <c r="BK151" s="6" t="s">
        <v>121</v>
      </c>
      <c r="BL151" s="86">
        <f>ROUND($M$151*$K$151,2)</f>
        <v>0</v>
      </c>
      <c r="BM151" s="6" t="s">
        <v>149</v>
      </c>
      <c r="BN151" s="6" t="s">
        <v>855</v>
      </c>
    </row>
    <row r="152" spans="2:66" s="6" customFormat="1" ht="15.75" customHeight="1">
      <c r="B152" s="22"/>
      <c r="C152" s="130" t="s">
        <v>411</v>
      </c>
      <c r="D152" s="130" t="s">
        <v>145</v>
      </c>
      <c r="E152" s="131" t="s">
        <v>856</v>
      </c>
      <c r="F152" s="219" t="s">
        <v>857</v>
      </c>
      <c r="G152" s="220"/>
      <c r="H152" s="220"/>
      <c r="I152" s="220"/>
      <c r="J152" s="132" t="s">
        <v>165</v>
      </c>
      <c r="K152" s="133">
        <v>9.909</v>
      </c>
      <c r="L152" s="133"/>
      <c r="M152" s="221">
        <v>0</v>
      </c>
      <c r="N152" s="220"/>
      <c r="O152" s="222">
        <f>ROUND($M$152*$K$152,2)</f>
        <v>0</v>
      </c>
      <c r="P152" s="220"/>
      <c r="Q152" s="220"/>
      <c r="R152" s="220"/>
      <c r="S152" s="23"/>
      <c r="U152" s="134"/>
      <c r="V152" s="29" t="s">
        <v>37</v>
      </c>
      <c r="X152" s="135">
        <f>$W$152*$K$152</f>
        <v>0</v>
      </c>
      <c r="Y152" s="135">
        <v>0</v>
      </c>
      <c r="Z152" s="135">
        <f>$Y$152*$K$152</f>
        <v>0</v>
      </c>
      <c r="AA152" s="135">
        <v>0</v>
      </c>
      <c r="AB152" s="136">
        <f>$AA$152*$K$152</f>
        <v>0</v>
      </c>
      <c r="AS152" s="6" t="s">
        <v>149</v>
      </c>
      <c r="AU152" s="6" t="s">
        <v>145</v>
      </c>
      <c r="AV152" s="6" t="s">
        <v>121</v>
      </c>
      <c r="AZ152" s="6" t="s">
        <v>143</v>
      </c>
      <c r="BF152" s="86">
        <f>IF($V$152="základná",$O$152,0)</f>
        <v>0</v>
      </c>
      <c r="BG152" s="86">
        <f>IF($V$152="znížená",$O$152,0)</f>
        <v>0</v>
      </c>
      <c r="BH152" s="86">
        <f>IF($V$152="zákl. prenesená",$O$152,0)</f>
        <v>0</v>
      </c>
      <c r="BI152" s="86">
        <f>IF($V$152="zníž. prenesená",$O$152,0)</f>
        <v>0</v>
      </c>
      <c r="BJ152" s="86">
        <f>IF($V$152="nulová",$O$152,0)</f>
        <v>0</v>
      </c>
      <c r="BK152" s="6" t="s">
        <v>121</v>
      </c>
      <c r="BL152" s="86">
        <f>ROUND($M$152*$K$152,2)</f>
        <v>0</v>
      </c>
      <c r="BM152" s="6" t="s">
        <v>149</v>
      </c>
      <c r="BN152" s="6" t="s">
        <v>858</v>
      </c>
    </row>
    <row r="153" spans="2:64" s="120" customFormat="1" ht="30.75" customHeight="1">
      <c r="B153" s="121"/>
      <c r="D153" s="129" t="s">
        <v>815</v>
      </c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233">
        <f>$BL$153</f>
        <v>0</v>
      </c>
      <c r="P153" s="234"/>
      <c r="Q153" s="234"/>
      <c r="R153" s="234"/>
      <c r="S153" s="124"/>
      <c r="U153" s="125"/>
      <c r="X153" s="126">
        <f>SUM($X$154:$X$157)</f>
        <v>0</v>
      </c>
      <c r="Z153" s="126">
        <f>SUM($Z$154:$Z$157)</f>
        <v>6.09773325</v>
      </c>
      <c r="AB153" s="127">
        <f>SUM($AB$154:$AB$157)</f>
        <v>0</v>
      </c>
      <c r="AS153" s="123" t="s">
        <v>77</v>
      </c>
      <c r="AU153" s="123" t="s">
        <v>69</v>
      </c>
      <c r="AV153" s="123" t="s">
        <v>77</v>
      </c>
      <c r="AZ153" s="123" t="s">
        <v>143</v>
      </c>
      <c r="BL153" s="128">
        <f>SUM($BL$154:$BL$157)</f>
        <v>0</v>
      </c>
    </row>
    <row r="154" spans="2:66" s="6" customFormat="1" ht="39" customHeight="1">
      <c r="B154" s="22"/>
      <c r="C154" s="130" t="s">
        <v>415</v>
      </c>
      <c r="D154" s="130" t="s">
        <v>145</v>
      </c>
      <c r="E154" s="131" t="s">
        <v>859</v>
      </c>
      <c r="F154" s="219" t="s">
        <v>860</v>
      </c>
      <c r="G154" s="220"/>
      <c r="H154" s="220"/>
      <c r="I154" s="220"/>
      <c r="J154" s="132" t="s">
        <v>165</v>
      </c>
      <c r="K154" s="133">
        <v>3.225</v>
      </c>
      <c r="L154" s="133"/>
      <c r="M154" s="221">
        <v>0</v>
      </c>
      <c r="N154" s="220"/>
      <c r="O154" s="222">
        <f>ROUND($M$154*$K$154,2)</f>
        <v>0</v>
      </c>
      <c r="P154" s="220"/>
      <c r="Q154" s="220"/>
      <c r="R154" s="220"/>
      <c r="S154" s="23"/>
      <c r="U154" s="134"/>
      <c r="V154" s="29" t="s">
        <v>37</v>
      </c>
      <c r="X154" s="135">
        <f>$W$154*$K$154</f>
        <v>0</v>
      </c>
      <c r="Y154" s="135">
        <v>1.89077</v>
      </c>
      <c r="Z154" s="135">
        <f>$Y$154*$K$154</f>
        <v>6.09773325</v>
      </c>
      <c r="AA154" s="135">
        <v>0</v>
      </c>
      <c r="AB154" s="136">
        <f>$AA$154*$K$154</f>
        <v>0</v>
      </c>
      <c r="AS154" s="6" t="s">
        <v>149</v>
      </c>
      <c r="AU154" s="6" t="s">
        <v>145</v>
      </c>
      <c r="AV154" s="6" t="s">
        <v>121</v>
      </c>
      <c r="AZ154" s="6" t="s">
        <v>143</v>
      </c>
      <c r="BF154" s="86">
        <f>IF($V$154="základná",$O$154,0)</f>
        <v>0</v>
      </c>
      <c r="BG154" s="86">
        <f>IF($V$154="znížená",$O$154,0)</f>
        <v>0</v>
      </c>
      <c r="BH154" s="86">
        <f>IF($V$154="zákl. prenesená",$O$154,0)</f>
        <v>0</v>
      </c>
      <c r="BI154" s="86">
        <f>IF($V$154="zníž. prenesená",$O$154,0)</f>
        <v>0</v>
      </c>
      <c r="BJ154" s="86">
        <f>IF($V$154="nulová",$O$154,0)</f>
        <v>0</v>
      </c>
      <c r="BK154" s="6" t="s">
        <v>121</v>
      </c>
      <c r="BL154" s="86">
        <f>ROUND($M$154*$K$154,2)</f>
        <v>0</v>
      </c>
      <c r="BM154" s="6" t="s">
        <v>149</v>
      </c>
      <c r="BN154" s="6" t="s">
        <v>861</v>
      </c>
    </row>
    <row r="155" spans="2:52" s="6" customFormat="1" ht="18.75" customHeight="1">
      <c r="B155" s="141"/>
      <c r="E155" s="142"/>
      <c r="F155" s="227" t="s">
        <v>862</v>
      </c>
      <c r="G155" s="228"/>
      <c r="H155" s="228"/>
      <c r="I155" s="228"/>
      <c r="K155" s="143">
        <v>3</v>
      </c>
      <c r="L155" s="143"/>
      <c r="S155" s="144"/>
      <c r="U155" s="145"/>
      <c r="AB155" s="146"/>
      <c r="AU155" s="142" t="s">
        <v>376</v>
      </c>
      <c r="AV155" s="142" t="s">
        <v>121</v>
      </c>
      <c r="AW155" s="142" t="s">
        <v>121</v>
      </c>
      <c r="AX155" s="142" t="s">
        <v>111</v>
      </c>
      <c r="AY155" s="142" t="s">
        <v>70</v>
      </c>
      <c r="AZ155" s="142" t="s">
        <v>143</v>
      </c>
    </row>
    <row r="156" spans="2:52" s="6" customFormat="1" ht="18.75" customHeight="1">
      <c r="B156" s="141"/>
      <c r="E156" s="142"/>
      <c r="F156" s="227" t="s">
        <v>863</v>
      </c>
      <c r="G156" s="228"/>
      <c r="H156" s="228"/>
      <c r="I156" s="228"/>
      <c r="K156" s="143">
        <v>0.225</v>
      </c>
      <c r="L156" s="143"/>
      <c r="S156" s="144"/>
      <c r="U156" s="145"/>
      <c r="AB156" s="146"/>
      <c r="AU156" s="142" t="s">
        <v>376</v>
      </c>
      <c r="AV156" s="142" t="s">
        <v>121</v>
      </c>
      <c r="AW156" s="142" t="s">
        <v>121</v>
      </c>
      <c r="AX156" s="142" t="s">
        <v>111</v>
      </c>
      <c r="AY156" s="142" t="s">
        <v>70</v>
      </c>
      <c r="AZ156" s="142" t="s">
        <v>143</v>
      </c>
    </row>
    <row r="157" spans="2:52" s="6" customFormat="1" ht="18.75" customHeight="1">
      <c r="B157" s="147"/>
      <c r="E157" s="148"/>
      <c r="F157" s="229" t="s">
        <v>377</v>
      </c>
      <c r="G157" s="230"/>
      <c r="H157" s="230"/>
      <c r="I157" s="230"/>
      <c r="K157" s="149">
        <v>3.225</v>
      </c>
      <c r="L157" s="149"/>
      <c r="S157" s="150"/>
      <c r="U157" s="151"/>
      <c r="AB157" s="152"/>
      <c r="AU157" s="148" t="s">
        <v>376</v>
      </c>
      <c r="AV157" s="148" t="s">
        <v>121</v>
      </c>
      <c r="AW157" s="148" t="s">
        <v>149</v>
      </c>
      <c r="AX157" s="148" t="s">
        <v>111</v>
      </c>
      <c r="AY157" s="148" t="s">
        <v>77</v>
      </c>
      <c r="AZ157" s="148" t="s">
        <v>143</v>
      </c>
    </row>
    <row r="158" spans="2:64" s="120" customFormat="1" ht="30.75" customHeight="1">
      <c r="B158" s="121"/>
      <c r="D158" s="129" t="s">
        <v>816</v>
      </c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233">
        <f>$BL$158</f>
        <v>0</v>
      </c>
      <c r="P158" s="234"/>
      <c r="Q158" s="234"/>
      <c r="R158" s="234"/>
      <c r="S158" s="124"/>
      <c r="U158" s="125"/>
      <c r="X158" s="126">
        <f>SUM($X$159:$X$168)</f>
        <v>0</v>
      </c>
      <c r="Z158" s="126">
        <f>SUM($Z$159:$Z$168)</f>
        <v>11.4732349</v>
      </c>
      <c r="AB158" s="127">
        <f>SUM($AB$159:$AB$168)</f>
        <v>0</v>
      </c>
      <c r="AS158" s="123" t="s">
        <v>77</v>
      </c>
      <c r="AU158" s="123" t="s">
        <v>69</v>
      </c>
      <c r="AV158" s="123" t="s">
        <v>77</v>
      </c>
      <c r="AZ158" s="123" t="s">
        <v>143</v>
      </c>
      <c r="BL158" s="128">
        <f>SUM($BL$159:$BL$168)</f>
        <v>0</v>
      </c>
    </row>
    <row r="159" spans="2:66" s="6" customFormat="1" ht="15.75" customHeight="1">
      <c r="B159" s="22"/>
      <c r="C159" s="130" t="s">
        <v>151</v>
      </c>
      <c r="D159" s="130" t="s">
        <v>145</v>
      </c>
      <c r="E159" s="131" t="s">
        <v>864</v>
      </c>
      <c r="F159" s="219" t="s">
        <v>865</v>
      </c>
      <c r="G159" s="220"/>
      <c r="H159" s="220"/>
      <c r="I159" s="220"/>
      <c r="J159" s="132" t="s">
        <v>442</v>
      </c>
      <c r="K159" s="133">
        <v>50</v>
      </c>
      <c r="L159" s="133"/>
      <c r="M159" s="221">
        <v>0</v>
      </c>
      <c r="N159" s="220"/>
      <c r="O159" s="222">
        <f>ROUND($M$159*$K$159,2)</f>
        <v>0</v>
      </c>
      <c r="P159" s="220"/>
      <c r="Q159" s="220"/>
      <c r="R159" s="220"/>
      <c r="S159" s="23"/>
      <c r="U159" s="134"/>
      <c r="V159" s="29" t="s">
        <v>37</v>
      </c>
      <c r="X159" s="135">
        <f>$W$159*$K$159</f>
        <v>0</v>
      </c>
      <c r="Y159" s="135">
        <v>0.000186898</v>
      </c>
      <c r="Z159" s="135">
        <f>$Y$159*$K$159</f>
        <v>0.0093449</v>
      </c>
      <c r="AA159" s="135">
        <v>0</v>
      </c>
      <c r="AB159" s="136">
        <f>$AA$159*$K$159</f>
        <v>0</v>
      </c>
      <c r="AS159" s="6" t="s">
        <v>162</v>
      </c>
      <c r="AU159" s="6" t="s">
        <v>145</v>
      </c>
      <c r="AV159" s="6" t="s">
        <v>121</v>
      </c>
      <c r="AZ159" s="6" t="s">
        <v>143</v>
      </c>
      <c r="BF159" s="86">
        <f>IF($V$159="základná",$O$159,0)</f>
        <v>0</v>
      </c>
      <c r="BG159" s="86">
        <f>IF($V$159="znížená",$O$159,0)</f>
        <v>0</v>
      </c>
      <c r="BH159" s="86">
        <f>IF($V$159="zákl. prenesená",$O$159,0)</f>
        <v>0</v>
      </c>
      <c r="BI159" s="86">
        <f>IF($V$159="zníž. prenesená",$O$159,0)</f>
        <v>0</v>
      </c>
      <c r="BJ159" s="86">
        <f>IF($V$159="nulová",$O$159,0)</f>
        <v>0</v>
      </c>
      <c r="BK159" s="6" t="s">
        <v>121</v>
      </c>
      <c r="BL159" s="86">
        <f>ROUND($M$159*$K$159,2)</f>
        <v>0</v>
      </c>
      <c r="BM159" s="6" t="s">
        <v>162</v>
      </c>
      <c r="BN159" s="6" t="s">
        <v>866</v>
      </c>
    </row>
    <row r="160" spans="2:66" s="6" customFormat="1" ht="27" customHeight="1">
      <c r="B160" s="22"/>
      <c r="C160" s="130" t="s">
        <v>693</v>
      </c>
      <c r="D160" s="130" t="s">
        <v>145</v>
      </c>
      <c r="E160" s="131" t="s">
        <v>867</v>
      </c>
      <c r="F160" s="219" t="s">
        <v>868</v>
      </c>
      <c r="G160" s="220"/>
      <c r="H160" s="220"/>
      <c r="I160" s="220"/>
      <c r="J160" s="132" t="s">
        <v>442</v>
      </c>
      <c r="K160" s="133">
        <v>50</v>
      </c>
      <c r="L160" s="133"/>
      <c r="M160" s="221">
        <v>0</v>
      </c>
      <c r="N160" s="220"/>
      <c r="O160" s="222">
        <f>ROUND($M$160*$K$160,2)</f>
        <v>0</v>
      </c>
      <c r="P160" s="220"/>
      <c r="Q160" s="220"/>
      <c r="R160" s="220"/>
      <c r="S160" s="23"/>
      <c r="U160" s="134"/>
      <c r="V160" s="29" t="s">
        <v>37</v>
      </c>
      <c r="X160" s="135">
        <f>$W$160*$K$160</f>
        <v>0</v>
      </c>
      <c r="Y160" s="135">
        <v>1E-05</v>
      </c>
      <c r="Z160" s="135">
        <f>$Y$160*$K$160</f>
        <v>0.0005</v>
      </c>
      <c r="AA160" s="135">
        <v>0</v>
      </c>
      <c r="AB160" s="136">
        <f>$AA$160*$K$160</f>
        <v>0</v>
      </c>
      <c r="AS160" s="6" t="s">
        <v>162</v>
      </c>
      <c r="AU160" s="6" t="s">
        <v>145</v>
      </c>
      <c r="AV160" s="6" t="s">
        <v>121</v>
      </c>
      <c r="AZ160" s="6" t="s">
        <v>143</v>
      </c>
      <c r="BF160" s="86">
        <f>IF($V$160="základná",$O$160,0)</f>
        <v>0</v>
      </c>
      <c r="BG160" s="86">
        <f>IF($V$160="znížená",$O$160,0)</f>
        <v>0</v>
      </c>
      <c r="BH160" s="86">
        <f>IF($V$160="zákl. prenesená",$O$160,0)</f>
        <v>0</v>
      </c>
      <c r="BI160" s="86">
        <f>IF($V$160="zníž. prenesená",$O$160,0)</f>
        <v>0</v>
      </c>
      <c r="BJ160" s="86">
        <f>IF($V$160="nulová",$O$160,0)</f>
        <v>0</v>
      </c>
      <c r="BK160" s="6" t="s">
        <v>121</v>
      </c>
      <c r="BL160" s="86">
        <f>ROUND($M$160*$K$160,2)</f>
        <v>0</v>
      </c>
      <c r="BM160" s="6" t="s">
        <v>162</v>
      </c>
      <c r="BN160" s="6" t="s">
        <v>869</v>
      </c>
    </row>
    <row r="161" spans="2:66" s="6" customFormat="1" ht="27" customHeight="1">
      <c r="B161" s="22"/>
      <c r="C161" s="130" t="s">
        <v>162</v>
      </c>
      <c r="D161" s="130" t="s">
        <v>145</v>
      </c>
      <c r="E161" s="131" t="s">
        <v>870</v>
      </c>
      <c r="F161" s="219" t="s">
        <v>871</v>
      </c>
      <c r="G161" s="220"/>
      <c r="H161" s="220"/>
      <c r="I161" s="220"/>
      <c r="J161" s="132" t="s">
        <v>442</v>
      </c>
      <c r="K161" s="133">
        <v>50</v>
      </c>
      <c r="L161" s="133"/>
      <c r="M161" s="221">
        <v>0</v>
      </c>
      <c r="N161" s="220"/>
      <c r="O161" s="222">
        <f>ROUND($M$161*$K$161,2)</f>
        <v>0</v>
      </c>
      <c r="P161" s="220"/>
      <c r="Q161" s="220"/>
      <c r="R161" s="220"/>
      <c r="S161" s="23"/>
      <c r="U161" s="134"/>
      <c r="V161" s="29" t="s">
        <v>37</v>
      </c>
      <c r="X161" s="135">
        <f>$W$161*$K$161</f>
        <v>0</v>
      </c>
      <c r="Y161" s="135">
        <v>0</v>
      </c>
      <c r="Z161" s="135">
        <f>$Y$161*$K$161</f>
        <v>0</v>
      </c>
      <c r="AA161" s="135">
        <v>0</v>
      </c>
      <c r="AB161" s="136">
        <f>$AA$161*$K$161</f>
        <v>0</v>
      </c>
      <c r="AS161" s="6" t="s">
        <v>149</v>
      </c>
      <c r="AU161" s="6" t="s">
        <v>145</v>
      </c>
      <c r="AV161" s="6" t="s">
        <v>121</v>
      </c>
      <c r="AZ161" s="6" t="s">
        <v>143</v>
      </c>
      <c r="BF161" s="86">
        <f>IF($V$161="základná",$O$161,0)</f>
        <v>0</v>
      </c>
      <c r="BG161" s="86">
        <f>IF($V$161="znížená",$O$161,0)</f>
        <v>0</v>
      </c>
      <c r="BH161" s="86">
        <f>IF($V$161="zákl. prenesená",$O$161,0)</f>
        <v>0</v>
      </c>
      <c r="BI161" s="86">
        <f>IF($V$161="zníž. prenesená",$O$161,0)</f>
        <v>0</v>
      </c>
      <c r="BJ161" s="86">
        <f>IF($V$161="nulová",$O$161,0)</f>
        <v>0</v>
      </c>
      <c r="BK161" s="6" t="s">
        <v>121</v>
      </c>
      <c r="BL161" s="86">
        <f>ROUND($M$161*$K$161,2)</f>
        <v>0</v>
      </c>
      <c r="BM161" s="6" t="s">
        <v>149</v>
      </c>
      <c r="BN161" s="6" t="s">
        <v>872</v>
      </c>
    </row>
    <row r="162" spans="2:66" s="6" customFormat="1" ht="27" customHeight="1">
      <c r="B162" s="22"/>
      <c r="C162" s="137" t="s">
        <v>171</v>
      </c>
      <c r="D162" s="137" t="s">
        <v>152</v>
      </c>
      <c r="E162" s="138" t="s">
        <v>873</v>
      </c>
      <c r="F162" s="223" t="s">
        <v>874</v>
      </c>
      <c r="G162" s="224"/>
      <c r="H162" s="224"/>
      <c r="I162" s="224"/>
      <c r="J162" s="139" t="s">
        <v>442</v>
      </c>
      <c r="K162" s="140">
        <v>50</v>
      </c>
      <c r="L162" s="140"/>
      <c r="M162" s="225">
        <v>0</v>
      </c>
      <c r="N162" s="224"/>
      <c r="O162" s="226">
        <f>ROUND($M$162*$K$162,2)</f>
        <v>0</v>
      </c>
      <c r="P162" s="220"/>
      <c r="Q162" s="220"/>
      <c r="R162" s="220"/>
      <c r="S162" s="23"/>
      <c r="U162" s="134"/>
      <c r="V162" s="29" t="s">
        <v>37</v>
      </c>
      <c r="X162" s="135">
        <f>$W$162*$K$162</f>
        <v>0</v>
      </c>
      <c r="Y162" s="135">
        <v>0.00033</v>
      </c>
      <c r="Z162" s="135">
        <f>$Y$162*$K$162</f>
        <v>0.0165</v>
      </c>
      <c r="AA162" s="135">
        <v>0</v>
      </c>
      <c r="AB162" s="136">
        <f>$AA$162*$K$162</f>
        <v>0</v>
      </c>
      <c r="AS162" s="6" t="s">
        <v>156</v>
      </c>
      <c r="AU162" s="6" t="s">
        <v>152</v>
      </c>
      <c r="AV162" s="6" t="s">
        <v>121</v>
      </c>
      <c r="AZ162" s="6" t="s">
        <v>143</v>
      </c>
      <c r="BF162" s="86">
        <f>IF($V$162="základná",$O$162,0)</f>
        <v>0</v>
      </c>
      <c r="BG162" s="86">
        <f>IF($V$162="znížená",$O$162,0)</f>
        <v>0</v>
      </c>
      <c r="BH162" s="86">
        <f>IF($V$162="zákl. prenesená",$O$162,0)</f>
        <v>0</v>
      </c>
      <c r="BI162" s="86">
        <f>IF($V$162="zníž. prenesená",$O$162,0)</f>
        <v>0</v>
      </c>
      <c r="BJ162" s="86">
        <f>IF($V$162="nulová",$O$162,0)</f>
        <v>0</v>
      </c>
      <c r="BK162" s="6" t="s">
        <v>121</v>
      </c>
      <c r="BL162" s="86">
        <f>ROUND($M$162*$K$162,2)</f>
        <v>0</v>
      </c>
      <c r="BM162" s="6" t="s">
        <v>149</v>
      </c>
      <c r="BN162" s="6" t="s">
        <v>875</v>
      </c>
    </row>
    <row r="163" spans="2:66" s="6" customFormat="1" ht="27" customHeight="1">
      <c r="B163" s="22"/>
      <c r="C163" s="130" t="s">
        <v>176</v>
      </c>
      <c r="D163" s="130" t="s">
        <v>145</v>
      </c>
      <c r="E163" s="131" t="s">
        <v>876</v>
      </c>
      <c r="F163" s="219" t="s">
        <v>877</v>
      </c>
      <c r="G163" s="220"/>
      <c r="H163" s="220"/>
      <c r="I163" s="220"/>
      <c r="J163" s="132" t="s">
        <v>174</v>
      </c>
      <c r="K163" s="133">
        <v>1</v>
      </c>
      <c r="L163" s="133"/>
      <c r="M163" s="221">
        <v>0</v>
      </c>
      <c r="N163" s="220"/>
      <c r="O163" s="222">
        <f>ROUND($M$163*$K$163,2)</f>
        <v>0</v>
      </c>
      <c r="P163" s="220"/>
      <c r="Q163" s="220"/>
      <c r="R163" s="220"/>
      <c r="S163" s="23"/>
      <c r="U163" s="134"/>
      <c r="V163" s="29" t="s">
        <v>37</v>
      </c>
      <c r="X163" s="135">
        <f>$W$163*$K$163</f>
        <v>0</v>
      </c>
      <c r="Y163" s="135">
        <v>0</v>
      </c>
      <c r="Z163" s="135">
        <f>$Y$163*$K$163</f>
        <v>0</v>
      </c>
      <c r="AA163" s="135">
        <v>0</v>
      </c>
      <c r="AB163" s="136">
        <f>$AA$163*$K$163</f>
        <v>0</v>
      </c>
      <c r="AS163" s="6" t="s">
        <v>149</v>
      </c>
      <c r="AU163" s="6" t="s">
        <v>145</v>
      </c>
      <c r="AV163" s="6" t="s">
        <v>121</v>
      </c>
      <c r="AZ163" s="6" t="s">
        <v>143</v>
      </c>
      <c r="BF163" s="86">
        <f>IF($V$163="základná",$O$163,0)</f>
        <v>0</v>
      </c>
      <c r="BG163" s="86">
        <f>IF($V$163="znížená",$O$163,0)</f>
        <v>0</v>
      </c>
      <c r="BH163" s="86">
        <f>IF($V$163="zákl. prenesená",$O$163,0)</f>
        <v>0</v>
      </c>
      <c r="BI163" s="86">
        <f>IF($V$163="zníž. prenesená",$O$163,0)</f>
        <v>0</v>
      </c>
      <c r="BJ163" s="86">
        <f>IF($V$163="nulová",$O$163,0)</f>
        <v>0</v>
      </c>
      <c r="BK163" s="6" t="s">
        <v>121</v>
      </c>
      <c r="BL163" s="86">
        <f>ROUND($M$163*$K$163,2)</f>
        <v>0</v>
      </c>
      <c r="BM163" s="6" t="s">
        <v>149</v>
      </c>
      <c r="BN163" s="6" t="s">
        <v>878</v>
      </c>
    </row>
    <row r="164" spans="2:66" s="6" customFormat="1" ht="15.75" customHeight="1">
      <c r="B164" s="22"/>
      <c r="C164" s="137" t="s">
        <v>180</v>
      </c>
      <c r="D164" s="137" t="s">
        <v>152</v>
      </c>
      <c r="E164" s="138" t="s">
        <v>879</v>
      </c>
      <c r="F164" s="223" t="s">
        <v>880</v>
      </c>
      <c r="G164" s="224"/>
      <c r="H164" s="224"/>
      <c r="I164" s="224"/>
      <c r="J164" s="139" t="s">
        <v>174</v>
      </c>
      <c r="K164" s="140">
        <v>1</v>
      </c>
      <c r="L164" s="140"/>
      <c r="M164" s="225">
        <v>0</v>
      </c>
      <c r="N164" s="224"/>
      <c r="O164" s="226">
        <f>ROUND($M$164*$K$164,2)</f>
        <v>0</v>
      </c>
      <c r="P164" s="220"/>
      <c r="Q164" s="220"/>
      <c r="R164" s="220"/>
      <c r="S164" s="23"/>
      <c r="U164" s="134"/>
      <c r="V164" s="29" t="s">
        <v>37</v>
      </c>
      <c r="X164" s="135">
        <f>$W$164*$K$164</f>
        <v>0</v>
      </c>
      <c r="Y164" s="135">
        <v>0.0025</v>
      </c>
      <c r="Z164" s="135">
        <f>$Y$164*$K$164</f>
        <v>0.0025</v>
      </c>
      <c r="AA164" s="135">
        <v>0</v>
      </c>
      <c r="AB164" s="136">
        <f>$AA$164*$K$164</f>
        <v>0</v>
      </c>
      <c r="AS164" s="6" t="s">
        <v>156</v>
      </c>
      <c r="AU164" s="6" t="s">
        <v>152</v>
      </c>
      <c r="AV164" s="6" t="s">
        <v>121</v>
      </c>
      <c r="AZ164" s="6" t="s">
        <v>143</v>
      </c>
      <c r="BF164" s="86">
        <f>IF($V$164="základná",$O$164,0)</f>
        <v>0</v>
      </c>
      <c r="BG164" s="86">
        <f>IF($V$164="znížená",$O$164,0)</f>
        <v>0</v>
      </c>
      <c r="BH164" s="86">
        <f>IF($V$164="zákl. prenesená",$O$164,0)</f>
        <v>0</v>
      </c>
      <c r="BI164" s="86">
        <f>IF($V$164="zníž. prenesená",$O$164,0)</f>
        <v>0</v>
      </c>
      <c r="BJ164" s="86">
        <f>IF($V$164="nulová",$O$164,0)</f>
        <v>0</v>
      </c>
      <c r="BK164" s="6" t="s">
        <v>121</v>
      </c>
      <c r="BL164" s="86">
        <f>ROUND($M$164*$K$164,2)</f>
        <v>0</v>
      </c>
      <c r="BM164" s="6" t="s">
        <v>149</v>
      </c>
      <c r="BN164" s="6" t="s">
        <v>881</v>
      </c>
    </row>
    <row r="165" spans="2:66" s="6" customFormat="1" ht="27" customHeight="1">
      <c r="B165" s="22"/>
      <c r="C165" s="130" t="s">
        <v>7</v>
      </c>
      <c r="D165" s="130" t="s">
        <v>145</v>
      </c>
      <c r="E165" s="131" t="s">
        <v>882</v>
      </c>
      <c r="F165" s="219" t="s">
        <v>883</v>
      </c>
      <c r="G165" s="220"/>
      <c r="H165" s="220"/>
      <c r="I165" s="220"/>
      <c r="J165" s="132" t="s">
        <v>174</v>
      </c>
      <c r="K165" s="133">
        <v>1</v>
      </c>
      <c r="L165" s="133"/>
      <c r="M165" s="221">
        <v>0</v>
      </c>
      <c r="N165" s="220"/>
      <c r="O165" s="222">
        <f>ROUND($M$165*$K$165,2)</f>
        <v>0</v>
      </c>
      <c r="P165" s="220"/>
      <c r="Q165" s="220"/>
      <c r="R165" s="220"/>
      <c r="S165" s="23"/>
      <c r="U165" s="134"/>
      <c r="V165" s="29" t="s">
        <v>37</v>
      </c>
      <c r="X165" s="135">
        <f>$W$165*$K$165</f>
        <v>0</v>
      </c>
      <c r="Y165" s="135">
        <v>11.29823</v>
      </c>
      <c r="Z165" s="135">
        <f>$Y$165*$K$165</f>
        <v>11.29823</v>
      </c>
      <c r="AA165" s="135">
        <v>0</v>
      </c>
      <c r="AB165" s="136">
        <f>$AA$165*$K$165</f>
        <v>0</v>
      </c>
      <c r="AS165" s="6" t="s">
        <v>149</v>
      </c>
      <c r="AU165" s="6" t="s">
        <v>145</v>
      </c>
      <c r="AV165" s="6" t="s">
        <v>121</v>
      </c>
      <c r="AZ165" s="6" t="s">
        <v>143</v>
      </c>
      <c r="BF165" s="86">
        <f>IF($V$165="základná",$O$165,0)</f>
        <v>0</v>
      </c>
      <c r="BG165" s="86">
        <f>IF($V$165="znížená",$O$165,0)</f>
        <v>0</v>
      </c>
      <c r="BH165" s="86">
        <f>IF($V$165="zákl. prenesená",$O$165,0)</f>
        <v>0</v>
      </c>
      <c r="BI165" s="86">
        <f>IF($V$165="zníž. prenesená",$O$165,0)</f>
        <v>0</v>
      </c>
      <c r="BJ165" s="86">
        <f>IF($V$165="nulová",$O$165,0)</f>
        <v>0</v>
      </c>
      <c r="BK165" s="6" t="s">
        <v>121</v>
      </c>
      <c r="BL165" s="86">
        <f>ROUND($M$165*$K$165,2)</f>
        <v>0</v>
      </c>
      <c r="BM165" s="6" t="s">
        <v>149</v>
      </c>
      <c r="BN165" s="6" t="s">
        <v>884</v>
      </c>
    </row>
    <row r="166" spans="2:66" s="6" customFormat="1" ht="15.75" customHeight="1">
      <c r="B166" s="22"/>
      <c r="C166" s="130" t="s">
        <v>482</v>
      </c>
      <c r="D166" s="130" t="s">
        <v>145</v>
      </c>
      <c r="E166" s="131" t="s">
        <v>885</v>
      </c>
      <c r="F166" s="219" t="s">
        <v>886</v>
      </c>
      <c r="G166" s="220"/>
      <c r="H166" s="220"/>
      <c r="I166" s="220"/>
      <c r="J166" s="132" t="s">
        <v>174</v>
      </c>
      <c r="K166" s="133">
        <v>1</v>
      </c>
      <c r="L166" s="133"/>
      <c r="M166" s="221">
        <v>0</v>
      </c>
      <c r="N166" s="220"/>
      <c r="O166" s="222">
        <f>ROUND($M$166*$K$166,2)</f>
        <v>0</v>
      </c>
      <c r="P166" s="220"/>
      <c r="Q166" s="220"/>
      <c r="R166" s="220"/>
      <c r="S166" s="23"/>
      <c r="U166" s="134"/>
      <c r="V166" s="29" t="s">
        <v>37</v>
      </c>
      <c r="X166" s="135">
        <f>$W$166*$K$166</f>
        <v>0</v>
      </c>
      <c r="Y166" s="135">
        <v>0.11406</v>
      </c>
      <c r="Z166" s="135">
        <f>$Y$166*$K$166</f>
        <v>0.11406</v>
      </c>
      <c r="AA166" s="135">
        <v>0</v>
      </c>
      <c r="AB166" s="136">
        <f>$AA$166*$K$166</f>
        <v>0</v>
      </c>
      <c r="AS166" s="6" t="s">
        <v>149</v>
      </c>
      <c r="AU166" s="6" t="s">
        <v>145</v>
      </c>
      <c r="AV166" s="6" t="s">
        <v>121</v>
      </c>
      <c r="AZ166" s="6" t="s">
        <v>143</v>
      </c>
      <c r="BF166" s="86">
        <f>IF($V$166="základná",$O$166,0)</f>
        <v>0</v>
      </c>
      <c r="BG166" s="86">
        <f>IF($V$166="znížená",$O$166,0)</f>
        <v>0</v>
      </c>
      <c r="BH166" s="86">
        <f>IF($V$166="zákl. prenesená",$O$166,0)</f>
        <v>0</v>
      </c>
      <c r="BI166" s="86">
        <f>IF($V$166="zníž. prenesená",$O$166,0)</f>
        <v>0</v>
      </c>
      <c r="BJ166" s="86">
        <f>IF($V$166="nulová",$O$166,0)</f>
        <v>0</v>
      </c>
      <c r="BK166" s="6" t="s">
        <v>121</v>
      </c>
      <c r="BL166" s="86">
        <f>ROUND($M$166*$K$166,2)</f>
        <v>0</v>
      </c>
      <c r="BM166" s="6" t="s">
        <v>149</v>
      </c>
      <c r="BN166" s="6" t="s">
        <v>887</v>
      </c>
    </row>
    <row r="167" spans="2:66" s="6" customFormat="1" ht="15.75" customHeight="1">
      <c r="B167" s="22"/>
      <c r="C167" s="137" t="s">
        <v>262</v>
      </c>
      <c r="D167" s="137" t="s">
        <v>152</v>
      </c>
      <c r="E167" s="138" t="s">
        <v>888</v>
      </c>
      <c r="F167" s="223" t="s">
        <v>889</v>
      </c>
      <c r="G167" s="224"/>
      <c r="H167" s="224"/>
      <c r="I167" s="224"/>
      <c r="J167" s="139" t="s">
        <v>174</v>
      </c>
      <c r="K167" s="140">
        <v>1</v>
      </c>
      <c r="L167" s="140"/>
      <c r="M167" s="225">
        <v>0</v>
      </c>
      <c r="N167" s="224"/>
      <c r="O167" s="226">
        <f>ROUND($M$167*$K$167,2)</f>
        <v>0</v>
      </c>
      <c r="P167" s="220"/>
      <c r="Q167" s="220"/>
      <c r="R167" s="220"/>
      <c r="S167" s="23"/>
      <c r="U167" s="134"/>
      <c r="V167" s="29" t="s">
        <v>37</v>
      </c>
      <c r="X167" s="135">
        <f>$W$167*$K$167</f>
        <v>0</v>
      </c>
      <c r="Y167" s="135">
        <v>0.016</v>
      </c>
      <c r="Z167" s="135">
        <f>$Y$167*$K$167</f>
        <v>0.016</v>
      </c>
      <c r="AA167" s="135">
        <v>0</v>
      </c>
      <c r="AB167" s="136">
        <f>$AA$167*$K$167</f>
        <v>0</v>
      </c>
      <c r="AS167" s="6" t="s">
        <v>156</v>
      </c>
      <c r="AU167" s="6" t="s">
        <v>152</v>
      </c>
      <c r="AV167" s="6" t="s">
        <v>121</v>
      </c>
      <c r="AZ167" s="6" t="s">
        <v>143</v>
      </c>
      <c r="BF167" s="86">
        <f>IF($V$167="základná",$O$167,0)</f>
        <v>0</v>
      </c>
      <c r="BG167" s="86">
        <f>IF($V$167="znížená",$O$167,0)</f>
        <v>0</v>
      </c>
      <c r="BH167" s="86">
        <f>IF($V$167="zákl. prenesená",$O$167,0)</f>
        <v>0</v>
      </c>
      <c r="BI167" s="86">
        <f>IF($V$167="zníž. prenesená",$O$167,0)</f>
        <v>0</v>
      </c>
      <c r="BJ167" s="86">
        <f>IF($V$167="nulová",$O$167,0)</f>
        <v>0</v>
      </c>
      <c r="BK167" s="6" t="s">
        <v>121</v>
      </c>
      <c r="BL167" s="86">
        <f>ROUND($M$167*$K$167,2)</f>
        <v>0</v>
      </c>
      <c r="BM167" s="6" t="s">
        <v>149</v>
      </c>
      <c r="BN167" s="6" t="s">
        <v>890</v>
      </c>
    </row>
    <row r="168" spans="2:66" s="6" customFormat="1" ht="15.75" customHeight="1">
      <c r="B168" s="22"/>
      <c r="C168" s="130" t="s">
        <v>531</v>
      </c>
      <c r="D168" s="130" t="s">
        <v>145</v>
      </c>
      <c r="E168" s="131" t="s">
        <v>891</v>
      </c>
      <c r="F168" s="219" t="s">
        <v>892</v>
      </c>
      <c r="G168" s="220"/>
      <c r="H168" s="220"/>
      <c r="I168" s="220"/>
      <c r="J168" s="132" t="s">
        <v>442</v>
      </c>
      <c r="K168" s="133">
        <v>50</v>
      </c>
      <c r="L168" s="133"/>
      <c r="M168" s="221">
        <v>0</v>
      </c>
      <c r="N168" s="220"/>
      <c r="O168" s="222">
        <f>ROUND($M$168*$K$168,2)</f>
        <v>0</v>
      </c>
      <c r="P168" s="220"/>
      <c r="Q168" s="220"/>
      <c r="R168" s="220"/>
      <c r="S168" s="23"/>
      <c r="U168" s="134"/>
      <c r="V168" s="29" t="s">
        <v>37</v>
      </c>
      <c r="X168" s="135">
        <f>$W$168*$K$168</f>
        <v>0</v>
      </c>
      <c r="Y168" s="135">
        <v>0.000322</v>
      </c>
      <c r="Z168" s="135">
        <f>$Y$168*$K$168</f>
        <v>0.0161</v>
      </c>
      <c r="AA168" s="135">
        <v>0</v>
      </c>
      <c r="AB168" s="136">
        <f>$AA$168*$K$168</f>
        <v>0</v>
      </c>
      <c r="AS168" s="6" t="s">
        <v>149</v>
      </c>
      <c r="AU168" s="6" t="s">
        <v>145</v>
      </c>
      <c r="AV168" s="6" t="s">
        <v>121</v>
      </c>
      <c r="AZ168" s="6" t="s">
        <v>143</v>
      </c>
      <c r="BF168" s="86">
        <f>IF($V$168="základná",$O$168,0)</f>
        <v>0</v>
      </c>
      <c r="BG168" s="86">
        <f>IF($V$168="znížená",$O$168,0)</f>
        <v>0</v>
      </c>
      <c r="BH168" s="86">
        <f>IF($V$168="zákl. prenesená",$O$168,0)</f>
        <v>0</v>
      </c>
      <c r="BI168" s="86">
        <f>IF($V$168="zníž. prenesená",$O$168,0)</f>
        <v>0</v>
      </c>
      <c r="BJ168" s="86">
        <f>IF($V$168="nulová",$O$168,0)</f>
        <v>0</v>
      </c>
      <c r="BK168" s="6" t="s">
        <v>121</v>
      </c>
      <c r="BL168" s="86">
        <f>ROUND($M$168*$K$168,2)</f>
        <v>0</v>
      </c>
      <c r="BM168" s="6" t="s">
        <v>149</v>
      </c>
      <c r="BN168" s="6" t="s">
        <v>893</v>
      </c>
    </row>
    <row r="169" spans="2:64" s="120" customFormat="1" ht="30.75" customHeight="1">
      <c r="B169" s="121"/>
      <c r="D169" s="129" t="s">
        <v>116</v>
      </c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233">
        <f>$BL$169</f>
        <v>0</v>
      </c>
      <c r="P169" s="234"/>
      <c r="Q169" s="234"/>
      <c r="R169" s="234"/>
      <c r="S169" s="124"/>
      <c r="U169" s="125"/>
      <c r="X169" s="126">
        <f>$X$170</f>
        <v>0</v>
      </c>
      <c r="Z169" s="126">
        <f>$Z$170</f>
        <v>0</v>
      </c>
      <c r="AB169" s="127">
        <f>$AB$170</f>
        <v>0</v>
      </c>
      <c r="AS169" s="123" t="s">
        <v>77</v>
      </c>
      <c r="AU169" s="123" t="s">
        <v>69</v>
      </c>
      <c r="AV169" s="123" t="s">
        <v>77</v>
      </c>
      <c r="AZ169" s="123" t="s">
        <v>143</v>
      </c>
      <c r="BL169" s="128">
        <f>$BL$170</f>
        <v>0</v>
      </c>
    </row>
    <row r="170" spans="2:66" s="6" customFormat="1" ht="27" customHeight="1">
      <c r="B170" s="22"/>
      <c r="C170" s="130" t="s">
        <v>354</v>
      </c>
      <c r="D170" s="130" t="s">
        <v>145</v>
      </c>
      <c r="E170" s="131" t="s">
        <v>894</v>
      </c>
      <c r="F170" s="219" t="s">
        <v>895</v>
      </c>
      <c r="G170" s="220"/>
      <c r="H170" s="220"/>
      <c r="I170" s="220"/>
      <c r="J170" s="132" t="s">
        <v>430</v>
      </c>
      <c r="K170" s="133">
        <v>34.109</v>
      </c>
      <c r="L170" s="133"/>
      <c r="M170" s="221">
        <v>0</v>
      </c>
      <c r="N170" s="220"/>
      <c r="O170" s="222">
        <f>ROUND($M$170*$K$170,2)</f>
        <v>0</v>
      </c>
      <c r="P170" s="220"/>
      <c r="Q170" s="220"/>
      <c r="R170" s="220"/>
      <c r="S170" s="23"/>
      <c r="U170" s="134"/>
      <c r="V170" s="29" t="s">
        <v>37</v>
      </c>
      <c r="X170" s="135">
        <f>$W$170*$K$170</f>
        <v>0</v>
      </c>
      <c r="Y170" s="135">
        <v>0</v>
      </c>
      <c r="Z170" s="135">
        <f>$Y$170*$K$170</f>
        <v>0</v>
      </c>
      <c r="AA170" s="135">
        <v>0</v>
      </c>
      <c r="AB170" s="136">
        <f>$AA$170*$K$170</f>
        <v>0</v>
      </c>
      <c r="AS170" s="6" t="s">
        <v>149</v>
      </c>
      <c r="AU170" s="6" t="s">
        <v>145</v>
      </c>
      <c r="AV170" s="6" t="s">
        <v>121</v>
      </c>
      <c r="AZ170" s="6" t="s">
        <v>143</v>
      </c>
      <c r="BF170" s="86">
        <f>IF($V$170="základná",$O$170,0)</f>
        <v>0</v>
      </c>
      <c r="BG170" s="86">
        <f>IF($V$170="znížená",$O$170,0)</f>
        <v>0</v>
      </c>
      <c r="BH170" s="86">
        <f>IF($V$170="zákl. prenesená",$O$170,0)</f>
        <v>0</v>
      </c>
      <c r="BI170" s="86">
        <f>IF($V$170="zníž. prenesená",$O$170,0)</f>
        <v>0</v>
      </c>
      <c r="BJ170" s="86">
        <f>IF($V$170="nulová",$O$170,0)</f>
        <v>0</v>
      </c>
      <c r="BK170" s="6" t="s">
        <v>121</v>
      </c>
      <c r="BL170" s="86">
        <f>ROUND($M$170*$K$170,2)</f>
        <v>0</v>
      </c>
      <c r="BM170" s="6" t="s">
        <v>149</v>
      </c>
      <c r="BN170" s="6" t="s">
        <v>896</v>
      </c>
    </row>
    <row r="171" spans="2:64" s="6" customFormat="1" ht="51" customHeight="1">
      <c r="B171" s="22"/>
      <c r="D171" s="122" t="s">
        <v>432</v>
      </c>
      <c r="O171" s="215">
        <f>$BL$171</f>
        <v>0</v>
      </c>
      <c r="P171" s="172"/>
      <c r="Q171" s="172"/>
      <c r="R171" s="172"/>
      <c r="S171" s="23"/>
      <c r="U171" s="57"/>
      <c r="AB171" s="58"/>
      <c r="AU171" s="6" t="s">
        <v>69</v>
      </c>
      <c r="AV171" s="6" t="s">
        <v>70</v>
      </c>
      <c r="AZ171" s="6" t="s">
        <v>433</v>
      </c>
      <c r="BL171" s="86">
        <f>SUM($BL$172:$BL$176)</f>
        <v>0</v>
      </c>
    </row>
    <row r="172" spans="2:64" s="6" customFormat="1" ht="23.25" customHeight="1">
      <c r="B172" s="22"/>
      <c r="C172" s="153"/>
      <c r="D172" s="153" t="s">
        <v>145</v>
      </c>
      <c r="E172" s="154"/>
      <c r="F172" s="231"/>
      <c r="G172" s="232"/>
      <c r="H172" s="232"/>
      <c r="I172" s="232"/>
      <c r="J172" s="155"/>
      <c r="K172" s="156"/>
      <c r="L172" s="156"/>
      <c r="M172" s="221"/>
      <c r="N172" s="220"/>
      <c r="O172" s="222">
        <f>$BL$172</f>
        <v>0</v>
      </c>
      <c r="P172" s="220"/>
      <c r="Q172" s="220"/>
      <c r="R172" s="220"/>
      <c r="S172" s="23"/>
      <c r="U172" s="134"/>
      <c r="V172" s="157" t="s">
        <v>37</v>
      </c>
      <c r="AB172" s="58"/>
      <c r="AU172" s="6" t="s">
        <v>433</v>
      </c>
      <c r="AV172" s="6" t="s">
        <v>77</v>
      </c>
      <c r="AZ172" s="6" t="s">
        <v>433</v>
      </c>
      <c r="BF172" s="86">
        <f>IF($V$172="základná",$O$172,0)</f>
        <v>0</v>
      </c>
      <c r="BG172" s="86">
        <f>IF($V$172="znížená",$O$172,0)</f>
        <v>0</v>
      </c>
      <c r="BH172" s="86">
        <f>IF($V$172="zákl. prenesená",$O$172,0)</f>
        <v>0</v>
      </c>
      <c r="BI172" s="86">
        <f>IF($V$172="zníž. prenesená",$O$172,0)</f>
        <v>0</v>
      </c>
      <c r="BJ172" s="86">
        <f>IF($V$172="nulová",$O$172,0)</f>
        <v>0</v>
      </c>
      <c r="BK172" s="6" t="s">
        <v>121</v>
      </c>
      <c r="BL172" s="86">
        <f>$M$172*$K$172</f>
        <v>0</v>
      </c>
    </row>
    <row r="173" spans="2:64" s="6" customFormat="1" ht="23.25" customHeight="1">
      <c r="B173" s="22"/>
      <c r="C173" s="153"/>
      <c r="D173" s="153" t="s">
        <v>145</v>
      </c>
      <c r="E173" s="154"/>
      <c r="F173" s="231"/>
      <c r="G173" s="232"/>
      <c r="H173" s="232"/>
      <c r="I173" s="232"/>
      <c r="J173" s="155"/>
      <c r="K173" s="156"/>
      <c r="L173" s="156"/>
      <c r="M173" s="221"/>
      <c r="N173" s="220"/>
      <c r="O173" s="222">
        <f>$BL$173</f>
        <v>0</v>
      </c>
      <c r="P173" s="220"/>
      <c r="Q173" s="220"/>
      <c r="R173" s="220"/>
      <c r="S173" s="23"/>
      <c r="U173" s="134"/>
      <c r="V173" s="157" t="s">
        <v>37</v>
      </c>
      <c r="AB173" s="58"/>
      <c r="AU173" s="6" t="s">
        <v>433</v>
      </c>
      <c r="AV173" s="6" t="s">
        <v>77</v>
      </c>
      <c r="AZ173" s="6" t="s">
        <v>433</v>
      </c>
      <c r="BF173" s="86">
        <f>IF($V$173="základná",$O$173,0)</f>
        <v>0</v>
      </c>
      <c r="BG173" s="86">
        <f>IF($V$173="znížená",$O$173,0)</f>
        <v>0</v>
      </c>
      <c r="BH173" s="86">
        <f>IF($V$173="zákl. prenesená",$O$173,0)</f>
        <v>0</v>
      </c>
      <c r="BI173" s="86">
        <f>IF($V$173="zníž. prenesená",$O$173,0)</f>
        <v>0</v>
      </c>
      <c r="BJ173" s="86">
        <f>IF($V$173="nulová",$O$173,0)</f>
        <v>0</v>
      </c>
      <c r="BK173" s="6" t="s">
        <v>121</v>
      </c>
      <c r="BL173" s="86">
        <f>$M$173*$K$173</f>
        <v>0</v>
      </c>
    </row>
    <row r="174" spans="2:64" s="6" customFormat="1" ht="23.25" customHeight="1">
      <c r="B174" s="22"/>
      <c r="C174" s="153"/>
      <c r="D174" s="153" t="s">
        <v>145</v>
      </c>
      <c r="E174" s="154"/>
      <c r="F174" s="231"/>
      <c r="G174" s="232"/>
      <c r="H174" s="232"/>
      <c r="I174" s="232"/>
      <c r="J174" s="155"/>
      <c r="K174" s="156"/>
      <c r="L174" s="156"/>
      <c r="M174" s="221"/>
      <c r="N174" s="220"/>
      <c r="O174" s="222">
        <f>$BL$174</f>
        <v>0</v>
      </c>
      <c r="P174" s="220"/>
      <c r="Q174" s="220"/>
      <c r="R174" s="220"/>
      <c r="S174" s="23"/>
      <c r="U174" s="134"/>
      <c r="V174" s="157" t="s">
        <v>37</v>
      </c>
      <c r="AB174" s="58"/>
      <c r="AU174" s="6" t="s">
        <v>433</v>
      </c>
      <c r="AV174" s="6" t="s">
        <v>77</v>
      </c>
      <c r="AZ174" s="6" t="s">
        <v>433</v>
      </c>
      <c r="BF174" s="86">
        <f>IF($V$174="základná",$O$174,0)</f>
        <v>0</v>
      </c>
      <c r="BG174" s="86">
        <f>IF($V$174="znížená",$O$174,0)</f>
        <v>0</v>
      </c>
      <c r="BH174" s="86">
        <f>IF($V$174="zákl. prenesená",$O$174,0)</f>
        <v>0</v>
      </c>
      <c r="BI174" s="86">
        <f>IF($V$174="zníž. prenesená",$O$174,0)</f>
        <v>0</v>
      </c>
      <c r="BJ174" s="86">
        <f>IF($V$174="nulová",$O$174,0)</f>
        <v>0</v>
      </c>
      <c r="BK174" s="6" t="s">
        <v>121</v>
      </c>
      <c r="BL174" s="86">
        <f>$M$174*$K$174</f>
        <v>0</v>
      </c>
    </row>
    <row r="175" spans="2:64" s="6" customFormat="1" ht="23.25" customHeight="1">
      <c r="B175" s="22"/>
      <c r="C175" s="153"/>
      <c r="D175" s="153" t="s">
        <v>145</v>
      </c>
      <c r="E175" s="154"/>
      <c r="F175" s="231"/>
      <c r="G175" s="232"/>
      <c r="H175" s="232"/>
      <c r="I175" s="232"/>
      <c r="J175" s="155"/>
      <c r="K175" s="156"/>
      <c r="L175" s="156"/>
      <c r="M175" s="221"/>
      <c r="N175" s="220"/>
      <c r="O175" s="222">
        <f>$BL$175</f>
        <v>0</v>
      </c>
      <c r="P175" s="220"/>
      <c r="Q175" s="220"/>
      <c r="R175" s="220"/>
      <c r="S175" s="23"/>
      <c r="U175" s="134"/>
      <c r="V175" s="157" t="s">
        <v>37</v>
      </c>
      <c r="AB175" s="58"/>
      <c r="AU175" s="6" t="s">
        <v>433</v>
      </c>
      <c r="AV175" s="6" t="s">
        <v>77</v>
      </c>
      <c r="AZ175" s="6" t="s">
        <v>433</v>
      </c>
      <c r="BF175" s="86">
        <f>IF($V$175="základná",$O$175,0)</f>
        <v>0</v>
      </c>
      <c r="BG175" s="86">
        <f>IF($V$175="znížená",$O$175,0)</f>
        <v>0</v>
      </c>
      <c r="BH175" s="86">
        <f>IF($V$175="zákl. prenesená",$O$175,0)</f>
        <v>0</v>
      </c>
      <c r="BI175" s="86">
        <f>IF($V$175="zníž. prenesená",$O$175,0)</f>
        <v>0</v>
      </c>
      <c r="BJ175" s="86">
        <f>IF($V$175="nulová",$O$175,0)</f>
        <v>0</v>
      </c>
      <c r="BK175" s="6" t="s">
        <v>121</v>
      </c>
      <c r="BL175" s="86">
        <f>$M$175*$K$175</f>
        <v>0</v>
      </c>
    </row>
    <row r="176" spans="2:64" s="6" customFormat="1" ht="23.25" customHeight="1">
      <c r="B176" s="22"/>
      <c r="C176" s="153"/>
      <c r="D176" s="153" t="s">
        <v>145</v>
      </c>
      <c r="E176" s="154"/>
      <c r="F176" s="231"/>
      <c r="G176" s="232"/>
      <c r="H176" s="232"/>
      <c r="I176" s="232"/>
      <c r="J176" s="155"/>
      <c r="K176" s="156"/>
      <c r="L176" s="156"/>
      <c r="M176" s="221"/>
      <c r="N176" s="220"/>
      <c r="O176" s="222">
        <f>$BL$176</f>
        <v>0</v>
      </c>
      <c r="P176" s="220"/>
      <c r="Q176" s="220"/>
      <c r="R176" s="220"/>
      <c r="S176" s="23"/>
      <c r="U176" s="134"/>
      <c r="V176" s="157" t="s">
        <v>37</v>
      </c>
      <c r="W176" s="41"/>
      <c r="X176" s="41"/>
      <c r="Y176" s="41"/>
      <c r="Z176" s="41"/>
      <c r="AA176" s="41"/>
      <c r="AB176" s="43"/>
      <c r="AU176" s="6" t="s">
        <v>433</v>
      </c>
      <c r="AV176" s="6" t="s">
        <v>77</v>
      </c>
      <c r="AZ176" s="6" t="s">
        <v>433</v>
      </c>
      <c r="BF176" s="86">
        <f>IF($V$176="základná",$O$176,0)</f>
        <v>0</v>
      </c>
      <c r="BG176" s="86">
        <f>IF($V$176="znížená",$O$176,0)</f>
        <v>0</v>
      </c>
      <c r="BH176" s="86">
        <f>IF($V$176="zákl. prenesená",$O$176,0)</f>
        <v>0</v>
      </c>
      <c r="BI176" s="86">
        <f>IF($V$176="zníž. prenesená",$O$176,0)</f>
        <v>0</v>
      </c>
      <c r="BJ176" s="86">
        <f>IF($V$176="nulová",$O$176,0)</f>
        <v>0</v>
      </c>
      <c r="BK176" s="6" t="s">
        <v>121</v>
      </c>
      <c r="BL176" s="86">
        <f>$M$176*$K$176</f>
        <v>0</v>
      </c>
    </row>
    <row r="177" spans="2:19" s="6" customFormat="1" ht="7.5" customHeight="1">
      <c r="B177" s="44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6"/>
    </row>
    <row r="238" s="2" customFormat="1" ht="14.25" customHeight="1"/>
  </sheetData>
  <sheetProtection/>
  <mergeCells count="182">
    <mergeCell ref="O101:R101"/>
    <mergeCell ref="M103:R103"/>
    <mergeCell ref="M173:N173"/>
    <mergeCell ref="O173:R173"/>
    <mergeCell ref="T1:AD1"/>
    <mergeCell ref="O122:R122"/>
    <mergeCell ref="O153:R153"/>
    <mergeCell ref="O158:R158"/>
    <mergeCell ref="O169:R169"/>
    <mergeCell ref="O171:R171"/>
    <mergeCell ref="N116:R116"/>
    <mergeCell ref="N117:R117"/>
    <mergeCell ref="F175:I175"/>
    <mergeCell ref="M175:N175"/>
    <mergeCell ref="O175:R175"/>
    <mergeCell ref="F176:I176"/>
    <mergeCell ref="M176:N176"/>
    <mergeCell ref="O176:R176"/>
    <mergeCell ref="F174:I174"/>
    <mergeCell ref="M174:N174"/>
    <mergeCell ref="O174:R174"/>
    <mergeCell ref="F170:I170"/>
    <mergeCell ref="M170:N170"/>
    <mergeCell ref="O170:R170"/>
    <mergeCell ref="F172:I172"/>
    <mergeCell ref="M172:N172"/>
    <mergeCell ref="O172:R172"/>
    <mergeCell ref="F173:I173"/>
    <mergeCell ref="F167:I167"/>
    <mergeCell ref="M167:N167"/>
    <mergeCell ref="O167:R167"/>
    <mergeCell ref="F168:I168"/>
    <mergeCell ref="M168:N168"/>
    <mergeCell ref="O168:R168"/>
    <mergeCell ref="F165:I165"/>
    <mergeCell ref="M165:N165"/>
    <mergeCell ref="O165:R165"/>
    <mergeCell ref="F166:I166"/>
    <mergeCell ref="M166:N166"/>
    <mergeCell ref="O166:R166"/>
    <mergeCell ref="F163:I163"/>
    <mergeCell ref="M163:N163"/>
    <mergeCell ref="O163:R163"/>
    <mergeCell ref="F164:I164"/>
    <mergeCell ref="M164:N164"/>
    <mergeCell ref="O164:R164"/>
    <mergeCell ref="F161:I161"/>
    <mergeCell ref="M161:N161"/>
    <mergeCell ref="O161:R161"/>
    <mergeCell ref="F162:I162"/>
    <mergeCell ref="M162:N162"/>
    <mergeCell ref="O162:R162"/>
    <mergeCell ref="F159:I159"/>
    <mergeCell ref="M159:N159"/>
    <mergeCell ref="O159:R159"/>
    <mergeCell ref="F160:I160"/>
    <mergeCell ref="M160:N160"/>
    <mergeCell ref="O160:R160"/>
    <mergeCell ref="F154:I154"/>
    <mergeCell ref="M154:N154"/>
    <mergeCell ref="O154:R154"/>
    <mergeCell ref="F155:I155"/>
    <mergeCell ref="F156:I156"/>
    <mergeCell ref="F157:I157"/>
    <mergeCell ref="F149:I149"/>
    <mergeCell ref="F150:I150"/>
    <mergeCell ref="F151:I151"/>
    <mergeCell ref="M151:N151"/>
    <mergeCell ref="O151:R151"/>
    <mergeCell ref="F152:I152"/>
    <mergeCell ref="M152:N152"/>
    <mergeCell ref="O152:R152"/>
    <mergeCell ref="F145:I145"/>
    <mergeCell ref="F146:I146"/>
    <mergeCell ref="F147:I147"/>
    <mergeCell ref="M147:N147"/>
    <mergeCell ref="O147:R147"/>
    <mergeCell ref="F148:I148"/>
    <mergeCell ref="F141:I141"/>
    <mergeCell ref="M141:N141"/>
    <mergeCell ref="O141:R141"/>
    <mergeCell ref="F142:I142"/>
    <mergeCell ref="F143:I143"/>
    <mergeCell ref="F144:I144"/>
    <mergeCell ref="F138:I138"/>
    <mergeCell ref="F139:I139"/>
    <mergeCell ref="M139:N139"/>
    <mergeCell ref="O139:R139"/>
    <mergeCell ref="F140:I140"/>
    <mergeCell ref="M140:N140"/>
    <mergeCell ref="O140:R140"/>
    <mergeCell ref="F134:I134"/>
    <mergeCell ref="F135:I135"/>
    <mergeCell ref="F136:I136"/>
    <mergeCell ref="F137:I137"/>
    <mergeCell ref="M137:N137"/>
    <mergeCell ref="O137:R137"/>
    <mergeCell ref="F132:I132"/>
    <mergeCell ref="M132:N132"/>
    <mergeCell ref="O132:R132"/>
    <mergeCell ref="F133:I133"/>
    <mergeCell ref="M133:N133"/>
    <mergeCell ref="O133:R133"/>
    <mergeCell ref="F128:I128"/>
    <mergeCell ref="F129:I129"/>
    <mergeCell ref="M129:N129"/>
    <mergeCell ref="O129:R129"/>
    <mergeCell ref="F130:I130"/>
    <mergeCell ref="F131:I131"/>
    <mergeCell ref="F124:I124"/>
    <mergeCell ref="F125:I125"/>
    <mergeCell ref="F126:I126"/>
    <mergeCell ref="F127:I127"/>
    <mergeCell ref="M127:N127"/>
    <mergeCell ref="O127:R127"/>
    <mergeCell ref="F119:I119"/>
    <mergeCell ref="M119:N119"/>
    <mergeCell ref="O119:R119"/>
    <mergeCell ref="F123:I123"/>
    <mergeCell ref="M123:N123"/>
    <mergeCell ref="O123:R123"/>
    <mergeCell ref="O120:R120"/>
    <mergeCell ref="O121:R121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72:D177">
      <formula1>"K,M"</formula1>
    </dataValidation>
    <dataValidation type="list" allowBlank="1" showInputMessage="1" showErrorMessage="1" error="Povolené sú hodnoty základná, znížená, nulová." sqref="V172:V177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37"/>
  <sheetViews>
    <sheetView showGridLines="0" zoomScalePageLayoutView="0" workbookViewId="0" topLeftCell="A1">
      <pane ySplit="1" topLeftCell="A162" activePane="bottomLeft" state="frozen"/>
      <selection pane="topLeft" activeCell="A1" sqref="A1"/>
      <selection pane="bottomLeft" activeCell="N111" sqref="N111:Q11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47" s="2" customFormat="1" ht="37.5" customHeight="1">
      <c r="C1" s="168" t="s">
        <v>4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202" t="s">
        <v>5</v>
      </c>
      <c r="U1" s="169"/>
      <c r="V1" s="169"/>
      <c r="W1" s="169"/>
      <c r="X1" s="169"/>
      <c r="Y1" s="169"/>
      <c r="Z1" s="169"/>
      <c r="AA1" s="169"/>
      <c r="AB1" s="169"/>
      <c r="AC1" s="169"/>
      <c r="AD1" s="169"/>
      <c r="AU1" s="2" t="s">
        <v>93</v>
      </c>
    </row>
    <row r="2" spans="2:47" s="2" customFormat="1" ht="7.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AU2" s="2" t="s">
        <v>70</v>
      </c>
    </row>
    <row r="3" spans="2:47" s="2" customFormat="1" ht="37.5" customHeight="1">
      <c r="B3" s="10"/>
      <c r="C3" s="170" t="s">
        <v>103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1"/>
      <c r="U3" s="12" t="s">
        <v>9</v>
      </c>
      <c r="AU3" s="2" t="s">
        <v>3</v>
      </c>
    </row>
    <row r="4" spans="2:19" s="2" customFormat="1" ht="7.5" customHeight="1">
      <c r="B4" s="10"/>
      <c r="S4" s="11"/>
    </row>
    <row r="5" spans="2:19" s="2" customFormat="1" ht="26.25" customHeight="1">
      <c r="B5" s="10"/>
      <c r="D5" s="17" t="s">
        <v>15</v>
      </c>
      <c r="F5" s="205" t="str">
        <f>'Rekapitulácia stavby'!$K$6</f>
        <v>REGENERÁCIA VNÚTROBLOKOV SÍDLISK MESTA BREZNO - MARGITIN PARK</v>
      </c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S5" s="11"/>
    </row>
    <row r="6" spans="2:19" s="6" customFormat="1" ht="33.75" customHeight="1">
      <c r="B6" s="22"/>
      <c r="D6" s="16" t="s">
        <v>104</v>
      </c>
      <c r="F6" s="175" t="s">
        <v>897</v>
      </c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S6" s="23"/>
    </row>
    <row r="7" spans="2:19" s="6" customFormat="1" ht="15" customHeight="1">
      <c r="B7" s="22"/>
      <c r="D7" s="17" t="s">
        <v>17</v>
      </c>
      <c r="F7" s="15"/>
      <c r="N7" s="17" t="s">
        <v>18</v>
      </c>
      <c r="P7" s="15"/>
      <c r="S7" s="23"/>
    </row>
    <row r="8" spans="2:19" s="6" customFormat="1" ht="15" customHeight="1">
      <c r="B8" s="22"/>
      <c r="D8" s="17" t="s">
        <v>19</v>
      </c>
      <c r="F8" s="15" t="s">
        <v>20</v>
      </c>
      <c r="N8" s="17" t="s">
        <v>21</v>
      </c>
      <c r="P8" s="206"/>
      <c r="Q8" s="172"/>
      <c r="S8" s="23"/>
    </row>
    <row r="9" spans="2:19" s="6" customFormat="1" ht="12" customHeight="1">
      <c r="B9" s="22"/>
      <c r="S9" s="23"/>
    </row>
    <row r="10" spans="2:19" s="6" customFormat="1" ht="15" customHeight="1">
      <c r="B10" s="22"/>
      <c r="D10" s="17" t="s">
        <v>22</v>
      </c>
      <c r="N10" s="17" t="s">
        <v>23</v>
      </c>
      <c r="P10" s="174"/>
      <c r="Q10" s="172"/>
      <c r="S10" s="23"/>
    </row>
    <row r="11" spans="2:19" s="6" customFormat="1" ht="18.75" customHeight="1">
      <c r="B11" s="22"/>
      <c r="E11" s="15" t="s">
        <v>24</v>
      </c>
      <c r="N11" s="17" t="s">
        <v>25</v>
      </c>
      <c r="P11" s="174"/>
      <c r="Q11" s="172"/>
      <c r="S11" s="23"/>
    </row>
    <row r="12" spans="2:19" s="6" customFormat="1" ht="7.5" customHeight="1">
      <c r="B12" s="22"/>
      <c r="S12" s="23"/>
    </row>
    <row r="13" spans="2:19" s="6" customFormat="1" ht="15" customHeight="1">
      <c r="B13" s="22"/>
      <c r="D13" s="17" t="s">
        <v>26</v>
      </c>
      <c r="N13" s="17" t="s">
        <v>23</v>
      </c>
      <c r="P13" s="207"/>
      <c r="Q13" s="172"/>
      <c r="S13" s="23"/>
    </row>
    <row r="14" spans="2:19" s="6" customFormat="1" ht="18.75" customHeight="1">
      <c r="B14" s="22"/>
      <c r="E14" s="207"/>
      <c r="F14" s="172"/>
      <c r="G14" s="172"/>
      <c r="H14" s="172"/>
      <c r="I14" s="172"/>
      <c r="J14" s="172"/>
      <c r="K14" s="172"/>
      <c r="L14" s="172"/>
      <c r="M14" s="172"/>
      <c r="N14" s="17" t="s">
        <v>25</v>
      </c>
      <c r="P14" s="207"/>
      <c r="Q14" s="172"/>
      <c r="S14" s="23"/>
    </row>
    <row r="15" spans="2:19" s="6" customFormat="1" ht="7.5" customHeight="1">
      <c r="B15" s="22"/>
      <c r="S15" s="23"/>
    </row>
    <row r="16" spans="2:19" s="6" customFormat="1" ht="15" customHeight="1">
      <c r="B16" s="22"/>
      <c r="D16" s="17" t="s">
        <v>27</v>
      </c>
      <c r="N16" s="17" t="s">
        <v>23</v>
      </c>
      <c r="P16" s="174"/>
      <c r="Q16" s="172"/>
      <c r="S16" s="23"/>
    </row>
    <row r="17" spans="2:19" s="6" customFormat="1" ht="18.75" customHeight="1">
      <c r="B17" s="22"/>
      <c r="E17" s="15"/>
      <c r="N17" s="17" t="s">
        <v>25</v>
      </c>
      <c r="P17" s="174"/>
      <c r="Q17" s="172"/>
      <c r="S17" s="23"/>
    </row>
    <row r="18" spans="2:19" s="6" customFormat="1" ht="7.5" customHeight="1">
      <c r="B18" s="22"/>
      <c r="S18" s="23"/>
    </row>
    <row r="19" spans="2:19" s="6" customFormat="1" ht="15" customHeight="1">
      <c r="B19" s="22"/>
      <c r="D19" s="17" t="s">
        <v>29</v>
      </c>
      <c r="N19" s="17" t="s">
        <v>23</v>
      </c>
      <c r="P19" s="174"/>
      <c r="Q19" s="172"/>
      <c r="S19" s="23"/>
    </row>
    <row r="20" spans="2:19" s="6" customFormat="1" ht="18.75" customHeight="1">
      <c r="B20" s="22"/>
      <c r="E20" s="15"/>
      <c r="N20" s="17" t="s">
        <v>25</v>
      </c>
      <c r="P20" s="174"/>
      <c r="Q20" s="172"/>
      <c r="S20" s="23"/>
    </row>
    <row r="21" spans="2:19" s="6" customFormat="1" ht="7.5" customHeight="1">
      <c r="B21" s="22"/>
      <c r="S21" s="23"/>
    </row>
    <row r="22" spans="2:19" s="6" customFormat="1" ht="15" customHeight="1">
      <c r="B22" s="22"/>
      <c r="D22" s="17" t="s">
        <v>30</v>
      </c>
      <c r="S22" s="23"/>
    </row>
    <row r="23" spans="2:19" s="94" customFormat="1" ht="15.75" customHeight="1">
      <c r="B23" s="95"/>
      <c r="E23" s="177"/>
      <c r="F23" s="208"/>
      <c r="G23" s="208"/>
      <c r="H23" s="208"/>
      <c r="I23" s="208"/>
      <c r="J23" s="208"/>
      <c r="K23" s="208"/>
      <c r="L23" s="208"/>
      <c r="M23" s="208"/>
      <c r="S23" s="96"/>
    </row>
    <row r="24" spans="2:19" s="6" customFormat="1" ht="7.5" customHeight="1">
      <c r="B24" s="22"/>
      <c r="S24" s="23"/>
    </row>
    <row r="25" spans="2:19" s="6" customFormat="1" ht="7.5" customHeight="1">
      <c r="B25" s="22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S25" s="23"/>
    </row>
    <row r="26" spans="2:19" s="6" customFormat="1" ht="15" customHeight="1">
      <c r="B26" s="22"/>
      <c r="D26" s="97" t="s">
        <v>106</v>
      </c>
      <c r="N26" s="178">
        <f>$O$87</f>
        <v>0</v>
      </c>
      <c r="O26" s="172"/>
      <c r="P26" s="172"/>
      <c r="Q26" s="172"/>
      <c r="S26" s="23"/>
    </row>
    <row r="27" spans="2:19" s="6" customFormat="1" ht="15" customHeight="1">
      <c r="B27" s="22"/>
      <c r="D27" s="21" t="s">
        <v>97</v>
      </c>
      <c r="N27" s="178">
        <f>$O$92</f>
        <v>0</v>
      </c>
      <c r="O27" s="172"/>
      <c r="P27" s="172"/>
      <c r="Q27" s="172"/>
      <c r="S27" s="23"/>
    </row>
    <row r="28" spans="2:19" s="6" customFormat="1" ht="7.5" customHeight="1">
      <c r="B28" s="22"/>
      <c r="S28" s="23"/>
    </row>
    <row r="29" spans="2:19" s="6" customFormat="1" ht="26.25" customHeight="1">
      <c r="B29" s="22"/>
      <c r="D29" s="98" t="s">
        <v>33</v>
      </c>
      <c r="N29" s="209">
        <f>ROUND($N$26+$N$27,2)</f>
        <v>0</v>
      </c>
      <c r="O29" s="172"/>
      <c r="P29" s="172"/>
      <c r="Q29" s="172"/>
      <c r="S29" s="23"/>
    </row>
    <row r="30" spans="2:19" s="6" customFormat="1" ht="7.5" customHeight="1">
      <c r="B30" s="2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S30" s="23"/>
    </row>
    <row r="31" spans="2:19" s="6" customFormat="1" ht="15" customHeight="1">
      <c r="B31" s="22"/>
      <c r="D31" s="27" t="s">
        <v>34</v>
      </c>
      <c r="E31" s="27" t="s">
        <v>35</v>
      </c>
      <c r="F31" s="28">
        <v>0.2</v>
      </c>
      <c r="G31" s="99" t="s">
        <v>36</v>
      </c>
      <c r="H31" s="210">
        <f>ROUND((((SUM($BF$92:$BF$99)+SUM($BF$117:$BF$130))+SUM($BF$132:$BF$136))),2)</f>
        <v>0</v>
      </c>
      <c r="I31" s="172"/>
      <c r="J31" s="172"/>
      <c r="N31" s="210">
        <f>ROUND(((ROUND((SUM($BF$92:$BF$99)+SUM($BF$117:$BF$130)),2)*$F$31)+SUM($BF$132:$BF$136)*$F$31),2)</f>
        <v>0</v>
      </c>
      <c r="O31" s="172"/>
      <c r="P31" s="172"/>
      <c r="Q31" s="172"/>
      <c r="S31" s="23"/>
    </row>
    <row r="32" spans="2:19" s="6" customFormat="1" ht="15" customHeight="1">
      <c r="B32" s="22"/>
      <c r="E32" s="27" t="s">
        <v>37</v>
      </c>
      <c r="F32" s="28">
        <v>0.2</v>
      </c>
      <c r="G32" s="99" t="s">
        <v>36</v>
      </c>
      <c r="H32" s="210">
        <f>ROUND((((SUM($BG$92:$BG$99)+SUM($BG$117:$BG$130))+SUM($BG$132:$BG$136))),2)</f>
        <v>0</v>
      </c>
      <c r="I32" s="172"/>
      <c r="J32" s="172"/>
      <c r="N32" s="210">
        <f>ROUND(((ROUND((SUM($BG$92:$BG$99)+SUM($BG$117:$BG$130)),2)*$F$32)+SUM($BG$132:$BG$136)*$F$32),2)</f>
        <v>0</v>
      </c>
      <c r="O32" s="172"/>
      <c r="P32" s="172"/>
      <c r="Q32" s="172"/>
      <c r="S32" s="23"/>
    </row>
    <row r="33" spans="2:19" s="6" customFormat="1" ht="15" customHeight="1" hidden="1">
      <c r="B33" s="22"/>
      <c r="E33" s="27" t="s">
        <v>38</v>
      </c>
      <c r="F33" s="28">
        <v>0.2</v>
      </c>
      <c r="G33" s="99" t="s">
        <v>36</v>
      </c>
      <c r="H33" s="210">
        <f>ROUND((((SUM($BH$92:$BH$99)+SUM($BH$117:$BH$130))+SUM($BH$132:$BH$136))),2)</f>
        <v>0</v>
      </c>
      <c r="I33" s="172"/>
      <c r="J33" s="172"/>
      <c r="N33" s="210">
        <v>0</v>
      </c>
      <c r="O33" s="172"/>
      <c r="P33" s="172"/>
      <c r="Q33" s="172"/>
      <c r="S33" s="23"/>
    </row>
    <row r="34" spans="2:19" s="6" customFormat="1" ht="15" customHeight="1" hidden="1">
      <c r="B34" s="22"/>
      <c r="E34" s="27" t="s">
        <v>39</v>
      </c>
      <c r="F34" s="28">
        <v>0.2</v>
      </c>
      <c r="G34" s="99" t="s">
        <v>36</v>
      </c>
      <c r="H34" s="210">
        <f>ROUND((((SUM($BI$92:$BI$99)+SUM($BI$117:$BI$130))+SUM($BI$132:$BI$136))),2)</f>
        <v>0</v>
      </c>
      <c r="I34" s="172"/>
      <c r="J34" s="172"/>
      <c r="N34" s="210">
        <v>0</v>
      </c>
      <c r="O34" s="172"/>
      <c r="P34" s="172"/>
      <c r="Q34" s="172"/>
      <c r="S34" s="23"/>
    </row>
    <row r="35" spans="2:19" s="6" customFormat="1" ht="15" customHeight="1" hidden="1">
      <c r="B35" s="22"/>
      <c r="E35" s="27" t="s">
        <v>40</v>
      </c>
      <c r="F35" s="28">
        <v>0</v>
      </c>
      <c r="G35" s="99" t="s">
        <v>36</v>
      </c>
      <c r="H35" s="210">
        <f>ROUND((((SUM($BJ$92:$BJ$99)+SUM($BJ$117:$BJ$130))+SUM($BJ$132:$BJ$136))),2)</f>
        <v>0</v>
      </c>
      <c r="I35" s="172"/>
      <c r="J35" s="172"/>
      <c r="N35" s="210">
        <v>0</v>
      </c>
      <c r="O35" s="172"/>
      <c r="P35" s="172"/>
      <c r="Q35" s="172"/>
      <c r="S35" s="23"/>
    </row>
    <row r="36" spans="2:19" s="6" customFormat="1" ht="7.5" customHeight="1">
      <c r="B36" s="22"/>
      <c r="S36" s="23"/>
    </row>
    <row r="37" spans="2:19" s="6" customFormat="1" ht="26.25" customHeight="1">
      <c r="B37" s="22"/>
      <c r="C37" s="31"/>
      <c r="D37" s="32" t="s">
        <v>41</v>
      </c>
      <c r="E37" s="33"/>
      <c r="F37" s="33"/>
      <c r="G37" s="100" t="s">
        <v>42</v>
      </c>
      <c r="H37" s="34" t="s">
        <v>43</v>
      </c>
      <c r="I37" s="33"/>
      <c r="J37" s="33"/>
      <c r="K37" s="33"/>
      <c r="L37" s="33"/>
      <c r="M37" s="185">
        <f>SUM($N$29:$N$35)</f>
        <v>0</v>
      </c>
      <c r="N37" s="184"/>
      <c r="O37" s="184"/>
      <c r="P37" s="184"/>
      <c r="Q37" s="186"/>
      <c r="R37" s="31"/>
      <c r="S37" s="23"/>
    </row>
    <row r="38" spans="2:19" s="6" customFormat="1" ht="15" customHeight="1">
      <c r="B38" s="22"/>
      <c r="S38" s="23"/>
    </row>
    <row r="39" spans="2:19" s="6" customFormat="1" ht="15" customHeight="1">
      <c r="B39" s="22"/>
      <c r="S39" s="23"/>
    </row>
    <row r="40" spans="2:19" s="2" customFormat="1" ht="14.25" customHeight="1">
      <c r="B40" s="10"/>
      <c r="S40" s="11"/>
    </row>
    <row r="41" spans="2:19" s="2" customFormat="1" ht="14.25" customHeight="1">
      <c r="B41" s="10"/>
      <c r="S41" s="11"/>
    </row>
    <row r="42" spans="2:19" s="2" customFormat="1" ht="14.25" customHeight="1">
      <c r="B42" s="10"/>
      <c r="S42" s="11"/>
    </row>
    <row r="43" spans="2:19" s="2" customFormat="1" ht="14.25" customHeight="1">
      <c r="B43" s="10"/>
      <c r="S43" s="11"/>
    </row>
    <row r="44" spans="2:19" s="2" customFormat="1" ht="14.25" customHeight="1">
      <c r="B44" s="10"/>
      <c r="S44" s="11"/>
    </row>
    <row r="45" spans="2:19" s="2" customFormat="1" ht="14.25" customHeight="1">
      <c r="B45" s="10"/>
      <c r="S45" s="11"/>
    </row>
    <row r="46" spans="2:19" s="2" customFormat="1" ht="14.25" customHeight="1">
      <c r="B46" s="10"/>
      <c r="S46" s="11"/>
    </row>
    <row r="47" spans="2:19" s="2" customFormat="1" ht="14.25" customHeight="1">
      <c r="B47" s="10"/>
      <c r="S47" s="11"/>
    </row>
    <row r="48" spans="2:19" s="2" customFormat="1" ht="14.25" customHeight="1">
      <c r="B48" s="10"/>
      <c r="S48" s="11"/>
    </row>
    <row r="49" spans="2:19" s="6" customFormat="1" ht="15.75" customHeight="1">
      <c r="B49" s="22"/>
      <c r="D49" s="35" t="s">
        <v>44</v>
      </c>
      <c r="E49" s="36"/>
      <c r="F49" s="36"/>
      <c r="G49" s="36"/>
      <c r="H49" s="37"/>
      <c r="J49" s="35" t="s">
        <v>45</v>
      </c>
      <c r="K49" s="36"/>
      <c r="L49" s="36"/>
      <c r="M49" s="36"/>
      <c r="N49" s="36"/>
      <c r="O49" s="36"/>
      <c r="P49" s="36"/>
      <c r="Q49" s="37"/>
      <c r="S49" s="23"/>
    </row>
    <row r="50" spans="2:19" s="2" customFormat="1" ht="14.25" customHeight="1">
      <c r="B50" s="10"/>
      <c r="D50" s="38"/>
      <c r="H50" s="39"/>
      <c r="J50" s="38"/>
      <c r="Q50" s="39"/>
      <c r="S50" s="11"/>
    </row>
    <row r="51" spans="2:19" s="2" customFormat="1" ht="14.25" customHeight="1">
      <c r="B51" s="10"/>
      <c r="D51" s="38"/>
      <c r="H51" s="39"/>
      <c r="J51" s="38"/>
      <c r="Q51" s="39"/>
      <c r="S51" s="11"/>
    </row>
    <row r="52" spans="2:19" s="2" customFormat="1" ht="14.25" customHeight="1">
      <c r="B52" s="10"/>
      <c r="D52" s="38"/>
      <c r="H52" s="39"/>
      <c r="J52" s="38"/>
      <c r="Q52" s="39"/>
      <c r="S52" s="11"/>
    </row>
    <row r="53" spans="2:19" s="2" customFormat="1" ht="14.25" customHeight="1">
      <c r="B53" s="10"/>
      <c r="D53" s="38"/>
      <c r="H53" s="39"/>
      <c r="J53" s="38"/>
      <c r="Q53" s="39"/>
      <c r="S53" s="11"/>
    </row>
    <row r="54" spans="2:19" s="2" customFormat="1" ht="14.25" customHeight="1">
      <c r="B54" s="10"/>
      <c r="D54" s="38"/>
      <c r="H54" s="39"/>
      <c r="J54" s="38"/>
      <c r="Q54" s="39"/>
      <c r="S54" s="11"/>
    </row>
    <row r="55" spans="2:19" s="2" customFormat="1" ht="14.25" customHeight="1">
      <c r="B55" s="10"/>
      <c r="D55" s="38"/>
      <c r="H55" s="39"/>
      <c r="J55" s="38"/>
      <c r="Q55" s="39"/>
      <c r="S55" s="11"/>
    </row>
    <row r="56" spans="2:19" s="2" customFormat="1" ht="14.25" customHeight="1">
      <c r="B56" s="10"/>
      <c r="D56" s="38"/>
      <c r="H56" s="39"/>
      <c r="J56" s="38"/>
      <c r="Q56" s="39"/>
      <c r="S56" s="11"/>
    </row>
    <row r="57" spans="2:19" s="2" customFormat="1" ht="14.25" customHeight="1">
      <c r="B57" s="10"/>
      <c r="D57" s="38"/>
      <c r="H57" s="39"/>
      <c r="J57" s="38"/>
      <c r="Q57" s="39"/>
      <c r="S57" s="11"/>
    </row>
    <row r="58" spans="2:19" s="6" customFormat="1" ht="15.75" customHeight="1">
      <c r="B58" s="22"/>
      <c r="D58" s="40" t="s">
        <v>46</v>
      </c>
      <c r="E58" s="41"/>
      <c r="F58" s="41"/>
      <c r="G58" s="42" t="s">
        <v>47</v>
      </c>
      <c r="H58" s="43"/>
      <c r="J58" s="40" t="s">
        <v>46</v>
      </c>
      <c r="K58" s="41"/>
      <c r="L58" s="41"/>
      <c r="M58" s="41"/>
      <c r="N58" s="41"/>
      <c r="O58" s="42" t="s">
        <v>47</v>
      </c>
      <c r="P58" s="41"/>
      <c r="Q58" s="43"/>
      <c r="S58" s="23"/>
    </row>
    <row r="59" spans="2:19" s="2" customFormat="1" ht="14.25" customHeight="1">
      <c r="B59" s="10"/>
      <c r="S59" s="11"/>
    </row>
    <row r="60" spans="2:19" s="6" customFormat="1" ht="15.75" customHeight="1">
      <c r="B60" s="22"/>
      <c r="D60" s="35" t="s">
        <v>48</v>
      </c>
      <c r="E60" s="36"/>
      <c r="F60" s="36"/>
      <c r="G60" s="36"/>
      <c r="H60" s="37"/>
      <c r="J60" s="35" t="s">
        <v>49</v>
      </c>
      <c r="K60" s="36"/>
      <c r="L60" s="36"/>
      <c r="M60" s="36"/>
      <c r="N60" s="36"/>
      <c r="O60" s="36"/>
      <c r="P60" s="36"/>
      <c r="Q60" s="37"/>
      <c r="S60" s="23"/>
    </row>
    <row r="61" spans="2:19" s="2" customFormat="1" ht="14.25" customHeight="1">
      <c r="B61" s="10"/>
      <c r="D61" s="38"/>
      <c r="H61" s="39"/>
      <c r="J61" s="38"/>
      <c r="Q61" s="39"/>
      <c r="S61" s="11"/>
    </row>
    <row r="62" spans="2:19" s="2" customFormat="1" ht="14.25" customHeight="1">
      <c r="B62" s="10"/>
      <c r="D62" s="38"/>
      <c r="H62" s="39"/>
      <c r="J62" s="38"/>
      <c r="Q62" s="39"/>
      <c r="S62" s="11"/>
    </row>
    <row r="63" spans="2:19" s="2" customFormat="1" ht="14.25" customHeight="1">
      <c r="B63" s="10"/>
      <c r="D63" s="38"/>
      <c r="H63" s="39"/>
      <c r="J63" s="38"/>
      <c r="Q63" s="39"/>
      <c r="S63" s="11"/>
    </row>
    <row r="64" spans="2:19" s="2" customFormat="1" ht="14.25" customHeight="1">
      <c r="B64" s="10"/>
      <c r="D64" s="38"/>
      <c r="H64" s="39"/>
      <c r="J64" s="38"/>
      <c r="Q64" s="39"/>
      <c r="S64" s="11"/>
    </row>
    <row r="65" spans="2:19" s="2" customFormat="1" ht="14.25" customHeight="1">
      <c r="B65" s="10"/>
      <c r="D65" s="38"/>
      <c r="H65" s="39"/>
      <c r="J65" s="38"/>
      <c r="Q65" s="39"/>
      <c r="S65" s="11"/>
    </row>
    <row r="66" spans="2:19" s="2" customFormat="1" ht="14.25" customHeight="1">
      <c r="B66" s="10"/>
      <c r="D66" s="38"/>
      <c r="H66" s="39"/>
      <c r="J66" s="38"/>
      <c r="Q66" s="39"/>
      <c r="S66" s="11"/>
    </row>
    <row r="67" spans="2:19" s="2" customFormat="1" ht="14.25" customHeight="1">
      <c r="B67" s="10"/>
      <c r="D67" s="38"/>
      <c r="H67" s="39"/>
      <c r="J67" s="38"/>
      <c r="Q67" s="39"/>
      <c r="S67" s="11"/>
    </row>
    <row r="68" spans="2:19" s="2" customFormat="1" ht="14.25" customHeight="1">
      <c r="B68" s="10"/>
      <c r="D68" s="38"/>
      <c r="H68" s="39"/>
      <c r="J68" s="38"/>
      <c r="Q68" s="39"/>
      <c r="S68" s="11"/>
    </row>
    <row r="69" spans="2:19" s="6" customFormat="1" ht="15.75" customHeight="1">
      <c r="B69" s="22"/>
      <c r="D69" s="40" t="s">
        <v>46</v>
      </c>
      <c r="E69" s="41"/>
      <c r="F69" s="41"/>
      <c r="G69" s="42" t="s">
        <v>47</v>
      </c>
      <c r="H69" s="43"/>
      <c r="J69" s="40" t="s">
        <v>46</v>
      </c>
      <c r="K69" s="41"/>
      <c r="L69" s="41"/>
      <c r="M69" s="41"/>
      <c r="N69" s="41"/>
      <c r="O69" s="42" t="s">
        <v>47</v>
      </c>
      <c r="P69" s="41"/>
      <c r="Q69" s="43"/>
      <c r="S69" s="23"/>
    </row>
    <row r="70" spans="2:19" s="6" customFormat="1" ht="1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</row>
    <row r="74" spans="2:19" s="6" customFormat="1" ht="7.5" customHeigh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</row>
    <row r="75" spans="2:19" s="6" customFormat="1" ht="37.5" customHeight="1">
      <c r="B75" s="22"/>
      <c r="C75" s="170" t="s">
        <v>107</v>
      </c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23"/>
    </row>
    <row r="76" spans="2:19" s="6" customFormat="1" ht="7.5" customHeight="1">
      <c r="B76" s="22"/>
      <c r="S76" s="23"/>
    </row>
    <row r="77" spans="2:19" s="6" customFormat="1" ht="30.75" customHeight="1">
      <c r="B77" s="22"/>
      <c r="C77" s="17" t="s">
        <v>15</v>
      </c>
      <c r="F77" s="205" t="str">
        <f>$F$5</f>
        <v>REGENERÁCIA VNÚTROBLOKOV SÍDLISK MESTA BREZNO - MARGITIN PARK</v>
      </c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S77" s="23"/>
    </row>
    <row r="78" spans="2:19" s="6" customFormat="1" ht="37.5" customHeight="1">
      <c r="B78" s="22"/>
      <c r="C78" s="52" t="s">
        <v>104</v>
      </c>
      <c r="F78" s="187" t="str">
        <f>$F$6</f>
        <v>1-17-6 - SO 06 Prípojka elektro</v>
      </c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S78" s="23"/>
    </row>
    <row r="79" spans="2:19" s="6" customFormat="1" ht="7.5" customHeight="1">
      <c r="B79" s="22"/>
      <c r="S79" s="23"/>
    </row>
    <row r="80" spans="2:19" s="6" customFormat="1" ht="18.75" customHeight="1">
      <c r="B80" s="22"/>
      <c r="C80" s="17" t="s">
        <v>19</v>
      </c>
      <c r="F80" s="15" t="str">
        <f>$F$8</f>
        <v>p.č. KN-C 1113/1, k.ú. Brezno</v>
      </c>
      <c r="K80" s="17" t="s">
        <v>21</v>
      </c>
      <c r="L80" s="17"/>
      <c r="N80" s="211"/>
      <c r="O80" s="172"/>
      <c r="P80" s="172"/>
      <c r="Q80" s="172"/>
      <c r="S80" s="23"/>
    </row>
    <row r="81" spans="2:19" s="6" customFormat="1" ht="7.5" customHeight="1">
      <c r="B81" s="22"/>
      <c r="S81" s="23"/>
    </row>
    <row r="82" spans="2:19" s="6" customFormat="1" ht="15.75" customHeight="1">
      <c r="B82" s="22"/>
      <c r="C82" s="17" t="s">
        <v>22</v>
      </c>
      <c r="F82" s="15" t="str">
        <f>$E$11</f>
        <v>MESTO BREZNO</v>
      </c>
      <c r="K82" s="17" t="s">
        <v>27</v>
      </c>
      <c r="L82" s="17"/>
      <c r="N82" s="174"/>
      <c r="O82" s="172"/>
      <c r="P82" s="172"/>
      <c r="Q82" s="172"/>
      <c r="R82" s="172"/>
      <c r="S82" s="23"/>
    </row>
    <row r="83" spans="2:19" s="6" customFormat="1" ht="15" customHeight="1">
      <c r="B83" s="22"/>
      <c r="C83" s="17" t="s">
        <v>26</v>
      </c>
      <c r="F83" s="15"/>
      <c r="K83" s="17" t="s">
        <v>29</v>
      </c>
      <c r="L83" s="17"/>
      <c r="N83" s="174"/>
      <c r="O83" s="172"/>
      <c r="P83" s="172"/>
      <c r="Q83" s="172"/>
      <c r="R83" s="172"/>
      <c r="S83" s="23"/>
    </row>
    <row r="84" spans="2:19" s="6" customFormat="1" ht="11.25" customHeight="1">
      <c r="B84" s="22"/>
      <c r="S84" s="23"/>
    </row>
    <row r="85" spans="2:19" s="6" customFormat="1" ht="30" customHeight="1">
      <c r="B85" s="22"/>
      <c r="C85" s="212" t="s">
        <v>108</v>
      </c>
      <c r="D85" s="201"/>
      <c r="E85" s="201"/>
      <c r="F85" s="201"/>
      <c r="G85" s="201"/>
      <c r="H85" s="31"/>
      <c r="I85" s="31"/>
      <c r="J85" s="31"/>
      <c r="K85" s="31"/>
      <c r="L85" s="31"/>
      <c r="M85" s="31"/>
      <c r="N85" s="31"/>
      <c r="O85" s="212" t="s">
        <v>109</v>
      </c>
      <c r="P85" s="172"/>
      <c r="Q85" s="172"/>
      <c r="R85" s="172"/>
      <c r="S85" s="23"/>
    </row>
    <row r="86" spans="2:19" s="6" customFormat="1" ht="11.25" customHeight="1">
      <c r="B86" s="22"/>
      <c r="S86" s="23"/>
    </row>
    <row r="87" spans="2:48" s="6" customFormat="1" ht="30" customHeight="1">
      <c r="B87" s="22"/>
      <c r="C87" s="64" t="s">
        <v>110</v>
      </c>
      <c r="O87" s="203">
        <f>$O$117</f>
        <v>0</v>
      </c>
      <c r="P87" s="172"/>
      <c r="Q87" s="172"/>
      <c r="R87" s="172"/>
      <c r="S87" s="23"/>
      <c r="AV87" s="6" t="s">
        <v>111</v>
      </c>
    </row>
    <row r="88" spans="2:19" s="69" customFormat="1" ht="25.5" customHeight="1">
      <c r="B88" s="101"/>
      <c r="D88" s="102" t="s">
        <v>898</v>
      </c>
      <c r="O88" s="213">
        <f>$O$118</f>
        <v>0</v>
      </c>
      <c r="P88" s="214"/>
      <c r="Q88" s="214"/>
      <c r="R88" s="214"/>
      <c r="S88" s="103"/>
    </row>
    <row r="89" spans="2:19" s="97" customFormat="1" ht="21" customHeight="1">
      <c r="B89" s="104"/>
      <c r="D89" s="82" t="s">
        <v>899</v>
      </c>
      <c r="O89" s="198">
        <f>$O$119</f>
        <v>0</v>
      </c>
      <c r="P89" s="214"/>
      <c r="Q89" s="214"/>
      <c r="R89" s="214"/>
      <c r="S89" s="105"/>
    </row>
    <row r="90" spans="2:19" s="69" customFormat="1" ht="22.5" customHeight="1">
      <c r="B90" s="101"/>
      <c r="D90" s="102" t="s">
        <v>117</v>
      </c>
      <c r="O90" s="215">
        <f>$O$131</f>
        <v>0</v>
      </c>
      <c r="P90" s="214"/>
      <c r="Q90" s="214"/>
      <c r="R90" s="214"/>
      <c r="S90" s="103"/>
    </row>
    <row r="91" spans="2:19" s="6" customFormat="1" ht="22.5" customHeight="1">
      <c r="B91" s="22"/>
      <c r="S91" s="23"/>
    </row>
    <row r="92" spans="2:22" s="6" customFormat="1" ht="30" customHeight="1">
      <c r="B92" s="22"/>
      <c r="C92" s="64" t="s">
        <v>118</v>
      </c>
      <c r="O92" s="203">
        <f>ROUND($O$93+$O$94+$O$95+$O$96+$O$97+$O$98,2)</f>
        <v>0</v>
      </c>
      <c r="P92" s="172"/>
      <c r="Q92" s="172"/>
      <c r="R92" s="172"/>
      <c r="S92" s="23"/>
      <c r="U92" s="106"/>
      <c r="V92" s="107" t="s">
        <v>34</v>
      </c>
    </row>
    <row r="93" spans="2:63" s="6" customFormat="1" ht="18.75" customHeight="1">
      <c r="B93" s="22"/>
      <c r="D93" s="199" t="s">
        <v>119</v>
      </c>
      <c r="E93" s="172"/>
      <c r="F93" s="172"/>
      <c r="G93" s="172"/>
      <c r="H93" s="172"/>
      <c r="O93" s="197">
        <f>ROUND($O$87*$U$93,2)</f>
        <v>0</v>
      </c>
      <c r="P93" s="172"/>
      <c r="Q93" s="172"/>
      <c r="R93" s="172"/>
      <c r="S93" s="23"/>
      <c r="U93" s="108"/>
      <c r="V93" s="109" t="s">
        <v>37</v>
      </c>
      <c r="AZ93" s="6" t="s">
        <v>120</v>
      </c>
      <c r="BF93" s="86">
        <f>IF($V$93="základná",$O$93,0)</f>
        <v>0</v>
      </c>
      <c r="BG93" s="86">
        <f>IF($V$93="znížená",$O$93,0)</f>
        <v>0</v>
      </c>
      <c r="BH93" s="86">
        <f>IF($V$93="zákl. prenesená",$O$93,0)</f>
        <v>0</v>
      </c>
      <c r="BI93" s="86">
        <f>IF($V$93="zníž. prenesená",$O$93,0)</f>
        <v>0</v>
      </c>
      <c r="BJ93" s="86">
        <f>IF($V$93="nulová",$O$93,0)</f>
        <v>0</v>
      </c>
      <c r="BK93" s="6" t="s">
        <v>121</v>
      </c>
    </row>
    <row r="94" spans="2:63" s="6" customFormat="1" ht="18.75" customHeight="1">
      <c r="B94" s="22"/>
      <c r="D94" s="199" t="s">
        <v>122</v>
      </c>
      <c r="E94" s="172"/>
      <c r="F94" s="172"/>
      <c r="G94" s="172"/>
      <c r="H94" s="172"/>
      <c r="O94" s="197">
        <f>ROUND($O$87*$U$94,2)</f>
        <v>0</v>
      </c>
      <c r="P94" s="172"/>
      <c r="Q94" s="172"/>
      <c r="R94" s="172"/>
      <c r="S94" s="23"/>
      <c r="U94" s="108"/>
      <c r="V94" s="109" t="s">
        <v>37</v>
      </c>
      <c r="AZ94" s="6" t="s">
        <v>120</v>
      </c>
      <c r="BF94" s="86">
        <f>IF($V$94="základná",$O$94,0)</f>
        <v>0</v>
      </c>
      <c r="BG94" s="86">
        <f>IF($V$94="znížená",$O$94,0)</f>
        <v>0</v>
      </c>
      <c r="BH94" s="86">
        <f>IF($V$94="zákl. prenesená",$O$94,0)</f>
        <v>0</v>
      </c>
      <c r="BI94" s="86">
        <f>IF($V$94="zníž. prenesená",$O$94,0)</f>
        <v>0</v>
      </c>
      <c r="BJ94" s="86">
        <f>IF($V$94="nulová",$O$94,0)</f>
        <v>0</v>
      </c>
      <c r="BK94" s="6" t="s">
        <v>121</v>
      </c>
    </row>
    <row r="95" spans="2:63" s="6" customFormat="1" ht="18.75" customHeight="1">
      <c r="B95" s="22"/>
      <c r="D95" s="199" t="s">
        <v>123</v>
      </c>
      <c r="E95" s="172"/>
      <c r="F95" s="172"/>
      <c r="G95" s="172"/>
      <c r="H95" s="172"/>
      <c r="O95" s="197">
        <f>ROUND($O$87*$U$95,2)</f>
        <v>0</v>
      </c>
      <c r="P95" s="172"/>
      <c r="Q95" s="172"/>
      <c r="R95" s="172"/>
      <c r="S95" s="23"/>
      <c r="U95" s="108"/>
      <c r="V95" s="109" t="s">
        <v>37</v>
      </c>
      <c r="AZ95" s="6" t="s">
        <v>120</v>
      </c>
      <c r="BF95" s="86">
        <f>IF($V$95="základná",$O$95,0)</f>
        <v>0</v>
      </c>
      <c r="BG95" s="86">
        <f>IF($V$95="znížená",$O$95,0)</f>
        <v>0</v>
      </c>
      <c r="BH95" s="86">
        <f>IF($V$95="zákl. prenesená",$O$95,0)</f>
        <v>0</v>
      </c>
      <c r="BI95" s="86">
        <f>IF($V$95="zníž. prenesená",$O$95,0)</f>
        <v>0</v>
      </c>
      <c r="BJ95" s="86">
        <f>IF($V$95="nulová",$O$95,0)</f>
        <v>0</v>
      </c>
      <c r="BK95" s="6" t="s">
        <v>121</v>
      </c>
    </row>
    <row r="96" spans="2:63" s="6" customFormat="1" ht="18.75" customHeight="1">
      <c r="B96" s="22"/>
      <c r="D96" s="199" t="s">
        <v>124</v>
      </c>
      <c r="E96" s="172"/>
      <c r="F96" s="172"/>
      <c r="G96" s="172"/>
      <c r="H96" s="172"/>
      <c r="O96" s="197">
        <f>ROUND($O$87*$U$96,2)</f>
        <v>0</v>
      </c>
      <c r="P96" s="172"/>
      <c r="Q96" s="172"/>
      <c r="R96" s="172"/>
      <c r="S96" s="23"/>
      <c r="U96" s="108"/>
      <c r="V96" s="109" t="s">
        <v>37</v>
      </c>
      <c r="AZ96" s="6" t="s">
        <v>120</v>
      </c>
      <c r="BF96" s="86">
        <f>IF($V$96="základná",$O$96,0)</f>
        <v>0</v>
      </c>
      <c r="BG96" s="86">
        <f>IF($V$96="znížená",$O$96,0)</f>
        <v>0</v>
      </c>
      <c r="BH96" s="86">
        <f>IF($V$96="zákl. prenesená",$O$96,0)</f>
        <v>0</v>
      </c>
      <c r="BI96" s="86">
        <f>IF($V$96="zníž. prenesená",$O$96,0)</f>
        <v>0</v>
      </c>
      <c r="BJ96" s="86">
        <f>IF($V$96="nulová",$O$96,0)</f>
        <v>0</v>
      </c>
      <c r="BK96" s="6" t="s">
        <v>121</v>
      </c>
    </row>
    <row r="97" spans="2:63" s="6" customFormat="1" ht="18.75" customHeight="1">
      <c r="B97" s="22"/>
      <c r="D97" s="199" t="s">
        <v>125</v>
      </c>
      <c r="E97" s="172"/>
      <c r="F97" s="172"/>
      <c r="G97" s="172"/>
      <c r="H97" s="172"/>
      <c r="O97" s="197">
        <f>ROUND($O$87*$U$97,2)</f>
        <v>0</v>
      </c>
      <c r="P97" s="172"/>
      <c r="Q97" s="172"/>
      <c r="R97" s="172"/>
      <c r="S97" s="23"/>
      <c r="U97" s="108"/>
      <c r="V97" s="109" t="s">
        <v>37</v>
      </c>
      <c r="AZ97" s="6" t="s">
        <v>120</v>
      </c>
      <c r="BF97" s="86">
        <f>IF($V$97="základná",$O$97,0)</f>
        <v>0</v>
      </c>
      <c r="BG97" s="86">
        <f>IF($V$97="znížená",$O$97,0)</f>
        <v>0</v>
      </c>
      <c r="BH97" s="86">
        <f>IF($V$97="zákl. prenesená",$O$97,0)</f>
        <v>0</v>
      </c>
      <c r="BI97" s="86">
        <f>IF($V$97="zníž. prenesená",$O$97,0)</f>
        <v>0</v>
      </c>
      <c r="BJ97" s="86">
        <f>IF($V$97="nulová",$O$97,0)</f>
        <v>0</v>
      </c>
      <c r="BK97" s="6" t="s">
        <v>121</v>
      </c>
    </row>
    <row r="98" spans="2:63" s="6" customFormat="1" ht="18.75" customHeight="1">
      <c r="B98" s="22"/>
      <c r="D98" s="82" t="s">
        <v>126</v>
      </c>
      <c r="O98" s="197">
        <f>ROUND($O$87*$U$98,2)</f>
        <v>0</v>
      </c>
      <c r="P98" s="172"/>
      <c r="Q98" s="172"/>
      <c r="R98" s="172"/>
      <c r="S98" s="23"/>
      <c r="U98" s="110"/>
      <c r="V98" s="111" t="s">
        <v>37</v>
      </c>
      <c r="AZ98" s="6" t="s">
        <v>127</v>
      </c>
      <c r="BF98" s="86">
        <f>IF($V$98="základná",$O$98,0)</f>
        <v>0</v>
      </c>
      <c r="BG98" s="86">
        <f>IF($V$98="znížená",$O$98,0)</f>
        <v>0</v>
      </c>
      <c r="BH98" s="86">
        <f>IF($V$98="zákl. prenesená",$O$98,0)</f>
        <v>0</v>
      </c>
      <c r="BI98" s="86">
        <f>IF($V$98="zníž. prenesená",$O$98,0)</f>
        <v>0</v>
      </c>
      <c r="BJ98" s="86">
        <f>IF($V$98="nulová",$O$98,0)</f>
        <v>0</v>
      </c>
      <c r="BK98" s="6" t="s">
        <v>121</v>
      </c>
    </row>
    <row r="99" spans="2:19" s="6" customFormat="1" ht="14.25" customHeight="1">
      <c r="B99" s="22"/>
      <c r="S99" s="23"/>
    </row>
    <row r="100" spans="2:19" s="6" customFormat="1" ht="30" customHeight="1">
      <c r="B100" s="22"/>
      <c r="C100" s="93" t="s">
        <v>102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200">
        <f>ROUND(SUM($O$87+$O$92),2)</f>
        <v>0</v>
      </c>
      <c r="N100" s="201"/>
      <c r="O100" s="201"/>
      <c r="P100" s="201"/>
      <c r="Q100" s="201"/>
      <c r="R100" s="201"/>
      <c r="S100" s="23"/>
    </row>
    <row r="101" spans="2:19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6"/>
    </row>
    <row r="105" spans="2:19" s="6" customFormat="1" ht="7.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9"/>
    </row>
    <row r="106" spans="2:19" s="6" customFormat="1" ht="37.5" customHeight="1">
      <c r="B106" s="22"/>
      <c r="C106" s="170" t="s">
        <v>128</v>
      </c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23"/>
    </row>
    <row r="107" spans="2:19" s="6" customFormat="1" ht="7.5" customHeight="1">
      <c r="B107" s="22"/>
      <c r="S107" s="23"/>
    </row>
    <row r="108" spans="2:19" s="6" customFormat="1" ht="30.75" customHeight="1">
      <c r="B108" s="22"/>
      <c r="C108" s="17" t="s">
        <v>15</v>
      </c>
      <c r="F108" s="205" t="str">
        <f>$F$5</f>
        <v>REGENERÁCIA VNÚTROBLOKOV SÍDLISK MESTA BREZNO - MARGITIN PARK</v>
      </c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S108" s="23"/>
    </row>
    <row r="109" spans="2:19" s="6" customFormat="1" ht="37.5" customHeight="1">
      <c r="B109" s="22"/>
      <c r="C109" s="52" t="s">
        <v>104</v>
      </c>
      <c r="F109" s="187" t="str">
        <f>$F$6</f>
        <v>1-17-6 - SO 06 Prípojka elektro</v>
      </c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S109" s="23"/>
    </row>
    <row r="110" spans="2:19" s="6" customFormat="1" ht="7.5" customHeight="1">
      <c r="B110" s="22"/>
      <c r="S110" s="23"/>
    </row>
    <row r="111" spans="2:19" s="6" customFormat="1" ht="18.75" customHeight="1">
      <c r="B111" s="22"/>
      <c r="C111" s="17" t="s">
        <v>19</v>
      </c>
      <c r="F111" s="15" t="str">
        <f>$F$8</f>
        <v>p.č. KN-C 1113/1, k.ú. Brezno</v>
      </c>
      <c r="K111" s="17" t="s">
        <v>21</v>
      </c>
      <c r="L111" s="17"/>
      <c r="N111" s="211"/>
      <c r="O111" s="172"/>
      <c r="P111" s="172"/>
      <c r="Q111" s="172"/>
      <c r="S111" s="23"/>
    </row>
    <row r="112" spans="2:19" s="6" customFormat="1" ht="7.5" customHeight="1">
      <c r="B112" s="22"/>
      <c r="S112" s="23"/>
    </row>
    <row r="113" spans="2:19" s="6" customFormat="1" ht="15.75" customHeight="1">
      <c r="B113" s="22"/>
      <c r="C113" s="17" t="s">
        <v>22</v>
      </c>
      <c r="F113" s="15" t="str">
        <f>$E$11</f>
        <v>MESTO BREZNO</v>
      </c>
      <c r="K113" s="17" t="s">
        <v>27</v>
      </c>
      <c r="L113" s="17"/>
      <c r="N113" s="174"/>
      <c r="O113" s="172"/>
      <c r="P113" s="172"/>
      <c r="Q113" s="172"/>
      <c r="R113" s="172"/>
      <c r="S113" s="23"/>
    </row>
    <row r="114" spans="2:19" s="6" customFormat="1" ht="15" customHeight="1">
      <c r="B114" s="22"/>
      <c r="C114" s="17" t="s">
        <v>26</v>
      </c>
      <c r="F114" s="15">
        <f>IF($E$14="","",$E$14)</f>
      </c>
      <c r="K114" s="17" t="s">
        <v>29</v>
      </c>
      <c r="L114" s="17"/>
      <c r="N114" s="174"/>
      <c r="O114" s="172"/>
      <c r="P114" s="172"/>
      <c r="Q114" s="172"/>
      <c r="R114" s="172"/>
      <c r="S114" s="23"/>
    </row>
    <row r="115" spans="2:19" s="6" customFormat="1" ht="11.25" customHeight="1">
      <c r="B115" s="22"/>
      <c r="S115" s="23"/>
    </row>
    <row r="116" spans="2:28" s="112" customFormat="1" ht="30" customHeight="1">
      <c r="B116" s="113"/>
      <c r="C116" s="114" t="s">
        <v>129</v>
      </c>
      <c r="D116" s="115" t="s">
        <v>130</v>
      </c>
      <c r="E116" s="115" t="s">
        <v>52</v>
      </c>
      <c r="F116" s="216" t="s">
        <v>131</v>
      </c>
      <c r="G116" s="217"/>
      <c r="H116" s="217"/>
      <c r="I116" s="217"/>
      <c r="J116" s="115" t="s">
        <v>132</v>
      </c>
      <c r="K116" s="115" t="s">
        <v>133</v>
      </c>
      <c r="L116" s="115" t="s">
        <v>938</v>
      </c>
      <c r="M116" s="216" t="s">
        <v>134</v>
      </c>
      <c r="N116" s="217"/>
      <c r="O116" s="216" t="s">
        <v>135</v>
      </c>
      <c r="P116" s="217"/>
      <c r="Q116" s="217"/>
      <c r="R116" s="218"/>
      <c r="S116" s="116"/>
      <c r="U116" s="59" t="s">
        <v>136</v>
      </c>
      <c r="V116" s="60" t="s">
        <v>34</v>
      </c>
      <c r="W116" s="60" t="s">
        <v>137</v>
      </c>
      <c r="X116" s="60" t="s">
        <v>138</v>
      </c>
      <c r="Y116" s="60" t="s">
        <v>139</v>
      </c>
      <c r="Z116" s="60" t="s">
        <v>140</v>
      </c>
      <c r="AA116" s="60" t="s">
        <v>141</v>
      </c>
      <c r="AB116" s="61" t="s">
        <v>142</v>
      </c>
    </row>
    <row r="117" spans="2:64" s="6" customFormat="1" ht="30" customHeight="1">
      <c r="B117" s="22"/>
      <c r="C117" s="64" t="s">
        <v>106</v>
      </c>
      <c r="O117" s="235">
        <f>$BL$117</f>
        <v>0</v>
      </c>
      <c r="P117" s="172"/>
      <c r="Q117" s="172"/>
      <c r="R117" s="172"/>
      <c r="S117" s="23"/>
      <c r="U117" s="63"/>
      <c r="V117" s="36"/>
      <c r="W117" s="36"/>
      <c r="X117" s="117">
        <f>$X$118+$X$131</f>
        <v>0</v>
      </c>
      <c r="Y117" s="36"/>
      <c r="Z117" s="117">
        <f>$Z$118+$Z$131</f>
        <v>5.2525</v>
      </c>
      <c r="AA117" s="36"/>
      <c r="AB117" s="118">
        <f>$AB$118+$AB$131</f>
        <v>0</v>
      </c>
      <c r="AU117" s="6" t="s">
        <v>69</v>
      </c>
      <c r="AV117" s="6" t="s">
        <v>111</v>
      </c>
      <c r="BL117" s="119">
        <f>$BL$118+$BL$131</f>
        <v>0</v>
      </c>
    </row>
    <row r="118" spans="2:64" s="120" customFormat="1" ht="37.5" customHeight="1">
      <c r="B118" s="121"/>
      <c r="D118" s="122" t="s">
        <v>898</v>
      </c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215">
        <f>$BL$118</f>
        <v>0</v>
      </c>
      <c r="P118" s="234"/>
      <c r="Q118" s="234"/>
      <c r="R118" s="234"/>
      <c r="S118" s="124"/>
      <c r="U118" s="125"/>
      <c r="X118" s="126">
        <f>$X$119</f>
        <v>0</v>
      </c>
      <c r="Z118" s="126">
        <f>$Z$119</f>
        <v>5.2525</v>
      </c>
      <c r="AB118" s="127">
        <f>$AB$119</f>
        <v>0</v>
      </c>
      <c r="AS118" s="123" t="s">
        <v>388</v>
      </c>
      <c r="AU118" s="123" t="s">
        <v>69</v>
      </c>
      <c r="AV118" s="123" t="s">
        <v>70</v>
      </c>
      <c r="AZ118" s="123" t="s">
        <v>143</v>
      </c>
      <c r="BL118" s="128">
        <f>$BL$119</f>
        <v>0</v>
      </c>
    </row>
    <row r="119" spans="2:64" s="120" customFormat="1" ht="21" customHeight="1">
      <c r="B119" s="121"/>
      <c r="D119" s="129" t="s">
        <v>899</v>
      </c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233">
        <f>$BL$119</f>
        <v>0</v>
      </c>
      <c r="P119" s="234"/>
      <c r="Q119" s="234"/>
      <c r="R119" s="234"/>
      <c r="S119" s="124"/>
      <c r="U119" s="125"/>
      <c r="X119" s="126">
        <f>SUM($X$120:$X$130)</f>
        <v>0</v>
      </c>
      <c r="Z119" s="126">
        <f>SUM($Z$120:$Z$130)</f>
        <v>5.2525</v>
      </c>
      <c r="AB119" s="127">
        <f>SUM($AB$120:$AB$130)</f>
        <v>0</v>
      </c>
      <c r="AS119" s="123" t="s">
        <v>388</v>
      </c>
      <c r="AU119" s="123" t="s">
        <v>69</v>
      </c>
      <c r="AV119" s="123" t="s">
        <v>77</v>
      </c>
      <c r="AZ119" s="123" t="s">
        <v>143</v>
      </c>
      <c r="BL119" s="128">
        <f>SUM($BL$120:$BL$130)</f>
        <v>0</v>
      </c>
    </row>
    <row r="120" spans="2:66" s="6" customFormat="1" ht="15.75" customHeight="1">
      <c r="B120" s="22"/>
      <c r="C120" s="130" t="s">
        <v>77</v>
      </c>
      <c r="D120" s="130" t="s">
        <v>145</v>
      </c>
      <c r="E120" s="131" t="s">
        <v>900</v>
      </c>
      <c r="F120" s="219" t="s">
        <v>901</v>
      </c>
      <c r="G120" s="220"/>
      <c r="H120" s="220"/>
      <c r="I120" s="220"/>
      <c r="J120" s="132" t="s">
        <v>442</v>
      </c>
      <c r="K120" s="133">
        <v>50</v>
      </c>
      <c r="L120" s="133"/>
      <c r="M120" s="221">
        <v>0</v>
      </c>
      <c r="N120" s="220"/>
      <c r="O120" s="222">
        <f>ROUND($M$120*$K$120,2)</f>
        <v>0</v>
      </c>
      <c r="P120" s="220"/>
      <c r="Q120" s="220"/>
      <c r="R120" s="220"/>
      <c r="S120" s="23"/>
      <c r="U120" s="134"/>
      <c r="V120" s="29" t="s">
        <v>37</v>
      </c>
      <c r="X120" s="135">
        <f>$W$120*$K$120</f>
        <v>0</v>
      </c>
      <c r="Y120" s="135">
        <v>0</v>
      </c>
      <c r="Z120" s="135">
        <f>$Y$120*$K$120</f>
        <v>0</v>
      </c>
      <c r="AA120" s="135">
        <v>0</v>
      </c>
      <c r="AB120" s="136">
        <f>$AA$120*$K$120</f>
        <v>0</v>
      </c>
      <c r="AS120" s="6" t="s">
        <v>247</v>
      </c>
      <c r="AU120" s="6" t="s">
        <v>145</v>
      </c>
      <c r="AV120" s="6" t="s">
        <v>121</v>
      </c>
      <c r="AZ120" s="6" t="s">
        <v>143</v>
      </c>
      <c r="BF120" s="86">
        <f>IF($V$120="základná",$O$120,0)</f>
        <v>0</v>
      </c>
      <c r="BG120" s="86">
        <f>IF($V$120="znížená",$O$120,0)</f>
        <v>0</v>
      </c>
      <c r="BH120" s="86">
        <f>IF($V$120="zákl. prenesená",$O$120,0)</f>
        <v>0</v>
      </c>
      <c r="BI120" s="86">
        <f>IF($V$120="zníž. prenesená",$O$120,0)</f>
        <v>0</v>
      </c>
      <c r="BJ120" s="86">
        <f>IF($V$120="nulová",$O$120,0)</f>
        <v>0</v>
      </c>
      <c r="BK120" s="6" t="s">
        <v>121</v>
      </c>
      <c r="BL120" s="86">
        <f>ROUND($M$120*$K$120,2)</f>
        <v>0</v>
      </c>
      <c r="BM120" s="6" t="s">
        <v>247</v>
      </c>
      <c r="BN120" s="6" t="s">
        <v>902</v>
      </c>
    </row>
    <row r="121" spans="2:66" s="6" customFormat="1" ht="15.75" customHeight="1">
      <c r="B121" s="22"/>
      <c r="C121" s="137" t="s">
        <v>121</v>
      </c>
      <c r="D121" s="137" t="s">
        <v>152</v>
      </c>
      <c r="E121" s="138" t="s">
        <v>903</v>
      </c>
      <c r="F121" s="223" t="s">
        <v>904</v>
      </c>
      <c r="G121" s="224"/>
      <c r="H121" s="224"/>
      <c r="I121" s="224"/>
      <c r="J121" s="139" t="s">
        <v>442</v>
      </c>
      <c r="K121" s="140">
        <v>50</v>
      </c>
      <c r="L121" s="140"/>
      <c r="M121" s="225">
        <v>0</v>
      </c>
      <c r="N121" s="224"/>
      <c r="O121" s="226">
        <f>ROUND($M$121*$K$121,2)</f>
        <v>0</v>
      </c>
      <c r="P121" s="220"/>
      <c r="Q121" s="220"/>
      <c r="R121" s="220"/>
      <c r="S121" s="23"/>
      <c r="U121" s="134"/>
      <c r="V121" s="29" t="s">
        <v>37</v>
      </c>
      <c r="X121" s="135">
        <f>$W$121*$K$121</f>
        <v>0</v>
      </c>
      <c r="Y121" s="135">
        <v>0</v>
      </c>
      <c r="Z121" s="135">
        <f>$Y$121*$K$121</f>
        <v>0</v>
      </c>
      <c r="AA121" s="135">
        <v>0</v>
      </c>
      <c r="AB121" s="136">
        <f>$AA$121*$K$121</f>
        <v>0</v>
      </c>
      <c r="AS121" s="6" t="s">
        <v>905</v>
      </c>
      <c r="AU121" s="6" t="s">
        <v>152</v>
      </c>
      <c r="AV121" s="6" t="s">
        <v>121</v>
      </c>
      <c r="AZ121" s="6" t="s">
        <v>143</v>
      </c>
      <c r="BF121" s="86">
        <f>IF($V$121="základná",$O$121,0)</f>
        <v>0</v>
      </c>
      <c r="BG121" s="86">
        <f>IF($V$121="znížená",$O$121,0)</f>
        <v>0</v>
      </c>
      <c r="BH121" s="86">
        <f>IF($V$121="zákl. prenesená",$O$121,0)</f>
        <v>0</v>
      </c>
      <c r="BI121" s="86">
        <f>IF($V$121="zníž. prenesená",$O$121,0)</f>
        <v>0</v>
      </c>
      <c r="BJ121" s="86">
        <f>IF($V$121="nulová",$O$121,0)</f>
        <v>0</v>
      </c>
      <c r="BK121" s="6" t="s">
        <v>121</v>
      </c>
      <c r="BL121" s="86">
        <f>ROUND($M$121*$K$121,2)</f>
        <v>0</v>
      </c>
      <c r="BM121" s="6" t="s">
        <v>247</v>
      </c>
      <c r="BN121" s="6" t="s">
        <v>906</v>
      </c>
    </row>
    <row r="122" spans="2:66" s="6" customFormat="1" ht="27" customHeight="1">
      <c r="B122" s="22"/>
      <c r="C122" s="130" t="s">
        <v>388</v>
      </c>
      <c r="D122" s="130" t="s">
        <v>145</v>
      </c>
      <c r="E122" s="131" t="s">
        <v>907</v>
      </c>
      <c r="F122" s="219" t="s">
        <v>908</v>
      </c>
      <c r="G122" s="220"/>
      <c r="H122" s="220"/>
      <c r="I122" s="220"/>
      <c r="J122" s="132" t="s">
        <v>442</v>
      </c>
      <c r="K122" s="133">
        <v>50</v>
      </c>
      <c r="L122" s="133"/>
      <c r="M122" s="221">
        <v>0</v>
      </c>
      <c r="N122" s="220"/>
      <c r="O122" s="222">
        <f>ROUND($M$122*$K$122,2)</f>
        <v>0</v>
      </c>
      <c r="P122" s="220"/>
      <c r="Q122" s="220"/>
      <c r="R122" s="220"/>
      <c r="S122" s="23"/>
      <c r="U122" s="134"/>
      <c r="V122" s="29" t="s">
        <v>37</v>
      </c>
      <c r="X122" s="135">
        <f>$W$122*$K$122</f>
        <v>0</v>
      </c>
      <c r="Y122" s="135">
        <v>0</v>
      </c>
      <c r="Z122" s="135">
        <f>$Y$122*$K$122</f>
        <v>0</v>
      </c>
      <c r="AA122" s="135">
        <v>0</v>
      </c>
      <c r="AB122" s="136">
        <f>$AA$122*$K$122</f>
        <v>0</v>
      </c>
      <c r="AS122" s="6" t="s">
        <v>247</v>
      </c>
      <c r="AU122" s="6" t="s">
        <v>145</v>
      </c>
      <c r="AV122" s="6" t="s">
        <v>121</v>
      </c>
      <c r="AZ122" s="6" t="s">
        <v>143</v>
      </c>
      <c r="BF122" s="86">
        <f>IF($V$122="základná",$O$122,0)</f>
        <v>0</v>
      </c>
      <c r="BG122" s="86">
        <f>IF($V$122="znížená",$O$122,0)</f>
        <v>0</v>
      </c>
      <c r="BH122" s="86">
        <f>IF($V$122="zákl. prenesená",$O$122,0)</f>
        <v>0</v>
      </c>
      <c r="BI122" s="86">
        <f>IF($V$122="zníž. prenesená",$O$122,0)</f>
        <v>0</v>
      </c>
      <c r="BJ122" s="86">
        <f>IF($V$122="nulová",$O$122,0)</f>
        <v>0</v>
      </c>
      <c r="BK122" s="6" t="s">
        <v>121</v>
      </c>
      <c r="BL122" s="86">
        <f>ROUND($M$122*$K$122,2)</f>
        <v>0</v>
      </c>
      <c r="BM122" s="6" t="s">
        <v>247</v>
      </c>
      <c r="BN122" s="6" t="s">
        <v>909</v>
      </c>
    </row>
    <row r="123" spans="2:66" s="6" customFormat="1" ht="27" customHeight="1">
      <c r="B123" s="22"/>
      <c r="C123" s="137" t="s">
        <v>149</v>
      </c>
      <c r="D123" s="137" t="s">
        <v>152</v>
      </c>
      <c r="E123" s="138" t="s">
        <v>910</v>
      </c>
      <c r="F123" s="223" t="s">
        <v>911</v>
      </c>
      <c r="G123" s="224"/>
      <c r="H123" s="224"/>
      <c r="I123" s="224"/>
      <c r="J123" s="139" t="s">
        <v>442</v>
      </c>
      <c r="K123" s="140">
        <v>50</v>
      </c>
      <c r="L123" s="140"/>
      <c r="M123" s="225">
        <v>0</v>
      </c>
      <c r="N123" s="224"/>
      <c r="O123" s="226">
        <f>ROUND($M$123*$K$123,2)</f>
        <v>0</v>
      </c>
      <c r="P123" s="220"/>
      <c r="Q123" s="220"/>
      <c r="R123" s="220"/>
      <c r="S123" s="23"/>
      <c r="U123" s="134"/>
      <c r="V123" s="29" t="s">
        <v>37</v>
      </c>
      <c r="X123" s="135">
        <f>$W$123*$K$123</f>
        <v>0</v>
      </c>
      <c r="Y123" s="135">
        <v>0.00105</v>
      </c>
      <c r="Z123" s="135">
        <f>$Y$123*$K$123</f>
        <v>0.0525</v>
      </c>
      <c r="AA123" s="135">
        <v>0</v>
      </c>
      <c r="AB123" s="136">
        <f>$AA$123*$K$123</f>
        <v>0</v>
      </c>
      <c r="AS123" s="6" t="s">
        <v>912</v>
      </c>
      <c r="AU123" s="6" t="s">
        <v>152</v>
      </c>
      <c r="AV123" s="6" t="s">
        <v>121</v>
      </c>
      <c r="AZ123" s="6" t="s">
        <v>143</v>
      </c>
      <c r="BF123" s="86">
        <f>IF($V$123="základná",$O$123,0)</f>
        <v>0</v>
      </c>
      <c r="BG123" s="86">
        <f>IF($V$123="znížená",$O$123,0)</f>
        <v>0</v>
      </c>
      <c r="BH123" s="86">
        <f>IF($V$123="zákl. prenesená",$O$123,0)</f>
        <v>0</v>
      </c>
      <c r="BI123" s="86">
        <f>IF($V$123="zníž. prenesená",$O$123,0)</f>
        <v>0</v>
      </c>
      <c r="BJ123" s="86">
        <f>IF($V$123="nulová",$O$123,0)</f>
        <v>0</v>
      </c>
      <c r="BK123" s="6" t="s">
        <v>121</v>
      </c>
      <c r="BL123" s="86">
        <f>ROUND($M$123*$K$123,2)</f>
        <v>0</v>
      </c>
      <c r="BM123" s="6" t="s">
        <v>912</v>
      </c>
      <c r="BN123" s="6" t="s">
        <v>913</v>
      </c>
    </row>
    <row r="124" spans="2:66" s="6" customFormat="1" ht="27" customHeight="1">
      <c r="B124" s="22"/>
      <c r="C124" s="130" t="s">
        <v>395</v>
      </c>
      <c r="D124" s="130" t="s">
        <v>145</v>
      </c>
      <c r="E124" s="131" t="s">
        <v>914</v>
      </c>
      <c r="F124" s="219" t="s">
        <v>915</v>
      </c>
      <c r="G124" s="220"/>
      <c r="H124" s="220"/>
      <c r="I124" s="220"/>
      <c r="J124" s="132" t="s">
        <v>442</v>
      </c>
      <c r="K124" s="133">
        <v>50</v>
      </c>
      <c r="L124" s="133"/>
      <c r="M124" s="221">
        <v>0</v>
      </c>
      <c r="N124" s="220"/>
      <c r="O124" s="222">
        <f>ROUND($M$124*$K$124,2)</f>
        <v>0</v>
      </c>
      <c r="P124" s="220"/>
      <c r="Q124" s="220"/>
      <c r="R124" s="220"/>
      <c r="S124" s="23"/>
      <c r="U124" s="134"/>
      <c r="V124" s="29" t="s">
        <v>37</v>
      </c>
      <c r="X124" s="135">
        <f>$W$124*$K$124</f>
        <v>0</v>
      </c>
      <c r="Y124" s="135">
        <v>0</v>
      </c>
      <c r="Z124" s="135">
        <f>$Y$124*$K$124</f>
        <v>0</v>
      </c>
      <c r="AA124" s="135">
        <v>0</v>
      </c>
      <c r="AB124" s="136">
        <f>$AA$124*$K$124</f>
        <v>0</v>
      </c>
      <c r="AS124" s="6" t="s">
        <v>247</v>
      </c>
      <c r="AU124" s="6" t="s">
        <v>145</v>
      </c>
      <c r="AV124" s="6" t="s">
        <v>121</v>
      </c>
      <c r="AZ124" s="6" t="s">
        <v>143</v>
      </c>
      <c r="BF124" s="86">
        <f>IF($V$124="základná",$O$124,0)</f>
        <v>0</v>
      </c>
      <c r="BG124" s="86">
        <f>IF($V$124="znížená",$O$124,0)</f>
        <v>0</v>
      </c>
      <c r="BH124" s="86">
        <f>IF($V$124="zákl. prenesená",$O$124,0)</f>
        <v>0</v>
      </c>
      <c r="BI124" s="86">
        <f>IF($V$124="zníž. prenesená",$O$124,0)</f>
        <v>0</v>
      </c>
      <c r="BJ124" s="86">
        <f>IF($V$124="nulová",$O$124,0)</f>
        <v>0</v>
      </c>
      <c r="BK124" s="6" t="s">
        <v>121</v>
      </c>
      <c r="BL124" s="86">
        <f>ROUND($M$124*$K$124,2)</f>
        <v>0</v>
      </c>
      <c r="BM124" s="6" t="s">
        <v>247</v>
      </c>
      <c r="BN124" s="6" t="s">
        <v>916</v>
      </c>
    </row>
    <row r="125" spans="2:66" s="6" customFormat="1" ht="39" customHeight="1">
      <c r="B125" s="22"/>
      <c r="C125" s="130" t="s">
        <v>156</v>
      </c>
      <c r="D125" s="130" t="s">
        <v>145</v>
      </c>
      <c r="E125" s="131" t="s">
        <v>917</v>
      </c>
      <c r="F125" s="219" t="s">
        <v>918</v>
      </c>
      <c r="G125" s="220"/>
      <c r="H125" s="220"/>
      <c r="I125" s="220"/>
      <c r="J125" s="132" t="s">
        <v>442</v>
      </c>
      <c r="K125" s="133">
        <v>50</v>
      </c>
      <c r="L125" s="133"/>
      <c r="M125" s="221">
        <v>0</v>
      </c>
      <c r="N125" s="220"/>
      <c r="O125" s="222">
        <f>ROUND($M$125*$K$125,2)</f>
        <v>0</v>
      </c>
      <c r="P125" s="220"/>
      <c r="Q125" s="220"/>
      <c r="R125" s="220"/>
      <c r="S125" s="23"/>
      <c r="U125" s="134"/>
      <c r="V125" s="29" t="s">
        <v>37</v>
      </c>
      <c r="X125" s="135">
        <f>$W$125*$K$125</f>
        <v>0</v>
      </c>
      <c r="Y125" s="135">
        <v>0</v>
      </c>
      <c r="Z125" s="135">
        <f>$Y$125*$K$125</f>
        <v>0</v>
      </c>
      <c r="AA125" s="135">
        <v>0</v>
      </c>
      <c r="AB125" s="136">
        <f>$AA$125*$K$125</f>
        <v>0</v>
      </c>
      <c r="AS125" s="6" t="s">
        <v>247</v>
      </c>
      <c r="AU125" s="6" t="s">
        <v>145</v>
      </c>
      <c r="AV125" s="6" t="s">
        <v>121</v>
      </c>
      <c r="AZ125" s="6" t="s">
        <v>143</v>
      </c>
      <c r="BF125" s="86">
        <f>IF($V$125="základná",$O$125,0)</f>
        <v>0</v>
      </c>
      <c r="BG125" s="86">
        <f>IF($V$125="znížená",$O$125,0)</f>
        <v>0</v>
      </c>
      <c r="BH125" s="86">
        <f>IF($V$125="zákl. prenesená",$O$125,0)</f>
        <v>0</v>
      </c>
      <c r="BI125" s="86">
        <f>IF($V$125="zníž. prenesená",$O$125,0)</f>
        <v>0</v>
      </c>
      <c r="BJ125" s="86">
        <f>IF($V$125="nulová",$O$125,0)</f>
        <v>0</v>
      </c>
      <c r="BK125" s="6" t="s">
        <v>121</v>
      </c>
      <c r="BL125" s="86">
        <f>ROUND($M$125*$K$125,2)</f>
        <v>0</v>
      </c>
      <c r="BM125" s="6" t="s">
        <v>247</v>
      </c>
      <c r="BN125" s="6" t="s">
        <v>919</v>
      </c>
    </row>
    <row r="126" spans="2:66" s="6" customFormat="1" ht="15.75" customHeight="1">
      <c r="B126" s="22"/>
      <c r="C126" s="137" t="s">
        <v>404</v>
      </c>
      <c r="D126" s="137" t="s">
        <v>152</v>
      </c>
      <c r="E126" s="138" t="s">
        <v>920</v>
      </c>
      <c r="F126" s="223" t="s">
        <v>921</v>
      </c>
      <c r="G126" s="224"/>
      <c r="H126" s="224"/>
      <c r="I126" s="224"/>
      <c r="J126" s="139" t="s">
        <v>430</v>
      </c>
      <c r="K126" s="140">
        <v>5.2</v>
      </c>
      <c r="L126" s="140"/>
      <c r="M126" s="225">
        <v>0</v>
      </c>
      <c r="N126" s="224"/>
      <c r="O126" s="226">
        <f>ROUND($M$126*$K$126,2)</f>
        <v>0</v>
      </c>
      <c r="P126" s="220"/>
      <c r="Q126" s="220"/>
      <c r="R126" s="220"/>
      <c r="S126" s="23"/>
      <c r="U126" s="134"/>
      <c r="V126" s="29" t="s">
        <v>37</v>
      </c>
      <c r="X126" s="135">
        <f>$W$126*$K$126</f>
        <v>0</v>
      </c>
      <c r="Y126" s="135">
        <v>1</v>
      </c>
      <c r="Z126" s="135">
        <f>$Y$126*$K$126</f>
        <v>5.2</v>
      </c>
      <c r="AA126" s="135">
        <v>0</v>
      </c>
      <c r="AB126" s="136">
        <f>$AA$126*$K$126</f>
        <v>0</v>
      </c>
      <c r="AS126" s="6" t="s">
        <v>912</v>
      </c>
      <c r="AU126" s="6" t="s">
        <v>152</v>
      </c>
      <c r="AV126" s="6" t="s">
        <v>121</v>
      </c>
      <c r="AZ126" s="6" t="s">
        <v>143</v>
      </c>
      <c r="BF126" s="86">
        <f>IF($V$126="základná",$O$126,0)</f>
        <v>0</v>
      </c>
      <c r="BG126" s="86">
        <f>IF($V$126="znížená",$O$126,0)</f>
        <v>0</v>
      </c>
      <c r="BH126" s="86">
        <f>IF($V$126="zákl. prenesená",$O$126,0)</f>
        <v>0</v>
      </c>
      <c r="BI126" s="86">
        <f>IF($V$126="zníž. prenesená",$O$126,0)</f>
        <v>0</v>
      </c>
      <c r="BJ126" s="86">
        <f>IF($V$126="nulová",$O$126,0)</f>
        <v>0</v>
      </c>
      <c r="BK126" s="6" t="s">
        <v>121</v>
      </c>
      <c r="BL126" s="86">
        <f>ROUND($M$126*$K$126,2)</f>
        <v>0</v>
      </c>
      <c r="BM126" s="6" t="s">
        <v>912</v>
      </c>
      <c r="BN126" s="6" t="s">
        <v>922</v>
      </c>
    </row>
    <row r="127" spans="2:66" s="6" customFormat="1" ht="27" customHeight="1">
      <c r="B127" s="22"/>
      <c r="C127" s="130" t="s">
        <v>408</v>
      </c>
      <c r="D127" s="130" t="s">
        <v>145</v>
      </c>
      <c r="E127" s="131" t="s">
        <v>923</v>
      </c>
      <c r="F127" s="219" t="s">
        <v>924</v>
      </c>
      <c r="G127" s="220"/>
      <c r="H127" s="220"/>
      <c r="I127" s="220"/>
      <c r="J127" s="132" t="s">
        <v>442</v>
      </c>
      <c r="K127" s="133">
        <v>50</v>
      </c>
      <c r="L127" s="133"/>
      <c r="M127" s="221">
        <v>0</v>
      </c>
      <c r="N127" s="220"/>
      <c r="O127" s="222">
        <f>ROUND($M$127*$K$127,2)</f>
        <v>0</v>
      </c>
      <c r="P127" s="220"/>
      <c r="Q127" s="220"/>
      <c r="R127" s="220"/>
      <c r="S127" s="23"/>
      <c r="U127" s="134"/>
      <c r="V127" s="29" t="s">
        <v>37</v>
      </c>
      <c r="X127" s="135">
        <f>$W$127*$K$127</f>
        <v>0</v>
      </c>
      <c r="Y127" s="135">
        <v>0</v>
      </c>
      <c r="Z127" s="135">
        <f>$Y$127*$K$127</f>
        <v>0</v>
      </c>
      <c r="AA127" s="135">
        <v>0</v>
      </c>
      <c r="AB127" s="136">
        <f>$AA$127*$K$127</f>
        <v>0</v>
      </c>
      <c r="AS127" s="6" t="s">
        <v>247</v>
      </c>
      <c r="AU127" s="6" t="s">
        <v>145</v>
      </c>
      <c r="AV127" s="6" t="s">
        <v>121</v>
      </c>
      <c r="AZ127" s="6" t="s">
        <v>143</v>
      </c>
      <c r="BF127" s="86">
        <f>IF($V$127="základná",$O$127,0)</f>
        <v>0</v>
      </c>
      <c r="BG127" s="86">
        <f>IF($V$127="znížená",$O$127,0)</f>
        <v>0</v>
      </c>
      <c r="BH127" s="86">
        <f>IF($V$127="zákl. prenesená",$O$127,0)</f>
        <v>0</v>
      </c>
      <c r="BI127" s="86">
        <f>IF($V$127="zníž. prenesená",$O$127,0)</f>
        <v>0</v>
      </c>
      <c r="BJ127" s="86">
        <f>IF($V$127="nulová",$O$127,0)</f>
        <v>0</v>
      </c>
      <c r="BK127" s="6" t="s">
        <v>121</v>
      </c>
      <c r="BL127" s="86">
        <f>ROUND($M$127*$K$127,2)</f>
        <v>0</v>
      </c>
      <c r="BM127" s="6" t="s">
        <v>247</v>
      </c>
      <c r="BN127" s="6" t="s">
        <v>925</v>
      </c>
    </row>
    <row r="128" spans="2:66" s="6" customFormat="1" ht="15.75" customHeight="1">
      <c r="B128" s="22"/>
      <c r="C128" s="137" t="s">
        <v>411</v>
      </c>
      <c r="D128" s="137" t="s">
        <v>152</v>
      </c>
      <c r="E128" s="138" t="s">
        <v>926</v>
      </c>
      <c r="F128" s="223" t="s">
        <v>927</v>
      </c>
      <c r="G128" s="224"/>
      <c r="H128" s="224"/>
      <c r="I128" s="224"/>
      <c r="J128" s="139" t="s">
        <v>442</v>
      </c>
      <c r="K128" s="140">
        <v>50</v>
      </c>
      <c r="L128" s="140"/>
      <c r="M128" s="225">
        <v>0</v>
      </c>
      <c r="N128" s="224"/>
      <c r="O128" s="226">
        <f>ROUND($M$128*$K$128,2)</f>
        <v>0</v>
      </c>
      <c r="P128" s="220"/>
      <c r="Q128" s="220"/>
      <c r="R128" s="220"/>
      <c r="S128" s="23"/>
      <c r="U128" s="134"/>
      <c r="V128" s="29" t="s">
        <v>37</v>
      </c>
      <c r="X128" s="135">
        <f>$W$128*$K$128</f>
        <v>0</v>
      </c>
      <c r="Y128" s="135">
        <v>0</v>
      </c>
      <c r="Z128" s="135">
        <f>$Y$128*$K$128</f>
        <v>0</v>
      </c>
      <c r="AA128" s="135">
        <v>0</v>
      </c>
      <c r="AB128" s="136">
        <f>$AA$128*$K$128</f>
        <v>0</v>
      </c>
      <c r="AS128" s="6" t="s">
        <v>912</v>
      </c>
      <c r="AU128" s="6" t="s">
        <v>152</v>
      </c>
      <c r="AV128" s="6" t="s">
        <v>121</v>
      </c>
      <c r="AZ128" s="6" t="s">
        <v>143</v>
      </c>
      <c r="BF128" s="86">
        <f>IF($V$128="základná",$O$128,0)</f>
        <v>0</v>
      </c>
      <c r="BG128" s="86">
        <f>IF($V$128="znížená",$O$128,0)</f>
        <v>0</v>
      </c>
      <c r="BH128" s="86">
        <f>IF($V$128="zákl. prenesená",$O$128,0)</f>
        <v>0</v>
      </c>
      <c r="BI128" s="86">
        <f>IF($V$128="zníž. prenesená",$O$128,0)</f>
        <v>0</v>
      </c>
      <c r="BJ128" s="86">
        <f>IF($V$128="nulová",$O$128,0)</f>
        <v>0</v>
      </c>
      <c r="BK128" s="6" t="s">
        <v>121</v>
      </c>
      <c r="BL128" s="86">
        <f>ROUND($M$128*$K$128,2)</f>
        <v>0</v>
      </c>
      <c r="BM128" s="6" t="s">
        <v>912</v>
      </c>
      <c r="BN128" s="6" t="s">
        <v>928</v>
      </c>
    </row>
    <row r="129" spans="2:66" s="6" customFormat="1" ht="39" customHeight="1">
      <c r="B129" s="22"/>
      <c r="C129" s="130" t="s">
        <v>415</v>
      </c>
      <c r="D129" s="130" t="s">
        <v>145</v>
      </c>
      <c r="E129" s="131" t="s">
        <v>929</v>
      </c>
      <c r="F129" s="219" t="s">
        <v>930</v>
      </c>
      <c r="G129" s="220"/>
      <c r="H129" s="220"/>
      <c r="I129" s="220"/>
      <c r="J129" s="132" t="s">
        <v>442</v>
      </c>
      <c r="K129" s="133">
        <v>50</v>
      </c>
      <c r="L129" s="133"/>
      <c r="M129" s="221">
        <v>0</v>
      </c>
      <c r="N129" s="220"/>
      <c r="O129" s="222">
        <f>ROUND($M$129*$K$129,2)</f>
        <v>0</v>
      </c>
      <c r="P129" s="220"/>
      <c r="Q129" s="220"/>
      <c r="R129" s="220"/>
      <c r="S129" s="23"/>
      <c r="U129" s="134"/>
      <c r="V129" s="29" t="s">
        <v>37</v>
      </c>
      <c r="X129" s="135">
        <f>$W$129*$K$129</f>
        <v>0</v>
      </c>
      <c r="Y129" s="135">
        <v>0</v>
      </c>
      <c r="Z129" s="135">
        <f>$Y$129*$K$129</f>
        <v>0</v>
      </c>
      <c r="AA129" s="135">
        <v>0</v>
      </c>
      <c r="AB129" s="136">
        <f>$AA$129*$K$129</f>
        <v>0</v>
      </c>
      <c r="AS129" s="6" t="s">
        <v>247</v>
      </c>
      <c r="AU129" s="6" t="s">
        <v>145</v>
      </c>
      <c r="AV129" s="6" t="s">
        <v>121</v>
      </c>
      <c r="AZ129" s="6" t="s">
        <v>143</v>
      </c>
      <c r="BF129" s="86">
        <f>IF($V$129="základná",$O$129,0)</f>
        <v>0</v>
      </c>
      <c r="BG129" s="86">
        <f>IF($V$129="znížená",$O$129,0)</f>
        <v>0</v>
      </c>
      <c r="BH129" s="86">
        <f>IF($V$129="zákl. prenesená",$O$129,0)</f>
        <v>0</v>
      </c>
      <c r="BI129" s="86">
        <f>IF($V$129="zníž. prenesená",$O$129,0)</f>
        <v>0</v>
      </c>
      <c r="BJ129" s="86">
        <f>IF($V$129="nulová",$O$129,0)</f>
        <v>0</v>
      </c>
      <c r="BK129" s="6" t="s">
        <v>121</v>
      </c>
      <c r="BL129" s="86">
        <f>ROUND($M$129*$K$129,2)</f>
        <v>0</v>
      </c>
      <c r="BM129" s="6" t="s">
        <v>247</v>
      </c>
      <c r="BN129" s="6" t="s">
        <v>931</v>
      </c>
    </row>
    <row r="130" spans="2:66" s="6" customFormat="1" ht="15.75" customHeight="1">
      <c r="B130" s="22"/>
      <c r="C130" s="130" t="s">
        <v>144</v>
      </c>
      <c r="D130" s="130" t="s">
        <v>145</v>
      </c>
      <c r="E130" s="131" t="s">
        <v>932</v>
      </c>
      <c r="F130" s="219" t="s">
        <v>650</v>
      </c>
      <c r="G130" s="220"/>
      <c r="H130" s="220"/>
      <c r="I130" s="220"/>
      <c r="J130" s="132" t="s">
        <v>933</v>
      </c>
      <c r="K130" s="133">
        <v>1</v>
      </c>
      <c r="L130" s="133"/>
      <c r="M130" s="221">
        <v>0</v>
      </c>
      <c r="N130" s="220"/>
      <c r="O130" s="222">
        <f>ROUND($M$130*$K$130,2)</f>
        <v>0</v>
      </c>
      <c r="P130" s="220"/>
      <c r="Q130" s="220"/>
      <c r="R130" s="220"/>
      <c r="S130" s="23"/>
      <c r="U130" s="134"/>
      <c r="V130" s="29" t="s">
        <v>37</v>
      </c>
      <c r="X130" s="135">
        <f>$W$130*$K$130</f>
        <v>0</v>
      </c>
      <c r="Y130" s="135">
        <v>0</v>
      </c>
      <c r="Z130" s="135">
        <f>$Y$130*$K$130</f>
        <v>0</v>
      </c>
      <c r="AA130" s="135">
        <v>0</v>
      </c>
      <c r="AB130" s="136">
        <f>$AA$130*$K$130</f>
        <v>0</v>
      </c>
      <c r="AS130" s="6" t="s">
        <v>247</v>
      </c>
      <c r="AU130" s="6" t="s">
        <v>145</v>
      </c>
      <c r="AV130" s="6" t="s">
        <v>121</v>
      </c>
      <c r="AZ130" s="6" t="s">
        <v>143</v>
      </c>
      <c r="BF130" s="86">
        <f>IF($V$130="základná",$O$130,0)</f>
        <v>0</v>
      </c>
      <c r="BG130" s="86">
        <f>IF($V$130="znížená",$O$130,0)</f>
        <v>0</v>
      </c>
      <c r="BH130" s="86">
        <f>IF($V$130="zákl. prenesená",$O$130,0)</f>
        <v>0</v>
      </c>
      <c r="BI130" s="86">
        <f>IF($V$130="zníž. prenesená",$O$130,0)</f>
        <v>0</v>
      </c>
      <c r="BJ130" s="86">
        <f>IF($V$130="nulová",$O$130,0)</f>
        <v>0</v>
      </c>
      <c r="BK130" s="6" t="s">
        <v>121</v>
      </c>
      <c r="BL130" s="86">
        <f>ROUND($M$130*$K$130,2)</f>
        <v>0</v>
      </c>
      <c r="BM130" s="6" t="s">
        <v>247</v>
      </c>
      <c r="BN130" s="6" t="s">
        <v>934</v>
      </c>
    </row>
    <row r="131" spans="2:64" s="6" customFormat="1" ht="51" customHeight="1">
      <c r="B131" s="22"/>
      <c r="D131" s="122" t="s">
        <v>432</v>
      </c>
      <c r="O131" s="215">
        <f>$BL$131</f>
        <v>0</v>
      </c>
      <c r="P131" s="172"/>
      <c r="Q131" s="172"/>
      <c r="R131" s="172"/>
      <c r="S131" s="23"/>
      <c r="U131" s="57"/>
      <c r="AB131" s="58"/>
      <c r="AU131" s="6" t="s">
        <v>69</v>
      </c>
      <c r="AV131" s="6" t="s">
        <v>70</v>
      </c>
      <c r="AZ131" s="6" t="s">
        <v>433</v>
      </c>
      <c r="BL131" s="86">
        <f>SUM($BL$132:$BL$136)</f>
        <v>0</v>
      </c>
    </row>
    <row r="132" spans="2:64" s="6" customFormat="1" ht="23.25" customHeight="1">
      <c r="B132" s="22"/>
      <c r="C132" s="153"/>
      <c r="D132" s="153" t="s">
        <v>145</v>
      </c>
      <c r="E132" s="154"/>
      <c r="F132" s="231"/>
      <c r="G132" s="232"/>
      <c r="H132" s="232"/>
      <c r="I132" s="232"/>
      <c r="J132" s="155"/>
      <c r="K132" s="156"/>
      <c r="L132" s="156"/>
      <c r="M132" s="221"/>
      <c r="N132" s="220"/>
      <c r="O132" s="222">
        <f>$BL$132</f>
        <v>0</v>
      </c>
      <c r="P132" s="220"/>
      <c r="Q132" s="220"/>
      <c r="R132" s="220"/>
      <c r="S132" s="23"/>
      <c r="U132" s="134"/>
      <c r="V132" s="157" t="s">
        <v>37</v>
      </c>
      <c r="AB132" s="58"/>
      <c r="AU132" s="6" t="s">
        <v>433</v>
      </c>
      <c r="AV132" s="6" t="s">
        <v>77</v>
      </c>
      <c r="AZ132" s="6" t="s">
        <v>433</v>
      </c>
      <c r="BF132" s="86">
        <f>IF($V$132="základná",$O$132,0)</f>
        <v>0</v>
      </c>
      <c r="BG132" s="86">
        <f>IF($V$132="znížená",$O$132,0)</f>
        <v>0</v>
      </c>
      <c r="BH132" s="86">
        <f>IF($V$132="zákl. prenesená",$O$132,0)</f>
        <v>0</v>
      </c>
      <c r="BI132" s="86">
        <f>IF($V$132="zníž. prenesená",$O$132,0)</f>
        <v>0</v>
      </c>
      <c r="BJ132" s="86">
        <f>IF($V$132="nulová",$O$132,0)</f>
        <v>0</v>
      </c>
      <c r="BK132" s="6" t="s">
        <v>121</v>
      </c>
      <c r="BL132" s="86">
        <f>$M$132*$K$132</f>
        <v>0</v>
      </c>
    </row>
    <row r="133" spans="2:64" s="6" customFormat="1" ht="23.25" customHeight="1">
      <c r="B133" s="22"/>
      <c r="C133" s="153"/>
      <c r="D133" s="153" t="s">
        <v>145</v>
      </c>
      <c r="E133" s="154"/>
      <c r="F133" s="231"/>
      <c r="G133" s="232"/>
      <c r="H133" s="232"/>
      <c r="I133" s="232"/>
      <c r="J133" s="155"/>
      <c r="K133" s="156"/>
      <c r="L133" s="156"/>
      <c r="M133" s="221"/>
      <c r="N133" s="220"/>
      <c r="O133" s="222">
        <f>$BL$133</f>
        <v>0</v>
      </c>
      <c r="P133" s="220"/>
      <c r="Q133" s="220"/>
      <c r="R133" s="220"/>
      <c r="S133" s="23"/>
      <c r="U133" s="134"/>
      <c r="V133" s="157" t="s">
        <v>37</v>
      </c>
      <c r="AB133" s="58"/>
      <c r="AU133" s="6" t="s">
        <v>433</v>
      </c>
      <c r="AV133" s="6" t="s">
        <v>77</v>
      </c>
      <c r="AZ133" s="6" t="s">
        <v>433</v>
      </c>
      <c r="BF133" s="86">
        <f>IF($V$133="základná",$O$133,0)</f>
        <v>0</v>
      </c>
      <c r="BG133" s="86">
        <f>IF($V$133="znížená",$O$133,0)</f>
        <v>0</v>
      </c>
      <c r="BH133" s="86">
        <f>IF($V$133="zákl. prenesená",$O$133,0)</f>
        <v>0</v>
      </c>
      <c r="BI133" s="86">
        <f>IF($V$133="zníž. prenesená",$O$133,0)</f>
        <v>0</v>
      </c>
      <c r="BJ133" s="86">
        <f>IF($V$133="nulová",$O$133,0)</f>
        <v>0</v>
      </c>
      <c r="BK133" s="6" t="s">
        <v>121</v>
      </c>
      <c r="BL133" s="86">
        <f>$M$133*$K$133</f>
        <v>0</v>
      </c>
    </row>
    <row r="134" spans="2:64" s="6" customFormat="1" ht="23.25" customHeight="1">
      <c r="B134" s="22"/>
      <c r="C134" s="153"/>
      <c r="D134" s="153" t="s">
        <v>145</v>
      </c>
      <c r="E134" s="154"/>
      <c r="F134" s="231"/>
      <c r="G134" s="232"/>
      <c r="H134" s="232"/>
      <c r="I134" s="232"/>
      <c r="J134" s="155"/>
      <c r="K134" s="156"/>
      <c r="L134" s="156"/>
      <c r="M134" s="221"/>
      <c r="N134" s="220"/>
      <c r="O134" s="222">
        <f>$BL$134</f>
        <v>0</v>
      </c>
      <c r="P134" s="220"/>
      <c r="Q134" s="220"/>
      <c r="R134" s="220"/>
      <c r="S134" s="23"/>
      <c r="U134" s="134"/>
      <c r="V134" s="157" t="s">
        <v>37</v>
      </c>
      <c r="AB134" s="58"/>
      <c r="AU134" s="6" t="s">
        <v>433</v>
      </c>
      <c r="AV134" s="6" t="s">
        <v>77</v>
      </c>
      <c r="AZ134" s="6" t="s">
        <v>433</v>
      </c>
      <c r="BF134" s="86">
        <f>IF($V$134="základná",$O$134,0)</f>
        <v>0</v>
      </c>
      <c r="BG134" s="86">
        <f>IF($V$134="znížená",$O$134,0)</f>
        <v>0</v>
      </c>
      <c r="BH134" s="86">
        <f>IF($V$134="zákl. prenesená",$O$134,0)</f>
        <v>0</v>
      </c>
      <c r="BI134" s="86">
        <f>IF($V$134="zníž. prenesená",$O$134,0)</f>
        <v>0</v>
      </c>
      <c r="BJ134" s="86">
        <f>IF($V$134="nulová",$O$134,0)</f>
        <v>0</v>
      </c>
      <c r="BK134" s="6" t="s">
        <v>121</v>
      </c>
      <c r="BL134" s="86">
        <f>$M$134*$K$134</f>
        <v>0</v>
      </c>
    </row>
    <row r="135" spans="2:64" s="6" customFormat="1" ht="23.25" customHeight="1">
      <c r="B135" s="22"/>
      <c r="C135" s="153"/>
      <c r="D135" s="153" t="s">
        <v>145</v>
      </c>
      <c r="E135" s="154"/>
      <c r="F135" s="231"/>
      <c r="G135" s="232"/>
      <c r="H135" s="232"/>
      <c r="I135" s="232"/>
      <c r="J135" s="155"/>
      <c r="K135" s="156"/>
      <c r="L135" s="156"/>
      <c r="M135" s="221"/>
      <c r="N135" s="220"/>
      <c r="O135" s="222">
        <f>$BL$135</f>
        <v>0</v>
      </c>
      <c r="P135" s="220"/>
      <c r="Q135" s="220"/>
      <c r="R135" s="220"/>
      <c r="S135" s="23"/>
      <c r="U135" s="134"/>
      <c r="V135" s="157" t="s">
        <v>37</v>
      </c>
      <c r="AB135" s="58"/>
      <c r="AU135" s="6" t="s">
        <v>433</v>
      </c>
      <c r="AV135" s="6" t="s">
        <v>77</v>
      </c>
      <c r="AZ135" s="6" t="s">
        <v>433</v>
      </c>
      <c r="BF135" s="86">
        <f>IF($V$135="základná",$O$135,0)</f>
        <v>0</v>
      </c>
      <c r="BG135" s="86">
        <f>IF($V$135="znížená",$O$135,0)</f>
        <v>0</v>
      </c>
      <c r="BH135" s="86">
        <f>IF($V$135="zákl. prenesená",$O$135,0)</f>
        <v>0</v>
      </c>
      <c r="BI135" s="86">
        <f>IF($V$135="zníž. prenesená",$O$135,0)</f>
        <v>0</v>
      </c>
      <c r="BJ135" s="86">
        <f>IF($V$135="nulová",$O$135,0)</f>
        <v>0</v>
      </c>
      <c r="BK135" s="6" t="s">
        <v>121</v>
      </c>
      <c r="BL135" s="86">
        <f>$M$135*$K$135</f>
        <v>0</v>
      </c>
    </row>
    <row r="136" spans="2:64" s="6" customFormat="1" ht="23.25" customHeight="1">
      <c r="B136" s="22"/>
      <c r="C136" s="153"/>
      <c r="D136" s="153" t="s">
        <v>145</v>
      </c>
      <c r="E136" s="154"/>
      <c r="F136" s="231"/>
      <c r="G136" s="232"/>
      <c r="H136" s="232"/>
      <c r="I136" s="232"/>
      <c r="J136" s="155"/>
      <c r="K136" s="156"/>
      <c r="L136" s="156"/>
      <c r="M136" s="221"/>
      <c r="N136" s="220"/>
      <c r="O136" s="222">
        <f>$BL$136</f>
        <v>0</v>
      </c>
      <c r="P136" s="220"/>
      <c r="Q136" s="220"/>
      <c r="R136" s="220"/>
      <c r="S136" s="23"/>
      <c r="U136" s="134"/>
      <c r="V136" s="157" t="s">
        <v>37</v>
      </c>
      <c r="W136" s="41"/>
      <c r="X136" s="41"/>
      <c r="Y136" s="41"/>
      <c r="Z136" s="41"/>
      <c r="AA136" s="41"/>
      <c r="AB136" s="43"/>
      <c r="AU136" s="6" t="s">
        <v>433</v>
      </c>
      <c r="AV136" s="6" t="s">
        <v>77</v>
      </c>
      <c r="AZ136" s="6" t="s">
        <v>433</v>
      </c>
      <c r="BF136" s="86">
        <f>IF($V$136="základná",$O$136,0)</f>
        <v>0</v>
      </c>
      <c r="BG136" s="86">
        <f>IF($V$136="znížená",$O$136,0)</f>
        <v>0</v>
      </c>
      <c r="BH136" s="86">
        <f>IF($V$136="zákl. prenesená",$O$136,0)</f>
        <v>0</v>
      </c>
      <c r="BI136" s="86">
        <f>IF($V$136="zníž. prenesená",$O$136,0)</f>
        <v>0</v>
      </c>
      <c r="BJ136" s="86">
        <f>IF($V$136="nulová",$O$136,0)</f>
        <v>0</v>
      </c>
      <c r="BK136" s="6" t="s">
        <v>121</v>
      </c>
      <c r="BL136" s="86">
        <f>$M$136*$K$136</f>
        <v>0</v>
      </c>
    </row>
    <row r="137" spans="2:19" s="6" customFormat="1" ht="7.5" customHeight="1"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6"/>
    </row>
    <row r="238" s="2" customFormat="1" ht="14.25" customHeight="1"/>
  </sheetData>
  <sheetProtection/>
  <mergeCells count="116">
    <mergeCell ref="O117:R117"/>
    <mergeCell ref="O118:R118"/>
    <mergeCell ref="O119:R119"/>
    <mergeCell ref="O131:R131"/>
    <mergeCell ref="T1:AD1"/>
    <mergeCell ref="F130:I130"/>
    <mergeCell ref="M130:N130"/>
    <mergeCell ref="O130:R130"/>
    <mergeCell ref="F126:I126"/>
    <mergeCell ref="F135:I135"/>
    <mergeCell ref="M135:N135"/>
    <mergeCell ref="O135:R135"/>
    <mergeCell ref="F136:I136"/>
    <mergeCell ref="M136:N136"/>
    <mergeCell ref="O136:R136"/>
    <mergeCell ref="F133:I133"/>
    <mergeCell ref="M133:N133"/>
    <mergeCell ref="O133:R133"/>
    <mergeCell ref="F134:I134"/>
    <mergeCell ref="M134:N134"/>
    <mergeCell ref="O134:R134"/>
    <mergeCell ref="F132:I132"/>
    <mergeCell ref="M132:N132"/>
    <mergeCell ref="O132:R132"/>
    <mergeCell ref="F128:I128"/>
    <mergeCell ref="M128:N128"/>
    <mergeCell ref="O128:R128"/>
    <mergeCell ref="F129:I129"/>
    <mergeCell ref="M129:N129"/>
    <mergeCell ref="O129:R129"/>
    <mergeCell ref="M126:N126"/>
    <mergeCell ref="O126:R126"/>
    <mergeCell ref="F127:I127"/>
    <mergeCell ref="M127:N127"/>
    <mergeCell ref="O127:R127"/>
    <mergeCell ref="F124:I124"/>
    <mergeCell ref="M124:N124"/>
    <mergeCell ref="O124:R124"/>
    <mergeCell ref="F125:I125"/>
    <mergeCell ref="M125:N125"/>
    <mergeCell ref="O125:R125"/>
    <mergeCell ref="F122:I122"/>
    <mergeCell ref="M122:N122"/>
    <mergeCell ref="O122:R122"/>
    <mergeCell ref="F123:I123"/>
    <mergeCell ref="M123:N123"/>
    <mergeCell ref="O123:R123"/>
    <mergeCell ref="F120:I120"/>
    <mergeCell ref="M120:N120"/>
    <mergeCell ref="O120:R120"/>
    <mergeCell ref="F121:I121"/>
    <mergeCell ref="M121:N121"/>
    <mergeCell ref="O121:R121"/>
    <mergeCell ref="F109:Q109"/>
    <mergeCell ref="N111:Q111"/>
    <mergeCell ref="N113:R113"/>
    <mergeCell ref="N114:R114"/>
    <mergeCell ref="F116:I116"/>
    <mergeCell ref="M116:N116"/>
    <mergeCell ref="O116:R116"/>
    <mergeCell ref="D97:H97"/>
    <mergeCell ref="O97:R97"/>
    <mergeCell ref="O98:R98"/>
    <mergeCell ref="M100:R100"/>
    <mergeCell ref="C106:R106"/>
    <mergeCell ref="F108:Q108"/>
    <mergeCell ref="D94:H94"/>
    <mergeCell ref="O94:R94"/>
    <mergeCell ref="D95:H95"/>
    <mergeCell ref="O95:R95"/>
    <mergeCell ref="D96:H96"/>
    <mergeCell ref="O96:R96"/>
    <mergeCell ref="O87:R87"/>
    <mergeCell ref="O88:R88"/>
    <mergeCell ref="O89:R89"/>
    <mergeCell ref="O90:R90"/>
    <mergeCell ref="O92:R92"/>
    <mergeCell ref="D93:H93"/>
    <mergeCell ref="O93:R93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32:D137">
      <formula1>"K,M"</formula1>
    </dataValidation>
    <dataValidation type="list" allowBlank="1" showInputMessage="1" showErrorMessage="1" error="Povolené sú hodnoty základná, znížená, nulová." sqref="V132:V137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Halásová Barbora Ing.</dc:creator>
  <cp:keywords/>
  <dc:description/>
  <cp:lastModifiedBy>Ivana Ichnatoliová</cp:lastModifiedBy>
  <cp:lastPrinted>2018-09-07T11:26:05Z</cp:lastPrinted>
  <dcterms:created xsi:type="dcterms:W3CDTF">2018-05-21T12:53:57Z</dcterms:created>
  <dcterms:modified xsi:type="dcterms:W3CDTF">2018-09-07T11:26:13Z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