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nisl\Desktop\doplnenie mobiliaru popradska kmeťová\"/>
    </mc:Choice>
  </mc:AlternateContent>
  <bookViews>
    <workbookView xWindow="390" yWindow="615" windowWidth="20775" windowHeight="9150" firstSheet="3" activeTab="7"/>
  </bookViews>
  <sheets>
    <sheet name="Rekapitulácia stavby" sheetId="1" r:id="rId1"/>
    <sheet name="1 - SO-01 Prestavba poras..." sheetId="2" r:id="rId2"/>
    <sheet name="01 - SO-02-1 Work outdoor..." sheetId="3" r:id="rId3"/>
    <sheet name="02 - SO-02-2 Mestský mobi..." sheetId="4" r:id="rId4"/>
    <sheet name="03 - SO-02-3 Herné prvky" sheetId="5" r:id="rId5"/>
    <sheet name="04 - SO-02-4 Spoločenské hry" sheetId="6" r:id="rId6"/>
    <sheet name="05 - SO-02-5 Stena javiska" sheetId="7" r:id="rId7"/>
    <sheet name="06 - SO-02-6 Tieniace pla..." sheetId="8" r:id="rId8"/>
  </sheets>
  <definedNames>
    <definedName name="_xlnm._FilterDatabase" localSheetId="2" hidden="1">'01 - SO-02-1 Work outdoor...'!$C$125:$K$141</definedName>
    <definedName name="_xlnm._FilterDatabase" localSheetId="3" hidden="1">'02 - SO-02-2 Mestský mobi...'!$C$121:$K$134</definedName>
    <definedName name="_xlnm._FilterDatabase" localSheetId="4" hidden="1">'03 - SO-02-3 Herné prvky'!$C$128:$K$204</definedName>
    <definedName name="_xlnm._FilterDatabase" localSheetId="5" hidden="1">'04 - SO-02-4 Spoločenské hry'!$C$123:$K$145</definedName>
    <definedName name="_xlnm._FilterDatabase" localSheetId="6" hidden="1">'05 - SO-02-5 Stena javiska'!$C$130:$K$178</definedName>
    <definedName name="_xlnm._FilterDatabase" localSheetId="7" hidden="1">'06 - SO-02-6 Tieniace pla...'!$C$121:$K$128</definedName>
    <definedName name="_xlnm._FilterDatabase" localSheetId="1" hidden="1">'1 - SO-01 Prestavba poras...'!$C$119:$K$143</definedName>
    <definedName name="_xlnm.Print_Titles" localSheetId="2">'01 - SO-02-1 Work outdoor...'!$125:$125</definedName>
    <definedName name="_xlnm.Print_Titles" localSheetId="3">'02 - SO-02-2 Mestský mobi...'!$121:$121</definedName>
    <definedName name="_xlnm.Print_Titles" localSheetId="4">'03 - SO-02-3 Herné prvky'!$128:$128</definedName>
    <definedName name="_xlnm.Print_Titles" localSheetId="5">'04 - SO-02-4 Spoločenské hry'!$123:$123</definedName>
    <definedName name="_xlnm.Print_Titles" localSheetId="6">'05 - SO-02-5 Stena javiska'!$130:$130</definedName>
    <definedName name="_xlnm.Print_Titles" localSheetId="7">'06 - SO-02-6 Tieniace pla...'!$121:$121</definedName>
    <definedName name="_xlnm.Print_Titles" localSheetId="1">'1 - SO-01 Prestavba poras...'!$119:$119</definedName>
    <definedName name="_xlnm.Print_Titles" localSheetId="0">'Rekapitulácia stavby'!$92:$92</definedName>
    <definedName name="_xlnm.Print_Area" localSheetId="2">'01 - SO-02-1 Work outdoor...'!$C$4:$J$76,'01 - SO-02-1 Work outdoor...'!$C$82:$J$105,'01 - SO-02-1 Work outdoor...'!$C$111:$K$141</definedName>
    <definedName name="_xlnm.Print_Area" localSheetId="3">'02 - SO-02-2 Mestský mobi...'!$C$4:$J$76,'02 - SO-02-2 Mestský mobi...'!$C$82:$J$101,'02 - SO-02-2 Mestský mobi...'!$C$107:$K$134</definedName>
    <definedName name="_xlnm.Print_Area" localSheetId="4">'03 - SO-02-3 Herné prvky'!$C$4:$J$76,'03 - SO-02-3 Herné prvky'!$C$82:$J$108,'03 - SO-02-3 Herné prvky'!$C$114:$K$204</definedName>
    <definedName name="_xlnm.Print_Area" localSheetId="5">'04 - SO-02-4 Spoločenské hry'!$C$4:$J$76,'04 - SO-02-4 Spoločenské hry'!$C$82:$J$103,'04 - SO-02-4 Spoločenské hry'!$C$109:$K$145</definedName>
    <definedName name="_xlnm.Print_Area" localSheetId="6">'05 - SO-02-5 Stena javiska'!$C$4:$J$76,'05 - SO-02-5 Stena javiska'!$C$82:$J$110,'05 - SO-02-5 Stena javiska'!$C$116:$K$178</definedName>
    <definedName name="_xlnm.Print_Area" localSheetId="7">'06 - SO-02-6 Tieniace pla...'!$C$4:$J$76,'06 - SO-02-6 Tieniace pla...'!$C$82:$J$101,'06 - SO-02-6 Tieniace pla...'!$C$107:$K$128</definedName>
    <definedName name="_xlnm.Print_Area" localSheetId="1">'1 - SO-01 Prestavba poras...'!$C$4:$J$76,'1 - SO-01 Prestavba poras...'!$C$82:$J$101,'1 - SO-01 Prestavba poras...'!$C$107:$K$143</definedName>
    <definedName name="_xlnm.Print_Area" localSheetId="0">'Rekapitulácia stavby'!$D$4:$AO$76,'Rekapitulácia stavby'!$C$82:$AQ$103</definedName>
  </definedNames>
  <calcPr calcId="152511"/>
</workbook>
</file>

<file path=xl/calcChain.xml><?xml version="1.0" encoding="utf-8"?>
<calcChain xmlns="http://schemas.openxmlformats.org/spreadsheetml/2006/main">
  <c r="J39" i="8" l="1"/>
  <c r="J38" i="8"/>
  <c r="AY102" i="1" s="1"/>
  <c r="J37" i="8"/>
  <c r="AX102" i="1" s="1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J118" i="8"/>
  <c r="F118" i="8"/>
  <c r="F116" i="8"/>
  <c r="E114" i="8"/>
  <c r="J93" i="8"/>
  <c r="F93" i="8"/>
  <c r="F91" i="8"/>
  <c r="E89" i="8"/>
  <c r="J26" i="8"/>
  <c r="E26" i="8"/>
  <c r="J119" i="8"/>
  <c r="J25" i="8"/>
  <c r="J20" i="8"/>
  <c r="E20" i="8"/>
  <c r="F119" i="8"/>
  <c r="J19" i="8"/>
  <c r="J116" i="8"/>
  <c r="E7" i="8"/>
  <c r="E110" i="8" s="1"/>
  <c r="J39" i="7"/>
  <c r="J38" i="7"/>
  <c r="AY101" i="1"/>
  <c r="J37" i="7"/>
  <c r="AX101" i="1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0" i="7"/>
  <c r="BH170" i="7"/>
  <c r="BG170" i="7"/>
  <c r="BE170" i="7"/>
  <c r="T170" i="7"/>
  <c r="T169" i="7" s="1"/>
  <c r="R170" i="7"/>
  <c r="R169" i="7" s="1"/>
  <c r="P170" i="7"/>
  <c r="P169" i="7" s="1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J127" i="7"/>
  <c r="F127" i="7"/>
  <c r="F125" i="7"/>
  <c r="E123" i="7"/>
  <c r="J93" i="7"/>
  <c r="F93" i="7"/>
  <c r="F91" i="7"/>
  <c r="E89" i="7"/>
  <c r="J26" i="7"/>
  <c r="E26" i="7"/>
  <c r="J128" i="7" s="1"/>
  <c r="J25" i="7"/>
  <c r="J20" i="7"/>
  <c r="E20" i="7"/>
  <c r="F128" i="7" s="1"/>
  <c r="J19" i="7"/>
  <c r="J125" i="7"/>
  <c r="E7" i="7"/>
  <c r="E119" i="7" s="1"/>
  <c r="J39" i="6"/>
  <c r="J38" i="6"/>
  <c r="AY100" i="1"/>
  <c r="J37" i="6"/>
  <c r="AX100" i="1" s="1"/>
  <c r="BI145" i="6"/>
  <c r="BH145" i="6"/>
  <c r="BG145" i="6"/>
  <c r="BE145" i="6"/>
  <c r="T145" i="6"/>
  <c r="T144" i="6"/>
  <c r="R145" i="6"/>
  <c r="R144" i="6" s="1"/>
  <c r="P145" i="6"/>
  <c r="P144" i="6"/>
  <c r="BI143" i="6"/>
  <c r="BH143" i="6"/>
  <c r="BG143" i="6"/>
  <c r="BE143" i="6"/>
  <c r="T143" i="6"/>
  <c r="T142" i="6" s="1"/>
  <c r="R143" i="6"/>
  <c r="R142" i="6"/>
  <c r="P143" i="6"/>
  <c r="P142" i="6" s="1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0" i="6"/>
  <c r="F120" i="6"/>
  <c r="F118" i="6"/>
  <c r="E116" i="6"/>
  <c r="J93" i="6"/>
  <c r="F93" i="6"/>
  <c r="F91" i="6"/>
  <c r="E89" i="6"/>
  <c r="J26" i="6"/>
  <c r="E26" i="6"/>
  <c r="J121" i="6" s="1"/>
  <c r="J25" i="6"/>
  <c r="J20" i="6"/>
  <c r="E20" i="6"/>
  <c r="F121" i="6" s="1"/>
  <c r="J19" i="6"/>
  <c r="J118" i="6"/>
  <c r="E7" i="6"/>
  <c r="E112" i="6" s="1"/>
  <c r="J39" i="5"/>
  <c r="J38" i="5"/>
  <c r="AY99" i="1"/>
  <c r="J37" i="5"/>
  <c r="AX99" i="1" s="1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J125" i="5"/>
  <c r="F125" i="5"/>
  <c r="F123" i="5"/>
  <c r="E121" i="5"/>
  <c r="J93" i="5"/>
  <c r="F93" i="5"/>
  <c r="F91" i="5"/>
  <c r="E89" i="5"/>
  <c r="J26" i="5"/>
  <c r="E26" i="5"/>
  <c r="J126" i="5" s="1"/>
  <c r="J25" i="5"/>
  <c r="J20" i="5"/>
  <c r="E20" i="5"/>
  <c r="F126" i="5" s="1"/>
  <c r="J19" i="5"/>
  <c r="J123" i="5"/>
  <c r="E7" i="5"/>
  <c r="E117" i="5" s="1"/>
  <c r="J39" i="4"/>
  <c r="J38" i="4"/>
  <c r="AY98" i="1" s="1"/>
  <c r="J37" i="4"/>
  <c r="AX98" i="1" s="1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J118" i="4"/>
  <c r="F118" i="4"/>
  <c r="F116" i="4"/>
  <c r="E114" i="4"/>
  <c r="J93" i="4"/>
  <c r="F93" i="4"/>
  <c r="F91" i="4"/>
  <c r="E89" i="4"/>
  <c r="J26" i="4"/>
  <c r="E26" i="4"/>
  <c r="J119" i="4" s="1"/>
  <c r="J25" i="4"/>
  <c r="J20" i="4"/>
  <c r="E20" i="4"/>
  <c r="F119" i="4" s="1"/>
  <c r="J19" i="4"/>
  <c r="J91" i="4"/>
  <c r="E7" i="4"/>
  <c r="E110" i="4" s="1"/>
  <c r="J39" i="3"/>
  <c r="J38" i="3"/>
  <c r="AY97" i="1"/>
  <c r="J37" i="3"/>
  <c r="AX97" i="1" s="1"/>
  <c r="BI141" i="3"/>
  <c r="BH141" i="3"/>
  <c r="BG141" i="3"/>
  <c r="BE141" i="3"/>
  <c r="T141" i="3"/>
  <c r="T140" i="3"/>
  <c r="R141" i="3"/>
  <c r="R140" i="3" s="1"/>
  <c r="P141" i="3"/>
  <c r="P140" i="3"/>
  <c r="BI139" i="3"/>
  <c r="BH139" i="3"/>
  <c r="BG139" i="3"/>
  <c r="BE139" i="3"/>
  <c r="T139" i="3"/>
  <c r="T138" i="3" s="1"/>
  <c r="R139" i="3"/>
  <c r="R138" i="3"/>
  <c r="P139" i="3"/>
  <c r="P138" i="3" s="1"/>
  <c r="BI137" i="3"/>
  <c r="BH137" i="3"/>
  <c r="BG137" i="3"/>
  <c r="BE137" i="3"/>
  <c r="T137" i="3"/>
  <c r="T136" i="3"/>
  <c r="R137" i="3"/>
  <c r="R136" i="3" s="1"/>
  <c r="P137" i="3"/>
  <c r="P136" i="3"/>
  <c r="BI135" i="3"/>
  <c r="BH135" i="3"/>
  <c r="BG135" i="3"/>
  <c r="BE135" i="3"/>
  <c r="T135" i="3"/>
  <c r="T134" i="3" s="1"/>
  <c r="R135" i="3"/>
  <c r="R134" i="3"/>
  <c r="P135" i="3"/>
  <c r="P134" i="3" s="1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J122" i="3"/>
  <c r="F122" i="3"/>
  <c r="F120" i="3"/>
  <c r="E118" i="3"/>
  <c r="J93" i="3"/>
  <c r="F93" i="3"/>
  <c r="F91" i="3"/>
  <c r="E89" i="3"/>
  <c r="J26" i="3"/>
  <c r="E26" i="3"/>
  <c r="J123" i="3"/>
  <c r="J25" i="3"/>
  <c r="J20" i="3"/>
  <c r="E20" i="3"/>
  <c r="F123" i="3"/>
  <c r="J19" i="3"/>
  <c r="J91" i="3"/>
  <c r="E7" i="3"/>
  <c r="E114" i="3" s="1"/>
  <c r="J37" i="2"/>
  <c r="J36" i="2"/>
  <c r="AY95" i="1" s="1"/>
  <c r="J35" i="2"/>
  <c r="AX95" i="1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T139" i="2" s="1"/>
  <c r="R140" i="2"/>
  <c r="R139" i="2" s="1"/>
  <c r="P140" i="2"/>
  <c r="P139" i="2" s="1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J116" i="2"/>
  <c r="F116" i="2"/>
  <c r="F114" i="2"/>
  <c r="E112" i="2"/>
  <c r="J91" i="2"/>
  <c r="F91" i="2"/>
  <c r="F89" i="2"/>
  <c r="E87" i="2"/>
  <c r="J24" i="2"/>
  <c r="E24" i="2"/>
  <c r="J117" i="2" s="1"/>
  <c r="J23" i="2"/>
  <c r="J18" i="2"/>
  <c r="E18" i="2"/>
  <c r="F117" i="2" s="1"/>
  <c r="J17" i="2"/>
  <c r="E7" i="2"/>
  <c r="E110" i="2" s="1"/>
  <c r="L90" i="1"/>
  <c r="AM90" i="1"/>
  <c r="AM89" i="1"/>
  <c r="L89" i="1"/>
  <c r="AM87" i="1"/>
  <c r="L87" i="1"/>
  <c r="L85" i="1"/>
  <c r="L84" i="1"/>
  <c r="J128" i="8"/>
  <c r="J127" i="8"/>
  <c r="BK126" i="8"/>
  <c r="BK178" i="7"/>
  <c r="J177" i="7"/>
  <c r="BK176" i="7"/>
  <c r="J174" i="7"/>
  <c r="J173" i="7"/>
  <c r="J170" i="7"/>
  <c r="BK168" i="7"/>
  <c r="BK167" i="7"/>
  <c r="BK166" i="7"/>
  <c r="BK165" i="7"/>
  <c r="BK164" i="7"/>
  <c r="J164" i="7"/>
  <c r="BK163" i="7"/>
  <c r="BK161" i="7"/>
  <c r="BK160" i="7"/>
  <c r="BK159" i="7"/>
  <c r="J158" i="7"/>
  <c r="J157" i="7"/>
  <c r="BK155" i="7"/>
  <c r="BK154" i="7"/>
  <c r="J153" i="7"/>
  <c r="J151" i="7"/>
  <c r="J150" i="7"/>
  <c r="BK149" i="7"/>
  <c r="J148" i="7"/>
  <c r="J147" i="7"/>
  <c r="BK146" i="7"/>
  <c r="J144" i="7"/>
  <c r="BK143" i="7"/>
  <c r="J143" i="7"/>
  <c r="BK142" i="7"/>
  <c r="J141" i="7"/>
  <c r="J139" i="7"/>
  <c r="BK138" i="7"/>
  <c r="BK137" i="7"/>
  <c r="J136" i="7"/>
  <c r="J135" i="7"/>
  <c r="J134" i="7"/>
  <c r="BK145" i="6"/>
  <c r="BK143" i="6"/>
  <c r="J141" i="6"/>
  <c r="J140" i="6"/>
  <c r="J139" i="6"/>
  <c r="BK138" i="6"/>
  <c r="BK137" i="6"/>
  <c r="BK136" i="6"/>
  <c r="BK135" i="6"/>
  <c r="BK133" i="6"/>
  <c r="BK132" i="6"/>
  <c r="J131" i="6"/>
  <c r="J130" i="6"/>
  <c r="J129" i="6"/>
  <c r="J128" i="6"/>
  <c r="BK127" i="6"/>
  <c r="BK204" i="5"/>
  <c r="J203" i="5"/>
  <c r="BK202" i="5"/>
  <c r="BK201" i="5"/>
  <c r="BK200" i="5"/>
  <c r="J199" i="5"/>
  <c r="J198" i="5"/>
  <c r="BK197" i="5"/>
  <c r="J196" i="5"/>
  <c r="J195" i="5"/>
  <c r="BK194" i="5"/>
  <c r="BK193" i="5"/>
  <c r="BK192" i="5"/>
  <c r="J190" i="5"/>
  <c r="J189" i="5"/>
  <c r="BK187" i="5"/>
  <c r="J186" i="5"/>
  <c r="BK184" i="5"/>
  <c r="BK183" i="5"/>
  <c r="BK182" i="5"/>
  <c r="BK181" i="5"/>
  <c r="BK180" i="5"/>
  <c r="BK179" i="5"/>
  <c r="BK178" i="5"/>
  <c r="J177" i="5"/>
  <c r="J176" i="5"/>
  <c r="J175" i="5"/>
  <c r="BK174" i="5"/>
  <c r="J173" i="5"/>
  <c r="J172" i="5"/>
  <c r="BK171" i="5"/>
  <c r="BK170" i="5"/>
  <c r="J169" i="5"/>
  <c r="J168" i="5"/>
  <c r="BK167" i="5"/>
  <c r="J166" i="5"/>
  <c r="J165" i="5"/>
  <c r="BK164" i="5"/>
  <c r="BK163" i="5"/>
  <c r="BK162" i="5"/>
  <c r="J161" i="5"/>
  <c r="J160" i="5"/>
  <c r="J159" i="5"/>
  <c r="BK157" i="5"/>
  <c r="BK156" i="5"/>
  <c r="J154" i="5"/>
  <c r="J153" i="5"/>
  <c r="BK152" i="5"/>
  <c r="J151" i="5"/>
  <c r="BK150" i="5"/>
  <c r="J149" i="5"/>
  <c r="J148" i="5"/>
  <c r="BK147" i="5"/>
  <c r="BK146" i="5"/>
  <c r="BK145" i="5"/>
  <c r="J144" i="5"/>
  <c r="J143" i="5"/>
  <c r="BK142" i="5"/>
  <c r="BK141" i="5"/>
  <c r="BK140" i="5"/>
  <c r="J139" i="5"/>
  <c r="J137" i="5"/>
  <c r="J136" i="5"/>
  <c r="BK134" i="5"/>
  <c r="J133" i="5"/>
  <c r="J132" i="5"/>
  <c r="BK134" i="4"/>
  <c r="BK133" i="4"/>
  <c r="J132" i="4"/>
  <c r="BK131" i="4"/>
  <c r="J130" i="4"/>
  <c r="J129" i="4"/>
  <c r="J128" i="4"/>
  <c r="J127" i="4"/>
  <c r="BK126" i="4"/>
  <c r="J125" i="4"/>
  <c r="J141" i="3"/>
  <c r="J139" i="3"/>
  <c r="J137" i="3"/>
  <c r="BK135" i="3"/>
  <c r="J133" i="3"/>
  <c r="BK132" i="3"/>
  <c r="BK131" i="3"/>
  <c r="J130" i="3"/>
  <c r="J129" i="3"/>
  <c r="J143" i="2"/>
  <c r="J142" i="2"/>
  <c r="J140" i="2"/>
  <c r="J138" i="2"/>
  <c r="BK137" i="2"/>
  <c r="J136" i="2"/>
  <c r="J135" i="2"/>
  <c r="BK134" i="2"/>
  <c r="J133" i="2"/>
  <c r="J132" i="2"/>
  <c r="J131" i="2"/>
  <c r="J130" i="2"/>
  <c r="J129" i="2"/>
  <c r="J128" i="2"/>
  <c r="J127" i="2"/>
  <c r="BK126" i="2"/>
  <c r="BK125" i="2"/>
  <c r="BK124" i="2"/>
  <c r="BK123" i="2"/>
  <c r="BK128" i="8"/>
  <c r="BK127" i="8"/>
  <c r="J126" i="8"/>
  <c r="BK125" i="8"/>
  <c r="J125" i="8"/>
  <c r="J178" i="7"/>
  <c r="BK177" i="7"/>
  <c r="J176" i="7"/>
  <c r="BK174" i="7"/>
  <c r="BK173" i="7"/>
  <c r="BK170" i="7"/>
  <c r="J168" i="7"/>
  <c r="J167" i="7"/>
  <c r="J166" i="7"/>
  <c r="J165" i="7"/>
  <c r="J163" i="7"/>
  <c r="J161" i="7"/>
  <c r="J160" i="7"/>
  <c r="J159" i="7"/>
  <c r="BK158" i="7"/>
  <c r="BK157" i="7"/>
  <c r="J155" i="7"/>
  <c r="J154" i="7"/>
  <c r="BK153" i="7"/>
  <c r="BK151" i="7"/>
  <c r="BK150" i="7"/>
  <c r="J149" i="7"/>
  <c r="BK148" i="7"/>
  <c r="BK147" i="7"/>
  <c r="J146" i="7"/>
  <c r="BK144" i="7"/>
  <c r="J142" i="7"/>
  <c r="BK141" i="7"/>
  <c r="BK139" i="7"/>
  <c r="J138" i="7"/>
  <c r="J137" i="7"/>
  <c r="BK136" i="7"/>
  <c r="BK135" i="7"/>
  <c r="BK134" i="7"/>
  <c r="J145" i="6"/>
  <c r="J143" i="6"/>
  <c r="BK141" i="6"/>
  <c r="BK140" i="6"/>
  <c r="BK139" i="6"/>
  <c r="J138" i="6"/>
  <c r="J137" i="6"/>
  <c r="J136" i="6"/>
  <c r="J135" i="6"/>
  <c r="BK134" i="6"/>
  <c r="J134" i="6"/>
  <c r="J133" i="6"/>
  <c r="J132" i="6"/>
  <c r="BK131" i="6"/>
  <c r="BK130" i="6"/>
  <c r="BK129" i="6"/>
  <c r="BK128" i="6"/>
  <c r="J127" i="6"/>
  <c r="J204" i="5"/>
  <c r="BK203" i="5"/>
  <c r="J202" i="5"/>
  <c r="J201" i="5"/>
  <c r="J200" i="5"/>
  <c r="BK199" i="5"/>
  <c r="BK198" i="5"/>
  <c r="J197" i="5"/>
  <c r="BK196" i="5"/>
  <c r="BK195" i="5"/>
  <c r="J194" i="5"/>
  <c r="J193" i="5"/>
  <c r="J192" i="5"/>
  <c r="BK190" i="5"/>
  <c r="BK189" i="5"/>
  <c r="J187" i="5"/>
  <c r="BK186" i="5"/>
  <c r="J184" i="5"/>
  <c r="J183" i="5"/>
  <c r="J182" i="5"/>
  <c r="J181" i="5"/>
  <c r="J180" i="5"/>
  <c r="J179" i="5"/>
  <c r="J178" i="5"/>
  <c r="BK177" i="5"/>
  <c r="BK176" i="5"/>
  <c r="BK175" i="5"/>
  <c r="J174" i="5"/>
  <c r="BK173" i="5"/>
  <c r="BK172" i="5"/>
  <c r="J171" i="5"/>
  <c r="J170" i="5"/>
  <c r="BK169" i="5"/>
  <c r="BK168" i="5"/>
  <c r="J167" i="5"/>
  <c r="BK166" i="5"/>
  <c r="BK165" i="5"/>
  <c r="J164" i="5"/>
  <c r="J163" i="5"/>
  <c r="J162" i="5"/>
  <c r="BK161" i="5"/>
  <c r="BK160" i="5"/>
  <c r="BK159" i="5"/>
  <c r="J157" i="5"/>
  <c r="J156" i="5"/>
  <c r="BK154" i="5"/>
  <c r="BK153" i="5"/>
  <c r="J152" i="5"/>
  <c r="BK151" i="5"/>
  <c r="J150" i="5"/>
  <c r="BK149" i="5"/>
  <c r="BK148" i="5"/>
  <c r="J147" i="5"/>
  <c r="J146" i="5"/>
  <c r="J145" i="5"/>
  <c r="BK144" i="5"/>
  <c r="BK143" i="5"/>
  <c r="J142" i="5"/>
  <c r="J141" i="5"/>
  <c r="J140" i="5"/>
  <c r="BK139" i="5"/>
  <c r="BK137" i="5"/>
  <c r="BK136" i="5"/>
  <c r="J134" i="5"/>
  <c r="BK133" i="5"/>
  <c r="BK132" i="5"/>
  <c r="J134" i="4"/>
  <c r="J133" i="4"/>
  <c r="BK132" i="4"/>
  <c r="J131" i="4"/>
  <c r="BK130" i="4"/>
  <c r="BK129" i="4"/>
  <c r="BK128" i="4"/>
  <c r="BK127" i="4"/>
  <c r="J126" i="4"/>
  <c r="BK125" i="4"/>
  <c r="BK141" i="3"/>
  <c r="BK139" i="3"/>
  <c r="BK137" i="3"/>
  <c r="J135" i="3"/>
  <c r="BK133" i="3"/>
  <c r="J132" i="3"/>
  <c r="J131" i="3"/>
  <c r="BK130" i="3"/>
  <c r="BK129" i="3"/>
  <c r="BK143" i="2"/>
  <c r="BK142" i="2"/>
  <c r="BK140" i="2"/>
  <c r="BK138" i="2"/>
  <c r="J137" i="2"/>
  <c r="BK136" i="2"/>
  <c r="BK135" i="2"/>
  <c r="J134" i="2"/>
  <c r="BK133" i="2"/>
  <c r="BK132" i="2"/>
  <c r="BK131" i="2"/>
  <c r="BK130" i="2"/>
  <c r="BK129" i="2"/>
  <c r="BK128" i="2"/>
  <c r="BK127" i="2"/>
  <c r="J126" i="2"/>
  <c r="J125" i="2"/>
  <c r="J124" i="2"/>
  <c r="J123" i="2"/>
  <c r="AS96" i="1"/>
  <c r="BK122" i="2" l="1"/>
  <c r="J122" i="2" s="1"/>
  <c r="J98" i="2" s="1"/>
  <c r="T122" i="2"/>
  <c r="T121" i="2"/>
  <c r="BK141" i="2"/>
  <c r="J141" i="2" s="1"/>
  <c r="J100" i="2" s="1"/>
  <c r="R141" i="2"/>
  <c r="R128" i="3"/>
  <c r="R127" i="3"/>
  <c r="R126" i="3" s="1"/>
  <c r="P124" i="4"/>
  <c r="P123" i="4" s="1"/>
  <c r="P122" i="4" s="1"/>
  <c r="AU98" i="1" s="1"/>
  <c r="R124" i="4"/>
  <c r="R123" i="4" s="1"/>
  <c r="R122" i="4" s="1"/>
  <c r="P131" i="5"/>
  <c r="T131" i="5"/>
  <c r="R135" i="5"/>
  <c r="BK138" i="5"/>
  <c r="J138" i="5" s="1"/>
  <c r="J102" i="5" s="1"/>
  <c r="R138" i="5"/>
  <c r="BK155" i="5"/>
  <c r="J155" i="5" s="1"/>
  <c r="J103" i="5" s="1"/>
  <c r="R155" i="5"/>
  <c r="BK158" i="5"/>
  <c r="J158" i="5" s="1"/>
  <c r="J104" i="5" s="1"/>
  <c r="T158" i="5"/>
  <c r="P185" i="5"/>
  <c r="T185" i="5"/>
  <c r="P188" i="5"/>
  <c r="T188" i="5"/>
  <c r="P191" i="5"/>
  <c r="R191" i="5"/>
  <c r="P126" i="6"/>
  <c r="P125" i="6" s="1"/>
  <c r="P124" i="6" s="1"/>
  <c r="AU100" i="1" s="1"/>
  <c r="T126" i="6"/>
  <c r="T125" i="6" s="1"/>
  <c r="T124" i="6" s="1"/>
  <c r="BK133" i="7"/>
  <c r="J133" i="7" s="1"/>
  <c r="J100" i="7" s="1"/>
  <c r="P133" i="7"/>
  <c r="T133" i="7"/>
  <c r="P140" i="7"/>
  <c r="T140" i="7"/>
  <c r="P145" i="7"/>
  <c r="T145" i="7"/>
  <c r="P152" i="7"/>
  <c r="R152" i="7"/>
  <c r="BK156" i="7"/>
  <c r="J156" i="7" s="1"/>
  <c r="J104" i="7" s="1"/>
  <c r="R156" i="7"/>
  <c r="BK162" i="7"/>
  <c r="J162" i="7" s="1"/>
  <c r="J105" i="7" s="1"/>
  <c r="P162" i="7"/>
  <c r="R162" i="7"/>
  <c r="T162" i="7"/>
  <c r="BK172" i="7"/>
  <c r="J172" i="7" s="1"/>
  <c r="J108" i="7" s="1"/>
  <c r="P172" i="7"/>
  <c r="R172" i="7"/>
  <c r="T172" i="7"/>
  <c r="BK175" i="7"/>
  <c r="J175" i="7" s="1"/>
  <c r="J109" i="7" s="1"/>
  <c r="R175" i="7"/>
  <c r="T175" i="7"/>
  <c r="R124" i="8"/>
  <c r="R123" i="8"/>
  <c r="R122" i="8" s="1"/>
  <c r="P122" i="2"/>
  <c r="P121" i="2" s="1"/>
  <c r="R122" i="2"/>
  <c r="R121" i="2" s="1"/>
  <c r="R120" i="2" s="1"/>
  <c r="P141" i="2"/>
  <c r="T141" i="2"/>
  <c r="BK128" i="3"/>
  <c r="J128" i="3" s="1"/>
  <c r="J100" i="3" s="1"/>
  <c r="P128" i="3"/>
  <c r="P127" i="3" s="1"/>
  <c r="P126" i="3" s="1"/>
  <c r="AU97" i="1" s="1"/>
  <c r="T128" i="3"/>
  <c r="T127" i="3" s="1"/>
  <c r="T126" i="3" s="1"/>
  <c r="BK124" i="4"/>
  <c r="J124" i="4" s="1"/>
  <c r="J100" i="4" s="1"/>
  <c r="T124" i="4"/>
  <c r="T123" i="4" s="1"/>
  <c r="T122" i="4" s="1"/>
  <c r="BK131" i="5"/>
  <c r="J131" i="5" s="1"/>
  <c r="J100" i="5" s="1"/>
  <c r="R131" i="5"/>
  <c r="BK135" i="5"/>
  <c r="J135" i="5"/>
  <c r="J101" i="5" s="1"/>
  <c r="P135" i="5"/>
  <c r="T135" i="5"/>
  <c r="P138" i="5"/>
  <c r="T138" i="5"/>
  <c r="P155" i="5"/>
  <c r="T155" i="5"/>
  <c r="P158" i="5"/>
  <c r="R158" i="5"/>
  <c r="BK185" i="5"/>
  <c r="J185" i="5" s="1"/>
  <c r="J105" i="5" s="1"/>
  <c r="R185" i="5"/>
  <c r="BK188" i="5"/>
  <c r="J188" i="5" s="1"/>
  <c r="J106" i="5" s="1"/>
  <c r="R188" i="5"/>
  <c r="BK191" i="5"/>
  <c r="J191" i="5" s="1"/>
  <c r="J107" i="5" s="1"/>
  <c r="T191" i="5"/>
  <c r="BK126" i="6"/>
  <c r="J126" i="6" s="1"/>
  <c r="J100" i="6" s="1"/>
  <c r="R126" i="6"/>
  <c r="R125" i="6"/>
  <c r="R124" i="6" s="1"/>
  <c r="R133" i="7"/>
  <c r="BK140" i="7"/>
  <c r="J140" i="7" s="1"/>
  <c r="J101" i="7" s="1"/>
  <c r="R140" i="7"/>
  <c r="BK145" i="7"/>
  <c r="J145" i="7"/>
  <c r="J102" i="7" s="1"/>
  <c r="R145" i="7"/>
  <c r="BK152" i="7"/>
  <c r="J152" i="7" s="1"/>
  <c r="J103" i="7" s="1"/>
  <c r="T152" i="7"/>
  <c r="P156" i="7"/>
  <c r="T156" i="7"/>
  <c r="P175" i="7"/>
  <c r="BK124" i="8"/>
  <c r="J124" i="8" s="1"/>
  <c r="J100" i="8" s="1"/>
  <c r="P124" i="8"/>
  <c r="P123" i="8" s="1"/>
  <c r="P122" i="8" s="1"/>
  <c r="AU102" i="1" s="1"/>
  <c r="T124" i="8"/>
  <c r="T123" i="8"/>
  <c r="T122" i="8" s="1"/>
  <c r="E85" i="2"/>
  <c r="F92" i="2"/>
  <c r="BF123" i="2"/>
  <c r="BF124" i="2"/>
  <c r="BF125" i="2"/>
  <c r="BF133" i="2"/>
  <c r="BF136" i="2"/>
  <c r="BF143" i="2"/>
  <c r="E85" i="3"/>
  <c r="J94" i="3"/>
  <c r="J120" i="3"/>
  <c r="BF130" i="3"/>
  <c r="BF131" i="3"/>
  <c r="BF135" i="3"/>
  <c r="BF139" i="3"/>
  <c r="BK134" i="3"/>
  <c r="J134" i="3"/>
  <c r="J101" i="3" s="1"/>
  <c r="BK140" i="3"/>
  <c r="J140" i="3" s="1"/>
  <c r="J104" i="3" s="1"/>
  <c r="E85" i="4"/>
  <c r="J94" i="4"/>
  <c r="J116" i="4"/>
  <c r="BF125" i="4"/>
  <c r="BF132" i="4"/>
  <c r="BF133" i="4"/>
  <c r="E85" i="5"/>
  <c r="J91" i="5"/>
  <c r="J94" i="5"/>
  <c r="BF134" i="5"/>
  <c r="BF139" i="5"/>
  <c r="BF140" i="5"/>
  <c r="BF141" i="5"/>
  <c r="BF142" i="5"/>
  <c r="BF145" i="5"/>
  <c r="BF146" i="5"/>
  <c r="BF149" i="5"/>
  <c r="BF150" i="5"/>
  <c r="BF151" i="5"/>
  <c r="BF156" i="5"/>
  <c r="BF157" i="5"/>
  <c r="BF162" i="5"/>
  <c r="BF163" i="5"/>
  <c r="BF166" i="5"/>
  <c r="BF169" i="5"/>
  <c r="BF170" i="5"/>
  <c r="BF173" i="5"/>
  <c r="BF177" i="5"/>
  <c r="BF178" i="5"/>
  <c r="BF179" i="5"/>
  <c r="BF180" i="5"/>
  <c r="BF181" i="5"/>
  <c r="BF182" i="5"/>
  <c r="BF183" i="5"/>
  <c r="BF184" i="5"/>
  <c r="BF186" i="5"/>
  <c r="BF187" i="5"/>
  <c r="BF192" i="5"/>
  <c r="BF193" i="5"/>
  <c r="BF196" i="5"/>
  <c r="BF200" i="5"/>
  <c r="BF201" i="5"/>
  <c r="E85" i="6"/>
  <c r="F94" i="6"/>
  <c r="BF131" i="6"/>
  <c r="BF132" i="6"/>
  <c r="BF134" i="6"/>
  <c r="BF135" i="6"/>
  <c r="BF136" i="6"/>
  <c r="BF137" i="6"/>
  <c r="BF143" i="6"/>
  <c r="BF145" i="6"/>
  <c r="BK144" i="6"/>
  <c r="J144" i="6" s="1"/>
  <c r="J102" i="6" s="1"/>
  <c r="J91" i="7"/>
  <c r="J94" i="7"/>
  <c r="BF136" i="7"/>
  <c r="BF137" i="7"/>
  <c r="BF138" i="7"/>
  <c r="BF141" i="7"/>
  <c r="BF142" i="7"/>
  <c r="BF148" i="7"/>
  <c r="BF151" i="7"/>
  <c r="BF153" i="7"/>
  <c r="BF154" i="7"/>
  <c r="BF155" i="7"/>
  <c r="BF158" i="7"/>
  <c r="BF164" i="7"/>
  <c r="BF166" i="7"/>
  <c r="BF167" i="7"/>
  <c r="BF168" i="7"/>
  <c r="BF170" i="7"/>
  <c r="BF177" i="7"/>
  <c r="BK169" i="7"/>
  <c r="J169" i="7" s="1"/>
  <c r="J106" i="7" s="1"/>
  <c r="E85" i="8"/>
  <c r="J91" i="8"/>
  <c r="F94" i="8"/>
  <c r="J94" i="8"/>
  <c r="BF125" i="8"/>
  <c r="BF126" i="8"/>
  <c r="BF127" i="8"/>
  <c r="BF128" i="8"/>
  <c r="J92" i="2"/>
  <c r="BF126" i="2"/>
  <c r="BF127" i="2"/>
  <c r="BF128" i="2"/>
  <c r="BF129" i="2"/>
  <c r="BF130" i="2"/>
  <c r="BF131" i="2"/>
  <c r="BF132" i="2"/>
  <c r="BF134" i="2"/>
  <c r="BF135" i="2"/>
  <c r="BF137" i="2"/>
  <c r="BF138" i="2"/>
  <c r="BF140" i="2"/>
  <c r="BF142" i="2"/>
  <c r="BK139" i="2"/>
  <c r="J139" i="2"/>
  <c r="J99" i="2" s="1"/>
  <c r="F94" i="3"/>
  <c r="BF129" i="3"/>
  <c r="BF132" i="3"/>
  <c r="BF133" i="3"/>
  <c r="BF137" i="3"/>
  <c r="BF141" i="3"/>
  <c r="BK136" i="3"/>
  <c r="J136" i="3" s="1"/>
  <c r="J102" i="3" s="1"/>
  <c r="BK138" i="3"/>
  <c r="J138" i="3" s="1"/>
  <c r="J103" i="3" s="1"/>
  <c r="F94" i="4"/>
  <c r="BF126" i="4"/>
  <c r="BF127" i="4"/>
  <c r="BF128" i="4"/>
  <c r="BF129" i="4"/>
  <c r="BF130" i="4"/>
  <c r="BF131" i="4"/>
  <c r="BF134" i="4"/>
  <c r="F94" i="5"/>
  <c r="BF132" i="5"/>
  <c r="BF133" i="5"/>
  <c r="BF136" i="5"/>
  <c r="BF137" i="5"/>
  <c r="BF143" i="5"/>
  <c r="BF144" i="5"/>
  <c r="BF147" i="5"/>
  <c r="BF148" i="5"/>
  <c r="BF152" i="5"/>
  <c r="BF153" i="5"/>
  <c r="BF154" i="5"/>
  <c r="BF159" i="5"/>
  <c r="BF160" i="5"/>
  <c r="BF161" i="5"/>
  <c r="BF164" i="5"/>
  <c r="BF165" i="5"/>
  <c r="BF167" i="5"/>
  <c r="BF168" i="5"/>
  <c r="BF171" i="5"/>
  <c r="BF172" i="5"/>
  <c r="BF174" i="5"/>
  <c r="BF175" i="5"/>
  <c r="BF176" i="5"/>
  <c r="BF189" i="5"/>
  <c r="BF190" i="5"/>
  <c r="BF194" i="5"/>
  <c r="BF195" i="5"/>
  <c r="BF197" i="5"/>
  <c r="BF198" i="5"/>
  <c r="BF199" i="5"/>
  <c r="BF202" i="5"/>
  <c r="BF203" i="5"/>
  <c r="BF204" i="5"/>
  <c r="J91" i="6"/>
  <c r="J94" i="6"/>
  <c r="BF127" i="6"/>
  <c r="BF128" i="6"/>
  <c r="BF129" i="6"/>
  <c r="BF130" i="6"/>
  <c r="BF133" i="6"/>
  <c r="BF138" i="6"/>
  <c r="BF139" i="6"/>
  <c r="BF140" i="6"/>
  <c r="BF141" i="6"/>
  <c r="BK142" i="6"/>
  <c r="J142" i="6" s="1"/>
  <c r="J101" i="6" s="1"/>
  <c r="E85" i="7"/>
  <c r="F94" i="7"/>
  <c r="BF134" i="7"/>
  <c r="BF135" i="7"/>
  <c r="BF139" i="7"/>
  <c r="BF143" i="7"/>
  <c r="BF144" i="7"/>
  <c r="BF146" i="7"/>
  <c r="BF147" i="7"/>
  <c r="BF149" i="7"/>
  <c r="BF150" i="7"/>
  <c r="BF157" i="7"/>
  <c r="BF159" i="7"/>
  <c r="BF160" i="7"/>
  <c r="BF161" i="7"/>
  <c r="BF163" i="7"/>
  <c r="BF165" i="7"/>
  <c r="BF173" i="7"/>
  <c r="BF174" i="7"/>
  <c r="BF176" i="7"/>
  <c r="BF178" i="7"/>
  <c r="F33" i="2"/>
  <c r="AZ95" i="1" s="1"/>
  <c r="F36" i="2"/>
  <c r="BC95" i="1" s="1"/>
  <c r="F38" i="3"/>
  <c r="BC97" i="1"/>
  <c r="F38" i="4"/>
  <c r="BC98" i="1" s="1"/>
  <c r="F35" i="5"/>
  <c r="AZ99" i="1"/>
  <c r="F39" i="5"/>
  <c r="BD99" i="1" s="1"/>
  <c r="F35" i="6"/>
  <c r="AZ100" i="1"/>
  <c r="F39" i="6"/>
  <c r="BD100" i="1" s="1"/>
  <c r="F38" i="7"/>
  <c r="BC101" i="1" s="1"/>
  <c r="F35" i="8"/>
  <c r="AZ102" i="1" s="1"/>
  <c r="F37" i="8"/>
  <c r="BB102" i="1" s="1"/>
  <c r="F39" i="8"/>
  <c r="BD102" i="1" s="1"/>
  <c r="F35" i="2"/>
  <c r="BB95" i="1" s="1"/>
  <c r="F35" i="3"/>
  <c r="AZ97" i="1" s="1"/>
  <c r="F39" i="3"/>
  <c r="BD97" i="1" s="1"/>
  <c r="F39" i="4"/>
  <c r="BD98" i="1" s="1"/>
  <c r="F38" i="5"/>
  <c r="BC99" i="1" s="1"/>
  <c r="J35" i="6"/>
  <c r="AV100" i="1" s="1"/>
  <c r="J35" i="7"/>
  <c r="AV101" i="1" s="1"/>
  <c r="F39" i="7"/>
  <c r="BD101" i="1" s="1"/>
  <c r="AS94" i="1"/>
  <c r="J33" i="2"/>
  <c r="AV95" i="1"/>
  <c r="J35" i="3"/>
  <c r="AV97" i="1" s="1"/>
  <c r="J35" i="4"/>
  <c r="AV98" i="1"/>
  <c r="F37" i="4"/>
  <c r="BB98" i="1" s="1"/>
  <c r="F37" i="5"/>
  <c r="BB99" i="1"/>
  <c r="F37" i="6"/>
  <c r="BB100" i="1" s="1"/>
  <c r="F35" i="7"/>
  <c r="AZ101" i="1" s="1"/>
  <c r="J35" i="8"/>
  <c r="AV102" i="1" s="1"/>
  <c r="F38" i="8"/>
  <c r="BC102" i="1" s="1"/>
  <c r="F37" i="2"/>
  <c r="BD95" i="1" s="1"/>
  <c r="F37" i="3"/>
  <c r="BB97" i="1" s="1"/>
  <c r="F35" i="4"/>
  <c r="AZ98" i="1" s="1"/>
  <c r="J35" i="5"/>
  <c r="AV99" i="1" s="1"/>
  <c r="F38" i="6"/>
  <c r="BC100" i="1" s="1"/>
  <c r="F37" i="7"/>
  <c r="BB101" i="1" s="1"/>
  <c r="R130" i="5" l="1"/>
  <c r="R129" i="5" s="1"/>
  <c r="R171" i="7"/>
  <c r="P132" i="7"/>
  <c r="T130" i="5"/>
  <c r="T129" i="5" s="1"/>
  <c r="P130" i="5"/>
  <c r="P129" i="5" s="1"/>
  <c r="AU99" i="1" s="1"/>
  <c r="T120" i="2"/>
  <c r="R132" i="7"/>
  <c r="P120" i="2"/>
  <c r="AU95" i="1" s="1"/>
  <c r="T171" i="7"/>
  <c r="P171" i="7"/>
  <c r="T132" i="7"/>
  <c r="T131" i="7" s="1"/>
  <c r="BK121" i="2"/>
  <c r="J121" i="2" s="1"/>
  <c r="J97" i="2" s="1"/>
  <c r="BK123" i="4"/>
  <c r="J123" i="4"/>
  <c r="J99" i="4" s="1"/>
  <c r="BK130" i="5"/>
  <c r="BK129" i="5" s="1"/>
  <c r="J129" i="5" s="1"/>
  <c r="J98" i="5" s="1"/>
  <c r="BK125" i="6"/>
  <c r="J125" i="6" s="1"/>
  <c r="J99" i="6" s="1"/>
  <c r="BK132" i="7"/>
  <c r="J132" i="7"/>
  <c r="J99" i="7" s="1"/>
  <c r="BK171" i="7"/>
  <c r="J171" i="7" s="1"/>
  <c r="J107" i="7" s="1"/>
  <c r="BK123" i="8"/>
  <c r="BK122" i="8" s="1"/>
  <c r="J122" i="8" s="1"/>
  <c r="J98" i="8" s="1"/>
  <c r="BK127" i="3"/>
  <c r="J127" i="3" s="1"/>
  <c r="J99" i="3" s="1"/>
  <c r="J34" i="2"/>
  <c r="AW95" i="1" s="1"/>
  <c r="AT95" i="1" s="1"/>
  <c r="BC96" i="1"/>
  <c r="AY96" i="1" s="1"/>
  <c r="J36" i="3"/>
  <c r="AW97" i="1" s="1"/>
  <c r="AT97" i="1" s="1"/>
  <c r="F36" i="5"/>
  <c r="BA99" i="1" s="1"/>
  <c r="F36" i="6"/>
  <c r="BA100" i="1" s="1"/>
  <c r="F36" i="7"/>
  <c r="BA101" i="1" s="1"/>
  <c r="J36" i="7"/>
  <c r="AW101" i="1" s="1"/>
  <c r="AT101" i="1" s="1"/>
  <c r="F36" i="8"/>
  <c r="BA102" i="1" s="1"/>
  <c r="J36" i="8"/>
  <c r="AW102" i="1" s="1"/>
  <c r="AT102" i="1" s="1"/>
  <c r="AZ96" i="1"/>
  <c r="AV96" i="1" s="1"/>
  <c r="BB96" i="1"/>
  <c r="AX96" i="1" s="1"/>
  <c r="BD96" i="1"/>
  <c r="F34" i="2"/>
  <c r="BA95" i="1" s="1"/>
  <c r="F36" i="3"/>
  <c r="BA97" i="1" s="1"/>
  <c r="F36" i="4"/>
  <c r="BA98" i="1" s="1"/>
  <c r="J36" i="4"/>
  <c r="AW98" i="1" s="1"/>
  <c r="AT98" i="1" s="1"/>
  <c r="J36" i="5"/>
  <c r="AW99" i="1" s="1"/>
  <c r="AT99" i="1" s="1"/>
  <c r="J36" i="6"/>
  <c r="AW100" i="1" s="1"/>
  <c r="AT100" i="1" s="1"/>
  <c r="R131" i="7" l="1"/>
  <c r="P131" i="7"/>
  <c r="AU101" i="1" s="1"/>
  <c r="AU96" i="1" s="1"/>
  <c r="BK120" i="2"/>
  <c r="J120" i="2" s="1"/>
  <c r="J96" i="2" s="1"/>
  <c r="BK126" i="3"/>
  <c r="J126" i="3" s="1"/>
  <c r="J32" i="3" s="1"/>
  <c r="AG97" i="1" s="1"/>
  <c r="AN97" i="1" s="1"/>
  <c r="BK122" i="4"/>
  <c r="J122" i="4" s="1"/>
  <c r="J98" i="4" s="1"/>
  <c r="J130" i="5"/>
  <c r="J99" i="5" s="1"/>
  <c r="BK124" i="6"/>
  <c r="J124" i="6" s="1"/>
  <c r="J98" i="6" s="1"/>
  <c r="J123" i="8"/>
  <c r="J99" i="8" s="1"/>
  <c r="BK131" i="7"/>
  <c r="J131" i="7" s="1"/>
  <c r="J98" i="7" s="1"/>
  <c r="AZ94" i="1"/>
  <c r="AV94" i="1" s="1"/>
  <c r="AK29" i="1" s="1"/>
  <c r="BC94" i="1"/>
  <c r="W32" i="1" s="1"/>
  <c r="BB94" i="1"/>
  <c r="AX94" i="1" s="1"/>
  <c r="BD94" i="1"/>
  <c r="W33" i="1" s="1"/>
  <c r="BA96" i="1"/>
  <c r="AW96" i="1" s="1"/>
  <c r="AT96" i="1" s="1"/>
  <c r="J32" i="5"/>
  <c r="AG99" i="1" s="1"/>
  <c r="AN99" i="1" s="1"/>
  <c r="J32" i="8"/>
  <c r="AG102" i="1" s="1"/>
  <c r="AN102" i="1" s="1"/>
  <c r="J98" i="3" l="1"/>
  <c r="J41" i="5"/>
  <c r="J41" i="8"/>
  <c r="J41" i="3"/>
  <c r="BA94" i="1"/>
  <c r="AW94" i="1" s="1"/>
  <c r="AK30" i="1" s="1"/>
  <c r="AU94" i="1"/>
  <c r="W29" i="1"/>
  <c r="W31" i="1"/>
  <c r="J32" i="4"/>
  <c r="AG98" i="1"/>
  <c r="AN98" i="1" s="1"/>
  <c r="J32" i="6"/>
  <c r="AG100" i="1" s="1"/>
  <c r="AN100" i="1" s="1"/>
  <c r="AY94" i="1"/>
  <c r="J30" i="2"/>
  <c r="AG95" i="1" s="1"/>
  <c r="J32" i="7"/>
  <c r="AG101" i="1" s="1"/>
  <c r="AN101" i="1" s="1"/>
  <c r="J41" i="7" l="1"/>
  <c r="AN95" i="1"/>
  <c r="J39" i="2"/>
  <c r="J41" i="4"/>
  <c r="J41" i="6"/>
  <c r="AG96" i="1"/>
  <c r="AN96" i="1" s="1"/>
  <c r="W30" i="1"/>
  <c r="AT94" i="1"/>
  <c r="AG94" i="1" l="1"/>
  <c r="AN94" i="1" s="1"/>
  <c r="AK26" i="1" l="1"/>
  <c r="AK35" i="1" s="1"/>
</calcChain>
</file>

<file path=xl/sharedStrings.xml><?xml version="1.0" encoding="utf-8"?>
<sst xmlns="http://schemas.openxmlformats.org/spreadsheetml/2006/main" count="3518" uniqueCount="657">
  <si>
    <t>Export Komplet</t>
  </si>
  <si>
    <t/>
  </si>
  <si>
    <t>2.0</t>
  </si>
  <si>
    <t>False</t>
  </si>
  <si>
    <t>{006432f8-f579-4cc1-8f7a-e26f8283e90d}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</si>
  <si>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</si>
  <si>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</si>
  <si>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</si>
  <si>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</si>
  <si>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</si>
  <si>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</si>
  <si>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</si>
  <si>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6-1</t>
  </si>
  <si>
    <t>Stavba:</t>
  </si>
  <si>
    <t>Doplnenie medziblokového priestoru  Popradská - Kmeťova</t>
  </si>
  <si>
    <t>JKSO:</t>
  </si>
  <si>
    <t>KS:</t>
  </si>
  <si>
    <t>Miesto:</t>
  </si>
  <si>
    <t>Nitra Popradská-Kmeťova p.č. 462/3</t>
  </si>
  <si>
    <t>Dátum:</t>
  </si>
  <si>
    <t>Objednávateľ:</t>
  </si>
  <si>
    <t>IČO:</t>
  </si>
  <si>
    <t>Mesto Nitra</t>
  </si>
  <si>
    <t>IČ DPH:</t>
  </si>
  <si>
    <t>Zhotoviteľ:</t>
  </si>
  <si>
    <t xml:space="preserve"> </t>
  </si>
  <si>
    <t>Projektant:</t>
  </si>
  <si>
    <t>S.A.I.spol s r.o. - Ing. arch. Ivan Šuráni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</si>
  <si>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</si>
  <si>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</si>
  <si>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</si>
  <si>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</si>
  <si>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</si>
  <si>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</si>
  <si>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</si>
  <si>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</si>
  <si>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</si>
  <si>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</si>
  <si>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</si>
  <si>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</si>
  <si>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</si>
  <si>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</si>
  <si>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</si>
  <si>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</si>
  <si>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</si>
  <si>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</si>
  <si>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</si>
  <si>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</si>
  <si>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</si>
  <si>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</si>
  <si>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</si>
  <si>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</si>
  <si>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</si>
  <si>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</si>
  <si>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</si>
  <si>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</si>
  <si>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</si>
  <si>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</si>
  <si>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</si>
  <si>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</si>
  <si>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</si>
  <si>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</si>
  <si>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</si>
  <si>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</si>
  <si>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</si>
  <si>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</si>
  <si>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</si>
  <si>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</si>
  <si>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</si>
  <si>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</si>
  <si>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</si>
  <si>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</si>
  <si>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</si>
  <si>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</si>
  <si>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</si>
  <si>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</si>
  <si>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</si>
  <si>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SO-01 Prestavba porastov drevín</t>
  </si>
  <si>
    <t>STA</t>
  </si>
  <si>
    <t>{ad3133bb-bfdc-4292-8db8-5a7f80debf35}</t>
  </si>
  <si>
    <t>2</t>
  </si>
  <si>
    <t>SO-02 Prvky urbánneho designu</t>
  </si>
  <si>
    <t>{ec5ebfe2-e791-4f28-b3e6-fea6d9f7e805}</t>
  </si>
  <si>
    <t>01</t>
  </si>
  <si>
    <t>SO-02-1 Work outdoorové ihrisko</t>
  </si>
  <si>
    <t>Časť</t>
  </si>
  <si>
    <t>{b39a4e2d-7bbd-47ce-847e-d67923318e4c}</t>
  </si>
  <si>
    <t>02</t>
  </si>
  <si>
    <t>SO-02-2 Mestský mobiliár</t>
  </si>
  <si>
    <t>{3cd38d47-d880-446a-9354-3150bded3d1c}</t>
  </si>
  <si>
    <t>03</t>
  </si>
  <si>
    <t>SO-02-3 Herné prvky</t>
  </si>
  <si>
    <t>{1d85992f-ee23-4891-bf5c-2ec43d3f6af0}</t>
  </si>
  <si>
    <t>04</t>
  </si>
  <si>
    <t>SO-02-4 Spoločenské hry</t>
  </si>
  <si>
    <t>{7a60e0df-54af-40b4-8430-41b927efec3e}</t>
  </si>
  <si>
    <t>05</t>
  </si>
  <si>
    <t>SO-02-5 Stena javiska</t>
  </si>
  <si>
    <t>{32c2d2d2-c3ef-40e2-b6f8-e288dc8d717f}</t>
  </si>
  <si>
    <t>06</t>
  </si>
  <si>
    <t>SO-02-6 Tieniace plachty</t>
  </si>
  <si>
    <t>{d703123f-f8df-4d97-a4ed-c41722e86ec5}</t>
  </si>
  <si>
    <t>KRYCÍ LIST ROZPOČTU</t>
  </si>
  <si>
    <t>Objekt:</t>
  </si>
  <si>
    <t>1 - SO-01 Prestavba porastov drevín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</si>
  <si>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</si>
  <si>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</si>
  <si>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</si>
  <si>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</si>
  <si>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</si>
  <si>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</si>
  <si>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</si>
  <si>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99 - Presun hmôt HSV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</si>
  <si>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</si>
  <si>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</si>
  <si>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</si>
  <si>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</si>
  <si>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</si>
  <si>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</si>
  <si>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</si>
  <si>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</si>
  <si>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</si>
  <si>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</si>
  <si>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</si>
  <si>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</si>
  <si>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</si>
  <si>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</si>
  <si>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</si>
  <si>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</si>
  <si>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</si>
  <si>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</si>
  <si>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112103132.S</t>
  </si>
  <si>
    <t>Vyrúbanie stromu v sťažených podm. na svahu nad 1:5 do 1:2, priemer kmeňa  do 300 mm</t>
  </si>
  <si>
    <t>ks</t>
  </si>
  <si>
    <t>4</t>
  </si>
  <si>
    <t>1000214076</t>
  </si>
  <si>
    <t>112203212.S</t>
  </si>
  <si>
    <t>Odstránenie pňa v sťaž. podmienkach v rovine alebo na svahu do 1:5 priemeru  do 300 mm</t>
  </si>
  <si>
    <t>749609985</t>
  </si>
  <si>
    <t>3</t>
  </si>
  <si>
    <t>180402111.S</t>
  </si>
  <si>
    <t>Založenie trávnika parkového výsevom v rovine do 1:5</t>
  </si>
  <si>
    <t>m2</t>
  </si>
  <si>
    <t>1519407336</t>
  </si>
  <si>
    <t>M</t>
  </si>
  <si>
    <t>005720001400.S</t>
  </si>
  <si>
    <t>Osivá tráv - semená trávnej  zmesi</t>
  </si>
  <si>
    <t>kg</t>
  </si>
  <si>
    <t>8</t>
  </si>
  <si>
    <t>-1548535029</t>
  </si>
  <si>
    <t>5</t>
  </si>
  <si>
    <t>182001111.S</t>
  </si>
  <si>
    <t>Plošná úprava terénu pri nerovnostiach terénu nad 50-100mm v rovine alebo na svahu do 1:5</t>
  </si>
  <si>
    <t>-958240103</t>
  </si>
  <si>
    <t>6</t>
  </si>
  <si>
    <t>183101121.S</t>
  </si>
  <si>
    <t>Hĺbenie jamky v rovine alebo na svahu do 1:5, objem nad 0,40 do 1,00 m3</t>
  </si>
  <si>
    <t>-1402327083</t>
  </si>
  <si>
    <t>7</t>
  </si>
  <si>
    <t>183403113.S</t>
  </si>
  <si>
    <t>Obrobenie pôdy frézovaním v rovine alebo na svahu do 1:5</t>
  </si>
  <si>
    <t>-1648526342</t>
  </si>
  <si>
    <t>183403152.S</t>
  </si>
  <si>
    <t>Obrobenie pôdy bránením v rovine alebo na svahu do 1:5</t>
  </si>
  <si>
    <t>1046533175</t>
  </si>
  <si>
    <t>9</t>
  </si>
  <si>
    <t>183403153.S</t>
  </si>
  <si>
    <t>Obrobenie pôdy hrabaním v rovine alebo na svahu do 1:5</t>
  </si>
  <si>
    <t>1133014521</t>
  </si>
  <si>
    <t>10</t>
  </si>
  <si>
    <t>183403161.S</t>
  </si>
  <si>
    <t>Obrobenie pôdy valcovaním v rovine alebo na svahu do 1:5</t>
  </si>
  <si>
    <t>-470864950</t>
  </si>
  <si>
    <t>11</t>
  </si>
  <si>
    <t>184102116.S</t>
  </si>
  <si>
    <t>Výsadba dreviny s balom v rovine alebo na svahu do 1:5, priemer balu nad 600 do 800 mm</t>
  </si>
  <si>
    <t>-630279220</t>
  </si>
  <si>
    <t>12</t>
  </si>
  <si>
    <t>026610000200.R</t>
  </si>
  <si>
    <t xml:space="preserve">Vzrastlý strom s balom , veľkostná kategória 16/18 cm </t>
  </si>
  <si>
    <t>-859195503</t>
  </si>
  <si>
    <t>13</t>
  </si>
  <si>
    <t>184202112.S</t>
  </si>
  <si>
    <t>Zakotvenie dreviny troma a viac kolmi pri priemere kolov do 100 mm pri dĺžke kolov do 2 m do 3 m</t>
  </si>
  <si>
    <t>-657774039</t>
  </si>
  <si>
    <t>14</t>
  </si>
  <si>
    <t>052170000100.R</t>
  </si>
  <si>
    <t>Tyč ihličňanová tr. 1, hrúbka 9-10 cm, bez kôry ( drevené koly )</t>
  </si>
  <si>
    <t>m3</t>
  </si>
  <si>
    <t>-1433445759</t>
  </si>
  <si>
    <t>15</t>
  </si>
  <si>
    <t>185804311.S</t>
  </si>
  <si>
    <t>Zaliatie rastlín vodou, plochy jednotlivo do 20 m2</t>
  </si>
  <si>
    <t>-519724593</t>
  </si>
  <si>
    <t>16</t>
  </si>
  <si>
    <t>185851111.S</t>
  </si>
  <si>
    <t>Dovoz vody pre zálievku rastlín na vzdialenosť do 6000 m</t>
  </si>
  <si>
    <t>-1041822671</t>
  </si>
  <si>
    <t>99</t>
  </si>
  <si>
    <t>Presun hmôt HSV</t>
  </si>
  <si>
    <t>17</t>
  </si>
  <si>
    <t>998231311.S</t>
  </si>
  <si>
    <t>Presun hmôt pre sadovnícke a krajinárske úpravy do 5000 m vodorovne bez zvislého presunu</t>
  </si>
  <si>
    <t>t</t>
  </si>
  <si>
    <t>667453182</t>
  </si>
  <si>
    <t>VRN</t>
  </si>
  <si>
    <t>Vedľajšie rozpočtové náklady</t>
  </si>
  <si>
    <t>18</t>
  </si>
  <si>
    <t>000300011.R</t>
  </si>
  <si>
    <t xml:space="preserve">Vytýčenie stavby  ( pre celú stavbu )  </t>
  </si>
  <si>
    <t>€</t>
  </si>
  <si>
    <t>1024</t>
  </si>
  <si>
    <t>-544910879</t>
  </si>
  <si>
    <t>19</t>
  </si>
  <si>
    <t>000600015.R</t>
  </si>
  <si>
    <t>Zariadenie staveniska ( pre celú stavbu )</t>
  </si>
  <si>
    <t>-1847737942</t>
  </si>
  <si>
    <t>2 - SO-02 Prvky urbánneho designu</t>
  </si>
  <si>
    <t>Časť:</t>
  </si>
  <si>
    <t>01 - SO-02-1 Work outdoorové ihrisko</t>
  </si>
  <si>
    <t xml:space="preserve">    2 - Zakladanie</t>
  </si>
  <si>
    <t xml:space="preserve">    6 - Úpravy povrchov, podlahy, osadenie</t>
  </si>
  <si>
    <t xml:space="preserve">    9 - Ostatné konštrukcie a práce-búranie</t>
  </si>
  <si>
    <t>122201101.S</t>
  </si>
  <si>
    <t>Odkopávka a prekopávka nezapažená v hornine 3, do 100 m3</t>
  </si>
  <si>
    <t>215492633</t>
  </si>
  <si>
    <t>162501102.R</t>
  </si>
  <si>
    <t>Vodorovné premiestnenie výkopku po spevnenej ceste z horniny tr.1-4, do 100 m3 na vzdialenosť do 6000 m</t>
  </si>
  <si>
    <t>664091766</t>
  </si>
  <si>
    <t>171201201.S</t>
  </si>
  <si>
    <t>Uloženie sypaniny na skládky do 100 m3</t>
  </si>
  <si>
    <t>767248185</t>
  </si>
  <si>
    <t>171209002.S</t>
  </si>
  <si>
    <t>Poplatok za skladovanie - zemina a kamenivo (17 05) ostatné</t>
  </si>
  <si>
    <t>-1751785492</t>
  </si>
  <si>
    <t>181101102.S</t>
  </si>
  <si>
    <t>Úprava pláne v zárezoch v hornine 1-4 so zhutnením</t>
  </si>
  <si>
    <t>-949185067</t>
  </si>
  <si>
    <t>Zakladanie</t>
  </si>
  <si>
    <t>289971211.R</t>
  </si>
  <si>
    <t>Geotextília brániaca prerastaniu buriny, koreňov</t>
  </si>
  <si>
    <t>-548948487</t>
  </si>
  <si>
    <t>Úpravy povrchov, podlahy, osadenie</t>
  </si>
  <si>
    <t>631571001.S</t>
  </si>
  <si>
    <t>Násyp zhutnený z kameniva, štrku, piesku  pre spevnenie podkladov</t>
  </si>
  <si>
    <t>733850146</t>
  </si>
  <si>
    <t>Ostatné konštrukcie a práce-búranie</t>
  </si>
  <si>
    <t>936106000.R</t>
  </si>
  <si>
    <t>Work outdoorové ihrisko - komplet workoutová zostava a zatrávňovacia rohož ( dodávka a montáž ) , podrobná špecifikácia podľa PD výkres č.4</t>
  </si>
  <si>
    <t>súb.</t>
  </si>
  <si>
    <t>436523289</t>
  </si>
  <si>
    <t>998222011.S</t>
  </si>
  <si>
    <t>Presun hmôt pre pozemné komunikácie s krytom z kameniva (8222, 8225) akejkoľvek dĺžky objektu</t>
  </si>
  <si>
    <t>-30861377</t>
  </si>
  <si>
    <t>02 - SO-02-2 Mestský mobiliár</t>
  </si>
  <si>
    <t>936120000.R1</t>
  </si>
  <si>
    <t xml:space="preserve">Piknikové sedenie zostava (1ks stôl + 2ks lavička) dĺžka 1,8m, oceľ.konštrukcia opatrená ochran.vrstvou zinku a prášk. vypaľov. lakom a drevené lamely z tropického dreva  ( dodávka prvkov a montáž )   </t>
  </si>
  <si>
    <t>súbor</t>
  </si>
  <si>
    <t>1920422938</t>
  </si>
  <si>
    <t>338951113.R1</t>
  </si>
  <si>
    <t xml:space="preserve">Piknikové sedenie - sada stôl a 2 lavice  ( osadenie vrátane spodnej stavby a zemných prác ) </t>
  </si>
  <si>
    <t>874909529</t>
  </si>
  <si>
    <t>936120000.R2</t>
  </si>
  <si>
    <t xml:space="preserve">Parková lavička  dĺžky 1,8 m s operadlom  -  konštr. hliníková zliatina s vrstvou práškového vypaľovaného laku, sedadlo aj operadlo z tropického dreva   ( dodávka prvkov a montáž )   </t>
  </si>
  <si>
    <t>-1795182946</t>
  </si>
  <si>
    <t>338170000.R1</t>
  </si>
  <si>
    <t>Parková lavička ( osadenie vrátane spodnej stavby a zemných prác )</t>
  </si>
  <si>
    <t>-1074828354</t>
  </si>
  <si>
    <t>936120000.R3</t>
  </si>
  <si>
    <t xml:space="preserve">Smetný kôš vonkajší  kruhový 50 litrový - oceľ.konštrukcia opatrená ochran.vrstvou zinku a prášk.vypaľovaným lakom, opláštenie tropickým drevom, strieška bez popolníka   ( dodávka prvkov a montáž )  </t>
  </si>
  <si>
    <t>-739626544</t>
  </si>
  <si>
    <t>338170000.R2</t>
  </si>
  <si>
    <t>Smetný kôš kruhový ( osadenie vrátane spodnej stavby a zemných prác )</t>
  </si>
  <si>
    <t>-1521573394</t>
  </si>
  <si>
    <t>936120000.R6</t>
  </si>
  <si>
    <t xml:space="preserve">Smetný kôš vonkajší  oválny 3x50 litrový - oceľ.konštrukcia opatrená ochran.vrstvou zinku a prášk.vypaľovaným lakom, opláštenie tropickými lamelami , strieška , popis: papier,plasty,ostatné   ( dodávka prvkov a montáž )  </t>
  </si>
  <si>
    <t>-63068104</t>
  </si>
  <si>
    <t>338170000.R6</t>
  </si>
  <si>
    <t>Smetný kôš oválny ( osadenie vrátane spodnej stavby a zemných prác )</t>
  </si>
  <si>
    <t>1850489592</t>
  </si>
  <si>
    <t>936120000.R4</t>
  </si>
  <si>
    <t xml:space="preserve">Stojan na bicykle  priestorový prvok 555/880/610 mm - odliatok z hliníkovej zliatiny  váha cca 18,5 kg  ( dodávka prvkov a montáž )  </t>
  </si>
  <si>
    <t>-440412070</t>
  </si>
  <si>
    <t>338170000.R3</t>
  </si>
  <si>
    <t>Stojan na bicykle  ( osadenie vrátane spodnej stavby a zemných prác )</t>
  </si>
  <si>
    <t>-1556546874</t>
  </si>
  <si>
    <t>03 - SO-02-3 Herné prvky</t>
  </si>
  <si>
    <t>HSV - Herné prvky</t>
  </si>
  <si>
    <t xml:space="preserve">    1 - Dráha pre kolobežky ( bicykle )</t>
  </si>
  <si>
    <t xml:space="preserve">    2 - Panák na skákanie ( škôlka )</t>
  </si>
  <si>
    <t xml:space="preserve">    3 - Ihrisko pre petangue</t>
  </si>
  <si>
    <t xml:space="preserve">    4 - Hojdačka veľké baranidlo</t>
  </si>
  <si>
    <t xml:space="preserve">    5 - Lanová prekážková dráha</t>
  </si>
  <si>
    <t xml:space="preserve">    6 - Hojdačka malé baranidlo</t>
  </si>
  <si>
    <t xml:space="preserve">    8 - Rotačný horizontálny valec</t>
  </si>
  <si>
    <t xml:space="preserve">    9 - Dopadová plocha tlmiaca pád pre baranidlá a rotačný valec</t>
  </si>
  <si>
    <t>Herné prvky</t>
  </si>
  <si>
    <t>Dráha pre kolobežky ( bicykle )</t>
  </si>
  <si>
    <t>783898220</t>
  </si>
  <si>
    <t>Kolobežková dráha -  vodorovné značenie betónových, asfaltových  podláh z náterových hmôt akrylátových striekané, čiary šírky nad 50 do 100 mm  ( okraje kolobežkovej dráhy ) viď PD v.č. A-7</t>
  </si>
  <si>
    <t>m</t>
  </si>
  <si>
    <t>1782126041</t>
  </si>
  <si>
    <t>915701112.R</t>
  </si>
  <si>
    <t>Kolobežková dráha - zhotovenie vodorov. značenia z náterových hmôt hr. 2,0 mm - šípky určujúce smer jazdy</t>
  </si>
  <si>
    <t>245052066</t>
  </si>
  <si>
    <t>915791111.S</t>
  </si>
  <si>
    <t xml:space="preserve">Predznačenie pre značenie striekané farbou z náterových hmôt </t>
  </si>
  <si>
    <t>1521204923</t>
  </si>
  <si>
    <t>Panák na skákanie ( škôlka )</t>
  </si>
  <si>
    <t>783898210.R1</t>
  </si>
  <si>
    <t>Panák na skákanie ( škôlka ) - vodorovné značenie betónových, asfaltových  podláh z náterových hmôt akrylátových striekané farebné , čiary šírky do 50 mm -  panák na skákanie s číslicami</t>
  </si>
  <si>
    <t>-1061502504</t>
  </si>
  <si>
    <t>-1978184858</t>
  </si>
  <si>
    <t>Ihrisko pre petangue</t>
  </si>
  <si>
    <t>230286332</t>
  </si>
  <si>
    <t>-1675287998</t>
  </si>
  <si>
    <t>-2036632502</t>
  </si>
  <si>
    <t>-2077263419</t>
  </si>
  <si>
    <t>1936577251</t>
  </si>
  <si>
    <t>453534034</t>
  </si>
  <si>
    <t>631571001.R</t>
  </si>
  <si>
    <t xml:space="preserve">Násyp zhutnený zo štrku veľ. 32/64 mm </t>
  </si>
  <si>
    <t>1095905697</t>
  </si>
  <si>
    <t>631571001.R1</t>
  </si>
  <si>
    <t xml:space="preserve">Násyp zhutnený íl 50% a drvené kamenivo veľ. 4/8 mm 50% - celková hr. 10 cm </t>
  </si>
  <si>
    <t>328091179</t>
  </si>
  <si>
    <t>275313612.S</t>
  </si>
  <si>
    <t>Betón základových pätiek, prostý tr. C 20/25</t>
  </si>
  <si>
    <t>-1155227059</t>
  </si>
  <si>
    <t>275351217.S</t>
  </si>
  <si>
    <t>Debnenie stien základových pätiek, zhotovenie-tradičné</t>
  </si>
  <si>
    <t>1399149878</t>
  </si>
  <si>
    <t>275351218.S</t>
  </si>
  <si>
    <t>Debnenie stien základových pätiek, odstránenie-tradičné</t>
  </si>
  <si>
    <t>-583003222</t>
  </si>
  <si>
    <t>762526110.R</t>
  </si>
  <si>
    <t>Montáž obrúb na teréne drevených</t>
  </si>
  <si>
    <t>775417359</t>
  </si>
  <si>
    <t>605520000300.R</t>
  </si>
  <si>
    <t>Hranol drevený ( agát ) 200x200 mm</t>
  </si>
  <si>
    <t>-1661868334</t>
  </si>
  <si>
    <t>953943121.S</t>
  </si>
  <si>
    <t>Osadenie drobných kovových predmetov do betónu pred zabetónovaním, hmotnosti do 1 kg/kus (bez dodávky)</t>
  </si>
  <si>
    <t>1602255737</t>
  </si>
  <si>
    <t>589510000500.R</t>
  </si>
  <si>
    <t xml:space="preserve">Oceľový trn  D 10 mm dĺžky  350 mm  pre uchytenie hranolov, gulatiny </t>
  </si>
  <si>
    <t>2105472367</t>
  </si>
  <si>
    <t>21</t>
  </si>
  <si>
    <t>-2104117135</t>
  </si>
  <si>
    <t>Hojdačka veľké baranidlo</t>
  </si>
  <si>
    <t>22</t>
  </si>
  <si>
    <t>936100000.R31</t>
  </si>
  <si>
    <t xml:space="preserve">Veľké baranidlo - agátové drevo s povrchovou úpravou , spojovacie prvky oceľové nerezové, reťaz DIN 766, kĺbové ložisko ...   ( dodávka prvkov a montáž )   viď v.č. A-8 </t>
  </si>
  <si>
    <t>-662971330</t>
  </si>
  <si>
    <t>23</t>
  </si>
  <si>
    <t>338951113.R5</t>
  </si>
  <si>
    <t xml:space="preserve">Veľké baranidlo   ( osadenie vrátane spodnej stavby a zemných prác ) </t>
  </si>
  <si>
    <t>-755526531</t>
  </si>
  <si>
    <t>Lanová prekážková dráha</t>
  </si>
  <si>
    <t>24</t>
  </si>
  <si>
    <t>-1311006519</t>
  </si>
  <si>
    <t>25</t>
  </si>
  <si>
    <t>133211101.S</t>
  </si>
  <si>
    <t>Hĺbenie šachiet v  hornine tr. 3 - ručným náradím plocha výkopu do 4 m2</t>
  </si>
  <si>
    <t>2018602119</t>
  </si>
  <si>
    <t>26</t>
  </si>
  <si>
    <t>-165417770</t>
  </si>
  <si>
    <t>27</t>
  </si>
  <si>
    <t>1887133072</t>
  </si>
  <si>
    <t>28</t>
  </si>
  <si>
    <t>568903175</t>
  </si>
  <si>
    <t>29</t>
  </si>
  <si>
    <t>-1146844618</t>
  </si>
  <si>
    <t>30</t>
  </si>
  <si>
    <t>372703944</t>
  </si>
  <si>
    <t>31</t>
  </si>
  <si>
    <t>-897907121</t>
  </si>
  <si>
    <t>32</t>
  </si>
  <si>
    <t>-195300834</t>
  </si>
  <si>
    <t>33</t>
  </si>
  <si>
    <t>605520000300.R1</t>
  </si>
  <si>
    <t>Guliač opracovaný odkôrnený drevený ( agát ) priemer 150-200 mm</t>
  </si>
  <si>
    <t>-624105861</t>
  </si>
  <si>
    <t>34</t>
  </si>
  <si>
    <t>69616556</t>
  </si>
  <si>
    <t>35</t>
  </si>
  <si>
    <t>474694749</t>
  </si>
  <si>
    <t>36</t>
  </si>
  <si>
    <t>631571001.R2</t>
  </si>
  <si>
    <t>Násyp zhutnený z riečneho štrku veľ.  4-8 mm  - ( dopadová plocha tlmiaca pád )</t>
  </si>
  <si>
    <t>1927889048</t>
  </si>
  <si>
    <t>37</t>
  </si>
  <si>
    <t>338950135.R</t>
  </si>
  <si>
    <t xml:space="preserve">Osadenie kolov do jamy so zatlačením do betónu </t>
  </si>
  <si>
    <t>-938831393</t>
  </si>
  <si>
    <t>38</t>
  </si>
  <si>
    <t>338950145.S</t>
  </si>
  <si>
    <t>Osadenie kolov do jamy so zatlačením do zeminy</t>
  </si>
  <si>
    <t>-1723736702</t>
  </si>
  <si>
    <t>39</t>
  </si>
  <si>
    <t>762731110.S</t>
  </si>
  <si>
    <t>Montáž priestorových viazaných konštrukcií z guľatiny prierezovej plochy do 120 cm2</t>
  </si>
  <si>
    <t>1513863015</t>
  </si>
  <si>
    <t>40</t>
  </si>
  <si>
    <t>762712120.S</t>
  </si>
  <si>
    <t>Montáž priestorových viazaných konštrukcií z reziva hraneného prierezovej plochy 120 - 224 cm2</t>
  </si>
  <si>
    <t>-925473892</t>
  </si>
  <si>
    <t>41</t>
  </si>
  <si>
    <t>605520000300.R11</t>
  </si>
  <si>
    <t>Guliač opracovaný odkôrnený drevený ( agát ) priemer  200 mm</t>
  </si>
  <si>
    <t>716841528</t>
  </si>
  <si>
    <t>42</t>
  </si>
  <si>
    <t>605520000300.R12</t>
  </si>
  <si>
    <t>Guliač opracovaný odkôrnený drevený ( agát ) priemer  120 mm</t>
  </si>
  <si>
    <t>1657845125</t>
  </si>
  <si>
    <t>43</t>
  </si>
  <si>
    <t>605520000300.R13</t>
  </si>
  <si>
    <t>Hranol drevený ( agát ) 100x200 mm</t>
  </si>
  <si>
    <t>88328452</t>
  </si>
  <si>
    <t>44</t>
  </si>
  <si>
    <t>762795000.R</t>
  </si>
  <si>
    <t>Spojovacie prostriedky pre tesárske konštrukcie</t>
  </si>
  <si>
    <t>18143346</t>
  </si>
  <si>
    <t>45</t>
  </si>
  <si>
    <t>767995103</t>
  </si>
  <si>
    <t xml:space="preserve">Montáž ostatných atypických kovových stavebných doplnkových konštrukcií </t>
  </si>
  <si>
    <t>1652234877</t>
  </si>
  <si>
    <t>46</t>
  </si>
  <si>
    <t>141110006400</t>
  </si>
  <si>
    <t>Rúra oceľová hladká kruhová d 54 mm, hr. steny 5,0 mm, ozn. 11 353.0. povrchovo upravená</t>
  </si>
  <si>
    <t>-2043836473</t>
  </si>
  <si>
    <t>47</t>
  </si>
  <si>
    <t>589510001300.R</t>
  </si>
  <si>
    <t>PAD lano D 16 mm s oceľovým jadrom</t>
  </si>
  <si>
    <t>151280275</t>
  </si>
  <si>
    <t>48</t>
  </si>
  <si>
    <t>589000000001.R</t>
  </si>
  <si>
    <t>Ostatný spojovací materiál pre ocelové konštrukcie</t>
  </si>
  <si>
    <t>1321331823</t>
  </si>
  <si>
    <t>49</t>
  </si>
  <si>
    <t>147922439</t>
  </si>
  <si>
    <t>Hojdačka malé baranidlo</t>
  </si>
  <si>
    <t>50</t>
  </si>
  <si>
    <t>936100000.R41</t>
  </si>
  <si>
    <t xml:space="preserve">Malé baranidlo - agátové drevo s povrchovou úpravou , spojovacie prvky oceľové nerezové, reťaz DIN 766   ( dodávka prvkov a montáž )   viď v.č. A-10 </t>
  </si>
  <si>
    <t>-1226599279</t>
  </si>
  <si>
    <t>51</t>
  </si>
  <si>
    <t>338951113.R7</t>
  </si>
  <si>
    <t xml:space="preserve">Malé baranidlo   ( osadenie vrátane spodnej stavby a zemných prác ) </t>
  </si>
  <si>
    <t>-351397322</t>
  </si>
  <si>
    <t>Rotačný horizontálny valec</t>
  </si>
  <si>
    <t>52</t>
  </si>
  <si>
    <t>936100000.R42</t>
  </si>
  <si>
    <t xml:space="preserve">Rotačný horizontálny valec - agátové drevo s povrchovou úpravou , prvky oceľové nerezové, rotačný valec   ( dodávka prvkov a montáž )   viď v.č. A-10 </t>
  </si>
  <si>
    <t>1802231958</t>
  </si>
  <si>
    <t>53</t>
  </si>
  <si>
    <t>338951113.R8</t>
  </si>
  <si>
    <t xml:space="preserve">Rotačný valec   ( osadenie vrátane spodnej stavby a zemných prác ) </t>
  </si>
  <si>
    <t>352737621</t>
  </si>
  <si>
    <t>Dopadová plocha tlmiaca pád pre baranidlá a rotačný valec</t>
  </si>
  <si>
    <t>54</t>
  </si>
  <si>
    <t>-162758365</t>
  </si>
  <si>
    <t>55</t>
  </si>
  <si>
    <t>-1160626448</t>
  </si>
  <si>
    <t>56</t>
  </si>
  <si>
    <t>1572808073</t>
  </si>
  <si>
    <t>57</t>
  </si>
  <si>
    <t>-1715786139</t>
  </si>
  <si>
    <t>58</t>
  </si>
  <si>
    <t>1812537165</t>
  </si>
  <si>
    <t>59</t>
  </si>
  <si>
    <t>-1448304851</t>
  </si>
  <si>
    <t>60</t>
  </si>
  <si>
    <t>1413964259</t>
  </si>
  <si>
    <t>61</t>
  </si>
  <si>
    <t>-548164428</t>
  </si>
  <si>
    <t>62</t>
  </si>
  <si>
    <t>109720287</t>
  </si>
  <si>
    <t>63</t>
  </si>
  <si>
    <t>285074006</t>
  </si>
  <si>
    <t>64</t>
  </si>
  <si>
    <t>-1391906574</t>
  </si>
  <si>
    <t>65</t>
  </si>
  <si>
    <t>-636817208</t>
  </si>
  <si>
    <t>66</t>
  </si>
  <si>
    <t>-438286497</t>
  </si>
  <si>
    <t>04 - SO-02-4 Spoločenské hry</t>
  </si>
  <si>
    <t>HSV - Spoločenské hry</t>
  </si>
  <si>
    <t xml:space="preserve">    1 - Plocha pre spoločenské hry - záhradný šach ( viď PD  v.č. A-11 )</t>
  </si>
  <si>
    <t xml:space="preserve">    2 - Ruské kolky</t>
  </si>
  <si>
    <t xml:space="preserve">    3 - Hra  ,,PUTTER´´</t>
  </si>
  <si>
    <t>Spoločenské hry</t>
  </si>
  <si>
    <t>Plocha pre spoločenské hry - záhradný šach ( viď PD  v.č. A-11 )</t>
  </si>
  <si>
    <t>-2117063622</t>
  </si>
  <si>
    <t>2112881723</t>
  </si>
  <si>
    <t>22308451</t>
  </si>
  <si>
    <t>1403719183</t>
  </si>
  <si>
    <t>1814633190</t>
  </si>
  <si>
    <t>916561211.S</t>
  </si>
  <si>
    <t xml:space="preserve">Osadenie záhonového alebo parkového obrubníka betónového, do lôžka zo suchého betónu tr. C 12/15 </t>
  </si>
  <si>
    <t>-804853730</t>
  </si>
  <si>
    <t>592170001800.S</t>
  </si>
  <si>
    <t>Obrubník parkový, lxšxv 1000x50x200 mm, prírodný</t>
  </si>
  <si>
    <t>1055753912</t>
  </si>
  <si>
    <t>918101121.S</t>
  </si>
  <si>
    <t>Lôžko pod obrubníky zo suchého betónu tr. C 12/15</t>
  </si>
  <si>
    <t>1083590159</t>
  </si>
  <si>
    <t xml:space="preserve">Násyp zhutnený z kameniva drveného veľ. 0/32 mm </t>
  </si>
  <si>
    <t>-1037125817</t>
  </si>
  <si>
    <t>567124212.S</t>
  </si>
  <si>
    <t xml:space="preserve">Podklad z podkladového betónu  tr. C 16/20 hr. 120 mm vrátane dilatácie </t>
  </si>
  <si>
    <t>-1315704452</t>
  </si>
  <si>
    <t>631362021.S</t>
  </si>
  <si>
    <t>Výstuž mazanín z betónov  zo zváraných sietí z drôtov typu KARI</t>
  </si>
  <si>
    <t>1221685434</t>
  </si>
  <si>
    <t>596811340.S</t>
  </si>
  <si>
    <t>Kladenie betónovej dlažby s vyplnením škár do lôžka z cementovej malty, veľ. do 0,25 m2 plochy do 50 m2</t>
  </si>
  <si>
    <t>-1337715380</t>
  </si>
  <si>
    <t>592460014600.S</t>
  </si>
  <si>
    <t>Platňa betónová, rozmer 400x400x38 mm, farebná</t>
  </si>
  <si>
    <t>-789422819</t>
  </si>
  <si>
    <t>936009999.R</t>
  </si>
  <si>
    <t xml:space="preserve">Šachové fgúrky biele a čierne plastové ( 2x16 ks ) výška 0,4 - 0,7  m, váha 1 kusu cca 1-2 kg </t>
  </si>
  <si>
    <t>-1977559198</t>
  </si>
  <si>
    <t>998223011.S</t>
  </si>
  <si>
    <t>Presun hmôt pre pozemné komunikácie s krytom dláždeným (822 2.3, 822 5.3) akejkoľvek dĺžky objektu</t>
  </si>
  <si>
    <t>1229948214</t>
  </si>
  <si>
    <t>Ruské kolky</t>
  </si>
  <si>
    <t>936109999.R8</t>
  </si>
  <si>
    <t>Ruské kolky - oceľová konštrukcia , rošt pre kolky , 9 ks plastových kolkov , lano, gula  ( komplet dodávka a montáž ) viď PD  v.č. A-11</t>
  </si>
  <si>
    <t>892834569</t>
  </si>
  <si>
    <t>Hra  ,,PUTTER´´</t>
  </si>
  <si>
    <t>936109999.R9</t>
  </si>
  <si>
    <t>Putter - hracia plocha 1,2x2,5 m , oceľový rám , plastová platňa s kovovými prekážkami   ( komplet dodávka a montáž )  viď PD v.č.  A-11</t>
  </si>
  <si>
    <t>1365856905</t>
  </si>
  <si>
    <t>05 - SO-02-5 Stena javiska</t>
  </si>
  <si>
    <t xml:space="preserve">    3 - Zvislé a kompletné konštrukcie</t>
  </si>
  <si>
    <t xml:space="preserve">    5 - Komunikácie</t>
  </si>
  <si>
    <t>PSV - Práce a dodávky PSV</t>
  </si>
  <si>
    <t xml:space="preserve">    711 - Izolácie proti vode a vlhkosti</t>
  </si>
  <si>
    <t xml:space="preserve">    764 - Konštrukcie klampiarske</t>
  </si>
  <si>
    <t>1460217523</t>
  </si>
  <si>
    <t>132201201.S</t>
  </si>
  <si>
    <t>Výkop ryhy šírky 600-2000mm horn.3 do 100m3</t>
  </si>
  <si>
    <t>844928260</t>
  </si>
  <si>
    <t>-2138650883</t>
  </si>
  <si>
    <t>-622795064</t>
  </si>
  <si>
    <t>1057121109</t>
  </si>
  <si>
    <t>2090152457</t>
  </si>
  <si>
    <t>274321312.S</t>
  </si>
  <si>
    <t>Betón základových pásov, železový (bez výstuže), tr. C 20/25</t>
  </si>
  <si>
    <t>-1495079468</t>
  </si>
  <si>
    <t>274351217.S</t>
  </si>
  <si>
    <t>Debnenie stien základových pásov, zhotovenie-tradičné</t>
  </si>
  <si>
    <t>-764691721</t>
  </si>
  <si>
    <t>274351218.S</t>
  </si>
  <si>
    <t>Debnenie stien základových pásov, odstránenie-tradičné</t>
  </si>
  <si>
    <t>-1863157821</t>
  </si>
  <si>
    <t>274361821.S</t>
  </si>
  <si>
    <t>Výstuž základových pásov z ocele 10505</t>
  </si>
  <si>
    <t>-2020470078</t>
  </si>
  <si>
    <t>Zvislé a kompletné konštrukcie</t>
  </si>
  <si>
    <t>311272041.S</t>
  </si>
  <si>
    <t>Murivo nosné (m3) z betónových debniacich tvárnic s betónovou výplňou C 20/25 hrúbky 300 mm</t>
  </si>
  <si>
    <t>-22612323</t>
  </si>
  <si>
    <t>311272051.S</t>
  </si>
  <si>
    <t>Murivo nosné (m3) z betónových debniacich tvárnic s betónovou výplňou C 20/25 hrúbky 400 mm</t>
  </si>
  <si>
    <t>-1707219783</t>
  </si>
  <si>
    <t>311361825.S</t>
  </si>
  <si>
    <t>Výstuž pre murivo nosné z betónových debniacich tvárnic s betónovou výplňou z ocele 10505</t>
  </si>
  <si>
    <t>228387093</t>
  </si>
  <si>
    <t>311361821.S</t>
  </si>
  <si>
    <t>Výstuž nadzákladových múrov z betonárskej ocele  10505 - prepoj steny s rebrami</t>
  </si>
  <si>
    <t>-286402202</t>
  </si>
  <si>
    <t>318271054.S</t>
  </si>
  <si>
    <t>Krycie platne priebežné pre oplotenie z betónových tvárnic  4600x300x60 mm</t>
  </si>
  <si>
    <t>-1349881819</t>
  </si>
  <si>
    <t>592330006200</t>
  </si>
  <si>
    <t xml:space="preserve">Plotová tvárnica betónová krycia platňa,  460x300x60 mm, biela </t>
  </si>
  <si>
    <t>1835578978</t>
  </si>
  <si>
    <t>Komunikácie</t>
  </si>
  <si>
    <t>596911161.S</t>
  </si>
  <si>
    <t>Kladenie betónovej zámkovej dlažby komunikácií pre peších hr. 60, 80 mm pre peších do 50 m2 so zriadením lôžka z kameniva hr. 40 mm</t>
  </si>
  <si>
    <t>38408022</t>
  </si>
  <si>
    <t>596911392.S</t>
  </si>
  <si>
    <t xml:space="preserve">Dopiľovanie betónovej zámkovej dlažby </t>
  </si>
  <si>
    <t>-769390503</t>
  </si>
  <si>
    <t>592460008400</t>
  </si>
  <si>
    <t>Dlažba betónová zámková - dodávka</t>
  </si>
  <si>
    <t>591859693</t>
  </si>
  <si>
    <t>622466115</t>
  </si>
  <si>
    <t xml:space="preserve">Príprava vonkajšieho podkladu stien na betónové podklady , penetračný náter </t>
  </si>
  <si>
    <t>259474871</t>
  </si>
  <si>
    <t>622481119.S</t>
  </si>
  <si>
    <t>Potiahnutie vonkajších stien sklotextílnou mriežkou s celoplošným prilepením na lepiacu maltu</t>
  </si>
  <si>
    <t>527498400</t>
  </si>
  <si>
    <t>622464273</t>
  </si>
  <si>
    <t>Vonkajšia omietka stien tenkovrstvová , minerálna samočistiaca,  Nano hr. 3 mm</t>
  </si>
  <si>
    <t>-2010803887</t>
  </si>
  <si>
    <t>Násyp zhutnený z kameniva drveného veľ. 4/8 mm  hr. 40 mm - ložná vrstva pod zámkovú dlažbu</t>
  </si>
  <si>
    <t>2080555368</t>
  </si>
  <si>
    <t xml:space="preserve">Násyp zhutnený z kameniva drveného veľ. 8/16 mm  hr. 150 mm </t>
  </si>
  <si>
    <t>-1726938502</t>
  </si>
  <si>
    <t>941941031.S</t>
  </si>
  <si>
    <t>Montáž lešenia ľahkého pracovného radového s podlahami šírky od 0,80 do 1,00 m, výšky do 10 m</t>
  </si>
  <si>
    <t>756441160</t>
  </si>
  <si>
    <t>941941191.S</t>
  </si>
  <si>
    <t>Príplatok za prvý a každý ďalší i začatý mesiac použitia lešenia ľahkého pracovného radového s podlahami šírky od 0,80 do 1,00 m, výšky do 10 m</t>
  </si>
  <si>
    <t>1536177052</t>
  </si>
  <si>
    <t>941941831.S</t>
  </si>
  <si>
    <t>Demontáž lešenia ľahkého pracovného radového s podlahami šírky nad 0,80 do 1,00 m, výšky do 10 m</t>
  </si>
  <si>
    <t>971626660</t>
  </si>
  <si>
    <t>1411852497</t>
  </si>
  <si>
    <t>-362484062</t>
  </si>
  <si>
    <t>-878379035</t>
  </si>
  <si>
    <t>998153131.R</t>
  </si>
  <si>
    <t>Presun hmôt pre pre obj.8154, zvislá nosná konštrukcia murovaná alebo monolit.betónová,výška do 20 m</t>
  </si>
  <si>
    <t>-2091793637</t>
  </si>
  <si>
    <t>PSV</t>
  </si>
  <si>
    <t>Práce a dodávky PSV</t>
  </si>
  <si>
    <t>711</t>
  </si>
  <si>
    <t>Izolácie proti vode a vlhkosti</t>
  </si>
  <si>
    <t>711113131.R</t>
  </si>
  <si>
    <t>Náterová hydroizolácia pod betónovými debniacimi tvárnicami</t>
  </si>
  <si>
    <t>1896382175</t>
  </si>
  <si>
    <t>998711201.S</t>
  </si>
  <si>
    <t>Presun hmôt pre izoláciu proti vode v objektoch výšky do 6 m</t>
  </si>
  <si>
    <t>%</t>
  </si>
  <si>
    <t>572652021</t>
  </si>
  <si>
    <t>764</t>
  </si>
  <si>
    <t>Konštrukcie klampiarske</t>
  </si>
  <si>
    <t>764430230.R</t>
  </si>
  <si>
    <t>Oplechovanie muriva a atík z poplastovanéko plechu r.š. do 400 mm</t>
  </si>
  <si>
    <t>1648704143</t>
  </si>
  <si>
    <t>764430240.R</t>
  </si>
  <si>
    <t>Oplechovanie muriva a atík z poplastovanéko plechu r.š. do 500 mm</t>
  </si>
  <si>
    <t>1055688638</t>
  </si>
  <si>
    <t>998764201</t>
  </si>
  <si>
    <t>Presun hmôt pre konštrukcie klampiarske v objektoch výšky do 6 m</t>
  </si>
  <si>
    <t>327318812</t>
  </si>
  <si>
    <t>06 - SO-02-6 Tieniace plachty</t>
  </si>
  <si>
    <t xml:space="preserve">    767 - Konštrukcie doplnkové kovové</t>
  </si>
  <si>
    <t>767</t>
  </si>
  <si>
    <t>Konštrukcie doplnkové kovové</t>
  </si>
  <si>
    <t>767340105.R</t>
  </si>
  <si>
    <t>Montáž slnečnej tieniacej plachty na tri oceľové stĺpy kotvené do betónových pätiek ( komplet montáž a osadenie vrátane spodnej stavby a zamných prác ) viď PD v.č. A-4</t>
  </si>
  <si>
    <t>-1802343544</t>
  </si>
  <si>
    <t>28323000000099.R1</t>
  </si>
  <si>
    <t>Tieniaca slnečná plachta trojuholníková 5x5x5 m HDPE materiál vzduchopriepustný , tkacia hustota 180-240 g/m2, ochrana proti UV žiareniu 90-92%  ozn. P1  - PD v.č. A-4</t>
  </si>
  <si>
    <t>641334380</t>
  </si>
  <si>
    <t>28323000000099.R2</t>
  </si>
  <si>
    <t>Tieniaca slnečná plachta trojuholníková 7x5x5 m HDPE materiál vzduchopriepustný , tkacia hustota 180-240 g/m2, ochrana proti UV žiareniu 90-92%  ozn. P2  - PD v.č. A-4</t>
  </si>
  <si>
    <t>-1695100836</t>
  </si>
  <si>
    <t>55356000000.R1</t>
  </si>
  <si>
    <t xml:space="preserve">Stĺp oceľový pozinkovaný na uchytenie plachty   viď PD v.č. A-4 </t>
  </si>
  <si>
    <t>-344481302</t>
  </si>
  <si>
    <t>ZADANIE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</si>
</sst>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0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topLeftCell="A85" workbookViewId="0">
      <selection activeCell="O12" sqref="O1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6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9" t="s">
        <v>12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201" t="s">
        <v>14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25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27</v>
      </c>
      <c r="AK17" s="23" t="s">
        <v>23</v>
      </c>
      <c r="AN17" s="21" t="s">
        <v>1</v>
      </c>
      <c r="AR17" s="17"/>
      <c r="BS17" s="14" t="s">
        <v>28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29</v>
      </c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25</v>
      </c>
      <c r="AK20" s="23" t="s">
        <v>23</v>
      </c>
      <c r="AN20" s="21" t="s">
        <v>1</v>
      </c>
      <c r="AR20" s="17"/>
      <c r="BS20" s="14" t="s">
        <v>28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30</v>
      </c>
      <c r="AR22" s="17"/>
    </row>
    <row r="23" spans="1:71" s="1" customFormat="1" ht="16.5" customHeight="1">
      <c r="B23" s="17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3">
        <f>ROUND(AG94,2)</f>
        <v>0</v>
      </c>
      <c r="AL26" s="204"/>
      <c r="AM26" s="204"/>
      <c r="AN26" s="204"/>
      <c r="AO26" s="204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5" t="s">
        <v>32</v>
      </c>
      <c r="M28" s="205"/>
      <c r="N28" s="205"/>
      <c r="O28" s="205"/>
      <c r="P28" s="205"/>
      <c r="Q28" s="26"/>
      <c r="R28" s="26"/>
      <c r="S28" s="26"/>
      <c r="T28" s="26"/>
      <c r="U28" s="26"/>
      <c r="V28" s="26"/>
      <c r="W28" s="205" t="s">
        <v>33</v>
      </c>
      <c r="X28" s="205"/>
      <c r="Y28" s="205"/>
      <c r="Z28" s="205"/>
      <c r="AA28" s="205"/>
      <c r="AB28" s="205"/>
      <c r="AC28" s="205"/>
      <c r="AD28" s="205"/>
      <c r="AE28" s="205"/>
      <c r="AF28" s="26"/>
      <c r="AG28" s="26"/>
      <c r="AH28" s="26"/>
      <c r="AI28" s="26"/>
      <c r="AJ28" s="26"/>
      <c r="AK28" s="205" t="s">
        <v>34</v>
      </c>
      <c r="AL28" s="205"/>
      <c r="AM28" s="205"/>
      <c r="AN28" s="205"/>
      <c r="AO28" s="205"/>
      <c r="AP28" s="26"/>
      <c r="AQ28" s="26"/>
      <c r="AR28" s="27"/>
      <c r="BE28" s="26"/>
    </row>
    <row r="29" spans="1:71" s="3" customFormat="1" ht="14.45" customHeight="1">
      <c r="B29" s="31"/>
      <c r="D29" s="23" t="s">
        <v>35</v>
      </c>
      <c r="F29" s="23" t="s">
        <v>36</v>
      </c>
      <c r="L29" s="196">
        <v>0.2</v>
      </c>
      <c r="M29" s="197"/>
      <c r="N29" s="197"/>
      <c r="O29" s="197"/>
      <c r="P29" s="197"/>
      <c r="W29" s="198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8">
        <f>ROUND(AV94, 2)</f>
        <v>0</v>
      </c>
      <c r="AL29" s="197"/>
      <c r="AM29" s="197"/>
      <c r="AN29" s="197"/>
      <c r="AO29" s="197"/>
      <c r="AR29" s="31"/>
    </row>
    <row r="30" spans="1:71" s="3" customFormat="1" ht="14.45" customHeight="1">
      <c r="B30" s="31"/>
      <c r="F30" s="23" t="s">
        <v>37</v>
      </c>
      <c r="L30" s="196">
        <v>0.2</v>
      </c>
      <c r="M30" s="197"/>
      <c r="N30" s="197"/>
      <c r="O30" s="197"/>
      <c r="P30" s="197"/>
      <c r="W30" s="198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8">
        <f>ROUND(AW94, 2)</f>
        <v>0</v>
      </c>
      <c r="AL30" s="197"/>
      <c r="AM30" s="197"/>
      <c r="AN30" s="197"/>
      <c r="AO30" s="197"/>
      <c r="AR30" s="31"/>
    </row>
    <row r="31" spans="1:71" s="3" customFormat="1" ht="14.45" hidden="1" customHeight="1">
      <c r="B31" s="31"/>
      <c r="F31" s="23" t="s">
        <v>38</v>
      </c>
      <c r="L31" s="196">
        <v>0.2</v>
      </c>
      <c r="M31" s="197"/>
      <c r="N31" s="197"/>
      <c r="O31" s="197"/>
      <c r="P31" s="197"/>
      <c r="W31" s="198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8">
        <v>0</v>
      </c>
      <c r="AL31" s="197"/>
      <c r="AM31" s="197"/>
      <c r="AN31" s="197"/>
      <c r="AO31" s="197"/>
      <c r="AR31" s="31"/>
    </row>
    <row r="32" spans="1:71" s="3" customFormat="1" ht="14.45" hidden="1" customHeight="1">
      <c r="B32" s="31"/>
      <c r="F32" s="23" t="s">
        <v>39</v>
      </c>
      <c r="L32" s="196">
        <v>0.2</v>
      </c>
      <c r="M32" s="197"/>
      <c r="N32" s="197"/>
      <c r="O32" s="197"/>
      <c r="P32" s="197"/>
      <c r="W32" s="198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8">
        <v>0</v>
      </c>
      <c r="AL32" s="197"/>
      <c r="AM32" s="197"/>
      <c r="AN32" s="197"/>
      <c r="AO32" s="197"/>
      <c r="AR32" s="31"/>
    </row>
    <row r="33" spans="1:57" s="3" customFormat="1" ht="14.45" hidden="1" customHeight="1">
      <c r="B33" s="31"/>
      <c r="F33" s="23" t="s">
        <v>40</v>
      </c>
      <c r="L33" s="196">
        <v>0</v>
      </c>
      <c r="M33" s="197"/>
      <c r="N33" s="197"/>
      <c r="O33" s="197"/>
      <c r="P33" s="197"/>
      <c r="W33" s="198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8">
        <v>0</v>
      </c>
      <c r="AL33" s="197"/>
      <c r="AM33" s="197"/>
      <c r="AN33" s="197"/>
      <c r="AO33" s="197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42</v>
      </c>
      <c r="U35" s="34"/>
      <c r="V35" s="34"/>
      <c r="W35" s="34"/>
      <c r="X35" s="210" t="s">
        <v>43</v>
      </c>
      <c r="Y35" s="208"/>
      <c r="Z35" s="208"/>
      <c r="AA35" s="208"/>
      <c r="AB35" s="208"/>
      <c r="AC35" s="34"/>
      <c r="AD35" s="34"/>
      <c r="AE35" s="34"/>
      <c r="AF35" s="34"/>
      <c r="AG35" s="34"/>
      <c r="AH35" s="34"/>
      <c r="AI35" s="34"/>
      <c r="AJ35" s="34"/>
      <c r="AK35" s="207">
        <f>SUM(AK26:AK33)</f>
        <v>0</v>
      </c>
      <c r="AL35" s="208"/>
      <c r="AM35" s="208"/>
      <c r="AN35" s="208"/>
      <c r="AO35" s="209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46</v>
      </c>
      <c r="AI60" s="29"/>
      <c r="AJ60" s="29"/>
      <c r="AK60" s="29"/>
      <c r="AL60" s="29"/>
      <c r="AM60" s="39" t="s">
        <v>47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49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46</v>
      </c>
      <c r="AI75" s="29"/>
      <c r="AJ75" s="29"/>
      <c r="AK75" s="29"/>
      <c r="AL75" s="29"/>
      <c r="AM75" s="39" t="s">
        <v>47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6-1</v>
      </c>
      <c r="AR84" s="45"/>
    </row>
    <row r="85" spans="1:91" s="5" customFormat="1" ht="36.950000000000003" customHeight="1">
      <c r="B85" s="46"/>
      <c r="C85" s="47" t="s">
        <v>13</v>
      </c>
      <c r="L85" s="173" t="str">
        <f>K6</f>
        <v>Doplnenie medziblokového priestoru  Popradská - Kmeťova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Nitra Popradská-Kmeťova p.č. 462/3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5" t="str">
        <f>IF(AN8= "","",AN8)</f>
        <v/>
      </c>
      <c r="AN87" s="175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25.7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Nitra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76" t="str">
        <f>IF(E17="","",E17)</f>
        <v>S.A.I.spol s r.o. - Ing. arch. Ivan Šuráni</v>
      </c>
      <c r="AN89" s="177"/>
      <c r="AO89" s="177"/>
      <c r="AP89" s="177"/>
      <c r="AQ89" s="26"/>
      <c r="AR89" s="27"/>
      <c r="AS89" s="178" t="s">
        <v>51</v>
      </c>
      <c r="AT89" s="179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176" t="str">
        <f>IF(E20="","",E20)</f>
        <v xml:space="preserve"> </v>
      </c>
      <c r="AN90" s="177"/>
      <c r="AO90" s="177"/>
      <c r="AP90" s="177"/>
      <c r="AQ90" s="26"/>
      <c r="AR90" s="27"/>
      <c r="AS90" s="180"/>
      <c r="AT90" s="181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0"/>
      <c r="AT91" s="181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82" t="s">
        <v>52</v>
      </c>
      <c r="D92" s="183"/>
      <c r="E92" s="183"/>
      <c r="F92" s="183"/>
      <c r="G92" s="183"/>
      <c r="H92" s="54"/>
      <c r="I92" s="184" t="s">
        <v>53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6" t="s">
        <v>54</v>
      </c>
      <c r="AH92" s="183"/>
      <c r="AI92" s="183"/>
      <c r="AJ92" s="183"/>
      <c r="AK92" s="183"/>
      <c r="AL92" s="183"/>
      <c r="AM92" s="183"/>
      <c r="AN92" s="184" t="s">
        <v>55</v>
      </c>
      <c r="AO92" s="183"/>
      <c r="AP92" s="185"/>
      <c r="AQ92" s="55" t="s">
        <v>56</v>
      </c>
      <c r="AR92" s="27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69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4">
        <f>ROUND(AG95+AG96,2)</f>
        <v>0</v>
      </c>
      <c r="AH94" s="194"/>
      <c r="AI94" s="194"/>
      <c r="AJ94" s="194"/>
      <c r="AK94" s="194"/>
      <c r="AL94" s="194"/>
      <c r="AM94" s="194"/>
      <c r="AN94" s="195">
        <f t="shared" ref="AN94:AN102" si="0">SUM(AG94,AT94)</f>
        <v>0</v>
      </c>
      <c r="AO94" s="195"/>
      <c r="AP94" s="195"/>
      <c r="AQ94" s="66" t="s">
        <v>1</v>
      </c>
      <c r="AR94" s="62"/>
      <c r="AS94" s="67">
        <f>ROUND(AS95+AS96,2)</f>
        <v>0</v>
      </c>
      <c r="AT94" s="68">
        <f t="shared" ref="AT94:AT102" si="1">ROUND(SUM(AV94:AW94),2)</f>
        <v>0</v>
      </c>
      <c r="AU94" s="69">
        <f>ROUND(AU95+AU96,5)</f>
        <v>1446.0862500000001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ROUND(AZ95+AZ96,2)</f>
        <v>0</v>
      </c>
      <c r="BA94" s="68">
        <f>ROUND(BA95+BA96,2)</f>
        <v>0</v>
      </c>
      <c r="BB94" s="68">
        <f>ROUND(BB95+BB96,2)</f>
        <v>0</v>
      </c>
      <c r="BC94" s="68">
        <f>ROUND(BC95+BC96,2)</f>
        <v>0</v>
      </c>
      <c r="BD94" s="70">
        <f>ROUND(BD95+BD96,2)</f>
        <v>0</v>
      </c>
      <c r="BS94" s="71" t="s">
        <v>70</v>
      </c>
      <c r="BT94" s="71" t="s">
        <v>71</v>
      </c>
      <c r="BU94" s="72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1" s="7" customFormat="1" ht="16.5" customHeight="1">
      <c r="A95" s="73" t="s">
        <v>75</v>
      </c>
      <c r="B95" s="74"/>
      <c r="C95" s="75"/>
      <c r="D95" s="189" t="s">
        <v>76</v>
      </c>
      <c r="E95" s="189"/>
      <c r="F95" s="189"/>
      <c r="G95" s="189"/>
      <c r="H95" s="189"/>
      <c r="I95" s="76"/>
      <c r="J95" s="189" t="s">
        <v>77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7">
        <f>'1 - SO-01 Prestavba poras...'!J30</f>
        <v>0</v>
      </c>
      <c r="AH95" s="188"/>
      <c r="AI95" s="188"/>
      <c r="AJ95" s="188"/>
      <c r="AK95" s="188"/>
      <c r="AL95" s="188"/>
      <c r="AM95" s="188"/>
      <c r="AN95" s="187">
        <f t="shared" si="0"/>
        <v>0</v>
      </c>
      <c r="AO95" s="188"/>
      <c r="AP95" s="188"/>
      <c r="AQ95" s="77" t="s">
        <v>78</v>
      </c>
      <c r="AR95" s="74"/>
      <c r="AS95" s="78">
        <v>0</v>
      </c>
      <c r="AT95" s="79">
        <f t="shared" si="1"/>
        <v>0</v>
      </c>
      <c r="AU95" s="80">
        <f>'1 - SO-01 Prestavba poras...'!P120</f>
        <v>309.56818200000004</v>
      </c>
      <c r="AV95" s="79">
        <f>'1 - SO-01 Prestavba poras...'!J33</f>
        <v>0</v>
      </c>
      <c r="AW95" s="79">
        <f>'1 - SO-01 Prestavba poras...'!J34</f>
        <v>0</v>
      </c>
      <c r="AX95" s="79">
        <f>'1 - SO-01 Prestavba poras...'!J35</f>
        <v>0</v>
      </c>
      <c r="AY95" s="79">
        <f>'1 - SO-01 Prestavba poras...'!J36</f>
        <v>0</v>
      </c>
      <c r="AZ95" s="79">
        <f>'1 - SO-01 Prestavba poras...'!F33</f>
        <v>0</v>
      </c>
      <c r="BA95" s="79">
        <f>'1 - SO-01 Prestavba poras...'!F34</f>
        <v>0</v>
      </c>
      <c r="BB95" s="79">
        <f>'1 - SO-01 Prestavba poras...'!F35</f>
        <v>0</v>
      </c>
      <c r="BC95" s="79">
        <f>'1 - SO-01 Prestavba poras...'!F36</f>
        <v>0</v>
      </c>
      <c r="BD95" s="81">
        <f>'1 - SO-01 Prestavba poras...'!F37</f>
        <v>0</v>
      </c>
      <c r="BT95" s="82" t="s">
        <v>76</v>
      </c>
      <c r="BV95" s="82" t="s">
        <v>73</v>
      </c>
      <c r="BW95" s="82" t="s">
        <v>79</v>
      </c>
      <c r="BX95" s="82" t="s">
        <v>4</v>
      </c>
      <c r="CL95" s="82" t="s">
        <v>1</v>
      </c>
      <c r="CM95" s="82" t="s">
        <v>71</v>
      </c>
    </row>
    <row r="96" spans="1:91" s="7" customFormat="1" ht="16.5" customHeight="1">
      <c r="B96" s="74"/>
      <c r="C96" s="75"/>
      <c r="D96" s="189" t="s">
        <v>80</v>
      </c>
      <c r="E96" s="189"/>
      <c r="F96" s="189"/>
      <c r="G96" s="189"/>
      <c r="H96" s="189"/>
      <c r="I96" s="76"/>
      <c r="J96" s="189" t="s">
        <v>81</v>
      </c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90">
        <f>ROUND(SUM(AG97:AG102),2)</f>
        <v>0</v>
      </c>
      <c r="AH96" s="188"/>
      <c r="AI96" s="188"/>
      <c r="AJ96" s="188"/>
      <c r="AK96" s="188"/>
      <c r="AL96" s="188"/>
      <c r="AM96" s="188"/>
      <c r="AN96" s="187">
        <f t="shared" si="0"/>
        <v>0</v>
      </c>
      <c r="AO96" s="188"/>
      <c r="AP96" s="188"/>
      <c r="AQ96" s="77" t="s">
        <v>78</v>
      </c>
      <c r="AR96" s="74"/>
      <c r="AS96" s="78">
        <f>ROUND(SUM(AS97:AS102),2)</f>
        <v>0</v>
      </c>
      <c r="AT96" s="79">
        <f t="shared" si="1"/>
        <v>0</v>
      </c>
      <c r="AU96" s="80">
        <f>ROUND(SUM(AU97:AU102),5)</f>
        <v>1136.5180700000001</v>
      </c>
      <c r="AV96" s="79">
        <f>ROUND(AZ96*L29,2)</f>
        <v>0</v>
      </c>
      <c r="AW96" s="79">
        <f>ROUND(BA96*L30,2)</f>
        <v>0</v>
      </c>
      <c r="AX96" s="79">
        <f>ROUND(BB96*L29,2)</f>
        <v>0</v>
      </c>
      <c r="AY96" s="79">
        <f>ROUND(BC96*L30,2)</f>
        <v>0</v>
      </c>
      <c r="AZ96" s="79">
        <f>ROUND(SUM(AZ97:AZ102),2)</f>
        <v>0</v>
      </c>
      <c r="BA96" s="79">
        <f>ROUND(SUM(BA97:BA102),2)</f>
        <v>0</v>
      </c>
      <c r="BB96" s="79">
        <f>ROUND(SUM(BB97:BB102),2)</f>
        <v>0</v>
      </c>
      <c r="BC96" s="79">
        <f>ROUND(SUM(BC97:BC102),2)</f>
        <v>0</v>
      </c>
      <c r="BD96" s="81">
        <f>ROUND(SUM(BD97:BD102),2)</f>
        <v>0</v>
      </c>
      <c r="BS96" s="82" t="s">
        <v>70</v>
      </c>
      <c r="BT96" s="82" t="s">
        <v>76</v>
      </c>
      <c r="BU96" s="82" t="s">
        <v>72</v>
      </c>
      <c r="BV96" s="82" t="s">
        <v>73</v>
      </c>
      <c r="BW96" s="82" t="s">
        <v>82</v>
      </c>
      <c r="BX96" s="82" t="s">
        <v>4</v>
      </c>
      <c r="CL96" s="82" t="s">
        <v>1</v>
      </c>
      <c r="CM96" s="82" t="s">
        <v>71</v>
      </c>
    </row>
    <row r="97" spans="1:90" s="4" customFormat="1" ht="16.5" customHeight="1">
      <c r="A97" s="73" t="s">
        <v>75</v>
      </c>
      <c r="B97" s="45"/>
      <c r="C97" s="10"/>
      <c r="D97" s="10"/>
      <c r="E97" s="193" t="s">
        <v>83</v>
      </c>
      <c r="F97" s="193"/>
      <c r="G97" s="193"/>
      <c r="H97" s="193"/>
      <c r="I97" s="193"/>
      <c r="J97" s="10"/>
      <c r="K97" s="193" t="s">
        <v>84</v>
      </c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1">
        <f>'01 - SO-02-1 Work outdoor...'!J32</f>
        <v>0</v>
      </c>
      <c r="AH97" s="192"/>
      <c r="AI97" s="192"/>
      <c r="AJ97" s="192"/>
      <c r="AK97" s="192"/>
      <c r="AL97" s="192"/>
      <c r="AM97" s="192"/>
      <c r="AN97" s="191">
        <f t="shared" si="0"/>
        <v>0</v>
      </c>
      <c r="AO97" s="192"/>
      <c r="AP97" s="192"/>
      <c r="AQ97" s="83" t="s">
        <v>85</v>
      </c>
      <c r="AR97" s="45"/>
      <c r="AS97" s="84">
        <v>0</v>
      </c>
      <c r="AT97" s="85">
        <f t="shared" si="1"/>
        <v>0</v>
      </c>
      <c r="AU97" s="86">
        <f>'01 - SO-02-1 Work outdoor...'!P126</f>
        <v>81.600633000000002</v>
      </c>
      <c r="AV97" s="85">
        <f>'01 - SO-02-1 Work outdoor...'!J35</f>
        <v>0</v>
      </c>
      <c r="AW97" s="85">
        <f>'01 - SO-02-1 Work outdoor...'!J36</f>
        <v>0</v>
      </c>
      <c r="AX97" s="85">
        <f>'01 - SO-02-1 Work outdoor...'!J37</f>
        <v>0</v>
      </c>
      <c r="AY97" s="85">
        <f>'01 - SO-02-1 Work outdoor...'!J38</f>
        <v>0</v>
      </c>
      <c r="AZ97" s="85">
        <f>'01 - SO-02-1 Work outdoor...'!F35</f>
        <v>0</v>
      </c>
      <c r="BA97" s="85">
        <f>'01 - SO-02-1 Work outdoor...'!F36</f>
        <v>0</v>
      </c>
      <c r="BB97" s="85">
        <f>'01 - SO-02-1 Work outdoor...'!F37</f>
        <v>0</v>
      </c>
      <c r="BC97" s="85">
        <f>'01 - SO-02-1 Work outdoor...'!F38</f>
        <v>0</v>
      </c>
      <c r="BD97" s="87">
        <f>'01 - SO-02-1 Work outdoor...'!F39</f>
        <v>0</v>
      </c>
      <c r="BT97" s="21" t="s">
        <v>80</v>
      </c>
      <c r="BV97" s="21" t="s">
        <v>73</v>
      </c>
      <c r="BW97" s="21" t="s">
        <v>86</v>
      </c>
      <c r="BX97" s="21" t="s">
        <v>82</v>
      </c>
      <c r="CL97" s="21" t="s">
        <v>1</v>
      </c>
    </row>
    <row r="98" spans="1:90" s="4" customFormat="1" ht="16.5" customHeight="1">
      <c r="A98" s="73" t="s">
        <v>75</v>
      </c>
      <c r="B98" s="45"/>
      <c r="C98" s="10"/>
      <c r="D98" s="10"/>
      <c r="E98" s="193" t="s">
        <v>87</v>
      </c>
      <c r="F98" s="193"/>
      <c r="G98" s="193"/>
      <c r="H98" s="193"/>
      <c r="I98" s="193"/>
      <c r="J98" s="10"/>
      <c r="K98" s="193" t="s">
        <v>88</v>
      </c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1">
        <f>'02 - SO-02-2 Mestský mobi...'!J32</f>
        <v>0</v>
      </c>
      <c r="AH98" s="192"/>
      <c r="AI98" s="192"/>
      <c r="AJ98" s="192"/>
      <c r="AK98" s="192"/>
      <c r="AL98" s="192"/>
      <c r="AM98" s="192"/>
      <c r="AN98" s="191">
        <f t="shared" si="0"/>
        <v>0</v>
      </c>
      <c r="AO98" s="192"/>
      <c r="AP98" s="192"/>
      <c r="AQ98" s="83" t="s">
        <v>85</v>
      </c>
      <c r="AR98" s="45"/>
      <c r="AS98" s="84">
        <v>0</v>
      </c>
      <c r="AT98" s="85">
        <f t="shared" si="1"/>
        <v>0</v>
      </c>
      <c r="AU98" s="86">
        <f>'02 - SO-02-2 Mestský mobi...'!P122</f>
        <v>109.2</v>
      </c>
      <c r="AV98" s="85">
        <f>'02 - SO-02-2 Mestský mobi...'!J35</f>
        <v>0</v>
      </c>
      <c r="AW98" s="85">
        <f>'02 - SO-02-2 Mestský mobi...'!J36</f>
        <v>0</v>
      </c>
      <c r="AX98" s="85">
        <f>'02 - SO-02-2 Mestský mobi...'!J37</f>
        <v>0</v>
      </c>
      <c r="AY98" s="85">
        <f>'02 - SO-02-2 Mestský mobi...'!J38</f>
        <v>0</v>
      </c>
      <c r="AZ98" s="85">
        <f>'02 - SO-02-2 Mestský mobi...'!F35</f>
        <v>0</v>
      </c>
      <c r="BA98" s="85">
        <f>'02 - SO-02-2 Mestský mobi...'!F36</f>
        <v>0</v>
      </c>
      <c r="BB98" s="85">
        <f>'02 - SO-02-2 Mestský mobi...'!F37</f>
        <v>0</v>
      </c>
      <c r="BC98" s="85">
        <f>'02 - SO-02-2 Mestský mobi...'!F38</f>
        <v>0</v>
      </c>
      <c r="BD98" s="87">
        <f>'02 - SO-02-2 Mestský mobi...'!F39</f>
        <v>0</v>
      </c>
      <c r="BT98" s="21" t="s">
        <v>80</v>
      </c>
      <c r="BV98" s="21" t="s">
        <v>73</v>
      </c>
      <c r="BW98" s="21" t="s">
        <v>89</v>
      </c>
      <c r="BX98" s="21" t="s">
        <v>82</v>
      </c>
      <c r="CL98" s="21" t="s">
        <v>1</v>
      </c>
    </row>
    <row r="99" spans="1:90" s="4" customFormat="1" ht="16.5" customHeight="1">
      <c r="A99" s="73" t="s">
        <v>75</v>
      </c>
      <c r="B99" s="45"/>
      <c r="C99" s="10"/>
      <c r="D99" s="10"/>
      <c r="E99" s="193" t="s">
        <v>90</v>
      </c>
      <c r="F99" s="193"/>
      <c r="G99" s="193"/>
      <c r="H99" s="193"/>
      <c r="I99" s="193"/>
      <c r="J99" s="10"/>
      <c r="K99" s="193" t="s">
        <v>91</v>
      </c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1">
        <f>'03 - SO-02-3 Herné prvky'!J32</f>
        <v>0</v>
      </c>
      <c r="AH99" s="192"/>
      <c r="AI99" s="192"/>
      <c r="AJ99" s="192"/>
      <c r="AK99" s="192"/>
      <c r="AL99" s="192"/>
      <c r="AM99" s="192"/>
      <c r="AN99" s="191">
        <f t="shared" si="0"/>
        <v>0</v>
      </c>
      <c r="AO99" s="192"/>
      <c r="AP99" s="192"/>
      <c r="AQ99" s="83" t="s">
        <v>85</v>
      </c>
      <c r="AR99" s="45"/>
      <c r="AS99" s="84">
        <v>0</v>
      </c>
      <c r="AT99" s="85">
        <f t="shared" si="1"/>
        <v>0</v>
      </c>
      <c r="AU99" s="86">
        <f>'03 - SO-02-3 Herné prvky'!P129</f>
        <v>302.68161499999997</v>
      </c>
      <c r="AV99" s="85">
        <f>'03 - SO-02-3 Herné prvky'!J35</f>
        <v>0</v>
      </c>
      <c r="AW99" s="85">
        <f>'03 - SO-02-3 Herné prvky'!J36</f>
        <v>0</v>
      </c>
      <c r="AX99" s="85">
        <f>'03 - SO-02-3 Herné prvky'!J37</f>
        <v>0</v>
      </c>
      <c r="AY99" s="85">
        <f>'03 - SO-02-3 Herné prvky'!J38</f>
        <v>0</v>
      </c>
      <c r="AZ99" s="85">
        <f>'03 - SO-02-3 Herné prvky'!F35</f>
        <v>0</v>
      </c>
      <c r="BA99" s="85">
        <f>'03 - SO-02-3 Herné prvky'!F36</f>
        <v>0</v>
      </c>
      <c r="BB99" s="85">
        <f>'03 - SO-02-3 Herné prvky'!F37</f>
        <v>0</v>
      </c>
      <c r="BC99" s="85">
        <f>'03 - SO-02-3 Herné prvky'!F38</f>
        <v>0</v>
      </c>
      <c r="BD99" s="87">
        <f>'03 - SO-02-3 Herné prvky'!F39</f>
        <v>0</v>
      </c>
      <c r="BT99" s="21" t="s">
        <v>80</v>
      </c>
      <c r="BV99" s="21" t="s">
        <v>73</v>
      </c>
      <c r="BW99" s="21" t="s">
        <v>92</v>
      </c>
      <c r="BX99" s="21" t="s">
        <v>82</v>
      </c>
      <c r="CL99" s="21" t="s">
        <v>1</v>
      </c>
    </row>
    <row r="100" spans="1:90" s="4" customFormat="1" ht="16.5" customHeight="1">
      <c r="A100" s="73" t="s">
        <v>75</v>
      </c>
      <c r="B100" s="45"/>
      <c r="C100" s="10"/>
      <c r="D100" s="10"/>
      <c r="E100" s="193" t="s">
        <v>93</v>
      </c>
      <c r="F100" s="193"/>
      <c r="G100" s="193"/>
      <c r="H100" s="193"/>
      <c r="I100" s="193"/>
      <c r="J100" s="10"/>
      <c r="K100" s="193" t="s">
        <v>94</v>
      </c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1">
        <f>'04 - SO-02-4 Spoločenské hry'!J32</f>
        <v>0</v>
      </c>
      <c r="AH100" s="192"/>
      <c r="AI100" s="192"/>
      <c r="AJ100" s="192"/>
      <c r="AK100" s="192"/>
      <c r="AL100" s="192"/>
      <c r="AM100" s="192"/>
      <c r="AN100" s="191">
        <f t="shared" si="0"/>
        <v>0</v>
      </c>
      <c r="AO100" s="192"/>
      <c r="AP100" s="192"/>
      <c r="AQ100" s="83" t="s">
        <v>85</v>
      </c>
      <c r="AR100" s="45"/>
      <c r="AS100" s="84">
        <v>0</v>
      </c>
      <c r="AT100" s="85">
        <f t="shared" si="1"/>
        <v>0</v>
      </c>
      <c r="AU100" s="86">
        <f>'04 - SO-02-4 Spoločenské hry'!P124</f>
        <v>197.05477500000001</v>
      </c>
      <c r="AV100" s="85">
        <f>'04 - SO-02-4 Spoločenské hry'!J35</f>
        <v>0</v>
      </c>
      <c r="AW100" s="85">
        <f>'04 - SO-02-4 Spoločenské hry'!J36</f>
        <v>0</v>
      </c>
      <c r="AX100" s="85">
        <f>'04 - SO-02-4 Spoločenské hry'!J37</f>
        <v>0</v>
      </c>
      <c r="AY100" s="85">
        <f>'04 - SO-02-4 Spoločenské hry'!J38</f>
        <v>0</v>
      </c>
      <c r="AZ100" s="85">
        <f>'04 - SO-02-4 Spoločenské hry'!F35</f>
        <v>0</v>
      </c>
      <c r="BA100" s="85">
        <f>'04 - SO-02-4 Spoločenské hry'!F36</f>
        <v>0</v>
      </c>
      <c r="BB100" s="85">
        <f>'04 - SO-02-4 Spoločenské hry'!F37</f>
        <v>0</v>
      </c>
      <c r="BC100" s="85">
        <f>'04 - SO-02-4 Spoločenské hry'!F38</f>
        <v>0</v>
      </c>
      <c r="BD100" s="87">
        <f>'04 - SO-02-4 Spoločenské hry'!F39</f>
        <v>0</v>
      </c>
      <c r="BT100" s="21" t="s">
        <v>80</v>
      </c>
      <c r="BV100" s="21" t="s">
        <v>73</v>
      </c>
      <c r="BW100" s="21" t="s">
        <v>95</v>
      </c>
      <c r="BX100" s="21" t="s">
        <v>82</v>
      </c>
      <c r="CL100" s="21" t="s">
        <v>1</v>
      </c>
    </row>
    <row r="101" spans="1:90" s="4" customFormat="1" ht="16.5" customHeight="1">
      <c r="A101" s="73" t="s">
        <v>75</v>
      </c>
      <c r="B101" s="45"/>
      <c r="C101" s="10"/>
      <c r="D101" s="10"/>
      <c r="E101" s="193" t="s">
        <v>96</v>
      </c>
      <c r="F101" s="193"/>
      <c r="G101" s="193"/>
      <c r="H101" s="193"/>
      <c r="I101" s="193"/>
      <c r="J101" s="10"/>
      <c r="K101" s="193" t="s">
        <v>97</v>
      </c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191">
        <f>'05 - SO-02-5 Stena javiska'!J32</f>
        <v>0</v>
      </c>
      <c r="AH101" s="192"/>
      <c r="AI101" s="192"/>
      <c r="AJ101" s="192"/>
      <c r="AK101" s="192"/>
      <c r="AL101" s="192"/>
      <c r="AM101" s="192"/>
      <c r="AN101" s="191">
        <f t="shared" si="0"/>
        <v>0</v>
      </c>
      <c r="AO101" s="192"/>
      <c r="AP101" s="192"/>
      <c r="AQ101" s="83" t="s">
        <v>85</v>
      </c>
      <c r="AR101" s="45"/>
      <c r="AS101" s="84">
        <v>0</v>
      </c>
      <c r="AT101" s="85">
        <f t="shared" si="1"/>
        <v>0</v>
      </c>
      <c r="AU101" s="86">
        <f>'05 - SO-02-5 Stena javiska'!P131</f>
        <v>409.42304974000001</v>
      </c>
      <c r="AV101" s="85">
        <f>'05 - SO-02-5 Stena javiska'!J35</f>
        <v>0</v>
      </c>
      <c r="AW101" s="85">
        <f>'05 - SO-02-5 Stena javiska'!J36</f>
        <v>0</v>
      </c>
      <c r="AX101" s="85">
        <f>'05 - SO-02-5 Stena javiska'!J37</f>
        <v>0</v>
      </c>
      <c r="AY101" s="85">
        <f>'05 - SO-02-5 Stena javiska'!J38</f>
        <v>0</v>
      </c>
      <c r="AZ101" s="85">
        <f>'05 - SO-02-5 Stena javiska'!F35</f>
        <v>0</v>
      </c>
      <c r="BA101" s="85">
        <f>'05 - SO-02-5 Stena javiska'!F36</f>
        <v>0</v>
      </c>
      <c r="BB101" s="85">
        <f>'05 - SO-02-5 Stena javiska'!F37</f>
        <v>0</v>
      </c>
      <c r="BC101" s="85">
        <f>'05 - SO-02-5 Stena javiska'!F38</f>
        <v>0</v>
      </c>
      <c r="BD101" s="87">
        <f>'05 - SO-02-5 Stena javiska'!F39</f>
        <v>0</v>
      </c>
      <c r="BT101" s="21" t="s">
        <v>80</v>
      </c>
      <c r="BV101" s="21" t="s">
        <v>73</v>
      </c>
      <c r="BW101" s="21" t="s">
        <v>98</v>
      </c>
      <c r="BX101" s="21" t="s">
        <v>82</v>
      </c>
      <c r="CL101" s="21" t="s">
        <v>1</v>
      </c>
    </row>
    <row r="102" spans="1:90" s="4" customFormat="1" ht="16.5" customHeight="1">
      <c r="A102" s="73" t="s">
        <v>75</v>
      </c>
      <c r="B102" s="45"/>
      <c r="C102" s="10"/>
      <c r="D102" s="10"/>
      <c r="E102" s="193" t="s">
        <v>99</v>
      </c>
      <c r="F102" s="193"/>
      <c r="G102" s="193"/>
      <c r="H102" s="193"/>
      <c r="I102" s="193"/>
      <c r="J102" s="10"/>
      <c r="K102" s="193" t="s">
        <v>100</v>
      </c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1">
        <f>'06 - SO-02-6 Tieniace pla...'!J32</f>
        <v>0</v>
      </c>
      <c r="AH102" s="192"/>
      <c r="AI102" s="192"/>
      <c r="AJ102" s="192"/>
      <c r="AK102" s="192"/>
      <c r="AL102" s="192"/>
      <c r="AM102" s="192"/>
      <c r="AN102" s="191">
        <f t="shared" si="0"/>
        <v>0</v>
      </c>
      <c r="AO102" s="192"/>
      <c r="AP102" s="192"/>
      <c r="AQ102" s="83" t="s">
        <v>85</v>
      </c>
      <c r="AR102" s="45"/>
      <c r="AS102" s="88">
        <v>0</v>
      </c>
      <c r="AT102" s="89">
        <f t="shared" si="1"/>
        <v>0</v>
      </c>
      <c r="AU102" s="90">
        <f>'06 - SO-02-6 Tieniace pla...'!P122</f>
        <v>36.558</v>
      </c>
      <c r="AV102" s="89">
        <f>'06 - SO-02-6 Tieniace pla...'!J35</f>
        <v>0</v>
      </c>
      <c r="AW102" s="89">
        <f>'06 - SO-02-6 Tieniace pla...'!J36</f>
        <v>0</v>
      </c>
      <c r="AX102" s="89">
        <f>'06 - SO-02-6 Tieniace pla...'!J37</f>
        <v>0</v>
      </c>
      <c r="AY102" s="89">
        <f>'06 - SO-02-6 Tieniace pla...'!J38</f>
        <v>0</v>
      </c>
      <c r="AZ102" s="89">
        <f>'06 - SO-02-6 Tieniace pla...'!F35</f>
        <v>0</v>
      </c>
      <c r="BA102" s="89">
        <f>'06 - SO-02-6 Tieniace pla...'!F36</f>
        <v>0</v>
      </c>
      <c r="BB102" s="89">
        <f>'06 - SO-02-6 Tieniace pla...'!F37</f>
        <v>0</v>
      </c>
      <c r="BC102" s="89">
        <f>'06 - SO-02-6 Tieniace pla...'!F38</f>
        <v>0</v>
      </c>
      <c r="BD102" s="91">
        <f>'06 - SO-02-6 Tieniace pla...'!F39</f>
        <v>0</v>
      </c>
      <c r="BT102" s="21" t="s">
        <v>80</v>
      </c>
      <c r="BV102" s="21" t="s">
        <v>73</v>
      </c>
      <c r="BW102" s="21" t="s">
        <v>101</v>
      </c>
      <c r="BX102" s="21" t="s">
        <v>82</v>
      </c>
      <c r="CL102" s="21" t="s">
        <v>1</v>
      </c>
    </row>
    <row r="103" spans="1:90" s="2" customFormat="1" ht="30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7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90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27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</sheetData>
  <mergeCells count="68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2:AP102"/>
    <mergeCell ref="AG102:AM102"/>
    <mergeCell ref="E102:I102"/>
    <mergeCell ref="K102:AF102"/>
    <mergeCell ref="AG94:AM94"/>
    <mergeCell ref="AN94:AP94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K98:AF98"/>
    <mergeCell ref="AN98:AP98"/>
    <mergeCell ref="AG98:AM98"/>
    <mergeCell ref="E98:I98"/>
    <mergeCell ref="AN99:AP99"/>
    <mergeCell ref="AG99:AM99"/>
    <mergeCell ref="E99:I99"/>
    <mergeCell ref="K99:AF99"/>
    <mergeCell ref="D96:H96"/>
    <mergeCell ref="AN96:AP96"/>
    <mergeCell ref="AG96:AM96"/>
    <mergeCell ref="J96:AF96"/>
    <mergeCell ref="AG97:AM97"/>
    <mergeCell ref="E97:I97"/>
    <mergeCell ref="K97:AF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5" location="'1 - SO-01 Prestavba poras...'!C2" display="/"/>
    <hyperlink ref="A97" location="'01 - SO-02-1 Work outdoor...'!C2" display="/"/>
    <hyperlink ref="A98" location="'02 - SO-02-2 Mestský mobi...'!C2" display="/"/>
    <hyperlink ref="A99" location="'03 - SO-02-3 Herné prvky'!C2" display="/"/>
    <hyperlink ref="A100" location="'04 - SO-02-4 Spoločenské hry'!C2" display="/"/>
    <hyperlink ref="A101" location="'05 - SO-02-5 Stena javiska'!C2" display="/"/>
    <hyperlink ref="A102" location="'06 - SO-02-6 Tieniace pl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4"/>
  <sheetViews>
    <sheetView showGridLines="0" topLeftCell="A143" workbookViewId="0">
      <selection activeCell="J12" sqref="J1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06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Doplnenie medziblokového priestoru  Popradská - Kmeťova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103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3" t="s">
        <v>104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9" t="str">
        <f>'Rekapitulácia stavby'!E14</f>
        <v xml:space="preserve"> </v>
      </c>
      <c r="F18" s="199"/>
      <c r="G18" s="199"/>
      <c r="H18" s="199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4"/>
      <c r="B27" s="95"/>
      <c r="C27" s="94"/>
      <c r="D27" s="94"/>
      <c r="E27" s="202" t="s">
        <v>1</v>
      </c>
      <c r="F27" s="202"/>
      <c r="G27" s="202"/>
      <c r="H27" s="202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7" t="s">
        <v>31</v>
      </c>
      <c r="E30" s="26"/>
      <c r="F30" s="26"/>
      <c r="G30" s="26"/>
      <c r="H30" s="26"/>
      <c r="I30" s="26"/>
      <c r="J30" s="65">
        <f>ROUND(J120,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8" t="s">
        <v>35</v>
      </c>
      <c r="E33" s="23" t="s">
        <v>36</v>
      </c>
      <c r="F33" s="99">
        <f>ROUND((SUM(BE120:BE143)),  2)</f>
        <v>0</v>
      </c>
      <c r="G33" s="26"/>
      <c r="H33" s="26"/>
      <c r="I33" s="100">
        <v>0.2</v>
      </c>
      <c r="J33" s="99">
        <f>ROUND(((SUM(BE120:BE143))*I33),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9">
        <f>ROUND((SUM(BF120:BF143)),  2)</f>
        <v>0</v>
      </c>
      <c r="G34" s="26"/>
      <c r="H34" s="26"/>
      <c r="I34" s="100">
        <v>0.2</v>
      </c>
      <c r="J34" s="99">
        <f>ROUND(((SUM(BF120:BF143))*I34),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9">
        <f>ROUND((SUM(BG120:BG143)),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9">
        <f>ROUND((SUM(BH120:BH143)),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ROUND((SUM(BI120:BI143)),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1"/>
      <c r="D39" s="102" t="s">
        <v>41</v>
      </c>
      <c r="E39" s="54"/>
      <c r="F39" s="54"/>
      <c r="G39" s="103" t="s">
        <v>42</v>
      </c>
      <c r="H39" s="104" t="s">
        <v>43</v>
      </c>
      <c r="I39" s="54"/>
      <c r="J39" s="105">
        <f>SUM(J30:J37)</f>
        <v>0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Doplnenie medziblokového priestoru  Popradská - Kmeťova</v>
      </c>
      <c r="F85" s="213"/>
      <c r="G85" s="213"/>
      <c r="H85" s="21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3" t="str">
        <f>E9</f>
        <v>1 - SO-01 Prestavba porastov drevín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Nitra Popradská-Kmeťova p.č. 462/3</v>
      </c>
      <c r="G89" s="26"/>
      <c r="H89" s="26"/>
      <c r="I89" s="23" t="s">
        <v>19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.15" customHeight="1">
      <c r="A91" s="26"/>
      <c r="B91" s="27"/>
      <c r="C91" s="23" t="s">
        <v>20</v>
      </c>
      <c r="D91" s="26"/>
      <c r="E91" s="26"/>
      <c r="F91" s="21" t="str">
        <f>E15</f>
        <v>Mesto Nitra</v>
      </c>
      <c r="G91" s="26"/>
      <c r="H91" s="26"/>
      <c r="I91" s="23" t="s">
        <v>26</v>
      </c>
      <c r="J91" s="24" t="str">
        <f>E21</f>
        <v>S.A.I.spol s r.o. - Ing. arch. Ivan Šuráni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106</v>
      </c>
      <c r="D94" s="101"/>
      <c r="E94" s="101"/>
      <c r="F94" s="101"/>
      <c r="G94" s="101"/>
      <c r="H94" s="101"/>
      <c r="I94" s="101"/>
      <c r="J94" s="110" t="s">
        <v>107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1" t="s">
        <v>108</v>
      </c>
      <c r="D96" s="26"/>
      <c r="E96" s="26"/>
      <c r="F96" s="26"/>
      <c r="G96" s="26"/>
      <c r="H96" s="26"/>
      <c r="I96" s="26"/>
      <c r="J96" s="65">
        <f>J120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109</v>
      </c>
    </row>
    <row r="97" spans="1:31" s="9" customFormat="1" ht="24.95" customHeight="1">
      <c r="B97" s="112"/>
      <c r="D97" s="113" t="s">
        <v>110</v>
      </c>
      <c r="E97" s="114"/>
      <c r="F97" s="114"/>
      <c r="G97" s="114"/>
      <c r="H97" s="114"/>
      <c r="I97" s="114"/>
      <c r="J97" s="115">
        <f>J121</f>
        <v>0</v>
      </c>
      <c r="L97" s="112"/>
    </row>
    <row r="98" spans="1:31" s="10" customFormat="1" ht="19.899999999999999" customHeight="1">
      <c r="B98" s="116"/>
      <c r="D98" s="117" t="s">
        <v>111</v>
      </c>
      <c r="E98" s="118"/>
      <c r="F98" s="118"/>
      <c r="G98" s="118"/>
      <c r="H98" s="118"/>
      <c r="I98" s="118"/>
      <c r="J98" s="119">
        <f>J122</f>
        <v>0</v>
      </c>
      <c r="L98" s="116"/>
    </row>
    <row r="99" spans="1:31" s="10" customFormat="1" ht="19.899999999999999" customHeight="1">
      <c r="B99" s="116"/>
      <c r="D99" s="117" t="s">
        <v>112</v>
      </c>
      <c r="E99" s="118"/>
      <c r="F99" s="118"/>
      <c r="G99" s="118"/>
      <c r="H99" s="118"/>
      <c r="I99" s="118"/>
      <c r="J99" s="119">
        <f>J139</f>
        <v>0</v>
      </c>
      <c r="L99" s="116"/>
    </row>
    <row r="100" spans="1:31" s="9" customFormat="1" ht="24.95" customHeight="1">
      <c r="B100" s="112"/>
      <c r="D100" s="113" t="s">
        <v>113</v>
      </c>
      <c r="E100" s="114"/>
      <c r="F100" s="114"/>
      <c r="G100" s="114"/>
      <c r="H100" s="114"/>
      <c r="I100" s="114"/>
      <c r="J100" s="115">
        <f>J141</f>
        <v>0</v>
      </c>
      <c r="L100" s="112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656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12" t="str">
        <f>E7</f>
        <v>Doplnenie medziblokového priestoru  Popradská - Kmeťova</v>
      </c>
      <c r="F110" s="213"/>
      <c r="G110" s="213"/>
      <c r="H110" s="213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103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73" t="str">
        <f>E9</f>
        <v>1 - SO-01 Prestavba porastov drevín</v>
      </c>
      <c r="F112" s="211"/>
      <c r="G112" s="211"/>
      <c r="H112" s="211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17</v>
      </c>
      <c r="D114" s="26"/>
      <c r="E114" s="26"/>
      <c r="F114" s="21" t="str">
        <f>F12</f>
        <v>Nitra Popradská-Kmeťova p.č. 462/3</v>
      </c>
      <c r="G114" s="26"/>
      <c r="H114" s="26"/>
      <c r="I114" s="23" t="s">
        <v>19</v>
      </c>
      <c r="J114" s="49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40.15" customHeight="1">
      <c r="A116" s="26"/>
      <c r="B116" s="27"/>
      <c r="C116" s="23" t="s">
        <v>20</v>
      </c>
      <c r="D116" s="26"/>
      <c r="E116" s="26"/>
      <c r="F116" s="21" t="str">
        <f>E15</f>
        <v>Mesto Nitra</v>
      </c>
      <c r="G116" s="26"/>
      <c r="H116" s="26"/>
      <c r="I116" s="23" t="s">
        <v>26</v>
      </c>
      <c r="J116" s="24" t="str">
        <f>E21</f>
        <v>S.A.I.spol s r.o. - Ing. arch. Ivan Šuráni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24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29</v>
      </c>
      <c r="J117" s="24" t="str">
        <f>E24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20"/>
      <c r="B119" s="121"/>
      <c r="C119" s="122" t="s">
        <v>115</v>
      </c>
      <c r="D119" s="123" t="s">
        <v>56</v>
      </c>
      <c r="E119" s="123" t="s">
        <v>52</v>
      </c>
      <c r="F119" s="123" t="s">
        <v>53</v>
      </c>
      <c r="G119" s="123" t="s">
        <v>116</v>
      </c>
      <c r="H119" s="123" t="s">
        <v>117</v>
      </c>
      <c r="I119" s="123" t="s">
        <v>118</v>
      </c>
      <c r="J119" s="124" t="s">
        <v>107</v>
      </c>
      <c r="K119" s="125" t="s">
        <v>119</v>
      </c>
      <c r="L119" s="126"/>
      <c r="M119" s="56" t="s">
        <v>1</v>
      </c>
      <c r="N119" s="57" t="s">
        <v>35</v>
      </c>
      <c r="O119" s="57" t="s">
        <v>120</v>
      </c>
      <c r="P119" s="57" t="s">
        <v>121</v>
      </c>
      <c r="Q119" s="57" t="s">
        <v>122</v>
      </c>
      <c r="R119" s="57" t="s">
        <v>123</v>
      </c>
      <c r="S119" s="57" t="s">
        <v>124</v>
      </c>
      <c r="T119" s="58" t="s">
        <v>125</v>
      </c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</row>
    <row r="120" spans="1:65" s="2" customFormat="1" ht="22.9" customHeight="1">
      <c r="A120" s="26"/>
      <c r="B120" s="27"/>
      <c r="C120" s="63" t="s">
        <v>108</v>
      </c>
      <c r="D120" s="26"/>
      <c r="E120" s="26"/>
      <c r="F120" s="26"/>
      <c r="G120" s="26"/>
      <c r="H120" s="26"/>
      <c r="I120" s="26"/>
      <c r="J120" s="127">
        <f>BK120</f>
        <v>0</v>
      </c>
      <c r="K120" s="26"/>
      <c r="L120" s="27"/>
      <c r="M120" s="59"/>
      <c r="N120" s="50"/>
      <c r="O120" s="60"/>
      <c r="P120" s="128">
        <f>P121+P141</f>
        <v>309.56818200000004</v>
      </c>
      <c r="Q120" s="60"/>
      <c r="R120" s="128">
        <f>R121+R141</f>
        <v>2.3114400000000002</v>
      </c>
      <c r="S120" s="60"/>
      <c r="T120" s="129">
        <f>T121+T141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70</v>
      </c>
      <c r="AU120" s="14" t="s">
        <v>109</v>
      </c>
      <c r="BK120" s="130">
        <f>BK121+BK141</f>
        <v>0</v>
      </c>
    </row>
    <row r="121" spans="1:65" s="12" customFormat="1" ht="25.9" customHeight="1">
      <c r="B121" s="131"/>
      <c r="D121" s="132" t="s">
        <v>70</v>
      </c>
      <c r="E121" s="133" t="s">
        <v>126</v>
      </c>
      <c r="F121" s="133" t="s">
        <v>127</v>
      </c>
      <c r="J121" s="134">
        <f>BK121</f>
        <v>0</v>
      </c>
      <c r="L121" s="131"/>
      <c r="M121" s="135"/>
      <c r="N121" s="136"/>
      <c r="O121" s="136"/>
      <c r="P121" s="137">
        <f>P122+P139</f>
        <v>309.56818200000004</v>
      </c>
      <c r="Q121" s="136"/>
      <c r="R121" s="137">
        <f>R122+R139</f>
        <v>2.3114400000000002</v>
      </c>
      <c r="S121" s="136"/>
      <c r="T121" s="138">
        <f>T122+T139</f>
        <v>0</v>
      </c>
      <c r="AR121" s="132" t="s">
        <v>76</v>
      </c>
      <c r="AT121" s="139" t="s">
        <v>70</v>
      </c>
      <c r="AU121" s="139" t="s">
        <v>71</v>
      </c>
      <c r="AY121" s="132" t="s">
        <v>128</v>
      </c>
      <c r="BK121" s="140">
        <f>BK122+BK139</f>
        <v>0</v>
      </c>
    </row>
    <row r="122" spans="1:65" s="12" customFormat="1" ht="22.9" customHeight="1">
      <c r="B122" s="131"/>
      <c r="D122" s="132" t="s">
        <v>70</v>
      </c>
      <c r="E122" s="141" t="s">
        <v>76</v>
      </c>
      <c r="F122" s="141" t="s">
        <v>129</v>
      </c>
      <c r="J122" s="142">
        <f>BK122</f>
        <v>0</v>
      </c>
      <c r="L122" s="131"/>
      <c r="M122" s="135"/>
      <c r="N122" s="136"/>
      <c r="O122" s="136"/>
      <c r="P122" s="137">
        <f>SUM(P123:P138)</f>
        <v>305.03400000000005</v>
      </c>
      <c r="Q122" s="136"/>
      <c r="R122" s="137">
        <f>SUM(R123:R138)</f>
        <v>2.3114400000000002</v>
      </c>
      <c r="S122" s="136"/>
      <c r="T122" s="138">
        <f>SUM(T123:T138)</f>
        <v>0</v>
      </c>
      <c r="AR122" s="132" t="s">
        <v>76</v>
      </c>
      <c r="AT122" s="139" t="s">
        <v>70</v>
      </c>
      <c r="AU122" s="139" t="s">
        <v>76</v>
      </c>
      <c r="AY122" s="132" t="s">
        <v>128</v>
      </c>
      <c r="BK122" s="140">
        <f>SUM(BK123:BK138)</f>
        <v>0</v>
      </c>
    </row>
    <row r="123" spans="1:65" s="2" customFormat="1" ht="36.75" customHeight="1">
      <c r="A123" s="26"/>
      <c r="B123" s="143"/>
      <c r="C123" s="144" t="s">
        <v>76</v>
      </c>
      <c r="D123" s="144" t="s">
        <v>130</v>
      </c>
      <c r="E123" s="145" t="s">
        <v>131</v>
      </c>
      <c r="F123" s="146" t="s">
        <v>132</v>
      </c>
      <c r="G123" s="147" t="s">
        <v>133</v>
      </c>
      <c r="H123" s="148">
        <v>2</v>
      </c>
      <c r="I123" s="149"/>
      <c r="J123" s="149">
        <f t="shared" ref="J123:J138" si="0">ROUND(I123*H123,2)</f>
        <v>0</v>
      </c>
      <c r="K123" s="150"/>
      <c r="L123" s="27"/>
      <c r="M123" s="151" t="s">
        <v>1</v>
      </c>
      <c r="N123" s="152" t="s">
        <v>37</v>
      </c>
      <c r="O123" s="153">
        <v>8.0229999999999997</v>
      </c>
      <c r="P123" s="153">
        <f t="shared" ref="P123:P138" si="1">O123*H123</f>
        <v>16.045999999999999</v>
      </c>
      <c r="Q123" s="153">
        <v>0</v>
      </c>
      <c r="R123" s="153">
        <f t="shared" ref="R123:R138" si="2">Q123*H123</f>
        <v>0</v>
      </c>
      <c r="S123" s="153">
        <v>0</v>
      </c>
      <c r="T123" s="154">
        <f t="shared" ref="T123:T138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5" t="s">
        <v>134</v>
      </c>
      <c r="AT123" s="155" t="s">
        <v>130</v>
      </c>
      <c r="AU123" s="155" t="s">
        <v>80</v>
      </c>
      <c r="AY123" s="14" t="s">
        <v>128</v>
      </c>
      <c r="BE123" s="156">
        <f t="shared" ref="BE123:BE138" si="4">IF(N123="základná",J123,0)</f>
        <v>0</v>
      </c>
      <c r="BF123" s="156">
        <f t="shared" ref="BF123:BF138" si="5">IF(N123="znížená",J123,0)</f>
        <v>0</v>
      </c>
      <c r="BG123" s="156">
        <f t="shared" ref="BG123:BG138" si="6">IF(N123="zákl. prenesená",J123,0)</f>
        <v>0</v>
      </c>
      <c r="BH123" s="156">
        <f t="shared" ref="BH123:BH138" si="7">IF(N123="zníž. prenesená",J123,0)</f>
        <v>0</v>
      </c>
      <c r="BI123" s="156">
        <f t="shared" ref="BI123:BI138" si="8">IF(N123="nulová",J123,0)</f>
        <v>0</v>
      </c>
      <c r="BJ123" s="14" t="s">
        <v>80</v>
      </c>
      <c r="BK123" s="156">
        <f t="shared" ref="BK123:BK138" si="9">ROUND(I123*H123,2)</f>
        <v>0</v>
      </c>
      <c r="BL123" s="14" t="s">
        <v>134</v>
      </c>
      <c r="BM123" s="155" t="s">
        <v>135</v>
      </c>
    </row>
    <row r="124" spans="1:65" s="2" customFormat="1" ht="33.75" customHeight="1">
      <c r="A124" s="26"/>
      <c r="B124" s="143"/>
      <c r="C124" s="144" t="s">
        <v>80</v>
      </c>
      <c r="D124" s="144" t="s">
        <v>130</v>
      </c>
      <c r="E124" s="145" t="s">
        <v>136</v>
      </c>
      <c r="F124" s="146" t="s">
        <v>137</v>
      </c>
      <c r="G124" s="147" t="s">
        <v>133</v>
      </c>
      <c r="H124" s="148">
        <v>2</v>
      </c>
      <c r="I124" s="149"/>
      <c r="J124" s="149">
        <f t="shared" si="0"/>
        <v>0</v>
      </c>
      <c r="K124" s="150"/>
      <c r="L124" s="27"/>
      <c r="M124" s="151" t="s">
        <v>1</v>
      </c>
      <c r="N124" s="152" t="s">
        <v>37</v>
      </c>
      <c r="O124" s="153">
        <v>4.556</v>
      </c>
      <c r="P124" s="153">
        <f t="shared" si="1"/>
        <v>9.1120000000000001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134</v>
      </c>
      <c r="AT124" s="155" t="s">
        <v>130</v>
      </c>
      <c r="AU124" s="155" t="s">
        <v>80</v>
      </c>
      <c r="AY124" s="14" t="s">
        <v>128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4" t="s">
        <v>80</v>
      </c>
      <c r="BK124" s="156">
        <f t="shared" si="9"/>
        <v>0</v>
      </c>
      <c r="BL124" s="14" t="s">
        <v>134</v>
      </c>
      <c r="BM124" s="155" t="s">
        <v>138</v>
      </c>
    </row>
    <row r="125" spans="1:65" s="2" customFormat="1" ht="16.5" customHeight="1">
      <c r="A125" s="26"/>
      <c r="B125" s="143"/>
      <c r="C125" s="144" t="s">
        <v>139</v>
      </c>
      <c r="D125" s="144" t="s">
        <v>130</v>
      </c>
      <c r="E125" s="145" t="s">
        <v>140</v>
      </c>
      <c r="F125" s="146" t="s">
        <v>141</v>
      </c>
      <c r="G125" s="147" t="s">
        <v>142</v>
      </c>
      <c r="H125" s="148">
        <v>900</v>
      </c>
      <c r="I125" s="149"/>
      <c r="J125" s="149">
        <f t="shared" si="0"/>
        <v>0</v>
      </c>
      <c r="K125" s="150"/>
      <c r="L125" s="27"/>
      <c r="M125" s="151" t="s">
        <v>1</v>
      </c>
      <c r="N125" s="152" t="s">
        <v>37</v>
      </c>
      <c r="O125" s="153">
        <v>6.0999999999999999E-2</v>
      </c>
      <c r="P125" s="153">
        <f t="shared" si="1"/>
        <v>54.9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134</v>
      </c>
      <c r="AT125" s="155" t="s">
        <v>130</v>
      </c>
      <c r="AU125" s="155" t="s">
        <v>80</v>
      </c>
      <c r="AY125" s="14" t="s">
        <v>128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4" t="s">
        <v>80</v>
      </c>
      <c r="BK125" s="156">
        <f t="shared" si="9"/>
        <v>0</v>
      </c>
      <c r="BL125" s="14" t="s">
        <v>134</v>
      </c>
      <c r="BM125" s="155" t="s">
        <v>143</v>
      </c>
    </row>
    <row r="126" spans="1:65" s="2" customFormat="1" ht="25.5" customHeight="1">
      <c r="A126" s="26"/>
      <c r="B126" s="143"/>
      <c r="C126" s="157" t="s">
        <v>134</v>
      </c>
      <c r="D126" s="157" t="s">
        <v>144</v>
      </c>
      <c r="E126" s="158" t="s">
        <v>145</v>
      </c>
      <c r="F126" s="159" t="s">
        <v>146</v>
      </c>
      <c r="G126" s="160" t="s">
        <v>147</v>
      </c>
      <c r="H126" s="161">
        <v>36</v>
      </c>
      <c r="I126" s="162"/>
      <c r="J126" s="162">
        <f t="shared" si="0"/>
        <v>0</v>
      </c>
      <c r="K126" s="163"/>
      <c r="L126" s="164"/>
      <c r="M126" s="165" t="s">
        <v>1</v>
      </c>
      <c r="N126" s="166" t="s">
        <v>37</v>
      </c>
      <c r="O126" s="153">
        <v>0</v>
      </c>
      <c r="P126" s="153">
        <f t="shared" si="1"/>
        <v>0</v>
      </c>
      <c r="Q126" s="153">
        <v>1E-3</v>
      </c>
      <c r="R126" s="153">
        <f t="shared" si="2"/>
        <v>3.6000000000000004E-2</v>
      </c>
      <c r="S126" s="153">
        <v>0</v>
      </c>
      <c r="T126" s="15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148</v>
      </c>
      <c r="AT126" s="155" t="s">
        <v>144</v>
      </c>
      <c r="AU126" s="155" t="s">
        <v>80</v>
      </c>
      <c r="AY126" s="14" t="s">
        <v>128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80</v>
      </c>
      <c r="BK126" s="156">
        <f t="shared" si="9"/>
        <v>0</v>
      </c>
      <c r="BL126" s="14" t="s">
        <v>134</v>
      </c>
      <c r="BM126" s="155" t="s">
        <v>149</v>
      </c>
    </row>
    <row r="127" spans="1:65" s="2" customFormat="1" ht="38.25" customHeight="1">
      <c r="A127" s="26"/>
      <c r="B127" s="143"/>
      <c r="C127" s="144" t="s">
        <v>150</v>
      </c>
      <c r="D127" s="144" t="s">
        <v>130</v>
      </c>
      <c r="E127" s="145" t="s">
        <v>151</v>
      </c>
      <c r="F127" s="146" t="s">
        <v>152</v>
      </c>
      <c r="G127" s="147" t="s">
        <v>142</v>
      </c>
      <c r="H127" s="148">
        <v>900</v>
      </c>
      <c r="I127" s="149"/>
      <c r="J127" s="149">
        <f t="shared" si="0"/>
        <v>0</v>
      </c>
      <c r="K127" s="150"/>
      <c r="L127" s="27"/>
      <c r="M127" s="151" t="s">
        <v>1</v>
      </c>
      <c r="N127" s="152" t="s">
        <v>37</v>
      </c>
      <c r="O127" s="153">
        <v>8.8999999999999996E-2</v>
      </c>
      <c r="P127" s="153">
        <f t="shared" si="1"/>
        <v>80.099999999999994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134</v>
      </c>
      <c r="AT127" s="155" t="s">
        <v>130</v>
      </c>
      <c r="AU127" s="155" t="s">
        <v>80</v>
      </c>
      <c r="AY127" s="14" t="s">
        <v>128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80</v>
      </c>
      <c r="BK127" s="156">
        <f t="shared" si="9"/>
        <v>0</v>
      </c>
      <c r="BL127" s="14" t="s">
        <v>134</v>
      </c>
      <c r="BM127" s="155" t="s">
        <v>153</v>
      </c>
    </row>
    <row r="128" spans="1:65" s="2" customFormat="1" ht="36" customHeight="1">
      <c r="A128" s="26"/>
      <c r="B128" s="143"/>
      <c r="C128" s="144" t="s">
        <v>154</v>
      </c>
      <c r="D128" s="144" t="s">
        <v>130</v>
      </c>
      <c r="E128" s="145" t="s">
        <v>155</v>
      </c>
      <c r="F128" s="146" t="s">
        <v>156</v>
      </c>
      <c r="G128" s="147" t="s">
        <v>133</v>
      </c>
      <c r="H128" s="148">
        <v>18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37</v>
      </c>
      <c r="O128" s="153">
        <v>2.9470000000000001</v>
      </c>
      <c r="P128" s="153">
        <f t="shared" si="1"/>
        <v>53.045999999999999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134</v>
      </c>
      <c r="AT128" s="155" t="s">
        <v>130</v>
      </c>
      <c r="AU128" s="155" t="s">
        <v>80</v>
      </c>
      <c r="AY128" s="14" t="s">
        <v>128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80</v>
      </c>
      <c r="BK128" s="156">
        <f t="shared" si="9"/>
        <v>0</v>
      </c>
      <c r="BL128" s="14" t="s">
        <v>134</v>
      </c>
      <c r="BM128" s="155" t="s">
        <v>157</v>
      </c>
    </row>
    <row r="129" spans="1:65" s="2" customFormat="1" ht="31.5" customHeight="1">
      <c r="A129" s="26"/>
      <c r="B129" s="143"/>
      <c r="C129" s="144" t="s">
        <v>158</v>
      </c>
      <c r="D129" s="144" t="s">
        <v>130</v>
      </c>
      <c r="E129" s="145" t="s">
        <v>159</v>
      </c>
      <c r="F129" s="146" t="s">
        <v>160</v>
      </c>
      <c r="G129" s="147" t="s">
        <v>142</v>
      </c>
      <c r="H129" s="148">
        <v>900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37</v>
      </c>
      <c r="O129" s="153">
        <v>2E-3</v>
      </c>
      <c r="P129" s="153">
        <f t="shared" si="1"/>
        <v>1.8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134</v>
      </c>
      <c r="AT129" s="155" t="s">
        <v>130</v>
      </c>
      <c r="AU129" s="155" t="s">
        <v>80</v>
      </c>
      <c r="AY129" s="14" t="s">
        <v>128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80</v>
      </c>
      <c r="BK129" s="156">
        <f t="shared" si="9"/>
        <v>0</v>
      </c>
      <c r="BL129" s="14" t="s">
        <v>134</v>
      </c>
      <c r="BM129" s="155" t="s">
        <v>161</v>
      </c>
    </row>
    <row r="130" spans="1:65" s="2" customFormat="1" ht="28.5" customHeight="1">
      <c r="A130" s="26"/>
      <c r="B130" s="143"/>
      <c r="C130" s="144" t="s">
        <v>148</v>
      </c>
      <c r="D130" s="144" t="s">
        <v>130</v>
      </c>
      <c r="E130" s="145" t="s">
        <v>162</v>
      </c>
      <c r="F130" s="146" t="s">
        <v>163</v>
      </c>
      <c r="G130" s="147" t="s">
        <v>142</v>
      </c>
      <c r="H130" s="148">
        <v>900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37</v>
      </c>
      <c r="O130" s="153">
        <v>1E-3</v>
      </c>
      <c r="P130" s="153">
        <f t="shared" si="1"/>
        <v>0.9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134</v>
      </c>
      <c r="AT130" s="155" t="s">
        <v>130</v>
      </c>
      <c r="AU130" s="155" t="s">
        <v>80</v>
      </c>
      <c r="AY130" s="14" t="s">
        <v>128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80</v>
      </c>
      <c r="BK130" s="156">
        <f t="shared" si="9"/>
        <v>0</v>
      </c>
      <c r="BL130" s="14" t="s">
        <v>134</v>
      </c>
      <c r="BM130" s="155" t="s">
        <v>164</v>
      </c>
    </row>
    <row r="131" spans="1:65" s="2" customFormat="1" ht="31.5" customHeight="1">
      <c r="A131" s="26"/>
      <c r="B131" s="143"/>
      <c r="C131" s="144" t="s">
        <v>165</v>
      </c>
      <c r="D131" s="144" t="s">
        <v>130</v>
      </c>
      <c r="E131" s="145" t="s">
        <v>166</v>
      </c>
      <c r="F131" s="146" t="s">
        <v>167</v>
      </c>
      <c r="G131" s="147" t="s">
        <v>142</v>
      </c>
      <c r="H131" s="148">
        <v>900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37</v>
      </c>
      <c r="O131" s="153">
        <v>1.4999999999999999E-2</v>
      </c>
      <c r="P131" s="153">
        <f t="shared" si="1"/>
        <v>13.5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134</v>
      </c>
      <c r="AT131" s="155" t="s">
        <v>130</v>
      </c>
      <c r="AU131" s="155" t="s">
        <v>80</v>
      </c>
      <c r="AY131" s="14" t="s">
        <v>128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80</v>
      </c>
      <c r="BK131" s="156">
        <f t="shared" si="9"/>
        <v>0</v>
      </c>
      <c r="BL131" s="14" t="s">
        <v>134</v>
      </c>
      <c r="BM131" s="155" t="s">
        <v>168</v>
      </c>
    </row>
    <row r="132" spans="1:65" s="2" customFormat="1" ht="44.25" customHeight="1">
      <c r="A132" s="26"/>
      <c r="B132" s="143"/>
      <c r="C132" s="144" t="s">
        <v>169</v>
      </c>
      <c r="D132" s="144" t="s">
        <v>130</v>
      </c>
      <c r="E132" s="145" t="s">
        <v>170</v>
      </c>
      <c r="F132" s="146" t="s">
        <v>171</v>
      </c>
      <c r="G132" s="147" t="s">
        <v>142</v>
      </c>
      <c r="H132" s="148">
        <v>900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37</v>
      </c>
      <c r="O132" s="153">
        <v>1E-3</v>
      </c>
      <c r="P132" s="153">
        <f t="shared" si="1"/>
        <v>0.9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134</v>
      </c>
      <c r="AT132" s="155" t="s">
        <v>130</v>
      </c>
      <c r="AU132" s="155" t="s">
        <v>80</v>
      </c>
      <c r="AY132" s="14" t="s">
        <v>128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80</v>
      </c>
      <c r="BK132" s="156">
        <f t="shared" si="9"/>
        <v>0</v>
      </c>
      <c r="BL132" s="14" t="s">
        <v>134</v>
      </c>
      <c r="BM132" s="155" t="s">
        <v>172</v>
      </c>
    </row>
    <row r="133" spans="1:65" s="2" customFormat="1" ht="35.25" customHeight="1">
      <c r="A133" s="26"/>
      <c r="B133" s="143"/>
      <c r="C133" s="144" t="s">
        <v>173</v>
      </c>
      <c r="D133" s="144" t="s">
        <v>130</v>
      </c>
      <c r="E133" s="145" t="s">
        <v>174</v>
      </c>
      <c r="F133" s="146" t="s">
        <v>175</v>
      </c>
      <c r="G133" s="147" t="s">
        <v>133</v>
      </c>
      <c r="H133" s="148">
        <v>18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37</v>
      </c>
      <c r="O133" s="153">
        <v>3.0579999999999998</v>
      </c>
      <c r="P133" s="153">
        <f t="shared" si="1"/>
        <v>55.043999999999997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134</v>
      </c>
      <c r="AT133" s="155" t="s">
        <v>130</v>
      </c>
      <c r="AU133" s="155" t="s">
        <v>80</v>
      </c>
      <c r="AY133" s="14" t="s">
        <v>128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80</v>
      </c>
      <c r="BK133" s="156">
        <f t="shared" si="9"/>
        <v>0</v>
      </c>
      <c r="BL133" s="14" t="s">
        <v>134</v>
      </c>
      <c r="BM133" s="155" t="s">
        <v>176</v>
      </c>
    </row>
    <row r="134" spans="1:65" s="2" customFormat="1" ht="29.25" customHeight="1">
      <c r="A134" s="26"/>
      <c r="B134" s="143"/>
      <c r="C134" s="157" t="s">
        <v>177</v>
      </c>
      <c r="D134" s="157" t="s">
        <v>144</v>
      </c>
      <c r="E134" s="158" t="s">
        <v>178</v>
      </c>
      <c r="F134" s="159" t="s">
        <v>179</v>
      </c>
      <c r="G134" s="160" t="s">
        <v>133</v>
      </c>
      <c r="H134" s="161">
        <v>18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37</v>
      </c>
      <c r="O134" s="153">
        <v>0</v>
      </c>
      <c r="P134" s="153">
        <f t="shared" si="1"/>
        <v>0</v>
      </c>
      <c r="Q134" s="153">
        <v>0.08</v>
      </c>
      <c r="R134" s="153">
        <f t="shared" si="2"/>
        <v>1.44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148</v>
      </c>
      <c r="AT134" s="155" t="s">
        <v>144</v>
      </c>
      <c r="AU134" s="155" t="s">
        <v>80</v>
      </c>
      <c r="AY134" s="14" t="s">
        <v>128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80</v>
      </c>
      <c r="BK134" s="156">
        <f t="shared" si="9"/>
        <v>0</v>
      </c>
      <c r="BL134" s="14" t="s">
        <v>134</v>
      </c>
      <c r="BM134" s="155" t="s">
        <v>180</v>
      </c>
    </row>
    <row r="135" spans="1:65" s="2" customFormat="1" ht="38.25" customHeight="1">
      <c r="A135" s="26"/>
      <c r="B135" s="143"/>
      <c r="C135" s="144" t="s">
        <v>181</v>
      </c>
      <c r="D135" s="144" t="s">
        <v>130</v>
      </c>
      <c r="E135" s="145" t="s">
        <v>182</v>
      </c>
      <c r="F135" s="146" t="s">
        <v>183</v>
      </c>
      <c r="G135" s="147" t="s">
        <v>133</v>
      </c>
      <c r="H135" s="148">
        <v>18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37</v>
      </c>
      <c r="O135" s="153">
        <v>0.86199999999999999</v>
      </c>
      <c r="P135" s="153">
        <f t="shared" si="1"/>
        <v>15.516</v>
      </c>
      <c r="Q135" s="153">
        <v>4.8000000000000001E-4</v>
      </c>
      <c r="R135" s="153">
        <f t="shared" si="2"/>
        <v>8.6400000000000001E-3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134</v>
      </c>
      <c r="AT135" s="155" t="s">
        <v>130</v>
      </c>
      <c r="AU135" s="155" t="s">
        <v>80</v>
      </c>
      <c r="AY135" s="14" t="s">
        <v>128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80</v>
      </c>
      <c r="BK135" s="156">
        <f t="shared" si="9"/>
        <v>0</v>
      </c>
      <c r="BL135" s="14" t="s">
        <v>134</v>
      </c>
      <c r="BM135" s="155" t="s">
        <v>184</v>
      </c>
    </row>
    <row r="136" spans="1:65" s="2" customFormat="1" ht="35.25" customHeight="1">
      <c r="A136" s="26"/>
      <c r="B136" s="143"/>
      <c r="C136" s="157" t="s">
        <v>185</v>
      </c>
      <c r="D136" s="157" t="s">
        <v>144</v>
      </c>
      <c r="E136" s="158" t="s">
        <v>186</v>
      </c>
      <c r="F136" s="159" t="s">
        <v>187</v>
      </c>
      <c r="G136" s="160" t="s">
        <v>188</v>
      </c>
      <c r="H136" s="161">
        <v>1.272</v>
      </c>
      <c r="I136" s="162"/>
      <c r="J136" s="162">
        <f t="shared" si="0"/>
        <v>0</v>
      </c>
      <c r="K136" s="163"/>
      <c r="L136" s="164"/>
      <c r="M136" s="165" t="s">
        <v>1</v>
      </c>
      <c r="N136" s="166" t="s">
        <v>37</v>
      </c>
      <c r="O136" s="153">
        <v>0</v>
      </c>
      <c r="P136" s="153">
        <f t="shared" si="1"/>
        <v>0</v>
      </c>
      <c r="Q136" s="153">
        <v>0.65</v>
      </c>
      <c r="R136" s="153">
        <f t="shared" si="2"/>
        <v>0.82680000000000009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148</v>
      </c>
      <c r="AT136" s="155" t="s">
        <v>144</v>
      </c>
      <c r="AU136" s="155" t="s">
        <v>80</v>
      </c>
      <c r="AY136" s="14" t="s">
        <v>128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80</v>
      </c>
      <c r="BK136" s="156">
        <f t="shared" si="9"/>
        <v>0</v>
      </c>
      <c r="BL136" s="14" t="s">
        <v>134</v>
      </c>
      <c r="BM136" s="155" t="s">
        <v>189</v>
      </c>
    </row>
    <row r="137" spans="1:65" s="2" customFormat="1" ht="33.75" customHeight="1">
      <c r="A137" s="26"/>
      <c r="B137" s="143"/>
      <c r="C137" s="144" t="s">
        <v>190</v>
      </c>
      <c r="D137" s="144" t="s">
        <v>130</v>
      </c>
      <c r="E137" s="145" t="s">
        <v>191</v>
      </c>
      <c r="F137" s="146" t="s">
        <v>192</v>
      </c>
      <c r="G137" s="147" t="s">
        <v>188</v>
      </c>
      <c r="H137" s="148">
        <v>2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1.175</v>
      </c>
      <c r="P137" s="153">
        <f t="shared" si="1"/>
        <v>2.35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134</v>
      </c>
      <c r="AT137" s="155" t="s">
        <v>130</v>
      </c>
      <c r="AU137" s="155" t="s">
        <v>80</v>
      </c>
      <c r="AY137" s="14" t="s">
        <v>128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80</v>
      </c>
      <c r="BK137" s="156">
        <f t="shared" si="9"/>
        <v>0</v>
      </c>
      <c r="BL137" s="14" t="s">
        <v>134</v>
      </c>
      <c r="BM137" s="155" t="s">
        <v>193</v>
      </c>
    </row>
    <row r="138" spans="1:65" s="2" customFormat="1" ht="39" customHeight="1">
      <c r="A138" s="26"/>
      <c r="B138" s="143"/>
      <c r="C138" s="144" t="s">
        <v>194</v>
      </c>
      <c r="D138" s="144" t="s">
        <v>130</v>
      </c>
      <c r="E138" s="145" t="s">
        <v>195</v>
      </c>
      <c r="F138" s="146" t="s">
        <v>196</v>
      </c>
      <c r="G138" s="147" t="s">
        <v>188</v>
      </c>
      <c r="H138" s="148">
        <v>2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0.91</v>
      </c>
      <c r="P138" s="153">
        <f t="shared" si="1"/>
        <v>1.82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134</v>
      </c>
      <c r="AT138" s="155" t="s">
        <v>130</v>
      </c>
      <c r="AU138" s="155" t="s">
        <v>80</v>
      </c>
      <c r="AY138" s="14" t="s">
        <v>128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80</v>
      </c>
      <c r="BK138" s="156">
        <f t="shared" si="9"/>
        <v>0</v>
      </c>
      <c r="BL138" s="14" t="s">
        <v>134</v>
      </c>
      <c r="BM138" s="155" t="s">
        <v>197</v>
      </c>
    </row>
    <row r="139" spans="1:65" s="12" customFormat="1" ht="22.9" customHeight="1">
      <c r="B139" s="131"/>
      <c r="D139" s="132" t="s">
        <v>70</v>
      </c>
      <c r="E139" s="141" t="s">
        <v>198</v>
      </c>
      <c r="F139" s="141" t="s">
        <v>199</v>
      </c>
      <c r="J139" s="142">
        <f>BK139</f>
        <v>0</v>
      </c>
      <c r="L139" s="131"/>
      <c r="M139" s="135"/>
      <c r="N139" s="136"/>
      <c r="O139" s="136"/>
      <c r="P139" s="137">
        <f>P140</f>
        <v>4.5341819999999995</v>
      </c>
      <c r="Q139" s="136"/>
      <c r="R139" s="137">
        <f>R140</f>
        <v>0</v>
      </c>
      <c r="S139" s="136"/>
      <c r="T139" s="138">
        <f>T140</f>
        <v>0</v>
      </c>
      <c r="AR139" s="132" t="s">
        <v>76</v>
      </c>
      <c r="AT139" s="139" t="s">
        <v>70</v>
      </c>
      <c r="AU139" s="139" t="s">
        <v>76</v>
      </c>
      <c r="AY139" s="132" t="s">
        <v>128</v>
      </c>
      <c r="BK139" s="140">
        <f>BK140</f>
        <v>0</v>
      </c>
    </row>
    <row r="140" spans="1:65" s="2" customFormat="1" ht="36.75" customHeight="1">
      <c r="A140" s="26"/>
      <c r="B140" s="143"/>
      <c r="C140" s="144" t="s">
        <v>200</v>
      </c>
      <c r="D140" s="144" t="s">
        <v>130</v>
      </c>
      <c r="E140" s="145" t="s">
        <v>201</v>
      </c>
      <c r="F140" s="146" t="s">
        <v>202</v>
      </c>
      <c r="G140" s="147" t="s">
        <v>203</v>
      </c>
      <c r="H140" s="148">
        <v>2.3109999999999999</v>
      </c>
      <c r="I140" s="149"/>
      <c r="J140" s="149">
        <f>ROUND(I140*H140,2)</f>
        <v>0</v>
      </c>
      <c r="K140" s="150"/>
      <c r="L140" s="27"/>
      <c r="M140" s="151" t="s">
        <v>1</v>
      </c>
      <c r="N140" s="152" t="s">
        <v>37</v>
      </c>
      <c r="O140" s="153">
        <v>1.962</v>
      </c>
      <c r="P140" s="153">
        <f>O140*H140</f>
        <v>4.5341819999999995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134</v>
      </c>
      <c r="AT140" s="155" t="s">
        <v>130</v>
      </c>
      <c r="AU140" s="155" t="s">
        <v>80</v>
      </c>
      <c r="AY140" s="14" t="s">
        <v>128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80</v>
      </c>
      <c r="BK140" s="156">
        <f>ROUND(I140*H140,2)</f>
        <v>0</v>
      </c>
      <c r="BL140" s="14" t="s">
        <v>134</v>
      </c>
      <c r="BM140" s="155" t="s">
        <v>204</v>
      </c>
    </row>
    <row r="141" spans="1:65" s="12" customFormat="1" ht="25.9" customHeight="1">
      <c r="B141" s="131"/>
      <c r="D141" s="132" t="s">
        <v>70</v>
      </c>
      <c r="E141" s="133" t="s">
        <v>205</v>
      </c>
      <c r="F141" s="133" t="s">
        <v>206</v>
      </c>
      <c r="J141" s="134">
        <f>BK141</f>
        <v>0</v>
      </c>
      <c r="L141" s="131"/>
      <c r="M141" s="135"/>
      <c r="N141" s="136"/>
      <c r="O141" s="136"/>
      <c r="P141" s="137">
        <f>SUM(P142:P143)</f>
        <v>0</v>
      </c>
      <c r="Q141" s="136"/>
      <c r="R141" s="137">
        <f>SUM(R142:R143)</f>
        <v>0</v>
      </c>
      <c r="S141" s="136"/>
      <c r="T141" s="138">
        <f>SUM(T142:T143)</f>
        <v>0</v>
      </c>
      <c r="AR141" s="132" t="s">
        <v>150</v>
      </c>
      <c r="AT141" s="139" t="s">
        <v>70</v>
      </c>
      <c r="AU141" s="139" t="s">
        <v>71</v>
      </c>
      <c r="AY141" s="132" t="s">
        <v>128</v>
      </c>
      <c r="BK141" s="140">
        <f>SUM(BK142:BK143)</f>
        <v>0</v>
      </c>
    </row>
    <row r="142" spans="1:65" s="2" customFormat="1" ht="16.5" customHeight="1">
      <c r="A142" s="26"/>
      <c r="B142" s="143"/>
      <c r="C142" s="144" t="s">
        <v>207</v>
      </c>
      <c r="D142" s="144" t="s">
        <v>130</v>
      </c>
      <c r="E142" s="145" t="s">
        <v>208</v>
      </c>
      <c r="F142" s="146" t="s">
        <v>209</v>
      </c>
      <c r="G142" s="147" t="s">
        <v>210</v>
      </c>
      <c r="H142" s="148">
        <v>1</v>
      </c>
      <c r="I142" s="149"/>
      <c r="J142" s="149">
        <f>ROUND(I142*H142,2)</f>
        <v>0</v>
      </c>
      <c r="K142" s="150"/>
      <c r="L142" s="27"/>
      <c r="M142" s="151" t="s">
        <v>1</v>
      </c>
      <c r="N142" s="152" t="s">
        <v>37</v>
      </c>
      <c r="O142" s="153">
        <v>0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211</v>
      </c>
      <c r="AT142" s="155" t="s">
        <v>130</v>
      </c>
      <c r="AU142" s="155" t="s">
        <v>76</v>
      </c>
      <c r="AY142" s="14" t="s">
        <v>128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80</v>
      </c>
      <c r="BK142" s="156">
        <f>ROUND(I142*H142,2)</f>
        <v>0</v>
      </c>
      <c r="BL142" s="14" t="s">
        <v>211</v>
      </c>
      <c r="BM142" s="155" t="s">
        <v>212</v>
      </c>
    </row>
    <row r="143" spans="1:65" s="2" customFormat="1" ht="16.5" customHeight="1">
      <c r="A143" s="26"/>
      <c r="B143" s="143"/>
      <c r="C143" s="144" t="s">
        <v>213</v>
      </c>
      <c r="D143" s="144" t="s">
        <v>130</v>
      </c>
      <c r="E143" s="145" t="s">
        <v>214</v>
      </c>
      <c r="F143" s="146" t="s">
        <v>215</v>
      </c>
      <c r="G143" s="147" t="s">
        <v>210</v>
      </c>
      <c r="H143" s="148">
        <v>1</v>
      </c>
      <c r="I143" s="149"/>
      <c r="J143" s="149">
        <f>ROUND(I143*H143,2)</f>
        <v>0</v>
      </c>
      <c r="K143" s="150"/>
      <c r="L143" s="27"/>
      <c r="M143" s="167" t="s">
        <v>1</v>
      </c>
      <c r="N143" s="168" t="s">
        <v>37</v>
      </c>
      <c r="O143" s="169">
        <v>0</v>
      </c>
      <c r="P143" s="169">
        <f>O143*H143</f>
        <v>0</v>
      </c>
      <c r="Q143" s="169">
        <v>0</v>
      </c>
      <c r="R143" s="169">
        <f>Q143*H143</f>
        <v>0</v>
      </c>
      <c r="S143" s="169">
        <v>0</v>
      </c>
      <c r="T143" s="17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211</v>
      </c>
      <c r="AT143" s="155" t="s">
        <v>130</v>
      </c>
      <c r="AU143" s="155" t="s">
        <v>76</v>
      </c>
      <c r="AY143" s="14" t="s">
        <v>128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80</v>
      </c>
      <c r="BK143" s="156">
        <f>ROUND(I143*H143,2)</f>
        <v>0</v>
      </c>
      <c r="BL143" s="14" t="s">
        <v>211</v>
      </c>
      <c r="BM143" s="155" t="s">
        <v>216</v>
      </c>
    </row>
    <row r="144" spans="1:65" s="2" customFormat="1" ht="6.95" customHeight="1">
      <c r="A144" s="26"/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19:K14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showGridLines="0" topLeftCell="A109" workbookViewId="0">
      <selection activeCell="J14" sqref="J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06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Doplnenie medziblokového priestoru  Popradská - Kmeťova</v>
      </c>
      <c r="F7" s="213"/>
      <c r="G7" s="213"/>
      <c r="H7" s="213"/>
      <c r="L7" s="17"/>
    </row>
    <row r="8" spans="1:46" s="1" customFormat="1" ht="12" customHeight="1">
      <c r="B8" s="17"/>
      <c r="D8" s="23" t="s">
        <v>103</v>
      </c>
      <c r="L8" s="17"/>
    </row>
    <row r="9" spans="1:46" s="2" customFormat="1" ht="16.5" customHeight="1">
      <c r="A9" s="26"/>
      <c r="B9" s="27"/>
      <c r="C9" s="26"/>
      <c r="D9" s="26"/>
      <c r="E9" s="212" t="s">
        <v>217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218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3" t="s">
        <v>219</v>
      </c>
      <c r="F11" s="211"/>
      <c r="G11" s="211"/>
      <c r="H11" s="211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20</v>
      </c>
      <c r="E16" s="26"/>
      <c r="F16" s="26"/>
      <c r="G16" s="26"/>
      <c r="H16" s="26"/>
      <c r="I16" s="23" t="s">
        <v>21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22</v>
      </c>
      <c r="F17" s="26"/>
      <c r="G17" s="26"/>
      <c r="H17" s="26"/>
      <c r="I17" s="23" t="s">
        <v>23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24</v>
      </c>
      <c r="E19" s="26"/>
      <c r="F19" s="26"/>
      <c r="G19" s="26"/>
      <c r="H19" s="26"/>
      <c r="I19" s="23" t="s">
        <v>21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99" t="str">
        <f>'Rekapitulácia stavby'!E14</f>
        <v xml:space="preserve"> </v>
      </c>
      <c r="F20" s="199"/>
      <c r="G20" s="199"/>
      <c r="H20" s="199"/>
      <c r="I20" s="23" t="s">
        <v>23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21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27</v>
      </c>
      <c r="F23" s="26"/>
      <c r="G23" s="26"/>
      <c r="H23" s="26"/>
      <c r="I23" s="23" t="s">
        <v>23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29</v>
      </c>
      <c r="E25" s="26"/>
      <c r="F25" s="26"/>
      <c r="G25" s="26"/>
      <c r="H25" s="26"/>
      <c r="I25" s="23" t="s">
        <v>21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23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30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02" t="s">
        <v>1</v>
      </c>
      <c r="F29" s="202"/>
      <c r="G29" s="202"/>
      <c r="H29" s="20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31</v>
      </c>
      <c r="E32" s="26"/>
      <c r="F32" s="26"/>
      <c r="G32" s="26"/>
      <c r="H32" s="26"/>
      <c r="I32" s="26"/>
      <c r="J32" s="65">
        <f>ROUND(J126,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35</v>
      </c>
      <c r="E35" s="23" t="s">
        <v>36</v>
      </c>
      <c r="F35" s="99">
        <f>ROUND((SUM(BE126:BE141)),  2)</f>
        <v>0</v>
      </c>
      <c r="G35" s="26"/>
      <c r="H35" s="26"/>
      <c r="I35" s="100">
        <v>0.2</v>
      </c>
      <c r="J35" s="99">
        <f>ROUND(((SUM(BE126:BE141))*I35),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37</v>
      </c>
      <c r="F36" s="99">
        <f>ROUND((SUM(BF126:BF141)),  2)</f>
        <v>0</v>
      </c>
      <c r="G36" s="26"/>
      <c r="H36" s="26"/>
      <c r="I36" s="100">
        <v>0.2</v>
      </c>
      <c r="J36" s="99">
        <f>ROUND(((SUM(BF126:BF141))*I36),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9">
        <f>ROUND((SUM(BG126:BG141)),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39</v>
      </c>
      <c r="F38" s="99">
        <f>ROUND((SUM(BH126:BH141)),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ROUND((SUM(BI126:BI141)),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41</v>
      </c>
      <c r="E41" s="54"/>
      <c r="F41" s="54"/>
      <c r="G41" s="103" t="s">
        <v>42</v>
      </c>
      <c r="H41" s="104" t="s">
        <v>43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105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2" t="str">
        <f>E7</f>
        <v>Doplnenie medziblokového priestoru  Popradská - Kmeťova</v>
      </c>
      <c r="F85" s="213"/>
      <c r="G85" s="213"/>
      <c r="H85" s="21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103</v>
      </c>
      <c r="L86" s="17"/>
    </row>
    <row r="87" spans="1:31" s="2" customFormat="1" ht="16.5" customHeight="1">
      <c r="A87" s="26"/>
      <c r="B87" s="27"/>
      <c r="C87" s="26"/>
      <c r="D87" s="26"/>
      <c r="E87" s="212" t="s">
        <v>217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218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3" t="str">
        <f>E11</f>
        <v>01 - SO-02-1 Work outdoorové ihrisko</v>
      </c>
      <c r="F89" s="211"/>
      <c r="G89" s="211"/>
      <c r="H89" s="211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Nitra Popradská-Kmeťova p.č. 462/3</v>
      </c>
      <c r="G91" s="26"/>
      <c r="H91" s="26"/>
      <c r="I91" s="23" t="s">
        <v>19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40.15" customHeight="1">
      <c r="A93" s="26"/>
      <c r="B93" s="27"/>
      <c r="C93" s="23" t="s">
        <v>20</v>
      </c>
      <c r="D93" s="26"/>
      <c r="E93" s="26"/>
      <c r="F93" s="21" t="str">
        <f>E17</f>
        <v>Mesto Nitra</v>
      </c>
      <c r="G93" s="26"/>
      <c r="H93" s="26"/>
      <c r="I93" s="23" t="s">
        <v>26</v>
      </c>
      <c r="J93" s="24" t="str">
        <f>E23</f>
        <v>S.A.I.spol s r.o. - Ing. arch. Ivan Šuráni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24</v>
      </c>
      <c r="D94" s="26"/>
      <c r="E94" s="26"/>
      <c r="F94" s="21" t="str">
        <f>IF(E20="","",E20)</f>
        <v xml:space="preserve"> </v>
      </c>
      <c r="G94" s="26"/>
      <c r="H94" s="26"/>
      <c r="I94" s="23" t="s">
        <v>29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106</v>
      </c>
      <c r="D96" s="101"/>
      <c r="E96" s="101"/>
      <c r="F96" s="101"/>
      <c r="G96" s="101"/>
      <c r="H96" s="101"/>
      <c r="I96" s="101"/>
      <c r="J96" s="110" t="s">
        <v>107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108</v>
      </c>
      <c r="D98" s="26"/>
      <c r="E98" s="26"/>
      <c r="F98" s="26"/>
      <c r="G98" s="26"/>
      <c r="H98" s="26"/>
      <c r="I98" s="26"/>
      <c r="J98" s="65">
        <f>J126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109</v>
      </c>
    </row>
    <row r="99" spans="1:47" s="9" customFormat="1" ht="24.95" customHeight="1">
      <c r="B99" s="112"/>
      <c r="D99" s="113" t="s">
        <v>110</v>
      </c>
      <c r="E99" s="114"/>
      <c r="F99" s="114"/>
      <c r="G99" s="114"/>
      <c r="H99" s="114"/>
      <c r="I99" s="114"/>
      <c r="J99" s="115">
        <f>J127</f>
        <v>0</v>
      </c>
      <c r="L99" s="112"/>
    </row>
    <row r="100" spans="1:47" s="10" customFormat="1" ht="19.899999999999999" customHeight="1">
      <c r="B100" s="116"/>
      <c r="D100" s="117" t="s">
        <v>111</v>
      </c>
      <c r="E100" s="118"/>
      <c r="F100" s="118"/>
      <c r="G100" s="118"/>
      <c r="H100" s="118"/>
      <c r="I100" s="118"/>
      <c r="J100" s="119">
        <f>J128</f>
        <v>0</v>
      </c>
      <c r="L100" s="116"/>
    </row>
    <row r="101" spans="1:47" s="10" customFormat="1" ht="19.899999999999999" customHeight="1">
      <c r="B101" s="116"/>
      <c r="D101" s="117" t="s">
        <v>220</v>
      </c>
      <c r="E101" s="118"/>
      <c r="F101" s="118"/>
      <c r="G101" s="118"/>
      <c r="H101" s="118"/>
      <c r="I101" s="118"/>
      <c r="J101" s="119">
        <f>J134</f>
        <v>0</v>
      </c>
      <c r="L101" s="116"/>
    </row>
    <row r="102" spans="1:47" s="10" customFormat="1" ht="19.899999999999999" customHeight="1">
      <c r="B102" s="116"/>
      <c r="D102" s="117" t="s">
        <v>221</v>
      </c>
      <c r="E102" s="118"/>
      <c r="F102" s="118"/>
      <c r="G102" s="118"/>
      <c r="H102" s="118"/>
      <c r="I102" s="118"/>
      <c r="J102" s="119">
        <f>J136</f>
        <v>0</v>
      </c>
      <c r="L102" s="116"/>
    </row>
    <row r="103" spans="1:47" s="10" customFormat="1" ht="19.899999999999999" customHeight="1">
      <c r="B103" s="116"/>
      <c r="D103" s="117" t="s">
        <v>222</v>
      </c>
      <c r="E103" s="118"/>
      <c r="F103" s="118"/>
      <c r="G103" s="118"/>
      <c r="H103" s="118"/>
      <c r="I103" s="118"/>
      <c r="J103" s="119">
        <f>J138</f>
        <v>0</v>
      </c>
      <c r="L103" s="116"/>
    </row>
    <row r="104" spans="1:47" s="10" customFormat="1" ht="19.899999999999999" customHeight="1">
      <c r="B104" s="116"/>
      <c r="D104" s="117" t="s">
        <v>112</v>
      </c>
      <c r="E104" s="118"/>
      <c r="F104" s="118"/>
      <c r="G104" s="118"/>
      <c r="H104" s="118"/>
      <c r="I104" s="118"/>
      <c r="J104" s="119">
        <f>J140</f>
        <v>0</v>
      </c>
      <c r="L104" s="116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656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6.5" customHeight="1">
      <c r="A114" s="26"/>
      <c r="B114" s="27"/>
      <c r="C114" s="26"/>
      <c r="D114" s="26"/>
      <c r="E114" s="212" t="str">
        <f>E7</f>
        <v>Doplnenie medziblokového priestoru  Popradská - Kmeťova</v>
      </c>
      <c r="F114" s="213"/>
      <c r="G114" s="213"/>
      <c r="H114" s="213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103</v>
      </c>
      <c r="L115" s="17"/>
    </row>
    <row r="116" spans="1:63" s="2" customFormat="1" ht="16.5" customHeight="1">
      <c r="A116" s="26"/>
      <c r="B116" s="27"/>
      <c r="C116" s="26"/>
      <c r="D116" s="26"/>
      <c r="E116" s="212" t="s">
        <v>217</v>
      </c>
      <c r="F116" s="211"/>
      <c r="G116" s="211"/>
      <c r="H116" s="211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218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73" t="str">
        <f>E11</f>
        <v>01 - SO-02-1 Work outdoorové ihrisko</v>
      </c>
      <c r="F118" s="211"/>
      <c r="G118" s="211"/>
      <c r="H118" s="211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F14</f>
        <v>Nitra Popradská-Kmeťova p.č. 462/3</v>
      </c>
      <c r="G120" s="26"/>
      <c r="H120" s="26"/>
      <c r="I120" s="23" t="s">
        <v>19</v>
      </c>
      <c r="J120" s="49" t="str">
        <f>IF(J14="","",J14)</f>
        <v/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40.15" customHeight="1">
      <c r="A122" s="26"/>
      <c r="B122" s="27"/>
      <c r="C122" s="23" t="s">
        <v>20</v>
      </c>
      <c r="D122" s="26"/>
      <c r="E122" s="26"/>
      <c r="F122" s="21" t="str">
        <f>E17</f>
        <v>Mesto Nitra</v>
      </c>
      <c r="G122" s="26"/>
      <c r="H122" s="26"/>
      <c r="I122" s="23" t="s">
        <v>26</v>
      </c>
      <c r="J122" s="24" t="str">
        <f>E23</f>
        <v>S.A.I.spol s r.o. - Ing. arch. Ivan Šuráni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24</v>
      </c>
      <c r="D123" s="26"/>
      <c r="E123" s="26"/>
      <c r="F123" s="21" t="str">
        <f>IF(E20="","",E20)</f>
        <v xml:space="preserve"> </v>
      </c>
      <c r="G123" s="26"/>
      <c r="H123" s="26"/>
      <c r="I123" s="23" t="s">
        <v>29</v>
      </c>
      <c r="J123" s="24" t="str">
        <f>E26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0"/>
      <c r="B125" s="121"/>
      <c r="C125" s="122" t="s">
        <v>115</v>
      </c>
      <c r="D125" s="123" t="s">
        <v>56</v>
      </c>
      <c r="E125" s="123" t="s">
        <v>52</v>
      </c>
      <c r="F125" s="123" t="s">
        <v>53</v>
      </c>
      <c r="G125" s="123" t="s">
        <v>116</v>
      </c>
      <c r="H125" s="123" t="s">
        <v>117</v>
      </c>
      <c r="I125" s="123" t="s">
        <v>118</v>
      </c>
      <c r="J125" s="124" t="s">
        <v>107</v>
      </c>
      <c r="K125" s="125" t="s">
        <v>119</v>
      </c>
      <c r="L125" s="126"/>
      <c r="M125" s="56" t="s">
        <v>1</v>
      </c>
      <c r="N125" s="57" t="s">
        <v>35</v>
      </c>
      <c r="O125" s="57" t="s">
        <v>120</v>
      </c>
      <c r="P125" s="57" t="s">
        <v>121</v>
      </c>
      <c r="Q125" s="57" t="s">
        <v>122</v>
      </c>
      <c r="R125" s="57" t="s">
        <v>123</v>
      </c>
      <c r="S125" s="57" t="s">
        <v>124</v>
      </c>
      <c r="T125" s="58" t="s">
        <v>125</v>
      </c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</row>
    <row r="126" spans="1:63" s="2" customFormat="1" ht="22.9" customHeight="1">
      <c r="A126" s="26"/>
      <c r="B126" s="27"/>
      <c r="C126" s="63" t="s">
        <v>108</v>
      </c>
      <c r="D126" s="26"/>
      <c r="E126" s="26"/>
      <c r="F126" s="26"/>
      <c r="G126" s="26"/>
      <c r="H126" s="26"/>
      <c r="I126" s="26"/>
      <c r="J126" s="127">
        <f>BK126</f>
        <v>0</v>
      </c>
      <c r="K126" s="26"/>
      <c r="L126" s="27"/>
      <c r="M126" s="59"/>
      <c r="N126" s="50"/>
      <c r="O126" s="60"/>
      <c r="P126" s="128">
        <f>P127</f>
        <v>81.600633000000002</v>
      </c>
      <c r="Q126" s="60"/>
      <c r="R126" s="128">
        <f>R127</f>
        <v>42.439320000000002</v>
      </c>
      <c r="S126" s="60"/>
      <c r="T126" s="129">
        <f>T127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70</v>
      </c>
      <c r="AU126" s="14" t="s">
        <v>109</v>
      </c>
      <c r="BK126" s="130">
        <f>BK127</f>
        <v>0</v>
      </c>
    </row>
    <row r="127" spans="1:63" s="12" customFormat="1" ht="25.9" customHeight="1">
      <c r="B127" s="131"/>
      <c r="D127" s="132" t="s">
        <v>70</v>
      </c>
      <c r="E127" s="133" t="s">
        <v>126</v>
      </c>
      <c r="F127" s="133" t="s">
        <v>127</v>
      </c>
      <c r="J127" s="134">
        <f>BK127</f>
        <v>0</v>
      </c>
      <c r="L127" s="131"/>
      <c r="M127" s="135"/>
      <c r="N127" s="136"/>
      <c r="O127" s="136"/>
      <c r="P127" s="137">
        <f>P128+P134+P136+P138+P140</f>
        <v>81.600633000000002</v>
      </c>
      <c r="Q127" s="136"/>
      <c r="R127" s="137">
        <f>R128+R134+R136+R138+R140</f>
        <v>42.439320000000002</v>
      </c>
      <c r="S127" s="136"/>
      <c r="T127" s="138">
        <f>T128+T134+T136+T138+T140</f>
        <v>0</v>
      </c>
      <c r="AR127" s="132" t="s">
        <v>76</v>
      </c>
      <c r="AT127" s="139" t="s">
        <v>70</v>
      </c>
      <c r="AU127" s="139" t="s">
        <v>71</v>
      </c>
      <c r="AY127" s="132" t="s">
        <v>128</v>
      </c>
      <c r="BK127" s="140">
        <f>BK128+BK134+BK136+BK138+BK140</f>
        <v>0</v>
      </c>
    </row>
    <row r="128" spans="1:63" s="12" customFormat="1" ht="22.9" customHeight="1">
      <c r="B128" s="131"/>
      <c r="D128" s="132" t="s">
        <v>70</v>
      </c>
      <c r="E128" s="141" t="s">
        <v>76</v>
      </c>
      <c r="F128" s="141" t="s">
        <v>129</v>
      </c>
      <c r="J128" s="142">
        <f>BK128</f>
        <v>0</v>
      </c>
      <c r="L128" s="131"/>
      <c r="M128" s="135"/>
      <c r="N128" s="136"/>
      <c r="O128" s="136"/>
      <c r="P128" s="137">
        <f>SUM(P129:P133)</f>
        <v>15.092000000000002</v>
      </c>
      <c r="Q128" s="136"/>
      <c r="R128" s="137">
        <f>SUM(R129:R133)</f>
        <v>0</v>
      </c>
      <c r="S128" s="136"/>
      <c r="T128" s="138">
        <f>SUM(T129:T133)</f>
        <v>0</v>
      </c>
      <c r="AR128" s="132" t="s">
        <v>76</v>
      </c>
      <c r="AT128" s="139" t="s">
        <v>70</v>
      </c>
      <c r="AU128" s="139" t="s">
        <v>76</v>
      </c>
      <c r="AY128" s="132" t="s">
        <v>128</v>
      </c>
      <c r="BK128" s="140">
        <f>SUM(BK129:BK133)</f>
        <v>0</v>
      </c>
    </row>
    <row r="129" spans="1:65" s="2" customFormat="1" ht="33" customHeight="1">
      <c r="A129" s="26"/>
      <c r="B129" s="143"/>
      <c r="C129" s="144" t="s">
        <v>76</v>
      </c>
      <c r="D129" s="144" t="s">
        <v>130</v>
      </c>
      <c r="E129" s="145" t="s">
        <v>223</v>
      </c>
      <c r="F129" s="146" t="s">
        <v>224</v>
      </c>
      <c r="G129" s="147" t="s">
        <v>188</v>
      </c>
      <c r="H129" s="148">
        <v>23.1</v>
      </c>
      <c r="I129" s="149"/>
      <c r="J129" s="149">
        <f>ROUND(I129*H129,2)</f>
        <v>0</v>
      </c>
      <c r="K129" s="150"/>
      <c r="L129" s="27"/>
      <c r="M129" s="151" t="s">
        <v>1</v>
      </c>
      <c r="N129" s="152" t="s">
        <v>37</v>
      </c>
      <c r="O129" s="153">
        <v>0.46</v>
      </c>
      <c r="P129" s="153">
        <f>O129*H129</f>
        <v>10.626000000000001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134</v>
      </c>
      <c r="AT129" s="155" t="s">
        <v>130</v>
      </c>
      <c r="AU129" s="155" t="s">
        <v>80</v>
      </c>
      <c r="AY129" s="14" t="s">
        <v>128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80</v>
      </c>
      <c r="BK129" s="156">
        <f>ROUND(I129*H129,2)</f>
        <v>0</v>
      </c>
      <c r="BL129" s="14" t="s">
        <v>134</v>
      </c>
      <c r="BM129" s="155" t="s">
        <v>225</v>
      </c>
    </row>
    <row r="130" spans="1:65" s="2" customFormat="1" ht="33.75" customHeight="1">
      <c r="A130" s="26"/>
      <c r="B130" s="143"/>
      <c r="C130" s="144" t="s">
        <v>80</v>
      </c>
      <c r="D130" s="144" t="s">
        <v>130</v>
      </c>
      <c r="E130" s="145" t="s">
        <v>226</v>
      </c>
      <c r="F130" s="146" t="s">
        <v>227</v>
      </c>
      <c r="G130" s="147" t="s">
        <v>188</v>
      </c>
      <c r="H130" s="148">
        <v>23.1</v>
      </c>
      <c r="I130" s="149"/>
      <c r="J130" s="149">
        <f>ROUND(I130*H130,2)</f>
        <v>0</v>
      </c>
      <c r="K130" s="150"/>
      <c r="L130" s="27"/>
      <c r="M130" s="151" t="s">
        <v>1</v>
      </c>
      <c r="N130" s="152" t="s">
        <v>37</v>
      </c>
      <c r="O130" s="153">
        <v>7.0999999999999994E-2</v>
      </c>
      <c r="P130" s="153">
        <f>O130*H130</f>
        <v>1.6400999999999999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134</v>
      </c>
      <c r="AT130" s="155" t="s">
        <v>130</v>
      </c>
      <c r="AU130" s="155" t="s">
        <v>80</v>
      </c>
      <c r="AY130" s="14" t="s">
        <v>128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80</v>
      </c>
      <c r="BK130" s="156">
        <f>ROUND(I130*H130,2)</f>
        <v>0</v>
      </c>
      <c r="BL130" s="14" t="s">
        <v>134</v>
      </c>
      <c r="BM130" s="155" t="s">
        <v>228</v>
      </c>
    </row>
    <row r="131" spans="1:65" s="2" customFormat="1" ht="26.25" customHeight="1">
      <c r="A131" s="26"/>
      <c r="B131" s="143"/>
      <c r="C131" s="144" t="s">
        <v>139</v>
      </c>
      <c r="D131" s="144" t="s">
        <v>130</v>
      </c>
      <c r="E131" s="145" t="s">
        <v>229</v>
      </c>
      <c r="F131" s="146" t="s">
        <v>230</v>
      </c>
      <c r="G131" s="147" t="s">
        <v>188</v>
      </c>
      <c r="H131" s="148">
        <v>23.1</v>
      </c>
      <c r="I131" s="149"/>
      <c r="J131" s="149">
        <f>ROUND(I131*H131,2)</f>
        <v>0</v>
      </c>
      <c r="K131" s="150"/>
      <c r="L131" s="27"/>
      <c r="M131" s="151" t="s">
        <v>1</v>
      </c>
      <c r="N131" s="152" t="s">
        <v>37</v>
      </c>
      <c r="O131" s="153">
        <v>8.9999999999999993E-3</v>
      </c>
      <c r="P131" s="153">
        <f>O131*H131</f>
        <v>0.2079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134</v>
      </c>
      <c r="AT131" s="155" t="s">
        <v>130</v>
      </c>
      <c r="AU131" s="155" t="s">
        <v>80</v>
      </c>
      <c r="AY131" s="14" t="s">
        <v>128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80</v>
      </c>
      <c r="BK131" s="156">
        <f>ROUND(I131*H131,2)</f>
        <v>0</v>
      </c>
      <c r="BL131" s="14" t="s">
        <v>134</v>
      </c>
      <c r="BM131" s="155" t="s">
        <v>231</v>
      </c>
    </row>
    <row r="132" spans="1:65" s="2" customFormat="1" ht="41.25" customHeight="1">
      <c r="A132" s="26"/>
      <c r="B132" s="143"/>
      <c r="C132" s="144" t="s">
        <v>134</v>
      </c>
      <c r="D132" s="144" t="s">
        <v>130</v>
      </c>
      <c r="E132" s="145" t="s">
        <v>232</v>
      </c>
      <c r="F132" s="146" t="s">
        <v>233</v>
      </c>
      <c r="G132" s="147" t="s">
        <v>203</v>
      </c>
      <c r="H132" s="148">
        <v>36.96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37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134</v>
      </c>
      <c r="AT132" s="155" t="s">
        <v>130</v>
      </c>
      <c r="AU132" s="155" t="s">
        <v>80</v>
      </c>
      <c r="AY132" s="14" t="s">
        <v>128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80</v>
      </c>
      <c r="BK132" s="156">
        <f>ROUND(I132*H132,2)</f>
        <v>0</v>
      </c>
      <c r="BL132" s="14" t="s">
        <v>134</v>
      </c>
      <c r="BM132" s="155" t="s">
        <v>234</v>
      </c>
    </row>
    <row r="133" spans="1:65" s="2" customFormat="1" ht="16.5" customHeight="1">
      <c r="A133" s="26"/>
      <c r="B133" s="143"/>
      <c r="C133" s="144" t="s">
        <v>150</v>
      </c>
      <c r="D133" s="144" t="s">
        <v>130</v>
      </c>
      <c r="E133" s="145" t="s">
        <v>235</v>
      </c>
      <c r="F133" s="146" t="s">
        <v>236</v>
      </c>
      <c r="G133" s="147" t="s">
        <v>142</v>
      </c>
      <c r="H133" s="148">
        <v>154</v>
      </c>
      <c r="I133" s="149"/>
      <c r="J133" s="149">
        <f>ROUND(I133*H133,2)</f>
        <v>0</v>
      </c>
      <c r="K133" s="150"/>
      <c r="L133" s="27"/>
      <c r="M133" s="151" t="s">
        <v>1</v>
      </c>
      <c r="N133" s="152" t="s">
        <v>37</v>
      </c>
      <c r="O133" s="153">
        <v>1.7000000000000001E-2</v>
      </c>
      <c r="P133" s="153">
        <f>O133*H133</f>
        <v>2.6180000000000003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134</v>
      </c>
      <c r="AT133" s="155" t="s">
        <v>130</v>
      </c>
      <c r="AU133" s="155" t="s">
        <v>80</v>
      </c>
      <c r="AY133" s="14" t="s">
        <v>128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80</v>
      </c>
      <c r="BK133" s="156">
        <f>ROUND(I133*H133,2)</f>
        <v>0</v>
      </c>
      <c r="BL133" s="14" t="s">
        <v>134</v>
      </c>
      <c r="BM133" s="155" t="s">
        <v>237</v>
      </c>
    </row>
    <row r="134" spans="1:65" s="12" customFormat="1" ht="22.9" customHeight="1">
      <c r="B134" s="131"/>
      <c r="D134" s="132" t="s">
        <v>70</v>
      </c>
      <c r="E134" s="141" t="s">
        <v>80</v>
      </c>
      <c r="F134" s="141" t="s">
        <v>238</v>
      </c>
      <c r="J134" s="142">
        <f>BK134</f>
        <v>0</v>
      </c>
      <c r="L134" s="131"/>
      <c r="M134" s="135"/>
      <c r="N134" s="136"/>
      <c r="O134" s="136"/>
      <c r="P134" s="137">
        <f>P135</f>
        <v>6.3140000000000001</v>
      </c>
      <c r="Q134" s="136"/>
      <c r="R134" s="137">
        <f>R135</f>
        <v>4.62E-3</v>
      </c>
      <c r="S134" s="136"/>
      <c r="T134" s="138">
        <f>T135</f>
        <v>0</v>
      </c>
      <c r="AR134" s="132" t="s">
        <v>76</v>
      </c>
      <c r="AT134" s="139" t="s">
        <v>70</v>
      </c>
      <c r="AU134" s="139" t="s">
        <v>76</v>
      </c>
      <c r="AY134" s="132" t="s">
        <v>128</v>
      </c>
      <c r="BK134" s="140">
        <f>BK135</f>
        <v>0</v>
      </c>
    </row>
    <row r="135" spans="1:65" s="2" customFormat="1" ht="16.5" customHeight="1">
      <c r="A135" s="26"/>
      <c r="B135" s="143"/>
      <c r="C135" s="144" t="s">
        <v>154</v>
      </c>
      <c r="D135" s="144" t="s">
        <v>130</v>
      </c>
      <c r="E135" s="145" t="s">
        <v>239</v>
      </c>
      <c r="F135" s="146" t="s">
        <v>240</v>
      </c>
      <c r="G135" s="147" t="s">
        <v>142</v>
      </c>
      <c r="H135" s="148">
        <v>154</v>
      </c>
      <c r="I135" s="149"/>
      <c r="J135" s="149">
        <f>ROUND(I135*H135,2)</f>
        <v>0</v>
      </c>
      <c r="K135" s="150"/>
      <c r="L135" s="27"/>
      <c r="M135" s="151" t="s">
        <v>1</v>
      </c>
      <c r="N135" s="152" t="s">
        <v>37</v>
      </c>
      <c r="O135" s="153">
        <v>4.1000000000000002E-2</v>
      </c>
      <c r="P135" s="153">
        <f>O135*H135</f>
        <v>6.3140000000000001</v>
      </c>
      <c r="Q135" s="153">
        <v>3.0000000000000001E-5</v>
      </c>
      <c r="R135" s="153">
        <f>Q135*H135</f>
        <v>4.62E-3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134</v>
      </c>
      <c r="AT135" s="155" t="s">
        <v>130</v>
      </c>
      <c r="AU135" s="155" t="s">
        <v>80</v>
      </c>
      <c r="AY135" s="14" t="s">
        <v>128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80</v>
      </c>
      <c r="BK135" s="156">
        <f>ROUND(I135*H135,2)</f>
        <v>0</v>
      </c>
      <c r="BL135" s="14" t="s">
        <v>134</v>
      </c>
      <c r="BM135" s="155" t="s">
        <v>241</v>
      </c>
    </row>
    <row r="136" spans="1:65" s="12" customFormat="1" ht="22.9" customHeight="1">
      <c r="B136" s="131"/>
      <c r="D136" s="132" t="s">
        <v>70</v>
      </c>
      <c r="E136" s="141" t="s">
        <v>154</v>
      </c>
      <c r="F136" s="141" t="s">
        <v>242</v>
      </c>
      <c r="J136" s="142">
        <f>BK136</f>
        <v>0</v>
      </c>
      <c r="L136" s="131"/>
      <c r="M136" s="135"/>
      <c r="N136" s="136"/>
      <c r="O136" s="136"/>
      <c r="P136" s="137">
        <f>P137</f>
        <v>46.2</v>
      </c>
      <c r="Q136" s="136"/>
      <c r="R136" s="137">
        <f>R137</f>
        <v>42.434699999999999</v>
      </c>
      <c r="S136" s="136"/>
      <c r="T136" s="138">
        <f>T137</f>
        <v>0</v>
      </c>
      <c r="AR136" s="132" t="s">
        <v>76</v>
      </c>
      <c r="AT136" s="139" t="s">
        <v>70</v>
      </c>
      <c r="AU136" s="139" t="s">
        <v>76</v>
      </c>
      <c r="AY136" s="132" t="s">
        <v>128</v>
      </c>
      <c r="BK136" s="140">
        <f>BK137</f>
        <v>0</v>
      </c>
    </row>
    <row r="137" spans="1:65" s="2" customFormat="1" ht="32.25" customHeight="1">
      <c r="A137" s="26"/>
      <c r="B137" s="143"/>
      <c r="C137" s="144" t="s">
        <v>158</v>
      </c>
      <c r="D137" s="144" t="s">
        <v>130</v>
      </c>
      <c r="E137" s="145" t="s">
        <v>243</v>
      </c>
      <c r="F137" s="146" t="s">
        <v>244</v>
      </c>
      <c r="G137" s="147" t="s">
        <v>188</v>
      </c>
      <c r="H137" s="148">
        <v>23.1</v>
      </c>
      <c r="I137" s="149"/>
      <c r="J137" s="149">
        <f>ROUND(I137*H137,2)</f>
        <v>0</v>
      </c>
      <c r="K137" s="150"/>
      <c r="L137" s="27"/>
      <c r="M137" s="151" t="s">
        <v>1</v>
      </c>
      <c r="N137" s="152" t="s">
        <v>37</v>
      </c>
      <c r="O137" s="153">
        <v>2</v>
      </c>
      <c r="P137" s="153">
        <f>O137*H137</f>
        <v>46.2</v>
      </c>
      <c r="Q137" s="153">
        <v>1.837</v>
      </c>
      <c r="R137" s="153">
        <f>Q137*H137</f>
        <v>42.434699999999999</v>
      </c>
      <c r="S137" s="153">
        <v>0</v>
      </c>
      <c r="T137" s="15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134</v>
      </c>
      <c r="AT137" s="155" t="s">
        <v>130</v>
      </c>
      <c r="AU137" s="155" t="s">
        <v>80</v>
      </c>
      <c r="AY137" s="14" t="s">
        <v>128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80</v>
      </c>
      <c r="BK137" s="156">
        <f>ROUND(I137*H137,2)</f>
        <v>0</v>
      </c>
      <c r="BL137" s="14" t="s">
        <v>134</v>
      </c>
      <c r="BM137" s="155" t="s">
        <v>245</v>
      </c>
    </row>
    <row r="138" spans="1:65" s="12" customFormat="1" ht="22.9" customHeight="1">
      <c r="B138" s="131"/>
      <c r="D138" s="132" t="s">
        <v>70</v>
      </c>
      <c r="E138" s="141" t="s">
        <v>165</v>
      </c>
      <c r="F138" s="141" t="s">
        <v>246</v>
      </c>
      <c r="J138" s="142">
        <f>BK138</f>
        <v>0</v>
      </c>
      <c r="L138" s="131"/>
      <c r="M138" s="135"/>
      <c r="N138" s="136"/>
      <c r="O138" s="136"/>
      <c r="P138" s="137">
        <f>P139</f>
        <v>12</v>
      </c>
      <c r="Q138" s="136"/>
      <c r="R138" s="137">
        <f>R139</f>
        <v>0</v>
      </c>
      <c r="S138" s="136"/>
      <c r="T138" s="138">
        <f>T139</f>
        <v>0</v>
      </c>
      <c r="AR138" s="132" t="s">
        <v>76</v>
      </c>
      <c r="AT138" s="139" t="s">
        <v>70</v>
      </c>
      <c r="AU138" s="139" t="s">
        <v>76</v>
      </c>
      <c r="AY138" s="132" t="s">
        <v>128</v>
      </c>
      <c r="BK138" s="140">
        <f>BK139</f>
        <v>0</v>
      </c>
    </row>
    <row r="139" spans="1:65" s="2" customFormat="1" ht="50.25" customHeight="1">
      <c r="A139" s="26"/>
      <c r="B139" s="143"/>
      <c r="C139" s="144" t="s">
        <v>148</v>
      </c>
      <c r="D139" s="144" t="s">
        <v>130</v>
      </c>
      <c r="E139" s="145" t="s">
        <v>247</v>
      </c>
      <c r="F139" s="146" t="s">
        <v>248</v>
      </c>
      <c r="G139" s="147" t="s">
        <v>249</v>
      </c>
      <c r="H139" s="148">
        <v>1</v>
      </c>
      <c r="I139" s="149"/>
      <c r="J139" s="149">
        <f>ROUND(I139*H139,2)</f>
        <v>0</v>
      </c>
      <c r="K139" s="150"/>
      <c r="L139" s="27"/>
      <c r="M139" s="151" t="s">
        <v>1</v>
      </c>
      <c r="N139" s="152" t="s">
        <v>37</v>
      </c>
      <c r="O139" s="153">
        <v>12</v>
      </c>
      <c r="P139" s="153">
        <f>O139*H139</f>
        <v>12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134</v>
      </c>
      <c r="AT139" s="155" t="s">
        <v>130</v>
      </c>
      <c r="AU139" s="155" t="s">
        <v>80</v>
      </c>
      <c r="AY139" s="14" t="s">
        <v>128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80</v>
      </c>
      <c r="BK139" s="156">
        <f>ROUND(I139*H139,2)</f>
        <v>0</v>
      </c>
      <c r="BL139" s="14" t="s">
        <v>134</v>
      </c>
      <c r="BM139" s="155" t="s">
        <v>250</v>
      </c>
    </row>
    <row r="140" spans="1:65" s="12" customFormat="1" ht="22.9" customHeight="1">
      <c r="B140" s="131"/>
      <c r="D140" s="132" t="s">
        <v>70</v>
      </c>
      <c r="E140" s="141" t="s">
        <v>198</v>
      </c>
      <c r="F140" s="141" t="s">
        <v>199</v>
      </c>
      <c r="J140" s="142">
        <f>BK140</f>
        <v>0</v>
      </c>
      <c r="L140" s="131"/>
      <c r="M140" s="135"/>
      <c r="N140" s="136"/>
      <c r="O140" s="136"/>
      <c r="P140" s="137">
        <f>P141</f>
        <v>1.9946330000000001</v>
      </c>
      <c r="Q140" s="136"/>
      <c r="R140" s="137">
        <f>R141</f>
        <v>0</v>
      </c>
      <c r="S140" s="136"/>
      <c r="T140" s="138">
        <f>T141</f>
        <v>0</v>
      </c>
      <c r="AR140" s="132" t="s">
        <v>76</v>
      </c>
      <c r="AT140" s="139" t="s">
        <v>70</v>
      </c>
      <c r="AU140" s="139" t="s">
        <v>76</v>
      </c>
      <c r="AY140" s="132" t="s">
        <v>128</v>
      </c>
      <c r="BK140" s="140">
        <f>BK141</f>
        <v>0</v>
      </c>
    </row>
    <row r="141" spans="1:65" s="2" customFormat="1" ht="48" customHeight="1">
      <c r="A141" s="26"/>
      <c r="B141" s="143"/>
      <c r="C141" s="144" t="s">
        <v>165</v>
      </c>
      <c r="D141" s="144" t="s">
        <v>130</v>
      </c>
      <c r="E141" s="145" t="s">
        <v>251</v>
      </c>
      <c r="F141" s="146" t="s">
        <v>252</v>
      </c>
      <c r="G141" s="147" t="s">
        <v>203</v>
      </c>
      <c r="H141" s="148">
        <v>42.439</v>
      </c>
      <c r="I141" s="149"/>
      <c r="J141" s="149">
        <f>ROUND(I141*H141,2)</f>
        <v>0</v>
      </c>
      <c r="K141" s="150"/>
      <c r="L141" s="27"/>
      <c r="M141" s="167" t="s">
        <v>1</v>
      </c>
      <c r="N141" s="168" t="s">
        <v>37</v>
      </c>
      <c r="O141" s="169">
        <v>4.7E-2</v>
      </c>
      <c r="P141" s="169">
        <f>O141*H141</f>
        <v>1.9946330000000001</v>
      </c>
      <c r="Q141" s="169">
        <v>0</v>
      </c>
      <c r="R141" s="169">
        <f>Q141*H141</f>
        <v>0</v>
      </c>
      <c r="S141" s="169">
        <v>0</v>
      </c>
      <c r="T141" s="17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134</v>
      </c>
      <c r="AT141" s="155" t="s">
        <v>130</v>
      </c>
      <c r="AU141" s="155" t="s">
        <v>80</v>
      </c>
      <c r="AY141" s="14" t="s">
        <v>128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80</v>
      </c>
      <c r="BK141" s="156">
        <f>ROUND(I141*H141,2)</f>
        <v>0</v>
      </c>
      <c r="BL141" s="14" t="s">
        <v>134</v>
      </c>
      <c r="BM141" s="155" t="s">
        <v>253</v>
      </c>
    </row>
    <row r="142" spans="1:65" s="2" customFormat="1" ht="6.95" customHeight="1">
      <c r="A142" s="26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</sheetData>
  <autoFilter ref="C125:K141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5"/>
  <sheetViews>
    <sheetView showGridLines="0" topLeftCell="A148" workbookViewId="0">
      <selection activeCell="J14" sqref="J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06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Doplnenie medziblokového priestoru  Popradská - Kmeťova</v>
      </c>
      <c r="F7" s="213"/>
      <c r="G7" s="213"/>
      <c r="H7" s="213"/>
      <c r="L7" s="17"/>
    </row>
    <row r="8" spans="1:46" s="1" customFormat="1" ht="12" customHeight="1">
      <c r="B8" s="17"/>
      <c r="D8" s="23" t="s">
        <v>103</v>
      </c>
      <c r="L8" s="17"/>
    </row>
    <row r="9" spans="1:46" s="2" customFormat="1" ht="16.5" customHeight="1">
      <c r="A9" s="26"/>
      <c r="B9" s="27"/>
      <c r="C9" s="26"/>
      <c r="D9" s="26"/>
      <c r="E9" s="212" t="s">
        <v>217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218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3" t="s">
        <v>254</v>
      </c>
      <c r="F11" s="211"/>
      <c r="G11" s="211"/>
      <c r="H11" s="211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20</v>
      </c>
      <c r="E16" s="26"/>
      <c r="F16" s="26"/>
      <c r="G16" s="26"/>
      <c r="H16" s="26"/>
      <c r="I16" s="23" t="s">
        <v>21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22</v>
      </c>
      <c r="F17" s="26"/>
      <c r="G17" s="26"/>
      <c r="H17" s="26"/>
      <c r="I17" s="23" t="s">
        <v>23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24</v>
      </c>
      <c r="E19" s="26"/>
      <c r="F19" s="26"/>
      <c r="G19" s="26"/>
      <c r="H19" s="26"/>
      <c r="I19" s="23" t="s">
        <v>21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99" t="str">
        <f>'Rekapitulácia stavby'!E14</f>
        <v xml:space="preserve"> </v>
      </c>
      <c r="F20" s="199"/>
      <c r="G20" s="199"/>
      <c r="H20" s="199"/>
      <c r="I20" s="23" t="s">
        <v>23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21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27</v>
      </c>
      <c r="F23" s="26"/>
      <c r="G23" s="26"/>
      <c r="H23" s="26"/>
      <c r="I23" s="23" t="s">
        <v>23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29</v>
      </c>
      <c r="E25" s="26"/>
      <c r="F25" s="26"/>
      <c r="G25" s="26"/>
      <c r="H25" s="26"/>
      <c r="I25" s="23" t="s">
        <v>21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23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30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02" t="s">
        <v>1</v>
      </c>
      <c r="F29" s="202"/>
      <c r="G29" s="202"/>
      <c r="H29" s="20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31</v>
      </c>
      <c r="E32" s="26"/>
      <c r="F32" s="26"/>
      <c r="G32" s="26"/>
      <c r="H32" s="26"/>
      <c r="I32" s="26"/>
      <c r="J32" s="65">
        <f>ROUND(J122,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35</v>
      </c>
      <c r="E35" s="23" t="s">
        <v>36</v>
      </c>
      <c r="F35" s="99">
        <f>ROUND((SUM(BE122:BE134)),  2)</f>
        <v>0</v>
      </c>
      <c r="G35" s="26"/>
      <c r="H35" s="26"/>
      <c r="I35" s="100">
        <v>0.2</v>
      </c>
      <c r="J35" s="99">
        <f>ROUND(((SUM(BE122:BE134))*I35),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37</v>
      </c>
      <c r="F36" s="99">
        <f>ROUND((SUM(BF122:BF134)),  2)</f>
        <v>0</v>
      </c>
      <c r="G36" s="26"/>
      <c r="H36" s="26"/>
      <c r="I36" s="100">
        <v>0.2</v>
      </c>
      <c r="J36" s="99">
        <f>ROUND(((SUM(BF122:BF134))*I36),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9">
        <f>ROUND((SUM(BG122:BG134)),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39</v>
      </c>
      <c r="F38" s="99">
        <f>ROUND((SUM(BH122:BH134)),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ROUND((SUM(BI122:BI134)),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41</v>
      </c>
      <c r="E41" s="54"/>
      <c r="F41" s="54"/>
      <c r="G41" s="103" t="s">
        <v>42</v>
      </c>
      <c r="H41" s="104" t="s">
        <v>43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105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2" t="str">
        <f>E7</f>
        <v>Doplnenie medziblokového priestoru  Popradská - Kmeťova</v>
      </c>
      <c r="F85" s="213"/>
      <c r="G85" s="213"/>
      <c r="H85" s="21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103</v>
      </c>
      <c r="L86" s="17"/>
    </row>
    <row r="87" spans="1:31" s="2" customFormat="1" ht="16.5" customHeight="1">
      <c r="A87" s="26"/>
      <c r="B87" s="27"/>
      <c r="C87" s="26"/>
      <c r="D87" s="26"/>
      <c r="E87" s="212" t="s">
        <v>217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218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3" t="str">
        <f>E11</f>
        <v>02 - SO-02-2 Mestský mobiliár</v>
      </c>
      <c r="F89" s="211"/>
      <c r="G89" s="211"/>
      <c r="H89" s="211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Nitra Popradská-Kmeťova p.č. 462/3</v>
      </c>
      <c r="G91" s="26"/>
      <c r="H91" s="26"/>
      <c r="I91" s="23" t="s">
        <v>19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40.15" customHeight="1">
      <c r="A93" s="26"/>
      <c r="B93" s="27"/>
      <c r="C93" s="23" t="s">
        <v>20</v>
      </c>
      <c r="D93" s="26"/>
      <c r="E93" s="26"/>
      <c r="F93" s="21" t="str">
        <f>E17</f>
        <v>Mesto Nitra</v>
      </c>
      <c r="G93" s="26"/>
      <c r="H93" s="26"/>
      <c r="I93" s="23" t="s">
        <v>26</v>
      </c>
      <c r="J93" s="24" t="str">
        <f>E23</f>
        <v>S.A.I.spol s r.o. - Ing. arch. Ivan Šuráni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24</v>
      </c>
      <c r="D94" s="26"/>
      <c r="E94" s="26"/>
      <c r="F94" s="21" t="str">
        <f>IF(E20="","",E20)</f>
        <v xml:space="preserve"> </v>
      </c>
      <c r="G94" s="26"/>
      <c r="H94" s="26"/>
      <c r="I94" s="23" t="s">
        <v>29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106</v>
      </c>
      <c r="D96" s="101"/>
      <c r="E96" s="101"/>
      <c r="F96" s="101"/>
      <c r="G96" s="101"/>
      <c r="H96" s="101"/>
      <c r="I96" s="101"/>
      <c r="J96" s="110" t="s">
        <v>107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108</v>
      </c>
      <c r="D98" s="26"/>
      <c r="E98" s="26"/>
      <c r="F98" s="26"/>
      <c r="G98" s="26"/>
      <c r="H98" s="26"/>
      <c r="I98" s="26"/>
      <c r="J98" s="65">
        <f>J122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109</v>
      </c>
    </row>
    <row r="99" spans="1:47" s="9" customFormat="1" ht="24.95" customHeight="1">
      <c r="B99" s="112"/>
      <c r="D99" s="113" t="s">
        <v>110</v>
      </c>
      <c r="E99" s="114"/>
      <c r="F99" s="114"/>
      <c r="G99" s="114"/>
      <c r="H99" s="114"/>
      <c r="I99" s="114"/>
      <c r="J99" s="115">
        <f>J123</f>
        <v>0</v>
      </c>
      <c r="L99" s="112"/>
    </row>
    <row r="100" spans="1:47" s="10" customFormat="1" ht="19.899999999999999" customHeight="1">
      <c r="B100" s="116"/>
      <c r="D100" s="117" t="s">
        <v>222</v>
      </c>
      <c r="E100" s="118"/>
      <c r="F100" s="118"/>
      <c r="G100" s="118"/>
      <c r="H100" s="118"/>
      <c r="I100" s="118"/>
      <c r="J100" s="119">
        <f>J124</f>
        <v>0</v>
      </c>
      <c r="L100" s="116"/>
    </row>
    <row r="101" spans="1:47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47" s="2" customFormat="1" ht="6.95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47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24.95" customHeight="1">
      <c r="A107" s="26"/>
      <c r="B107" s="27"/>
      <c r="C107" s="18" t="s">
        <v>656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16.5" customHeight="1">
      <c r="A110" s="26"/>
      <c r="B110" s="27"/>
      <c r="C110" s="26"/>
      <c r="D110" s="26"/>
      <c r="E110" s="212" t="str">
        <f>E7</f>
        <v>Doplnenie medziblokového priestoru  Popradská - Kmeťova</v>
      </c>
      <c r="F110" s="213"/>
      <c r="G110" s="213"/>
      <c r="H110" s="213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1" customFormat="1" ht="12" customHeight="1">
      <c r="B111" s="17"/>
      <c r="C111" s="23" t="s">
        <v>103</v>
      </c>
      <c r="L111" s="17"/>
    </row>
    <row r="112" spans="1:47" s="2" customFormat="1" ht="16.5" customHeight="1">
      <c r="A112" s="26"/>
      <c r="B112" s="27"/>
      <c r="C112" s="26"/>
      <c r="D112" s="26"/>
      <c r="E112" s="212" t="s">
        <v>217</v>
      </c>
      <c r="F112" s="211"/>
      <c r="G112" s="211"/>
      <c r="H112" s="211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218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73" t="str">
        <f>E11</f>
        <v>02 - SO-02-2 Mestský mobiliár</v>
      </c>
      <c r="F114" s="211"/>
      <c r="G114" s="211"/>
      <c r="H114" s="21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F14</f>
        <v>Nitra Popradská-Kmeťova p.č. 462/3</v>
      </c>
      <c r="G116" s="26"/>
      <c r="H116" s="26"/>
      <c r="I116" s="23" t="s">
        <v>19</v>
      </c>
      <c r="J116" s="49" t="str">
        <f>IF(J14="","",J14)</f>
        <v/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40.15" customHeight="1">
      <c r="A118" s="26"/>
      <c r="B118" s="27"/>
      <c r="C118" s="23" t="s">
        <v>20</v>
      </c>
      <c r="D118" s="26"/>
      <c r="E118" s="26"/>
      <c r="F118" s="21" t="str">
        <f>E17</f>
        <v>Mesto Nitra</v>
      </c>
      <c r="G118" s="26"/>
      <c r="H118" s="26"/>
      <c r="I118" s="23" t="s">
        <v>26</v>
      </c>
      <c r="J118" s="24" t="str">
        <f>E23</f>
        <v>S.A.I.spol s r.o. - Ing. arch. Ivan Šuráni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24</v>
      </c>
      <c r="D119" s="26"/>
      <c r="E119" s="26"/>
      <c r="F119" s="21" t="str">
        <f>IF(E20="","",E20)</f>
        <v xml:space="preserve"> </v>
      </c>
      <c r="G119" s="26"/>
      <c r="H119" s="26"/>
      <c r="I119" s="23" t="s">
        <v>29</v>
      </c>
      <c r="J119" s="24" t="str">
        <f>E26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0"/>
      <c r="B121" s="121"/>
      <c r="C121" s="122" t="s">
        <v>115</v>
      </c>
      <c r="D121" s="123" t="s">
        <v>56</v>
      </c>
      <c r="E121" s="123" t="s">
        <v>52</v>
      </c>
      <c r="F121" s="123" t="s">
        <v>53</v>
      </c>
      <c r="G121" s="123" t="s">
        <v>116</v>
      </c>
      <c r="H121" s="123" t="s">
        <v>117</v>
      </c>
      <c r="I121" s="123" t="s">
        <v>118</v>
      </c>
      <c r="J121" s="124" t="s">
        <v>107</v>
      </c>
      <c r="K121" s="125" t="s">
        <v>119</v>
      </c>
      <c r="L121" s="126"/>
      <c r="M121" s="56" t="s">
        <v>1</v>
      </c>
      <c r="N121" s="57" t="s">
        <v>35</v>
      </c>
      <c r="O121" s="57" t="s">
        <v>120</v>
      </c>
      <c r="P121" s="57" t="s">
        <v>121</v>
      </c>
      <c r="Q121" s="57" t="s">
        <v>122</v>
      </c>
      <c r="R121" s="57" t="s">
        <v>123</v>
      </c>
      <c r="S121" s="57" t="s">
        <v>124</v>
      </c>
      <c r="T121" s="58" t="s">
        <v>125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>
      <c r="A122" s="26"/>
      <c r="B122" s="27"/>
      <c r="C122" s="63" t="s">
        <v>108</v>
      </c>
      <c r="D122" s="26"/>
      <c r="E122" s="26"/>
      <c r="F122" s="26"/>
      <c r="G122" s="26"/>
      <c r="H122" s="26"/>
      <c r="I122" s="26"/>
      <c r="J122" s="127">
        <f>BK122</f>
        <v>0</v>
      </c>
      <c r="K122" s="26"/>
      <c r="L122" s="27"/>
      <c r="M122" s="59"/>
      <c r="N122" s="50"/>
      <c r="O122" s="60"/>
      <c r="P122" s="128">
        <f>P123</f>
        <v>109.2</v>
      </c>
      <c r="Q122" s="60"/>
      <c r="R122" s="128">
        <f>R123</f>
        <v>0</v>
      </c>
      <c r="S122" s="60"/>
      <c r="T122" s="129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70</v>
      </c>
      <c r="AU122" s="14" t="s">
        <v>109</v>
      </c>
      <c r="BK122" s="130">
        <f>BK123</f>
        <v>0</v>
      </c>
    </row>
    <row r="123" spans="1:65" s="12" customFormat="1" ht="25.9" customHeight="1">
      <c r="B123" s="131"/>
      <c r="D123" s="132" t="s">
        <v>70</v>
      </c>
      <c r="E123" s="133" t="s">
        <v>126</v>
      </c>
      <c r="F123" s="133" t="s">
        <v>127</v>
      </c>
      <c r="J123" s="134">
        <f>BK123</f>
        <v>0</v>
      </c>
      <c r="L123" s="131"/>
      <c r="M123" s="135"/>
      <c r="N123" s="136"/>
      <c r="O123" s="136"/>
      <c r="P123" s="137">
        <f>P124</f>
        <v>109.2</v>
      </c>
      <c r="Q123" s="136"/>
      <c r="R123" s="137">
        <f>R124</f>
        <v>0</v>
      </c>
      <c r="S123" s="136"/>
      <c r="T123" s="138">
        <f>T124</f>
        <v>0</v>
      </c>
      <c r="AR123" s="132" t="s">
        <v>76</v>
      </c>
      <c r="AT123" s="139" t="s">
        <v>70</v>
      </c>
      <c r="AU123" s="139" t="s">
        <v>71</v>
      </c>
      <c r="AY123" s="132" t="s">
        <v>128</v>
      </c>
      <c r="BK123" s="140">
        <f>BK124</f>
        <v>0</v>
      </c>
    </row>
    <row r="124" spans="1:65" s="12" customFormat="1" ht="22.9" customHeight="1">
      <c r="B124" s="131"/>
      <c r="D124" s="132" t="s">
        <v>70</v>
      </c>
      <c r="E124" s="141" t="s">
        <v>165</v>
      </c>
      <c r="F124" s="141" t="s">
        <v>246</v>
      </c>
      <c r="J124" s="142">
        <f>BK124</f>
        <v>0</v>
      </c>
      <c r="L124" s="131"/>
      <c r="M124" s="135"/>
      <c r="N124" s="136"/>
      <c r="O124" s="136"/>
      <c r="P124" s="137">
        <f>SUM(P125:P134)</f>
        <v>109.2</v>
      </c>
      <c r="Q124" s="136"/>
      <c r="R124" s="137">
        <f>SUM(R125:R134)</f>
        <v>0</v>
      </c>
      <c r="S124" s="136"/>
      <c r="T124" s="138">
        <f>SUM(T125:T134)</f>
        <v>0</v>
      </c>
      <c r="AR124" s="132" t="s">
        <v>76</v>
      </c>
      <c r="AT124" s="139" t="s">
        <v>70</v>
      </c>
      <c r="AU124" s="139" t="s">
        <v>76</v>
      </c>
      <c r="AY124" s="132" t="s">
        <v>128</v>
      </c>
      <c r="BK124" s="140">
        <f>SUM(BK125:BK134)</f>
        <v>0</v>
      </c>
    </row>
    <row r="125" spans="1:65" s="2" customFormat="1" ht="72.75" customHeight="1">
      <c r="A125" s="26"/>
      <c r="B125" s="143"/>
      <c r="C125" s="144" t="s">
        <v>76</v>
      </c>
      <c r="D125" s="144" t="s">
        <v>130</v>
      </c>
      <c r="E125" s="145" t="s">
        <v>255</v>
      </c>
      <c r="F125" s="146" t="s">
        <v>256</v>
      </c>
      <c r="G125" s="147" t="s">
        <v>257</v>
      </c>
      <c r="H125" s="148">
        <v>7</v>
      </c>
      <c r="I125" s="149"/>
      <c r="J125" s="149">
        <f t="shared" ref="J125:J134" si="0">ROUND(I125*H125,2)</f>
        <v>0</v>
      </c>
      <c r="K125" s="150"/>
      <c r="L125" s="27"/>
      <c r="M125" s="151" t="s">
        <v>1</v>
      </c>
      <c r="N125" s="152" t="s">
        <v>37</v>
      </c>
      <c r="O125" s="153">
        <v>2.6869999999999998</v>
      </c>
      <c r="P125" s="153">
        <f t="shared" ref="P125:P134" si="1">O125*H125</f>
        <v>18.808999999999997</v>
      </c>
      <c r="Q125" s="153">
        <v>0</v>
      </c>
      <c r="R125" s="153">
        <f t="shared" ref="R125:R134" si="2">Q125*H125</f>
        <v>0</v>
      </c>
      <c r="S125" s="153">
        <v>0</v>
      </c>
      <c r="T125" s="154">
        <f t="shared" ref="T125:T134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134</v>
      </c>
      <c r="AT125" s="155" t="s">
        <v>130</v>
      </c>
      <c r="AU125" s="155" t="s">
        <v>80</v>
      </c>
      <c r="AY125" s="14" t="s">
        <v>128</v>
      </c>
      <c r="BE125" s="156">
        <f t="shared" ref="BE125:BE134" si="4">IF(N125="základná",J125,0)</f>
        <v>0</v>
      </c>
      <c r="BF125" s="156">
        <f t="shared" ref="BF125:BF134" si="5">IF(N125="znížená",J125,0)</f>
        <v>0</v>
      </c>
      <c r="BG125" s="156">
        <f t="shared" ref="BG125:BG134" si="6">IF(N125="zákl. prenesená",J125,0)</f>
        <v>0</v>
      </c>
      <c r="BH125" s="156">
        <f t="shared" ref="BH125:BH134" si="7">IF(N125="zníž. prenesená",J125,0)</f>
        <v>0</v>
      </c>
      <c r="BI125" s="156">
        <f t="shared" ref="BI125:BI134" si="8">IF(N125="nulová",J125,0)</f>
        <v>0</v>
      </c>
      <c r="BJ125" s="14" t="s">
        <v>80</v>
      </c>
      <c r="BK125" s="156">
        <f t="shared" ref="BK125:BK134" si="9">ROUND(I125*H125,2)</f>
        <v>0</v>
      </c>
      <c r="BL125" s="14" t="s">
        <v>134</v>
      </c>
      <c r="BM125" s="155" t="s">
        <v>258</v>
      </c>
    </row>
    <row r="126" spans="1:65" s="2" customFormat="1" ht="37.5" customHeight="1">
      <c r="A126" s="26"/>
      <c r="B126" s="143"/>
      <c r="C126" s="144" t="s">
        <v>80</v>
      </c>
      <c r="D126" s="144" t="s">
        <v>130</v>
      </c>
      <c r="E126" s="145" t="s">
        <v>259</v>
      </c>
      <c r="F126" s="146" t="s">
        <v>260</v>
      </c>
      <c r="G126" s="147" t="s">
        <v>133</v>
      </c>
      <c r="H126" s="148">
        <v>7</v>
      </c>
      <c r="I126" s="149"/>
      <c r="J126" s="149">
        <f t="shared" si="0"/>
        <v>0</v>
      </c>
      <c r="K126" s="150"/>
      <c r="L126" s="27"/>
      <c r="M126" s="151" t="s">
        <v>1</v>
      </c>
      <c r="N126" s="152" t="s">
        <v>37</v>
      </c>
      <c r="O126" s="153">
        <v>0.76100000000000001</v>
      </c>
      <c r="P126" s="153">
        <f t="shared" si="1"/>
        <v>5.327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134</v>
      </c>
      <c r="AT126" s="155" t="s">
        <v>130</v>
      </c>
      <c r="AU126" s="155" t="s">
        <v>80</v>
      </c>
      <c r="AY126" s="14" t="s">
        <v>128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80</v>
      </c>
      <c r="BK126" s="156">
        <f t="shared" si="9"/>
        <v>0</v>
      </c>
      <c r="BL126" s="14" t="s">
        <v>134</v>
      </c>
      <c r="BM126" s="155" t="s">
        <v>261</v>
      </c>
    </row>
    <row r="127" spans="1:65" s="2" customFormat="1" ht="57.75" customHeight="1">
      <c r="A127" s="26"/>
      <c r="B127" s="143"/>
      <c r="C127" s="144" t="s">
        <v>139</v>
      </c>
      <c r="D127" s="144" t="s">
        <v>130</v>
      </c>
      <c r="E127" s="145" t="s">
        <v>262</v>
      </c>
      <c r="F127" s="146" t="s">
        <v>263</v>
      </c>
      <c r="G127" s="147" t="s">
        <v>257</v>
      </c>
      <c r="H127" s="148">
        <v>13</v>
      </c>
      <c r="I127" s="149"/>
      <c r="J127" s="149">
        <f t="shared" si="0"/>
        <v>0</v>
      </c>
      <c r="K127" s="150"/>
      <c r="L127" s="27"/>
      <c r="M127" s="151" t="s">
        <v>1</v>
      </c>
      <c r="N127" s="152" t="s">
        <v>37</v>
      </c>
      <c r="O127" s="153">
        <v>2.6869999999999998</v>
      </c>
      <c r="P127" s="153">
        <f t="shared" si="1"/>
        <v>34.930999999999997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134</v>
      </c>
      <c r="AT127" s="155" t="s">
        <v>130</v>
      </c>
      <c r="AU127" s="155" t="s">
        <v>80</v>
      </c>
      <c r="AY127" s="14" t="s">
        <v>128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80</v>
      </c>
      <c r="BK127" s="156">
        <f t="shared" si="9"/>
        <v>0</v>
      </c>
      <c r="BL127" s="14" t="s">
        <v>134</v>
      </c>
      <c r="BM127" s="155" t="s">
        <v>264</v>
      </c>
    </row>
    <row r="128" spans="1:65" s="2" customFormat="1" ht="45" customHeight="1">
      <c r="A128" s="26"/>
      <c r="B128" s="143"/>
      <c r="C128" s="144" t="s">
        <v>134</v>
      </c>
      <c r="D128" s="144" t="s">
        <v>130</v>
      </c>
      <c r="E128" s="145" t="s">
        <v>265</v>
      </c>
      <c r="F128" s="146" t="s">
        <v>266</v>
      </c>
      <c r="G128" s="147" t="s">
        <v>133</v>
      </c>
      <c r="H128" s="148">
        <v>13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37</v>
      </c>
      <c r="O128" s="153">
        <v>0.35099999999999998</v>
      </c>
      <c r="P128" s="153">
        <f t="shared" si="1"/>
        <v>4.5629999999999997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134</v>
      </c>
      <c r="AT128" s="155" t="s">
        <v>130</v>
      </c>
      <c r="AU128" s="155" t="s">
        <v>80</v>
      </c>
      <c r="AY128" s="14" t="s">
        <v>128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80</v>
      </c>
      <c r="BK128" s="156">
        <f t="shared" si="9"/>
        <v>0</v>
      </c>
      <c r="BL128" s="14" t="s">
        <v>134</v>
      </c>
      <c r="BM128" s="155" t="s">
        <v>267</v>
      </c>
    </row>
    <row r="129" spans="1:65" s="2" customFormat="1" ht="71.25" customHeight="1">
      <c r="A129" s="26"/>
      <c r="B129" s="143"/>
      <c r="C129" s="144" t="s">
        <v>150</v>
      </c>
      <c r="D129" s="144" t="s">
        <v>130</v>
      </c>
      <c r="E129" s="145" t="s">
        <v>268</v>
      </c>
      <c r="F129" s="146" t="s">
        <v>269</v>
      </c>
      <c r="G129" s="147" t="s">
        <v>257</v>
      </c>
      <c r="H129" s="148">
        <v>10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37</v>
      </c>
      <c r="O129" s="153">
        <v>2.6869999999999998</v>
      </c>
      <c r="P129" s="153">
        <f t="shared" si="1"/>
        <v>26.869999999999997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134</v>
      </c>
      <c r="AT129" s="155" t="s">
        <v>130</v>
      </c>
      <c r="AU129" s="155" t="s">
        <v>80</v>
      </c>
      <c r="AY129" s="14" t="s">
        <v>128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80</v>
      </c>
      <c r="BK129" s="156">
        <f t="shared" si="9"/>
        <v>0</v>
      </c>
      <c r="BL129" s="14" t="s">
        <v>134</v>
      </c>
      <c r="BM129" s="155" t="s">
        <v>270</v>
      </c>
    </row>
    <row r="130" spans="1:65" s="2" customFormat="1" ht="36.75" customHeight="1">
      <c r="A130" s="26"/>
      <c r="B130" s="143"/>
      <c r="C130" s="144" t="s">
        <v>154</v>
      </c>
      <c r="D130" s="144" t="s">
        <v>130</v>
      </c>
      <c r="E130" s="145" t="s">
        <v>271</v>
      </c>
      <c r="F130" s="146" t="s">
        <v>272</v>
      </c>
      <c r="G130" s="147" t="s">
        <v>133</v>
      </c>
      <c r="H130" s="148">
        <v>10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37</v>
      </c>
      <c r="O130" s="153">
        <v>0.35099999999999998</v>
      </c>
      <c r="P130" s="153">
        <f t="shared" si="1"/>
        <v>3.51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134</v>
      </c>
      <c r="AT130" s="155" t="s">
        <v>130</v>
      </c>
      <c r="AU130" s="155" t="s">
        <v>80</v>
      </c>
      <c r="AY130" s="14" t="s">
        <v>128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80</v>
      </c>
      <c r="BK130" s="156">
        <f t="shared" si="9"/>
        <v>0</v>
      </c>
      <c r="BL130" s="14" t="s">
        <v>134</v>
      </c>
      <c r="BM130" s="155" t="s">
        <v>273</v>
      </c>
    </row>
    <row r="131" spans="1:65" s="2" customFormat="1" ht="76.5" customHeight="1">
      <c r="A131" s="26"/>
      <c r="B131" s="143"/>
      <c r="C131" s="144" t="s">
        <v>158</v>
      </c>
      <c r="D131" s="144" t="s">
        <v>130</v>
      </c>
      <c r="E131" s="145" t="s">
        <v>274</v>
      </c>
      <c r="F131" s="146" t="s">
        <v>275</v>
      </c>
      <c r="G131" s="147" t="s">
        <v>257</v>
      </c>
      <c r="H131" s="148">
        <v>1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37</v>
      </c>
      <c r="O131" s="153">
        <v>2.6869999999999998</v>
      </c>
      <c r="P131" s="153">
        <f t="shared" si="1"/>
        <v>2.6869999999999998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134</v>
      </c>
      <c r="AT131" s="155" t="s">
        <v>130</v>
      </c>
      <c r="AU131" s="155" t="s">
        <v>80</v>
      </c>
      <c r="AY131" s="14" t="s">
        <v>128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80</v>
      </c>
      <c r="BK131" s="156">
        <f t="shared" si="9"/>
        <v>0</v>
      </c>
      <c r="BL131" s="14" t="s">
        <v>134</v>
      </c>
      <c r="BM131" s="155" t="s">
        <v>276</v>
      </c>
    </row>
    <row r="132" spans="1:65" s="2" customFormat="1" ht="37.5" customHeight="1">
      <c r="A132" s="26"/>
      <c r="B132" s="143"/>
      <c r="C132" s="144" t="s">
        <v>148</v>
      </c>
      <c r="D132" s="144" t="s">
        <v>130</v>
      </c>
      <c r="E132" s="145" t="s">
        <v>277</v>
      </c>
      <c r="F132" s="146" t="s">
        <v>278</v>
      </c>
      <c r="G132" s="147" t="s">
        <v>133</v>
      </c>
      <c r="H132" s="148">
        <v>1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37</v>
      </c>
      <c r="O132" s="153">
        <v>0.35099999999999998</v>
      </c>
      <c r="P132" s="153">
        <f t="shared" si="1"/>
        <v>0.35099999999999998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134</v>
      </c>
      <c r="AT132" s="155" t="s">
        <v>130</v>
      </c>
      <c r="AU132" s="155" t="s">
        <v>80</v>
      </c>
      <c r="AY132" s="14" t="s">
        <v>128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80</v>
      </c>
      <c r="BK132" s="156">
        <f t="shared" si="9"/>
        <v>0</v>
      </c>
      <c r="BL132" s="14" t="s">
        <v>134</v>
      </c>
      <c r="BM132" s="155" t="s">
        <v>279</v>
      </c>
    </row>
    <row r="133" spans="1:65" s="2" customFormat="1" ht="53.25" customHeight="1">
      <c r="A133" s="26"/>
      <c r="B133" s="143"/>
      <c r="C133" s="144" t="s">
        <v>165</v>
      </c>
      <c r="D133" s="144" t="s">
        <v>130</v>
      </c>
      <c r="E133" s="145" t="s">
        <v>280</v>
      </c>
      <c r="F133" s="146" t="s">
        <v>281</v>
      </c>
      <c r="G133" s="147" t="s">
        <v>257</v>
      </c>
      <c r="H133" s="148">
        <v>4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37</v>
      </c>
      <c r="O133" s="153">
        <v>2.6869999999999998</v>
      </c>
      <c r="P133" s="153">
        <f t="shared" si="1"/>
        <v>10.747999999999999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134</v>
      </c>
      <c r="AT133" s="155" t="s">
        <v>130</v>
      </c>
      <c r="AU133" s="155" t="s">
        <v>80</v>
      </c>
      <c r="AY133" s="14" t="s">
        <v>128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80</v>
      </c>
      <c r="BK133" s="156">
        <f t="shared" si="9"/>
        <v>0</v>
      </c>
      <c r="BL133" s="14" t="s">
        <v>134</v>
      </c>
      <c r="BM133" s="155" t="s">
        <v>282</v>
      </c>
    </row>
    <row r="134" spans="1:65" s="2" customFormat="1" ht="48" customHeight="1">
      <c r="A134" s="26"/>
      <c r="B134" s="143"/>
      <c r="C134" s="144" t="s">
        <v>169</v>
      </c>
      <c r="D134" s="144" t="s">
        <v>130</v>
      </c>
      <c r="E134" s="145" t="s">
        <v>283</v>
      </c>
      <c r="F134" s="146" t="s">
        <v>284</v>
      </c>
      <c r="G134" s="147" t="s">
        <v>133</v>
      </c>
      <c r="H134" s="148">
        <v>4</v>
      </c>
      <c r="I134" s="149"/>
      <c r="J134" s="149">
        <f t="shared" si="0"/>
        <v>0</v>
      </c>
      <c r="K134" s="150"/>
      <c r="L134" s="27"/>
      <c r="M134" s="167" t="s">
        <v>1</v>
      </c>
      <c r="N134" s="168" t="s">
        <v>37</v>
      </c>
      <c r="O134" s="169">
        <v>0.35099999999999998</v>
      </c>
      <c r="P134" s="169">
        <f t="shared" si="1"/>
        <v>1.4039999999999999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134</v>
      </c>
      <c r="AT134" s="155" t="s">
        <v>130</v>
      </c>
      <c r="AU134" s="155" t="s">
        <v>80</v>
      </c>
      <c r="AY134" s="14" t="s">
        <v>128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80</v>
      </c>
      <c r="BK134" s="156">
        <f t="shared" si="9"/>
        <v>0</v>
      </c>
      <c r="BL134" s="14" t="s">
        <v>134</v>
      </c>
      <c r="BM134" s="155" t="s">
        <v>285</v>
      </c>
    </row>
    <row r="135" spans="1:65" s="2" customFormat="1" ht="6.95" customHeight="1">
      <c r="A135" s="26"/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27"/>
      <c r="M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</sheetData>
  <autoFilter ref="C121:K13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5"/>
  <sheetViews>
    <sheetView showGridLines="0" topLeftCell="A187" workbookViewId="0">
      <selection activeCell="J14" sqref="J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06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Doplnenie medziblokového priestoru  Popradská - Kmeťova</v>
      </c>
      <c r="F7" s="213"/>
      <c r="G7" s="213"/>
      <c r="H7" s="213"/>
      <c r="L7" s="17"/>
    </row>
    <row r="8" spans="1:46" s="1" customFormat="1" ht="12" customHeight="1">
      <c r="B8" s="17"/>
      <c r="D8" s="23" t="s">
        <v>103</v>
      </c>
      <c r="L8" s="17"/>
    </row>
    <row r="9" spans="1:46" s="2" customFormat="1" ht="16.5" customHeight="1">
      <c r="A9" s="26"/>
      <c r="B9" s="27"/>
      <c r="C9" s="26"/>
      <c r="D9" s="26"/>
      <c r="E9" s="212" t="s">
        <v>217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218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3" t="s">
        <v>286</v>
      </c>
      <c r="F11" s="211"/>
      <c r="G11" s="211"/>
      <c r="H11" s="211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20</v>
      </c>
      <c r="E16" s="26"/>
      <c r="F16" s="26"/>
      <c r="G16" s="26"/>
      <c r="H16" s="26"/>
      <c r="I16" s="23" t="s">
        <v>21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22</v>
      </c>
      <c r="F17" s="26"/>
      <c r="G17" s="26"/>
      <c r="H17" s="26"/>
      <c r="I17" s="23" t="s">
        <v>23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24</v>
      </c>
      <c r="E19" s="26"/>
      <c r="F19" s="26"/>
      <c r="G19" s="26"/>
      <c r="H19" s="26"/>
      <c r="I19" s="23" t="s">
        <v>21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99" t="str">
        <f>'Rekapitulácia stavby'!E14</f>
        <v xml:space="preserve"> </v>
      </c>
      <c r="F20" s="199"/>
      <c r="G20" s="199"/>
      <c r="H20" s="199"/>
      <c r="I20" s="23" t="s">
        <v>23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21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27</v>
      </c>
      <c r="F23" s="26"/>
      <c r="G23" s="26"/>
      <c r="H23" s="26"/>
      <c r="I23" s="23" t="s">
        <v>23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29</v>
      </c>
      <c r="E25" s="26"/>
      <c r="F25" s="26"/>
      <c r="G25" s="26"/>
      <c r="H25" s="26"/>
      <c r="I25" s="23" t="s">
        <v>21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23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30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02" t="s">
        <v>1</v>
      </c>
      <c r="F29" s="202"/>
      <c r="G29" s="202"/>
      <c r="H29" s="20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31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35</v>
      </c>
      <c r="E35" s="23" t="s">
        <v>36</v>
      </c>
      <c r="F35" s="99">
        <f>ROUND((SUM(BE129:BE204)),  2)</f>
        <v>0</v>
      </c>
      <c r="G35" s="26"/>
      <c r="H35" s="26"/>
      <c r="I35" s="100">
        <v>0.2</v>
      </c>
      <c r="J35" s="99">
        <f>ROUND(((SUM(BE129:BE204))*I35),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37</v>
      </c>
      <c r="F36" s="99">
        <f>ROUND((SUM(BF129:BF204)),  2)</f>
        <v>0</v>
      </c>
      <c r="G36" s="26"/>
      <c r="H36" s="26"/>
      <c r="I36" s="100">
        <v>0.2</v>
      </c>
      <c r="J36" s="99">
        <f>ROUND(((SUM(BF129:BF204))*I36),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9">
        <f>ROUND((SUM(BG129:BG204)),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39</v>
      </c>
      <c r="F38" s="99">
        <f>ROUND((SUM(BH129:BH204)),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ROUND((SUM(BI129:BI204)),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41</v>
      </c>
      <c r="E41" s="54"/>
      <c r="F41" s="54"/>
      <c r="G41" s="103" t="s">
        <v>42</v>
      </c>
      <c r="H41" s="104" t="s">
        <v>43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105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2" t="str">
        <f>E7</f>
        <v>Doplnenie medziblokového priestoru  Popradská - Kmeťova</v>
      </c>
      <c r="F85" s="213"/>
      <c r="G85" s="213"/>
      <c r="H85" s="21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103</v>
      </c>
      <c r="L86" s="17"/>
    </row>
    <row r="87" spans="1:31" s="2" customFormat="1" ht="16.5" customHeight="1">
      <c r="A87" s="26"/>
      <c r="B87" s="27"/>
      <c r="C87" s="26"/>
      <c r="D87" s="26"/>
      <c r="E87" s="212" t="s">
        <v>217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218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3" t="str">
        <f>E11</f>
        <v>03 - SO-02-3 Herné prvky</v>
      </c>
      <c r="F89" s="211"/>
      <c r="G89" s="211"/>
      <c r="H89" s="211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Nitra Popradská-Kmeťova p.č. 462/3</v>
      </c>
      <c r="G91" s="26"/>
      <c r="H91" s="26"/>
      <c r="I91" s="23" t="s">
        <v>19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40.15" customHeight="1">
      <c r="A93" s="26"/>
      <c r="B93" s="27"/>
      <c r="C93" s="23" t="s">
        <v>20</v>
      </c>
      <c r="D93" s="26"/>
      <c r="E93" s="26"/>
      <c r="F93" s="21" t="str">
        <f>E17</f>
        <v>Mesto Nitra</v>
      </c>
      <c r="G93" s="26"/>
      <c r="H93" s="26"/>
      <c r="I93" s="23" t="s">
        <v>26</v>
      </c>
      <c r="J93" s="24" t="str">
        <f>E23</f>
        <v>S.A.I.spol s r.o. - Ing. arch. Ivan Šuráni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24</v>
      </c>
      <c r="D94" s="26"/>
      <c r="E94" s="26"/>
      <c r="F94" s="21" t="str">
        <f>IF(E20="","",E20)</f>
        <v xml:space="preserve"> </v>
      </c>
      <c r="G94" s="26"/>
      <c r="H94" s="26"/>
      <c r="I94" s="23" t="s">
        <v>29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106</v>
      </c>
      <c r="D96" s="101"/>
      <c r="E96" s="101"/>
      <c r="F96" s="101"/>
      <c r="G96" s="101"/>
      <c r="H96" s="101"/>
      <c r="I96" s="101"/>
      <c r="J96" s="110" t="s">
        <v>107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108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109</v>
      </c>
    </row>
    <row r="99" spans="1:47" s="9" customFormat="1" ht="24.95" customHeight="1">
      <c r="B99" s="112"/>
      <c r="D99" s="113" t="s">
        <v>287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7" s="10" customFormat="1" ht="19.899999999999999" customHeight="1">
      <c r="B100" s="116"/>
      <c r="D100" s="117" t="s">
        <v>288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7" s="10" customFormat="1" ht="19.899999999999999" customHeight="1">
      <c r="B101" s="116"/>
      <c r="D101" s="117" t="s">
        <v>289</v>
      </c>
      <c r="E101" s="118"/>
      <c r="F101" s="118"/>
      <c r="G101" s="118"/>
      <c r="H101" s="118"/>
      <c r="I101" s="118"/>
      <c r="J101" s="119">
        <f>J135</f>
        <v>0</v>
      </c>
      <c r="L101" s="116"/>
    </row>
    <row r="102" spans="1:47" s="10" customFormat="1" ht="19.899999999999999" customHeight="1">
      <c r="B102" s="116"/>
      <c r="D102" s="117" t="s">
        <v>290</v>
      </c>
      <c r="E102" s="118"/>
      <c r="F102" s="118"/>
      <c r="G102" s="118"/>
      <c r="H102" s="118"/>
      <c r="I102" s="118"/>
      <c r="J102" s="119">
        <f>J138</f>
        <v>0</v>
      </c>
      <c r="L102" s="116"/>
    </row>
    <row r="103" spans="1:47" s="10" customFormat="1" ht="19.899999999999999" customHeight="1">
      <c r="B103" s="116"/>
      <c r="D103" s="117" t="s">
        <v>291</v>
      </c>
      <c r="E103" s="118"/>
      <c r="F103" s="118"/>
      <c r="G103" s="118"/>
      <c r="H103" s="118"/>
      <c r="I103" s="118"/>
      <c r="J103" s="119">
        <f>J155</f>
        <v>0</v>
      </c>
      <c r="L103" s="116"/>
    </row>
    <row r="104" spans="1:47" s="10" customFormat="1" ht="19.899999999999999" customHeight="1">
      <c r="B104" s="116"/>
      <c r="D104" s="117" t="s">
        <v>292</v>
      </c>
      <c r="E104" s="118"/>
      <c r="F104" s="118"/>
      <c r="G104" s="118"/>
      <c r="H104" s="118"/>
      <c r="I104" s="118"/>
      <c r="J104" s="119">
        <f>J158</f>
        <v>0</v>
      </c>
      <c r="L104" s="116"/>
    </row>
    <row r="105" spans="1:47" s="10" customFormat="1" ht="19.899999999999999" customHeight="1">
      <c r="B105" s="116"/>
      <c r="D105" s="117" t="s">
        <v>293</v>
      </c>
      <c r="E105" s="118"/>
      <c r="F105" s="118"/>
      <c r="G105" s="118"/>
      <c r="H105" s="118"/>
      <c r="I105" s="118"/>
      <c r="J105" s="119">
        <f>J185</f>
        <v>0</v>
      </c>
      <c r="L105" s="116"/>
    </row>
    <row r="106" spans="1:47" s="10" customFormat="1" ht="19.899999999999999" customHeight="1">
      <c r="B106" s="116"/>
      <c r="D106" s="117" t="s">
        <v>294</v>
      </c>
      <c r="E106" s="118"/>
      <c r="F106" s="118"/>
      <c r="G106" s="118"/>
      <c r="H106" s="118"/>
      <c r="I106" s="118"/>
      <c r="J106" s="119">
        <f>J188</f>
        <v>0</v>
      </c>
      <c r="L106" s="116"/>
    </row>
    <row r="107" spans="1:47" s="10" customFormat="1" ht="19.899999999999999" customHeight="1">
      <c r="B107" s="116"/>
      <c r="D107" s="117" t="s">
        <v>295</v>
      </c>
      <c r="E107" s="118"/>
      <c r="F107" s="118"/>
      <c r="G107" s="118"/>
      <c r="H107" s="118"/>
      <c r="I107" s="118"/>
      <c r="J107" s="119">
        <f>J191</f>
        <v>0</v>
      </c>
      <c r="L107" s="116"/>
    </row>
    <row r="108" spans="1:47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31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24.95" customHeight="1">
      <c r="A114" s="26"/>
      <c r="B114" s="27"/>
      <c r="C114" s="18" t="s">
        <v>656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16.5" customHeight="1">
      <c r="A117" s="26"/>
      <c r="B117" s="27"/>
      <c r="C117" s="26"/>
      <c r="D117" s="26"/>
      <c r="E117" s="212" t="str">
        <f>E7</f>
        <v>Doplnenie medziblokového priestoru  Popradská - Kmeťova</v>
      </c>
      <c r="F117" s="213"/>
      <c r="G117" s="213"/>
      <c r="H117" s="213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1" customFormat="1" ht="12" customHeight="1">
      <c r="B118" s="17"/>
      <c r="C118" s="23" t="s">
        <v>103</v>
      </c>
      <c r="L118" s="17"/>
    </row>
    <row r="119" spans="1:31" s="2" customFormat="1" ht="16.5" customHeight="1">
      <c r="A119" s="26"/>
      <c r="B119" s="27"/>
      <c r="C119" s="26"/>
      <c r="D119" s="26"/>
      <c r="E119" s="212" t="s">
        <v>217</v>
      </c>
      <c r="F119" s="211"/>
      <c r="G119" s="211"/>
      <c r="H119" s="211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218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173" t="str">
        <f>E11</f>
        <v>03 - SO-02-3 Herné prvky</v>
      </c>
      <c r="F121" s="211"/>
      <c r="G121" s="211"/>
      <c r="H121" s="211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>Nitra Popradská-Kmeťova p.č. 462/3</v>
      </c>
      <c r="G123" s="26"/>
      <c r="H123" s="26"/>
      <c r="I123" s="23" t="s">
        <v>19</v>
      </c>
      <c r="J123" s="49" t="str">
        <f>IF(J14="","",J14)</f>
        <v/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40.15" customHeight="1">
      <c r="A125" s="26"/>
      <c r="B125" s="27"/>
      <c r="C125" s="23" t="s">
        <v>20</v>
      </c>
      <c r="D125" s="26"/>
      <c r="E125" s="26"/>
      <c r="F125" s="21" t="str">
        <f>E17</f>
        <v>Mesto Nitra</v>
      </c>
      <c r="G125" s="26"/>
      <c r="H125" s="26"/>
      <c r="I125" s="23" t="s">
        <v>26</v>
      </c>
      <c r="J125" s="24" t="str">
        <f>E23</f>
        <v>S.A.I.spol s r.o. - Ing. arch. Ivan Šuráni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24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29</v>
      </c>
      <c r="J126" s="24" t="str">
        <f>E26</f>
        <v xml:space="preserve"> 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115</v>
      </c>
      <c r="D128" s="123" t="s">
        <v>56</v>
      </c>
      <c r="E128" s="123" t="s">
        <v>52</v>
      </c>
      <c r="F128" s="123" t="s">
        <v>53</v>
      </c>
      <c r="G128" s="123" t="s">
        <v>116</v>
      </c>
      <c r="H128" s="123" t="s">
        <v>117</v>
      </c>
      <c r="I128" s="123" t="s">
        <v>118</v>
      </c>
      <c r="J128" s="124" t="s">
        <v>107</v>
      </c>
      <c r="K128" s="125" t="s">
        <v>119</v>
      </c>
      <c r="L128" s="126"/>
      <c r="M128" s="56" t="s">
        <v>1</v>
      </c>
      <c r="N128" s="57" t="s">
        <v>35</v>
      </c>
      <c r="O128" s="57" t="s">
        <v>120</v>
      </c>
      <c r="P128" s="57" t="s">
        <v>121</v>
      </c>
      <c r="Q128" s="57" t="s">
        <v>122</v>
      </c>
      <c r="R128" s="57" t="s">
        <v>123</v>
      </c>
      <c r="S128" s="57" t="s">
        <v>124</v>
      </c>
      <c r="T128" s="58" t="s">
        <v>125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108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</f>
        <v>302.68161499999997</v>
      </c>
      <c r="Q129" s="60"/>
      <c r="R129" s="128">
        <f>R130</f>
        <v>98.220377710000008</v>
      </c>
      <c r="S129" s="60"/>
      <c r="T129" s="129">
        <f>T130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70</v>
      </c>
      <c r="AU129" s="14" t="s">
        <v>109</v>
      </c>
      <c r="BK129" s="130">
        <f>BK130</f>
        <v>0</v>
      </c>
    </row>
    <row r="130" spans="1:65" s="12" customFormat="1" ht="25.9" customHeight="1">
      <c r="B130" s="131"/>
      <c r="D130" s="132" t="s">
        <v>70</v>
      </c>
      <c r="E130" s="133" t="s">
        <v>126</v>
      </c>
      <c r="F130" s="133" t="s">
        <v>296</v>
      </c>
      <c r="J130" s="134">
        <f>BK130</f>
        <v>0</v>
      </c>
      <c r="L130" s="131"/>
      <c r="M130" s="135"/>
      <c r="N130" s="136"/>
      <c r="O130" s="136"/>
      <c r="P130" s="137">
        <f>P131+P135+P138+P155+P158+P185+P188+P191</f>
        <v>302.68161499999997</v>
      </c>
      <c r="Q130" s="136"/>
      <c r="R130" s="137">
        <f>R131+R135+R138+R155+R158+R185+R188+R191</f>
        <v>98.220377710000008</v>
      </c>
      <c r="S130" s="136"/>
      <c r="T130" s="138">
        <f>T131+T135+T138+T155+T158+T185+T188+T191</f>
        <v>0</v>
      </c>
      <c r="AR130" s="132" t="s">
        <v>76</v>
      </c>
      <c r="AT130" s="139" t="s">
        <v>70</v>
      </c>
      <c r="AU130" s="139" t="s">
        <v>71</v>
      </c>
      <c r="AY130" s="132" t="s">
        <v>128</v>
      </c>
      <c r="BK130" s="140">
        <f>BK131+BK135+BK138+BK155+BK158+BK185+BK188+BK191</f>
        <v>0</v>
      </c>
    </row>
    <row r="131" spans="1:65" s="12" customFormat="1" ht="22.9" customHeight="1">
      <c r="B131" s="131"/>
      <c r="D131" s="132" t="s">
        <v>70</v>
      </c>
      <c r="E131" s="141" t="s">
        <v>76</v>
      </c>
      <c r="F131" s="141" t="s">
        <v>297</v>
      </c>
      <c r="J131" s="142">
        <f>BK131</f>
        <v>0</v>
      </c>
      <c r="L131" s="131"/>
      <c r="M131" s="135"/>
      <c r="N131" s="136"/>
      <c r="O131" s="136"/>
      <c r="P131" s="137">
        <f>SUM(P132:P134)</f>
        <v>12.067799999999998</v>
      </c>
      <c r="Q131" s="136"/>
      <c r="R131" s="137">
        <f>SUM(R132:R134)</f>
        <v>9.7999999999999983E-5</v>
      </c>
      <c r="S131" s="136"/>
      <c r="T131" s="138">
        <f>SUM(T132:T134)</f>
        <v>0</v>
      </c>
      <c r="AR131" s="132" t="s">
        <v>76</v>
      </c>
      <c r="AT131" s="139" t="s">
        <v>70</v>
      </c>
      <c r="AU131" s="139" t="s">
        <v>76</v>
      </c>
      <c r="AY131" s="132" t="s">
        <v>128</v>
      </c>
      <c r="BK131" s="140">
        <f>SUM(BK132:BK134)</f>
        <v>0</v>
      </c>
    </row>
    <row r="132" spans="1:65" s="2" customFormat="1" ht="69" customHeight="1">
      <c r="A132" s="26"/>
      <c r="B132" s="143"/>
      <c r="C132" s="144" t="s">
        <v>76</v>
      </c>
      <c r="D132" s="144" t="s">
        <v>130</v>
      </c>
      <c r="E132" s="145" t="s">
        <v>298</v>
      </c>
      <c r="F132" s="146" t="s">
        <v>299</v>
      </c>
      <c r="G132" s="147" t="s">
        <v>300</v>
      </c>
      <c r="H132" s="148">
        <v>132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37</v>
      </c>
      <c r="O132" s="153">
        <v>7.1999999999999995E-2</v>
      </c>
      <c r="P132" s="153">
        <f>O132*H132</f>
        <v>9.5039999999999996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194</v>
      </c>
      <c r="AT132" s="155" t="s">
        <v>130</v>
      </c>
      <c r="AU132" s="155" t="s">
        <v>80</v>
      </c>
      <c r="AY132" s="14" t="s">
        <v>128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80</v>
      </c>
      <c r="BK132" s="156">
        <f>ROUND(I132*H132,2)</f>
        <v>0</v>
      </c>
      <c r="BL132" s="14" t="s">
        <v>194</v>
      </c>
      <c r="BM132" s="155" t="s">
        <v>301</v>
      </c>
    </row>
    <row r="133" spans="1:65" s="2" customFormat="1" ht="37.5" customHeight="1">
      <c r="A133" s="26"/>
      <c r="B133" s="143"/>
      <c r="C133" s="144" t="s">
        <v>80</v>
      </c>
      <c r="D133" s="144" t="s">
        <v>130</v>
      </c>
      <c r="E133" s="145" t="s">
        <v>302</v>
      </c>
      <c r="F133" s="146" t="s">
        <v>303</v>
      </c>
      <c r="G133" s="147" t="s">
        <v>142</v>
      </c>
      <c r="H133" s="148">
        <v>0.7</v>
      </c>
      <c r="I133" s="149"/>
      <c r="J133" s="149">
        <f>ROUND(I133*H133,2)</f>
        <v>0</v>
      </c>
      <c r="K133" s="150"/>
      <c r="L133" s="27"/>
      <c r="M133" s="151" t="s">
        <v>1</v>
      </c>
      <c r="N133" s="152" t="s">
        <v>37</v>
      </c>
      <c r="O133" s="153">
        <v>0.68400000000000005</v>
      </c>
      <c r="P133" s="153">
        <f>O133*H133</f>
        <v>0.4788</v>
      </c>
      <c r="Q133" s="153">
        <v>1.3999999999999999E-4</v>
      </c>
      <c r="R133" s="153">
        <f>Q133*H133</f>
        <v>9.7999999999999983E-5</v>
      </c>
      <c r="S133" s="153">
        <v>0</v>
      </c>
      <c r="T133" s="15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194</v>
      </c>
      <c r="AT133" s="155" t="s">
        <v>130</v>
      </c>
      <c r="AU133" s="155" t="s">
        <v>80</v>
      </c>
      <c r="AY133" s="14" t="s">
        <v>128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80</v>
      </c>
      <c r="BK133" s="156">
        <f>ROUND(I133*H133,2)</f>
        <v>0</v>
      </c>
      <c r="BL133" s="14" t="s">
        <v>194</v>
      </c>
      <c r="BM133" s="155" t="s">
        <v>304</v>
      </c>
    </row>
    <row r="134" spans="1:65" s="2" customFormat="1" ht="37.5" customHeight="1">
      <c r="A134" s="26"/>
      <c r="B134" s="143"/>
      <c r="C134" s="144" t="s">
        <v>139</v>
      </c>
      <c r="D134" s="144" t="s">
        <v>130</v>
      </c>
      <c r="E134" s="145" t="s">
        <v>305</v>
      </c>
      <c r="F134" s="146" t="s">
        <v>306</v>
      </c>
      <c r="G134" s="147" t="s">
        <v>300</v>
      </c>
      <c r="H134" s="148">
        <v>139</v>
      </c>
      <c r="I134" s="149"/>
      <c r="J134" s="149">
        <f>ROUND(I134*H134,2)</f>
        <v>0</v>
      </c>
      <c r="K134" s="150"/>
      <c r="L134" s="27"/>
      <c r="M134" s="151" t="s">
        <v>1</v>
      </c>
      <c r="N134" s="152" t="s">
        <v>37</v>
      </c>
      <c r="O134" s="153">
        <v>1.4999999999999999E-2</v>
      </c>
      <c r="P134" s="153">
        <f>O134*H134</f>
        <v>2.085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194</v>
      </c>
      <c r="AT134" s="155" t="s">
        <v>130</v>
      </c>
      <c r="AU134" s="155" t="s">
        <v>80</v>
      </c>
      <c r="AY134" s="14" t="s">
        <v>128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80</v>
      </c>
      <c r="BK134" s="156">
        <f>ROUND(I134*H134,2)</f>
        <v>0</v>
      </c>
      <c r="BL134" s="14" t="s">
        <v>194</v>
      </c>
      <c r="BM134" s="155" t="s">
        <v>307</v>
      </c>
    </row>
    <row r="135" spans="1:65" s="12" customFormat="1" ht="22.9" customHeight="1">
      <c r="B135" s="131"/>
      <c r="D135" s="132" t="s">
        <v>70</v>
      </c>
      <c r="E135" s="141" t="s">
        <v>80</v>
      </c>
      <c r="F135" s="141" t="s">
        <v>308</v>
      </c>
      <c r="J135" s="142">
        <f>BK135</f>
        <v>0</v>
      </c>
      <c r="L135" s="131"/>
      <c r="M135" s="135"/>
      <c r="N135" s="136"/>
      <c r="O135" s="136"/>
      <c r="P135" s="137">
        <f>SUM(P136:P137)</f>
        <v>0.216</v>
      </c>
      <c r="Q135" s="136"/>
      <c r="R135" s="137">
        <f>SUM(R136:R137)</f>
        <v>3.0000000000000001E-5</v>
      </c>
      <c r="S135" s="136"/>
      <c r="T135" s="138">
        <f>SUM(T136:T137)</f>
        <v>0</v>
      </c>
      <c r="AR135" s="132" t="s">
        <v>76</v>
      </c>
      <c r="AT135" s="139" t="s">
        <v>70</v>
      </c>
      <c r="AU135" s="139" t="s">
        <v>76</v>
      </c>
      <c r="AY135" s="132" t="s">
        <v>128</v>
      </c>
      <c r="BK135" s="140">
        <f>SUM(BK136:BK137)</f>
        <v>0</v>
      </c>
    </row>
    <row r="136" spans="1:65" s="2" customFormat="1" ht="64.5" customHeight="1">
      <c r="A136" s="26"/>
      <c r="B136" s="143"/>
      <c r="C136" s="144" t="s">
        <v>134</v>
      </c>
      <c r="D136" s="144" t="s">
        <v>130</v>
      </c>
      <c r="E136" s="145" t="s">
        <v>309</v>
      </c>
      <c r="F136" s="146" t="s">
        <v>310</v>
      </c>
      <c r="G136" s="147" t="s">
        <v>142</v>
      </c>
      <c r="H136" s="148">
        <v>1</v>
      </c>
      <c r="I136" s="149"/>
      <c r="J136" s="149">
        <f>ROUND(I136*H136,2)</f>
        <v>0</v>
      </c>
      <c r="K136" s="150"/>
      <c r="L136" s="27"/>
      <c r="M136" s="151" t="s">
        <v>1</v>
      </c>
      <c r="N136" s="152" t="s">
        <v>37</v>
      </c>
      <c r="O136" s="153">
        <v>3.5999999999999997E-2</v>
      </c>
      <c r="P136" s="153">
        <f>O136*H136</f>
        <v>3.5999999999999997E-2</v>
      </c>
      <c r="Q136" s="153">
        <v>3.0000000000000001E-5</v>
      </c>
      <c r="R136" s="153">
        <f>Q136*H136</f>
        <v>3.0000000000000001E-5</v>
      </c>
      <c r="S136" s="153">
        <v>0</v>
      </c>
      <c r="T136" s="154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134</v>
      </c>
      <c r="AT136" s="155" t="s">
        <v>130</v>
      </c>
      <c r="AU136" s="155" t="s">
        <v>80</v>
      </c>
      <c r="AY136" s="14" t="s">
        <v>128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80</v>
      </c>
      <c r="BK136" s="156">
        <f>ROUND(I136*H136,2)</f>
        <v>0</v>
      </c>
      <c r="BL136" s="14" t="s">
        <v>134</v>
      </c>
      <c r="BM136" s="155" t="s">
        <v>311</v>
      </c>
    </row>
    <row r="137" spans="1:65" s="2" customFormat="1" ht="33.75" customHeight="1">
      <c r="A137" s="26"/>
      <c r="B137" s="143"/>
      <c r="C137" s="144" t="s">
        <v>150</v>
      </c>
      <c r="D137" s="144" t="s">
        <v>130</v>
      </c>
      <c r="E137" s="145" t="s">
        <v>305</v>
      </c>
      <c r="F137" s="146" t="s">
        <v>306</v>
      </c>
      <c r="G137" s="147" t="s">
        <v>300</v>
      </c>
      <c r="H137" s="148">
        <v>12</v>
      </c>
      <c r="I137" s="149"/>
      <c r="J137" s="149">
        <f>ROUND(I137*H137,2)</f>
        <v>0</v>
      </c>
      <c r="K137" s="150"/>
      <c r="L137" s="27"/>
      <c r="M137" s="151" t="s">
        <v>1</v>
      </c>
      <c r="N137" s="152" t="s">
        <v>37</v>
      </c>
      <c r="O137" s="153">
        <v>1.4999999999999999E-2</v>
      </c>
      <c r="P137" s="153">
        <f>O137*H137</f>
        <v>0.18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134</v>
      </c>
      <c r="AT137" s="155" t="s">
        <v>130</v>
      </c>
      <c r="AU137" s="155" t="s">
        <v>80</v>
      </c>
      <c r="AY137" s="14" t="s">
        <v>128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80</v>
      </c>
      <c r="BK137" s="156">
        <f>ROUND(I137*H137,2)</f>
        <v>0</v>
      </c>
      <c r="BL137" s="14" t="s">
        <v>134</v>
      </c>
      <c r="BM137" s="155" t="s">
        <v>312</v>
      </c>
    </row>
    <row r="138" spans="1:65" s="12" customFormat="1" ht="22.9" customHeight="1">
      <c r="B138" s="131"/>
      <c r="D138" s="132" t="s">
        <v>70</v>
      </c>
      <c r="E138" s="141" t="s">
        <v>139</v>
      </c>
      <c r="F138" s="141" t="s">
        <v>313</v>
      </c>
      <c r="J138" s="142">
        <f>BK138</f>
        <v>0</v>
      </c>
      <c r="L138" s="131"/>
      <c r="M138" s="135"/>
      <c r="N138" s="136"/>
      <c r="O138" s="136"/>
      <c r="P138" s="137">
        <f>SUM(P139:P154)</f>
        <v>68.915677000000002</v>
      </c>
      <c r="Q138" s="136"/>
      <c r="R138" s="137">
        <f>SUM(R139:R154)</f>
        <v>26.718290640000003</v>
      </c>
      <c r="S138" s="136"/>
      <c r="T138" s="138">
        <f>SUM(T139:T154)</f>
        <v>0</v>
      </c>
      <c r="AR138" s="132" t="s">
        <v>76</v>
      </c>
      <c r="AT138" s="139" t="s">
        <v>70</v>
      </c>
      <c r="AU138" s="139" t="s">
        <v>76</v>
      </c>
      <c r="AY138" s="132" t="s">
        <v>128</v>
      </c>
      <c r="BK138" s="140">
        <f>SUM(BK139:BK154)</f>
        <v>0</v>
      </c>
    </row>
    <row r="139" spans="1:65" s="2" customFormat="1" ht="36" customHeight="1">
      <c r="A139" s="26"/>
      <c r="B139" s="143"/>
      <c r="C139" s="144" t="s">
        <v>154</v>
      </c>
      <c r="D139" s="144" t="s">
        <v>130</v>
      </c>
      <c r="E139" s="145" t="s">
        <v>223</v>
      </c>
      <c r="F139" s="146" t="s">
        <v>224</v>
      </c>
      <c r="G139" s="147" t="s">
        <v>188</v>
      </c>
      <c r="H139" s="148">
        <v>13.5</v>
      </c>
      <c r="I139" s="149"/>
      <c r="J139" s="149">
        <f t="shared" ref="J139:J154" si="0">ROUND(I139*H139,2)</f>
        <v>0</v>
      </c>
      <c r="K139" s="150"/>
      <c r="L139" s="27"/>
      <c r="M139" s="151" t="s">
        <v>1</v>
      </c>
      <c r="N139" s="152" t="s">
        <v>37</v>
      </c>
      <c r="O139" s="153">
        <v>0.46</v>
      </c>
      <c r="P139" s="153">
        <f t="shared" ref="P139:P154" si="1">O139*H139</f>
        <v>6.21</v>
      </c>
      <c r="Q139" s="153">
        <v>0</v>
      </c>
      <c r="R139" s="153">
        <f t="shared" ref="R139:R154" si="2">Q139*H139</f>
        <v>0</v>
      </c>
      <c r="S139" s="153">
        <v>0</v>
      </c>
      <c r="T139" s="154">
        <f t="shared" ref="T139:T154" si="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134</v>
      </c>
      <c r="AT139" s="155" t="s">
        <v>130</v>
      </c>
      <c r="AU139" s="155" t="s">
        <v>80</v>
      </c>
      <c r="AY139" s="14" t="s">
        <v>128</v>
      </c>
      <c r="BE139" s="156">
        <f t="shared" ref="BE139:BE154" si="4">IF(N139="základná",J139,0)</f>
        <v>0</v>
      </c>
      <c r="BF139" s="156">
        <f t="shared" ref="BF139:BF154" si="5">IF(N139="znížená",J139,0)</f>
        <v>0</v>
      </c>
      <c r="BG139" s="156">
        <f t="shared" ref="BG139:BG154" si="6">IF(N139="zákl. prenesená",J139,0)</f>
        <v>0</v>
      </c>
      <c r="BH139" s="156">
        <f t="shared" ref="BH139:BH154" si="7">IF(N139="zníž. prenesená",J139,0)</f>
        <v>0</v>
      </c>
      <c r="BI139" s="156">
        <f t="shared" ref="BI139:BI154" si="8">IF(N139="nulová",J139,0)</f>
        <v>0</v>
      </c>
      <c r="BJ139" s="14" t="s">
        <v>80</v>
      </c>
      <c r="BK139" s="156">
        <f t="shared" ref="BK139:BK154" si="9">ROUND(I139*H139,2)</f>
        <v>0</v>
      </c>
      <c r="BL139" s="14" t="s">
        <v>134</v>
      </c>
      <c r="BM139" s="155" t="s">
        <v>314</v>
      </c>
    </row>
    <row r="140" spans="1:65" s="2" customFormat="1" ht="40.5" customHeight="1">
      <c r="A140" s="26"/>
      <c r="B140" s="143"/>
      <c r="C140" s="144" t="s">
        <v>158</v>
      </c>
      <c r="D140" s="144" t="s">
        <v>130</v>
      </c>
      <c r="E140" s="145" t="s">
        <v>226</v>
      </c>
      <c r="F140" s="146" t="s">
        <v>227</v>
      </c>
      <c r="G140" s="147" t="s">
        <v>188</v>
      </c>
      <c r="H140" s="148">
        <v>13.5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37</v>
      </c>
      <c r="O140" s="153">
        <v>7.0999999999999994E-2</v>
      </c>
      <c r="P140" s="153">
        <f t="shared" si="1"/>
        <v>0.95849999999999991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134</v>
      </c>
      <c r="AT140" s="155" t="s">
        <v>130</v>
      </c>
      <c r="AU140" s="155" t="s">
        <v>80</v>
      </c>
      <c r="AY140" s="14" t="s">
        <v>128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80</v>
      </c>
      <c r="BK140" s="156">
        <f t="shared" si="9"/>
        <v>0</v>
      </c>
      <c r="BL140" s="14" t="s">
        <v>134</v>
      </c>
      <c r="BM140" s="155" t="s">
        <v>315</v>
      </c>
    </row>
    <row r="141" spans="1:65" s="2" customFormat="1" ht="27" customHeight="1">
      <c r="A141" s="26"/>
      <c r="B141" s="143"/>
      <c r="C141" s="144" t="s">
        <v>148</v>
      </c>
      <c r="D141" s="144" t="s">
        <v>130</v>
      </c>
      <c r="E141" s="145" t="s">
        <v>229</v>
      </c>
      <c r="F141" s="146" t="s">
        <v>230</v>
      </c>
      <c r="G141" s="147" t="s">
        <v>188</v>
      </c>
      <c r="H141" s="148">
        <v>13.5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37</v>
      </c>
      <c r="O141" s="153">
        <v>8.9999999999999993E-3</v>
      </c>
      <c r="P141" s="153">
        <f t="shared" si="1"/>
        <v>0.1215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134</v>
      </c>
      <c r="AT141" s="155" t="s">
        <v>130</v>
      </c>
      <c r="AU141" s="155" t="s">
        <v>80</v>
      </c>
      <c r="AY141" s="14" t="s">
        <v>128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80</v>
      </c>
      <c r="BK141" s="156">
        <f t="shared" si="9"/>
        <v>0</v>
      </c>
      <c r="BL141" s="14" t="s">
        <v>134</v>
      </c>
      <c r="BM141" s="155" t="s">
        <v>316</v>
      </c>
    </row>
    <row r="142" spans="1:65" s="2" customFormat="1" ht="35.25" customHeight="1">
      <c r="A142" s="26"/>
      <c r="B142" s="143"/>
      <c r="C142" s="144" t="s">
        <v>165</v>
      </c>
      <c r="D142" s="144" t="s">
        <v>130</v>
      </c>
      <c r="E142" s="145" t="s">
        <v>232</v>
      </c>
      <c r="F142" s="146" t="s">
        <v>233</v>
      </c>
      <c r="G142" s="147" t="s">
        <v>203</v>
      </c>
      <c r="H142" s="148">
        <v>21.6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134</v>
      </c>
      <c r="AT142" s="155" t="s">
        <v>130</v>
      </c>
      <c r="AU142" s="155" t="s">
        <v>80</v>
      </c>
      <c r="AY142" s="14" t="s">
        <v>128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80</v>
      </c>
      <c r="BK142" s="156">
        <f t="shared" si="9"/>
        <v>0</v>
      </c>
      <c r="BL142" s="14" t="s">
        <v>134</v>
      </c>
      <c r="BM142" s="155" t="s">
        <v>317</v>
      </c>
    </row>
    <row r="143" spans="1:65" s="2" customFormat="1" ht="25.5" customHeight="1">
      <c r="A143" s="26"/>
      <c r="B143" s="143"/>
      <c r="C143" s="144" t="s">
        <v>169</v>
      </c>
      <c r="D143" s="144" t="s">
        <v>130</v>
      </c>
      <c r="E143" s="145" t="s">
        <v>235</v>
      </c>
      <c r="F143" s="146" t="s">
        <v>236</v>
      </c>
      <c r="G143" s="147" t="s">
        <v>142</v>
      </c>
      <c r="H143" s="148">
        <v>45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37</v>
      </c>
      <c r="O143" s="153">
        <v>1.7000000000000001E-2</v>
      </c>
      <c r="P143" s="153">
        <f t="shared" si="1"/>
        <v>0.76500000000000001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134</v>
      </c>
      <c r="AT143" s="155" t="s">
        <v>130</v>
      </c>
      <c r="AU143" s="155" t="s">
        <v>80</v>
      </c>
      <c r="AY143" s="14" t="s">
        <v>128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80</v>
      </c>
      <c r="BK143" s="156">
        <f t="shared" si="9"/>
        <v>0</v>
      </c>
      <c r="BL143" s="14" t="s">
        <v>134</v>
      </c>
      <c r="BM143" s="155" t="s">
        <v>318</v>
      </c>
    </row>
    <row r="144" spans="1:65" s="2" customFormat="1" ht="16.5" customHeight="1">
      <c r="A144" s="26"/>
      <c r="B144" s="143"/>
      <c r="C144" s="144" t="s">
        <v>173</v>
      </c>
      <c r="D144" s="144" t="s">
        <v>130</v>
      </c>
      <c r="E144" s="145" t="s">
        <v>239</v>
      </c>
      <c r="F144" s="146" t="s">
        <v>240</v>
      </c>
      <c r="G144" s="147" t="s">
        <v>142</v>
      </c>
      <c r="H144" s="148">
        <v>45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37</v>
      </c>
      <c r="O144" s="153">
        <v>4.1000000000000002E-2</v>
      </c>
      <c r="P144" s="153">
        <f t="shared" si="1"/>
        <v>1.845</v>
      </c>
      <c r="Q144" s="153">
        <v>3.0000000000000001E-5</v>
      </c>
      <c r="R144" s="153">
        <f t="shared" si="2"/>
        <v>1.3500000000000001E-3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134</v>
      </c>
      <c r="AT144" s="155" t="s">
        <v>130</v>
      </c>
      <c r="AU144" s="155" t="s">
        <v>80</v>
      </c>
      <c r="AY144" s="14" t="s">
        <v>128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80</v>
      </c>
      <c r="BK144" s="156">
        <f t="shared" si="9"/>
        <v>0</v>
      </c>
      <c r="BL144" s="14" t="s">
        <v>134</v>
      </c>
      <c r="BM144" s="155" t="s">
        <v>319</v>
      </c>
    </row>
    <row r="145" spans="1:65" s="2" customFormat="1" ht="16.5" customHeight="1">
      <c r="A145" s="26"/>
      <c r="B145" s="143"/>
      <c r="C145" s="144" t="s">
        <v>177</v>
      </c>
      <c r="D145" s="144" t="s">
        <v>130</v>
      </c>
      <c r="E145" s="145" t="s">
        <v>320</v>
      </c>
      <c r="F145" s="146" t="s">
        <v>321</v>
      </c>
      <c r="G145" s="147" t="s">
        <v>188</v>
      </c>
      <c r="H145" s="148">
        <v>9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37</v>
      </c>
      <c r="O145" s="153">
        <v>2</v>
      </c>
      <c r="P145" s="153">
        <f t="shared" si="1"/>
        <v>18</v>
      </c>
      <c r="Q145" s="153">
        <v>1.837</v>
      </c>
      <c r="R145" s="153">
        <f t="shared" si="2"/>
        <v>16.533000000000001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134</v>
      </c>
      <c r="AT145" s="155" t="s">
        <v>130</v>
      </c>
      <c r="AU145" s="155" t="s">
        <v>80</v>
      </c>
      <c r="AY145" s="14" t="s">
        <v>128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80</v>
      </c>
      <c r="BK145" s="156">
        <f t="shared" si="9"/>
        <v>0</v>
      </c>
      <c r="BL145" s="14" t="s">
        <v>134</v>
      </c>
      <c r="BM145" s="155" t="s">
        <v>322</v>
      </c>
    </row>
    <row r="146" spans="1:65" s="2" customFormat="1" ht="33.75" customHeight="1">
      <c r="A146" s="26"/>
      <c r="B146" s="143"/>
      <c r="C146" s="144" t="s">
        <v>181</v>
      </c>
      <c r="D146" s="144" t="s">
        <v>130</v>
      </c>
      <c r="E146" s="145" t="s">
        <v>323</v>
      </c>
      <c r="F146" s="146" t="s">
        <v>324</v>
      </c>
      <c r="G146" s="147" t="s">
        <v>188</v>
      </c>
      <c r="H146" s="148">
        <v>4.5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37</v>
      </c>
      <c r="O146" s="153">
        <v>2</v>
      </c>
      <c r="P146" s="153">
        <f t="shared" si="1"/>
        <v>9</v>
      </c>
      <c r="Q146" s="153">
        <v>1.837</v>
      </c>
      <c r="R146" s="153">
        <f t="shared" si="2"/>
        <v>8.2665000000000006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134</v>
      </c>
      <c r="AT146" s="155" t="s">
        <v>130</v>
      </c>
      <c r="AU146" s="155" t="s">
        <v>80</v>
      </c>
      <c r="AY146" s="14" t="s">
        <v>128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80</v>
      </c>
      <c r="BK146" s="156">
        <f t="shared" si="9"/>
        <v>0</v>
      </c>
      <c r="BL146" s="14" t="s">
        <v>134</v>
      </c>
      <c r="BM146" s="155" t="s">
        <v>325</v>
      </c>
    </row>
    <row r="147" spans="1:65" s="2" customFormat="1" ht="16.5" customHeight="1">
      <c r="A147" s="26"/>
      <c r="B147" s="143"/>
      <c r="C147" s="144" t="s">
        <v>185</v>
      </c>
      <c r="D147" s="144" t="s">
        <v>130</v>
      </c>
      <c r="E147" s="145" t="s">
        <v>326</v>
      </c>
      <c r="F147" s="146" t="s">
        <v>327</v>
      </c>
      <c r="G147" s="147" t="s">
        <v>188</v>
      </c>
      <c r="H147" s="148">
        <v>0.28799999999999998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37</v>
      </c>
      <c r="O147" s="153">
        <v>0.58099999999999996</v>
      </c>
      <c r="P147" s="153">
        <f t="shared" si="1"/>
        <v>0.16732799999999998</v>
      </c>
      <c r="Q147" s="153">
        <v>2.2151299999999998</v>
      </c>
      <c r="R147" s="153">
        <f t="shared" si="2"/>
        <v>0.63795743999999988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134</v>
      </c>
      <c r="AT147" s="155" t="s">
        <v>130</v>
      </c>
      <c r="AU147" s="155" t="s">
        <v>80</v>
      </c>
      <c r="AY147" s="14" t="s">
        <v>128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80</v>
      </c>
      <c r="BK147" s="156">
        <f t="shared" si="9"/>
        <v>0</v>
      </c>
      <c r="BL147" s="14" t="s">
        <v>134</v>
      </c>
      <c r="BM147" s="155" t="s">
        <v>328</v>
      </c>
    </row>
    <row r="148" spans="1:65" s="2" customFormat="1" ht="27.75" customHeight="1">
      <c r="A148" s="26"/>
      <c r="B148" s="143"/>
      <c r="C148" s="144" t="s">
        <v>190</v>
      </c>
      <c r="D148" s="144" t="s">
        <v>130</v>
      </c>
      <c r="E148" s="145" t="s">
        <v>329</v>
      </c>
      <c r="F148" s="146" t="s">
        <v>330</v>
      </c>
      <c r="G148" s="147" t="s">
        <v>142</v>
      </c>
      <c r="H148" s="148">
        <v>5.76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37</v>
      </c>
      <c r="O148" s="153">
        <v>1.052</v>
      </c>
      <c r="P148" s="153">
        <f t="shared" si="1"/>
        <v>6.05952</v>
      </c>
      <c r="Q148" s="153">
        <v>4.0699999999999998E-3</v>
      </c>
      <c r="R148" s="153">
        <f t="shared" si="2"/>
        <v>2.3443199999999997E-2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134</v>
      </c>
      <c r="AT148" s="155" t="s">
        <v>130</v>
      </c>
      <c r="AU148" s="155" t="s">
        <v>80</v>
      </c>
      <c r="AY148" s="14" t="s">
        <v>128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80</v>
      </c>
      <c r="BK148" s="156">
        <f t="shared" si="9"/>
        <v>0</v>
      </c>
      <c r="BL148" s="14" t="s">
        <v>134</v>
      </c>
      <c r="BM148" s="155" t="s">
        <v>331</v>
      </c>
    </row>
    <row r="149" spans="1:65" s="2" customFormat="1" ht="27" customHeight="1">
      <c r="A149" s="26"/>
      <c r="B149" s="143"/>
      <c r="C149" s="144" t="s">
        <v>194</v>
      </c>
      <c r="D149" s="144" t="s">
        <v>130</v>
      </c>
      <c r="E149" s="145" t="s">
        <v>332</v>
      </c>
      <c r="F149" s="146" t="s">
        <v>333</v>
      </c>
      <c r="G149" s="147" t="s">
        <v>142</v>
      </c>
      <c r="H149" s="148">
        <v>5.76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37</v>
      </c>
      <c r="O149" s="153">
        <v>0.43</v>
      </c>
      <c r="P149" s="153">
        <f t="shared" si="1"/>
        <v>2.4767999999999999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134</v>
      </c>
      <c r="AT149" s="155" t="s">
        <v>130</v>
      </c>
      <c r="AU149" s="155" t="s">
        <v>80</v>
      </c>
      <c r="AY149" s="14" t="s">
        <v>128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80</v>
      </c>
      <c r="BK149" s="156">
        <f t="shared" si="9"/>
        <v>0</v>
      </c>
      <c r="BL149" s="14" t="s">
        <v>134</v>
      </c>
      <c r="BM149" s="155" t="s">
        <v>334</v>
      </c>
    </row>
    <row r="150" spans="1:65" s="2" customFormat="1" ht="16.5" customHeight="1">
      <c r="A150" s="26"/>
      <c r="B150" s="143"/>
      <c r="C150" s="144" t="s">
        <v>200</v>
      </c>
      <c r="D150" s="144" t="s">
        <v>130</v>
      </c>
      <c r="E150" s="145" t="s">
        <v>335</v>
      </c>
      <c r="F150" s="146" t="s">
        <v>336</v>
      </c>
      <c r="G150" s="147" t="s">
        <v>300</v>
      </c>
      <c r="H150" s="148">
        <v>36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37</v>
      </c>
      <c r="O150" s="153">
        <v>0.30935000000000001</v>
      </c>
      <c r="P150" s="153">
        <f t="shared" si="1"/>
        <v>11.136600000000001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134</v>
      </c>
      <c r="AT150" s="155" t="s">
        <v>130</v>
      </c>
      <c r="AU150" s="155" t="s">
        <v>80</v>
      </c>
      <c r="AY150" s="14" t="s">
        <v>128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80</v>
      </c>
      <c r="BK150" s="156">
        <f t="shared" si="9"/>
        <v>0</v>
      </c>
      <c r="BL150" s="14" t="s">
        <v>134</v>
      </c>
      <c r="BM150" s="155" t="s">
        <v>337</v>
      </c>
    </row>
    <row r="151" spans="1:65" s="2" customFormat="1" ht="24" customHeight="1">
      <c r="A151" s="26"/>
      <c r="B151" s="143"/>
      <c r="C151" s="157" t="s">
        <v>207</v>
      </c>
      <c r="D151" s="157" t="s">
        <v>144</v>
      </c>
      <c r="E151" s="158" t="s">
        <v>338</v>
      </c>
      <c r="F151" s="159" t="s">
        <v>339</v>
      </c>
      <c r="G151" s="160" t="s">
        <v>300</v>
      </c>
      <c r="H151" s="161">
        <v>38.880000000000003</v>
      </c>
      <c r="I151" s="162"/>
      <c r="J151" s="162">
        <f t="shared" si="0"/>
        <v>0</v>
      </c>
      <c r="K151" s="163"/>
      <c r="L151" s="164"/>
      <c r="M151" s="165" t="s">
        <v>1</v>
      </c>
      <c r="N151" s="166" t="s">
        <v>37</v>
      </c>
      <c r="O151" s="153">
        <v>0</v>
      </c>
      <c r="P151" s="153">
        <f t="shared" si="1"/>
        <v>0</v>
      </c>
      <c r="Q151" s="153">
        <v>3.2000000000000001E-2</v>
      </c>
      <c r="R151" s="153">
        <f t="shared" si="2"/>
        <v>1.2441600000000002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148</v>
      </c>
      <c r="AT151" s="155" t="s">
        <v>144</v>
      </c>
      <c r="AU151" s="155" t="s">
        <v>80</v>
      </c>
      <c r="AY151" s="14" t="s">
        <v>128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80</v>
      </c>
      <c r="BK151" s="156">
        <f t="shared" si="9"/>
        <v>0</v>
      </c>
      <c r="BL151" s="14" t="s">
        <v>134</v>
      </c>
      <c r="BM151" s="155" t="s">
        <v>340</v>
      </c>
    </row>
    <row r="152" spans="1:65" s="2" customFormat="1" ht="41.25" customHeight="1">
      <c r="A152" s="26"/>
      <c r="B152" s="143"/>
      <c r="C152" s="144" t="s">
        <v>213</v>
      </c>
      <c r="D152" s="144" t="s">
        <v>130</v>
      </c>
      <c r="E152" s="145" t="s">
        <v>341</v>
      </c>
      <c r="F152" s="146" t="s">
        <v>342</v>
      </c>
      <c r="G152" s="147" t="s">
        <v>133</v>
      </c>
      <c r="H152" s="148">
        <v>36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37</v>
      </c>
      <c r="O152" s="153">
        <v>0.30501</v>
      </c>
      <c r="P152" s="153">
        <f t="shared" si="1"/>
        <v>10.980360000000001</v>
      </c>
      <c r="Q152" s="153">
        <v>8.0000000000000007E-5</v>
      </c>
      <c r="R152" s="153">
        <f t="shared" si="2"/>
        <v>2.8800000000000002E-3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134</v>
      </c>
      <c r="AT152" s="155" t="s">
        <v>130</v>
      </c>
      <c r="AU152" s="155" t="s">
        <v>80</v>
      </c>
      <c r="AY152" s="14" t="s">
        <v>128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80</v>
      </c>
      <c r="BK152" s="156">
        <f t="shared" si="9"/>
        <v>0</v>
      </c>
      <c r="BL152" s="14" t="s">
        <v>134</v>
      </c>
      <c r="BM152" s="155" t="s">
        <v>343</v>
      </c>
    </row>
    <row r="153" spans="1:65" s="2" customFormat="1" ht="35.25" customHeight="1">
      <c r="A153" s="26"/>
      <c r="B153" s="143"/>
      <c r="C153" s="157" t="s">
        <v>7</v>
      </c>
      <c r="D153" s="157" t="s">
        <v>144</v>
      </c>
      <c r="E153" s="158" t="s">
        <v>344</v>
      </c>
      <c r="F153" s="159" t="s">
        <v>345</v>
      </c>
      <c r="G153" s="160" t="s">
        <v>133</v>
      </c>
      <c r="H153" s="161">
        <v>36</v>
      </c>
      <c r="I153" s="162"/>
      <c r="J153" s="162">
        <f t="shared" si="0"/>
        <v>0</v>
      </c>
      <c r="K153" s="163"/>
      <c r="L153" s="164"/>
      <c r="M153" s="165" t="s">
        <v>1</v>
      </c>
      <c r="N153" s="166" t="s">
        <v>37</v>
      </c>
      <c r="O153" s="153">
        <v>0</v>
      </c>
      <c r="P153" s="153">
        <f t="shared" si="1"/>
        <v>0</v>
      </c>
      <c r="Q153" s="153">
        <v>2.5000000000000001E-4</v>
      </c>
      <c r="R153" s="153">
        <f t="shared" si="2"/>
        <v>9.0000000000000011E-3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148</v>
      </c>
      <c r="AT153" s="155" t="s">
        <v>144</v>
      </c>
      <c r="AU153" s="155" t="s">
        <v>80</v>
      </c>
      <c r="AY153" s="14" t="s">
        <v>128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80</v>
      </c>
      <c r="BK153" s="156">
        <f t="shared" si="9"/>
        <v>0</v>
      </c>
      <c r="BL153" s="14" t="s">
        <v>134</v>
      </c>
      <c r="BM153" s="155" t="s">
        <v>346</v>
      </c>
    </row>
    <row r="154" spans="1:65" s="2" customFormat="1" ht="30.75" customHeight="1">
      <c r="A154" s="26"/>
      <c r="B154" s="143"/>
      <c r="C154" s="144" t="s">
        <v>347</v>
      </c>
      <c r="D154" s="144" t="s">
        <v>130</v>
      </c>
      <c r="E154" s="145" t="s">
        <v>251</v>
      </c>
      <c r="F154" s="146" t="s">
        <v>252</v>
      </c>
      <c r="G154" s="147" t="s">
        <v>203</v>
      </c>
      <c r="H154" s="148">
        <v>25.427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37</v>
      </c>
      <c r="O154" s="153">
        <v>4.7E-2</v>
      </c>
      <c r="P154" s="153">
        <f t="shared" si="1"/>
        <v>1.1950689999999999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134</v>
      </c>
      <c r="AT154" s="155" t="s">
        <v>130</v>
      </c>
      <c r="AU154" s="155" t="s">
        <v>80</v>
      </c>
      <c r="AY154" s="14" t="s">
        <v>128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80</v>
      </c>
      <c r="BK154" s="156">
        <f t="shared" si="9"/>
        <v>0</v>
      </c>
      <c r="BL154" s="14" t="s">
        <v>134</v>
      </c>
      <c r="BM154" s="155" t="s">
        <v>348</v>
      </c>
    </row>
    <row r="155" spans="1:65" s="12" customFormat="1" ht="22.9" customHeight="1">
      <c r="B155" s="131"/>
      <c r="D155" s="132" t="s">
        <v>70</v>
      </c>
      <c r="E155" s="141" t="s">
        <v>134</v>
      </c>
      <c r="F155" s="141" t="s">
        <v>349</v>
      </c>
      <c r="J155" s="142">
        <f>BK155</f>
        <v>0</v>
      </c>
      <c r="L155" s="131"/>
      <c r="M155" s="135"/>
      <c r="N155" s="136"/>
      <c r="O155" s="136"/>
      <c r="P155" s="137">
        <f>SUM(P156:P157)</f>
        <v>3.448</v>
      </c>
      <c r="Q155" s="136"/>
      <c r="R155" s="137">
        <f>SUM(R156:R157)</f>
        <v>0</v>
      </c>
      <c r="S155" s="136"/>
      <c r="T155" s="138">
        <f>SUM(T156:T157)</f>
        <v>0</v>
      </c>
      <c r="AR155" s="132" t="s">
        <v>76</v>
      </c>
      <c r="AT155" s="139" t="s">
        <v>70</v>
      </c>
      <c r="AU155" s="139" t="s">
        <v>76</v>
      </c>
      <c r="AY155" s="132" t="s">
        <v>128</v>
      </c>
      <c r="BK155" s="140">
        <f>SUM(BK156:BK157)</f>
        <v>0</v>
      </c>
    </row>
    <row r="156" spans="1:65" s="2" customFormat="1" ht="63.75" customHeight="1">
      <c r="A156" s="26"/>
      <c r="B156" s="143"/>
      <c r="C156" s="144" t="s">
        <v>350</v>
      </c>
      <c r="D156" s="144" t="s">
        <v>130</v>
      </c>
      <c r="E156" s="145" t="s">
        <v>351</v>
      </c>
      <c r="F156" s="146" t="s">
        <v>352</v>
      </c>
      <c r="G156" s="147" t="s">
        <v>257</v>
      </c>
      <c r="H156" s="148">
        <v>1</v>
      </c>
      <c r="I156" s="149"/>
      <c r="J156" s="149">
        <f>ROUND(I156*H156,2)</f>
        <v>0</v>
      </c>
      <c r="K156" s="150"/>
      <c r="L156" s="27"/>
      <c r="M156" s="151" t="s">
        <v>1</v>
      </c>
      <c r="N156" s="152" t="s">
        <v>37</v>
      </c>
      <c r="O156" s="153">
        <v>2.6869999999999998</v>
      </c>
      <c r="P156" s="153">
        <f>O156*H156</f>
        <v>2.6869999999999998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134</v>
      </c>
      <c r="AT156" s="155" t="s">
        <v>130</v>
      </c>
      <c r="AU156" s="155" t="s">
        <v>80</v>
      </c>
      <c r="AY156" s="14" t="s">
        <v>128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80</v>
      </c>
      <c r="BK156" s="156">
        <f>ROUND(I156*H156,2)</f>
        <v>0</v>
      </c>
      <c r="BL156" s="14" t="s">
        <v>134</v>
      </c>
      <c r="BM156" s="155" t="s">
        <v>353</v>
      </c>
    </row>
    <row r="157" spans="1:65" s="2" customFormat="1" ht="38.25" customHeight="1">
      <c r="A157" s="26"/>
      <c r="B157" s="143"/>
      <c r="C157" s="144" t="s">
        <v>354</v>
      </c>
      <c r="D157" s="144" t="s">
        <v>130</v>
      </c>
      <c r="E157" s="145" t="s">
        <v>355</v>
      </c>
      <c r="F157" s="146" t="s">
        <v>356</v>
      </c>
      <c r="G157" s="147" t="s">
        <v>133</v>
      </c>
      <c r="H157" s="148">
        <v>1</v>
      </c>
      <c r="I157" s="149"/>
      <c r="J157" s="149">
        <f>ROUND(I157*H157,2)</f>
        <v>0</v>
      </c>
      <c r="K157" s="150"/>
      <c r="L157" s="27"/>
      <c r="M157" s="151" t="s">
        <v>1</v>
      </c>
      <c r="N157" s="152" t="s">
        <v>37</v>
      </c>
      <c r="O157" s="153">
        <v>0.76100000000000001</v>
      </c>
      <c r="P157" s="153">
        <f>O157*H157</f>
        <v>0.76100000000000001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134</v>
      </c>
      <c r="AT157" s="155" t="s">
        <v>130</v>
      </c>
      <c r="AU157" s="155" t="s">
        <v>80</v>
      </c>
      <c r="AY157" s="14" t="s">
        <v>128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80</v>
      </c>
      <c r="BK157" s="156">
        <f>ROUND(I157*H157,2)</f>
        <v>0</v>
      </c>
      <c r="BL157" s="14" t="s">
        <v>134</v>
      </c>
      <c r="BM157" s="155" t="s">
        <v>357</v>
      </c>
    </row>
    <row r="158" spans="1:65" s="12" customFormat="1" ht="22.9" customHeight="1">
      <c r="B158" s="131"/>
      <c r="D158" s="132" t="s">
        <v>70</v>
      </c>
      <c r="E158" s="141" t="s">
        <v>150</v>
      </c>
      <c r="F158" s="141" t="s">
        <v>358</v>
      </c>
      <c r="J158" s="142">
        <f>BK158</f>
        <v>0</v>
      </c>
      <c r="L158" s="131"/>
      <c r="M158" s="135"/>
      <c r="N158" s="136"/>
      <c r="O158" s="136"/>
      <c r="P158" s="137">
        <f>SUM(P159:P184)</f>
        <v>113.702899</v>
      </c>
      <c r="Q158" s="136"/>
      <c r="R158" s="137">
        <f>SUM(R159:R184)</f>
        <v>31.804927670000005</v>
      </c>
      <c r="S158" s="136"/>
      <c r="T158" s="138">
        <f>SUM(T159:T184)</f>
        <v>0</v>
      </c>
      <c r="AR158" s="132" t="s">
        <v>76</v>
      </c>
      <c r="AT158" s="139" t="s">
        <v>70</v>
      </c>
      <c r="AU158" s="139" t="s">
        <v>76</v>
      </c>
      <c r="AY158" s="132" t="s">
        <v>128</v>
      </c>
      <c r="BK158" s="140">
        <f>SUM(BK159:BK184)</f>
        <v>0</v>
      </c>
    </row>
    <row r="159" spans="1:65" s="2" customFormat="1" ht="39.75" customHeight="1">
      <c r="A159" s="26"/>
      <c r="B159" s="143"/>
      <c r="C159" s="144" t="s">
        <v>359</v>
      </c>
      <c r="D159" s="144" t="s">
        <v>130</v>
      </c>
      <c r="E159" s="145" t="s">
        <v>223</v>
      </c>
      <c r="F159" s="146" t="s">
        <v>224</v>
      </c>
      <c r="G159" s="147" t="s">
        <v>188</v>
      </c>
      <c r="H159" s="148">
        <v>13.8</v>
      </c>
      <c r="I159" s="149"/>
      <c r="J159" s="149">
        <f t="shared" ref="J159:J184" si="10">ROUND(I159*H159,2)</f>
        <v>0</v>
      </c>
      <c r="K159" s="150"/>
      <c r="L159" s="27"/>
      <c r="M159" s="151" t="s">
        <v>1</v>
      </c>
      <c r="N159" s="152" t="s">
        <v>37</v>
      </c>
      <c r="O159" s="153">
        <v>0.46</v>
      </c>
      <c r="P159" s="153">
        <f t="shared" ref="P159:P184" si="11">O159*H159</f>
        <v>6.3480000000000008</v>
      </c>
      <c r="Q159" s="153">
        <v>0</v>
      </c>
      <c r="R159" s="153">
        <f t="shared" ref="R159:R184" si="12">Q159*H159</f>
        <v>0</v>
      </c>
      <c r="S159" s="153">
        <v>0</v>
      </c>
      <c r="T159" s="154">
        <f t="shared" ref="T159:T184" si="13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134</v>
      </c>
      <c r="AT159" s="155" t="s">
        <v>130</v>
      </c>
      <c r="AU159" s="155" t="s">
        <v>80</v>
      </c>
      <c r="AY159" s="14" t="s">
        <v>128</v>
      </c>
      <c r="BE159" s="156">
        <f t="shared" ref="BE159:BE184" si="14">IF(N159="základná",J159,0)</f>
        <v>0</v>
      </c>
      <c r="BF159" s="156">
        <f t="shared" ref="BF159:BF184" si="15">IF(N159="znížená",J159,0)</f>
        <v>0</v>
      </c>
      <c r="BG159" s="156">
        <f t="shared" ref="BG159:BG184" si="16">IF(N159="zákl. prenesená",J159,0)</f>
        <v>0</v>
      </c>
      <c r="BH159" s="156">
        <f t="shared" ref="BH159:BH184" si="17">IF(N159="zníž. prenesená",J159,0)</f>
        <v>0</v>
      </c>
      <c r="BI159" s="156">
        <f t="shared" ref="BI159:BI184" si="18">IF(N159="nulová",J159,0)</f>
        <v>0</v>
      </c>
      <c r="BJ159" s="14" t="s">
        <v>80</v>
      </c>
      <c r="BK159" s="156">
        <f t="shared" ref="BK159:BK184" si="19">ROUND(I159*H159,2)</f>
        <v>0</v>
      </c>
      <c r="BL159" s="14" t="s">
        <v>134</v>
      </c>
      <c r="BM159" s="155" t="s">
        <v>360</v>
      </c>
    </row>
    <row r="160" spans="1:65" s="2" customFormat="1" ht="36" customHeight="1">
      <c r="A160" s="26"/>
      <c r="B160" s="143"/>
      <c r="C160" s="144" t="s">
        <v>361</v>
      </c>
      <c r="D160" s="144" t="s">
        <v>130</v>
      </c>
      <c r="E160" s="145" t="s">
        <v>362</v>
      </c>
      <c r="F160" s="146" t="s">
        <v>363</v>
      </c>
      <c r="G160" s="147" t="s">
        <v>188</v>
      </c>
      <c r="H160" s="148">
        <v>0.60799999999999998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37</v>
      </c>
      <c r="O160" s="153">
        <v>4.1500000000000004</v>
      </c>
      <c r="P160" s="153">
        <f t="shared" si="11"/>
        <v>2.5232000000000001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134</v>
      </c>
      <c r="AT160" s="155" t="s">
        <v>130</v>
      </c>
      <c r="AU160" s="155" t="s">
        <v>80</v>
      </c>
      <c r="AY160" s="14" t="s">
        <v>128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80</v>
      </c>
      <c r="BK160" s="156">
        <f t="shared" si="19"/>
        <v>0</v>
      </c>
      <c r="BL160" s="14" t="s">
        <v>134</v>
      </c>
      <c r="BM160" s="155" t="s">
        <v>364</v>
      </c>
    </row>
    <row r="161" spans="1:65" s="2" customFormat="1" ht="33.75" customHeight="1">
      <c r="A161" s="26"/>
      <c r="B161" s="143"/>
      <c r="C161" s="144" t="s">
        <v>365</v>
      </c>
      <c r="D161" s="144" t="s">
        <v>130</v>
      </c>
      <c r="E161" s="145" t="s">
        <v>226</v>
      </c>
      <c r="F161" s="146" t="s">
        <v>227</v>
      </c>
      <c r="G161" s="147" t="s">
        <v>188</v>
      </c>
      <c r="H161" s="148">
        <v>14.407999999999999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37</v>
      </c>
      <c r="O161" s="153">
        <v>7.0999999999999994E-2</v>
      </c>
      <c r="P161" s="153">
        <f t="shared" si="11"/>
        <v>1.0229679999999999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134</v>
      </c>
      <c r="AT161" s="155" t="s">
        <v>130</v>
      </c>
      <c r="AU161" s="155" t="s">
        <v>80</v>
      </c>
      <c r="AY161" s="14" t="s">
        <v>128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80</v>
      </c>
      <c r="BK161" s="156">
        <f t="shared" si="19"/>
        <v>0</v>
      </c>
      <c r="BL161" s="14" t="s">
        <v>134</v>
      </c>
      <c r="BM161" s="155" t="s">
        <v>366</v>
      </c>
    </row>
    <row r="162" spans="1:65" s="2" customFormat="1" ht="16.5" customHeight="1">
      <c r="A162" s="26"/>
      <c r="B162" s="143"/>
      <c r="C162" s="144" t="s">
        <v>367</v>
      </c>
      <c r="D162" s="144" t="s">
        <v>130</v>
      </c>
      <c r="E162" s="145" t="s">
        <v>229</v>
      </c>
      <c r="F162" s="146" t="s">
        <v>230</v>
      </c>
      <c r="G162" s="147" t="s">
        <v>188</v>
      </c>
      <c r="H162" s="148">
        <v>14.407999999999999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37</v>
      </c>
      <c r="O162" s="153">
        <v>8.9999999999999993E-3</v>
      </c>
      <c r="P162" s="153">
        <f t="shared" si="11"/>
        <v>0.12967199999999998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134</v>
      </c>
      <c r="AT162" s="155" t="s">
        <v>130</v>
      </c>
      <c r="AU162" s="155" t="s">
        <v>80</v>
      </c>
      <c r="AY162" s="14" t="s">
        <v>128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80</v>
      </c>
      <c r="BK162" s="156">
        <f t="shared" si="19"/>
        <v>0</v>
      </c>
      <c r="BL162" s="14" t="s">
        <v>134</v>
      </c>
      <c r="BM162" s="155" t="s">
        <v>368</v>
      </c>
    </row>
    <row r="163" spans="1:65" s="2" customFormat="1" ht="38.25" customHeight="1">
      <c r="A163" s="26"/>
      <c r="B163" s="143"/>
      <c r="C163" s="144" t="s">
        <v>369</v>
      </c>
      <c r="D163" s="144" t="s">
        <v>130</v>
      </c>
      <c r="E163" s="145" t="s">
        <v>232</v>
      </c>
      <c r="F163" s="146" t="s">
        <v>233</v>
      </c>
      <c r="G163" s="147" t="s">
        <v>203</v>
      </c>
      <c r="H163" s="148">
        <v>23.053000000000001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37</v>
      </c>
      <c r="O163" s="153">
        <v>0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134</v>
      </c>
      <c r="AT163" s="155" t="s">
        <v>130</v>
      </c>
      <c r="AU163" s="155" t="s">
        <v>80</v>
      </c>
      <c r="AY163" s="14" t="s">
        <v>128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4" t="s">
        <v>80</v>
      </c>
      <c r="BK163" s="156">
        <f t="shared" si="19"/>
        <v>0</v>
      </c>
      <c r="BL163" s="14" t="s">
        <v>134</v>
      </c>
      <c r="BM163" s="155" t="s">
        <v>370</v>
      </c>
    </row>
    <row r="164" spans="1:65" s="2" customFormat="1" ht="16.5" customHeight="1">
      <c r="A164" s="26"/>
      <c r="B164" s="143"/>
      <c r="C164" s="144" t="s">
        <v>371</v>
      </c>
      <c r="D164" s="144" t="s">
        <v>130</v>
      </c>
      <c r="E164" s="145" t="s">
        <v>326</v>
      </c>
      <c r="F164" s="146" t="s">
        <v>327</v>
      </c>
      <c r="G164" s="147" t="s">
        <v>188</v>
      </c>
      <c r="H164" s="148">
        <v>0.86399999999999999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37</v>
      </c>
      <c r="O164" s="153">
        <v>0.58099999999999996</v>
      </c>
      <c r="P164" s="153">
        <f t="shared" si="11"/>
        <v>0.50198399999999999</v>
      </c>
      <c r="Q164" s="153">
        <v>2.2151299999999998</v>
      </c>
      <c r="R164" s="153">
        <f t="shared" si="12"/>
        <v>1.9138723199999998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134</v>
      </c>
      <c r="AT164" s="155" t="s">
        <v>130</v>
      </c>
      <c r="AU164" s="155" t="s">
        <v>80</v>
      </c>
      <c r="AY164" s="14" t="s">
        <v>128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80</v>
      </c>
      <c r="BK164" s="156">
        <f t="shared" si="19"/>
        <v>0</v>
      </c>
      <c r="BL164" s="14" t="s">
        <v>134</v>
      </c>
      <c r="BM164" s="155" t="s">
        <v>372</v>
      </c>
    </row>
    <row r="165" spans="1:65" s="2" customFormat="1" ht="16.5" customHeight="1">
      <c r="A165" s="26"/>
      <c r="B165" s="143"/>
      <c r="C165" s="144" t="s">
        <v>373</v>
      </c>
      <c r="D165" s="144" t="s">
        <v>130</v>
      </c>
      <c r="E165" s="145" t="s">
        <v>235</v>
      </c>
      <c r="F165" s="146" t="s">
        <v>236</v>
      </c>
      <c r="G165" s="147" t="s">
        <v>142</v>
      </c>
      <c r="H165" s="148">
        <v>46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37</v>
      </c>
      <c r="O165" s="153">
        <v>1.7000000000000001E-2</v>
      </c>
      <c r="P165" s="153">
        <f t="shared" si="11"/>
        <v>0.78200000000000003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134</v>
      </c>
      <c r="AT165" s="155" t="s">
        <v>130</v>
      </c>
      <c r="AU165" s="155" t="s">
        <v>80</v>
      </c>
      <c r="AY165" s="14" t="s">
        <v>128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80</v>
      </c>
      <c r="BK165" s="156">
        <f t="shared" si="19"/>
        <v>0</v>
      </c>
      <c r="BL165" s="14" t="s">
        <v>134</v>
      </c>
      <c r="BM165" s="155" t="s">
        <v>374</v>
      </c>
    </row>
    <row r="166" spans="1:65" s="2" customFormat="1" ht="16.5" customHeight="1">
      <c r="A166" s="26"/>
      <c r="B166" s="143"/>
      <c r="C166" s="144" t="s">
        <v>375</v>
      </c>
      <c r="D166" s="144" t="s">
        <v>130</v>
      </c>
      <c r="E166" s="145" t="s">
        <v>239</v>
      </c>
      <c r="F166" s="146" t="s">
        <v>240</v>
      </c>
      <c r="G166" s="147" t="s">
        <v>142</v>
      </c>
      <c r="H166" s="148">
        <v>57.125</v>
      </c>
      <c r="I166" s="149"/>
      <c r="J166" s="149">
        <f t="shared" si="10"/>
        <v>0</v>
      </c>
      <c r="K166" s="150"/>
      <c r="L166" s="27"/>
      <c r="M166" s="151" t="s">
        <v>1</v>
      </c>
      <c r="N166" s="152" t="s">
        <v>37</v>
      </c>
      <c r="O166" s="153">
        <v>4.1000000000000002E-2</v>
      </c>
      <c r="P166" s="153">
        <f t="shared" si="11"/>
        <v>2.3421250000000002</v>
      </c>
      <c r="Q166" s="153">
        <v>3.0000000000000001E-5</v>
      </c>
      <c r="R166" s="153">
        <f t="shared" si="12"/>
        <v>1.71375E-3</v>
      </c>
      <c r="S166" s="153">
        <v>0</v>
      </c>
      <c r="T166" s="15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134</v>
      </c>
      <c r="AT166" s="155" t="s">
        <v>130</v>
      </c>
      <c r="AU166" s="155" t="s">
        <v>80</v>
      </c>
      <c r="AY166" s="14" t="s">
        <v>128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80</v>
      </c>
      <c r="BK166" s="156">
        <f t="shared" si="19"/>
        <v>0</v>
      </c>
      <c r="BL166" s="14" t="s">
        <v>134</v>
      </c>
      <c r="BM166" s="155" t="s">
        <v>376</v>
      </c>
    </row>
    <row r="167" spans="1:65" s="2" customFormat="1" ht="16.5" customHeight="1">
      <c r="A167" s="26"/>
      <c r="B167" s="143"/>
      <c r="C167" s="144" t="s">
        <v>377</v>
      </c>
      <c r="D167" s="144" t="s">
        <v>130</v>
      </c>
      <c r="E167" s="145" t="s">
        <v>335</v>
      </c>
      <c r="F167" s="146" t="s">
        <v>336</v>
      </c>
      <c r="G167" s="147" t="s">
        <v>300</v>
      </c>
      <c r="H167" s="148">
        <v>48.5</v>
      </c>
      <c r="I167" s="149"/>
      <c r="J167" s="149">
        <f t="shared" si="10"/>
        <v>0</v>
      </c>
      <c r="K167" s="150"/>
      <c r="L167" s="27"/>
      <c r="M167" s="151" t="s">
        <v>1</v>
      </c>
      <c r="N167" s="152" t="s">
        <v>37</v>
      </c>
      <c r="O167" s="153">
        <v>0.30935000000000001</v>
      </c>
      <c r="P167" s="153">
        <f t="shared" si="11"/>
        <v>15.003475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134</v>
      </c>
      <c r="AT167" s="155" t="s">
        <v>130</v>
      </c>
      <c r="AU167" s="155" t="s">
        <v>80</v>
      </c>
      <c r="AY167" s="14" t="s">
        <v>128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80</v>
      </c>
      <c r="BK167" s="156">
        <f t="shared" si="19"/>
        <v>0</v>
      </c>
      <c r="BL167" s="14" t="s">
        <v>134</v>
      </c>
      <c r="BM167" s="155" t="s">
        <v>378</v>
      </c>
    </row>
    <row r="168" spans="1:65" s="2" customFormat="1" ht="33" customHeight="1">
      <c r="A168" s="26"/>
      <c r="B168" s="143"/>
      <c r="C168" s="157" t="s">
        <v>379</v>
      </c>
      <c r="D168" s="157" t="s">
        <v>144</v>
      </c>
      <c r="E168" s="158" t="s">
        <v>380</v>
      </c>
      <c r="F168" s="159" t="s">
        <v>381</v>
      </c>
      <c r="G168" s="160" t="s">
        <v>300</v>
      </c>
      <c r="H168" s="161">
        <v>52.38</v>
      </c>
      <c r="I168" s="162"/>
      <c r="J168" s="162">
        <f t="shared" si="10"/>
        <v>0</v>
      </c>
      <c r="K168" s="163"/>
      <c r="L168" s="164"/>
      <c r="M168" s="165" t="s">
        <v>1</v>
      </c>
      <c r="N168" s="166" t="s">
        <v>37</v>
      </c>
      <c r="O168" s="153">
        <v>0</v>
      </c>
      <c r="P168" s="153">
        <f t="shared" si="11"/>
        <v>0</v>
      </c>
      <c r="Q168" s="153">
        <v>3.2000000000000001E-2</v>
      </c>
      <c r="R168" s="153">
        <f t="shared" si="12"/>
        <v>1.6761600000000001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148</v>
      </c>
      <c r="AT168" s="155" t="s">
        <v>144</v>
      </c>
      <c r="AU168" s="155" t="s">
        <v>80</v>
      </c>
      <c r="AY168" s="14" t="s">
        <v>128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80</v>
      </c>
      <c r="BK168" s="156">
        <f t="shared" si="19"/>
        <v>0</v>
      </c>
      <c r="BL168" s="14" t="s">
        <v>134</v>
      </c>
      <c r="BM168" s="155" t="s">
        <v>382</v>
      </c>
    </row>
    <row r="169" spans="1:65" s="2" customFormat="1" ht="43.5" customHeight="1">
      <c r="A169" s="26"/>
      <c r="B169" s="143"/>
      <c r="C169" s="144" t="s">
        <v>383</v>
      </c>
      <c r="D169" s="144" t="s">
        <v>130</v>
      </c>
      <c r="E169" s="145" t="s">
        <v>341</v>
      </c>
      <c r="F169" s="146" t="s">
        <v>342</v>
      </c>
      <c r="G169" s="147" t="s">
        <v>133</v>
      </c>
      <c r="H169" s="148">
        <v>32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37</v>
      </c>
      <c r="O169" s="153">
        <v>0.30501</v>
      </c>
      <c r="P169" s="153">
        <f t="shared" si="11"/>
        <v>9.7603200000000001</v>
      </c>
      <c r="Q169" s="153">
        <v>8.0000000000000007E-5</v>
      </c>
      <c r="R169" s="153">
        <f t="shared" si="12"/>
        <v>2.5600000000000002E-3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134</v>
      </c>
      <c r="AT169" s="155" t="s">
        <v>130</v>
      </c>
      <c r="AU169" s="155" t="s">
        <v>80</v>
      </c>
      <c r="AY169" s="14" t="s">
        <v>128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80</v>
      </c>
      <c r="BK169" s="156">
        <f t="shared" si="19"/>
        <v>0</v>
      </c>
      <c r="BL169" s="14" t="s">
        <v>134</v>
      </c>
      <c r="BM169" s="155" t="s">
        <v>384</v>
      </c>
    </row>
    <row r="170" spans="1:65" s="2" customFormat="1" ht="33.75" customHeight="1">
      <c r="A170" s="26"/>
      <c r="B170" s="143"/>
      <c r="C170" s="157" t="s">
        <v>385</v>
      </c>
      <c r="D170" s="157" t="s">
        <v>144</v>
      </c>
      <c r="E170" s="158" t="s">
        <v>344</v>
      </c>
      <c r="F170" s="159" t="s">
        <v>345</v>
      </c>
      <c r="G170" s="160" t="s">
        <v>133</v>
      </c>
      <c r="H170" s="161">
        <v>32</v>
      </c>
      <c r="I170" s="162"/>
      <c r="J170" s="162">
        <f t="shared" si="10"/>
        <v>0</v>
      </c>
      <c r="K170" s="163"/>
      <c r="L170" s="164"/>
      <c r="M170" s="165" t="s">
        <v>1</v>
      </c>
      <c r="N170" s="166" t="s">
        <v>37</v>
      </c>
      <c r="O170" s="153">
        <v>0</v>
      </c>
      <c r="P170" s="153">
        <f t="shared" si="11"/>
        <v>0</v>
      </c>
      <c r="Q170" s="153">
        <v>2.5000000000000001E-4</v>
      </c>
      <c r="R170" s="153">
        <f t="shared" si="12"/>
        <v>8.0000000000000002E-3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148</v>
      </c>
      <c r="AT170" s="155" t="s">
        <v>144</v>
      </c>
      <c r="AU170" s="155" t="s">
        <v>80</v>
      </c>
      <c r="AY170" s="14" t="s">
        <v>128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80</v>
      </c>
      <c r="BK170" s="156">
        <f t="shared" si="19"/>
        <v>0</v>
      </c>
      <c r="BL170" s="14" t="s">
        <v>134</v>
      </c>
      <c r="BM170" s="155" t="s">
        <v>386</v>
      </c>
    </row>
    <row r="171" spans="1:65" s="2" customFormat="1" ht="31.5" customHeight="1">
      <c r="A171" s="26"/>
      <c r="B171" s="143"/>
      <c r="C171" s="144" t="s">
        <v>387</v>
      </c>
      <c r="D171" s="144" t="s">
        <v>130</v>
      </c>
      <c r="E171" s="145" t="s">
        <v>388</v>
      </c>
      <c r="F171" s="146" t="s">
        <v>389</v>
      </c>
      <c r="G171" s="147" t="s">
        <v>188</v>
      </c>
      <c r="H171" s="148">
        <v>13.8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37</v>
      </c>
      <c r="O171" s="153">
        <v>2</v>
      </c>
      <c r="P171" s="153">
        <f t="shared" si="11"/>
        <v>27.6</v>
      </c>
      <c r="Q171" s="153">
        <v>1.837</v>
      </c>
      <c r="R171" s="153">
        <f t="shared" si="12"/>
        <v>25.3506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134</v>
      </c>
      <c r="AT171" s="155" t="s">
        <v>130</v>
      </c>
      <c r="AU171" s="155" t="s">
        <v>80</v>
      </c>
      <c r="AY171" s="14" t="s">
        <v>128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80</v>
      </c>
      <c r="BK171" s="156">
        <f t="shared" si="19"/>
        <v>0</v>
      </c>
      <c r="BL171" s="14" t="s">
        <v>134</v>
      </c>
      <c r="BM171" s="155" t="s">
        <v>390</v>
      </c>
    </row>
    <row r="172" spans="1:65" s="2" customFormat="1" ht="16.5" customHeight="1">
      <c r="A172" s="26"/>
      <c r="B172" s="143"/>
      <c r="C172" s="144" t="s">
        <v>391</v>
      </c>
      <c r="D172" s="144" t="s">
        <v>130</v>
      </c>
      <c r="E172" s="145" t="s">
        <v>392</v>
      </c>
      <c r="F172" s="146" t="s">
        <v>393</v>
      </c>
      <c r="G172" s="147" t="s">
        <v>133</v>
      </c>
      <c r="H172" s="148">
        <v>5</v>
      </c>
      <c r="I172" s="149"/>
      <c r="J172" s="149">
        <f t="shared" si="10"/>
        <v>0</v>
      </c>
      <c r="K172" s="150"/>
      <c r="L172" s="27"/>
      <c r="M172" s="151" t="s">
        <v>1</v>
      </c>
      <c r="N172" s="152" t="s">
        <v>37</v>
      </c>
      <c r="O172" s="153">
        <v>0.97099999999999997</v>
      </c>
      <c r="P172" s="153">
        <f t="shared" si="11"/>
        <v>4.8549999999999995</v>
      </c>
      <c r="Q172" s="153">
        <v>0.30613000000000001</v>
      </c>
      <c r="R172" s="153">
        <f t="shared" si="12"/>
        <v>1.5306500000000001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134</v>
      </c>
      <c r="AT172" s="155" t="s">
        <v>130</v>
      </c>
      <c r="AU172" s="155" t="s">
        <v>80</v>
      </c>
      <c r="AY172" s="14" t="s">
        <v>128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80</v>
      </c>
      <c r="BK172" s="156">
        <f t="shared" si="19"/>
        <v>0</v>
      </c>
      <c r="BL172" s="14" t="s">
        <v>134</v>
      </c>
      <c r="BM172" s="155" t="s">
        <v>394</v>
      </c>
    </row>
    <row r="173" spans="1:65" s="2" customFormat="1" ht="16.5" customHeight="1">
      <c r="A173" s="26"/>
      <c r="B173" s="143"/>
      <c r="C173" s="144" t="s">
        <v>395</v>
      </c>
      <c r="D173" s="144" t="s">
        <v>130</v>
      </c>
      <c r="E173" s="145" t="s">
        <v>396</v>
      </c>
      <c r="F173" s="146" t="s">
        <v>397</v>
      </c>
      <c r="G173" s="147" t="s">
        <v>133</v>
      </c>
      <c r="H173" s="148">
        <v>6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37</v>
      </c>
      <c r="O173" s="153">
        <v>0.72499999999999998</v>
      </c>
      <c r="P173" s="153">
        <f t="shared" si="11"/>
        <v>4.3499999999999996</v>
      </c>
      <c r="Q173" s="153">
        <v>2.0000000000000002E-5</v>
      </c>
      <c r="R173" s="153">
        <f t="shared" si="12"/>
        <v>1.2000000000000002E-4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134</v>
      </c>
      <c r="AT173" s="155" t="s">
        <v>130</v>
      </c>
      <c r="AU173" s="155" t="s">
        <v>80</v>
      </c>
      <c r="AY173" s="14" t="s">
        <v>128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80</v>
      </c>
      <c r="BK173" s="156">
        <f t="shared" si="19"/>
        <v>0</v>
      </c>
      <c r="BL173" s="14" t="s">
        <v>134</v>
      </c>
      <c r="BM173" s="155" t="s">
        <v>398</v>
      </c>
    </row>
    <row r="174" spans="1:65" s="2" customFormat="1" ht="33" customHeight="1">
      <c r="A174" s="26"/>
      <c r="B174" s="143"/>
      <c r="C174" s="144" t="s">
        <v>399</v>
      </c>
      <c r="D174" s="144" t="s">
        <v>130</v>
      </c>
      <c r="E174" s="145" t="s">
        <v>400</v>
      </c>
      <c r="F174" s="146" t="s">
        <v>401</v>
      </c>
      <c r="G174" s="147" t="s">
        <v>300</v>
      </c>
      <c r="H174" s="148">
        <v>7.2</v>
      </c>
      <c r="I174" s="149"/>
      <c r="J174" s="149">
        <f t="shared" si="10"/>
        <v>0</v>
      </c>
      <c r="K174" s="150"/>
      <c r="L174" s="27"/>
      <c r="M174" s="151" t="s">
        <v>1</v>
      </c>
      <c r="N174" s="152" t="s">
        <v>37</v>
      </c>
      <c r="O174" s="153">
        <v>0.55200000000000005</v>
      </c>
      <c r="P174" s="153">
        <f t="shared" si="11"/>
        <v>3.9744000000000006</v>
      </c>
      <c r="Q174" s="153">
        <v>2.1000000000000001E-4</v>
      </c>
      <c r="R174" s="153">
        <f t="shared" si="12"/>
        <v>1.5120000000000001E-3</v>
      </c>
      <c r="S174" s="153">
        <v>0</v>
      </c>
      <c r="T174" s="154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134</v>
      </c>
      <c r="AT174" s="155" t="s">
        <v>130</v>
      </c>
      <c r="AU174" s="155" t="s">
        <v>80</v>
      </c>
      <c r="AY174" s="14" t="s">
        <v>128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80</v>
      </c>
      <c r="BK174" s="156">
        <f t="shared" si="19"/>
        <v>0</v>
      </c>
      <c r="BL174" s="14" t="s">
        <v>134</v>
      </c>
      <c r="BM174" s="155" t="s">
        <v>402</v>
      </c>
    </row>
    <row r="175" spans="1:65" s="2" customFormat="1" ht="33.75" customHeight="1">
      <c r="A175" s="26"/>
      <c r="B175" s="143"/>
      <c r="C175" s="144" t="s">
        <v>403</v>
      </c>
      <c r="D175" s="144" t="s">
        <v>130</v>
      </c>
      <c r="E175" s="145" t="s">
        <v>404</v>
      </c>
      <c r="F175" s="146" t="s">
        <v>405</v>
      </c>
      <c r="G175" s="147" t="s">
        <v>300</v>
      </c>
      <c r="H175" s="148">
        <v>3.56</v>
      </c>
      <c r="I175" s="149"/>
      <c r="J175" s="149">
        <f t="shared" si="10"/>
        <v>0</v>
      </c>
      <c r="K175" s="150"/>
      <c r="L175" s="27"/>
      <c r="M175" s="151" t="s">
        <v>1</v>
      </c>
      <c r="N175" s="152" t="s">
        <v>37</v>
      </c>
      <c r="O175" s="153">
        <v>0.55700000000000005</v>
      </c>
      <c r="P175" s="153">
        <f t="shared" si="11"/>
        <v>1.9829200000000002</v>
      </c>
      <c r="Q175" s="153">
        <v>2.1000000000000001E-4</v>
      </c>
      <c r="R175" s="153">
        <f t="shared" si="12"/>
        <v>7.4760000000000007E-4</v>
      </c>
      <c r="S175" s="153">
        <v>0</v>
      </c>
      <c r="T175" s="154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134</v>
      </c>
      <c r="AT175" s="155" t="s">
        <v>130</v>
      </c>
      <c r="AU175" s="155" t="s">
        <v>80</v>
      </c>
      <c r="AY175" s="14" t="s">
        <v>128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80</v>
      </c>
      <c r="BK175" s="156">
        <f t="shared" si="19"/>
        <v>0</v>
      </c>
      <c r="BL175" s="14" t="s">
        <v>134</v>
      </c>
      <c r="BM175" s="155" t="s">
        <v>406</v>
      </c>
    </row>
    <row r="176" spans="1:65" s="2" customFormat="1" ht="37.5" customHeight="1">
      <c r="A176" s="26"/>
      <c r="B176" s="143"/>
      <c r="C176" s="157" t="s">
        <v>407</v>
      </c>
      <c r="D176" s="157" t="s">
        <v>144</v>
      </c>
      <c r="E176" s="158" t="s">
        <v>408</v>
      </c>
      <c r="F176" s="159" t="s">
        <v>409</v>
      </c>
      <c r="G176" s="160" t="s">
        <v>300</v>
      </c>
      <c r="H176" s="161">
        <v>25.65</v>
      </c>
      <c r="I176" s="162"/>
      <c r="J176" s="162">
        <f t="shared" si="10"/>
        <v>0</v>
      </c>
      <c r="K176" s="163"/>
      <c r="L176" s="164"/>
      <c r="M176" s="165" t="s">
        <v>1</v>
      </c>
      <c r="N176" s="166" t="s">
        <v>37</v>
      </c>
      <c r="O176" s="153">
        <v>0</v>
      </c>
      <c r="P176" s="153">
        <f t="shared" si="11"/>
        <v>0</v>
      </c>
      <c r="Q176" s="153">
        <v>3.2000000000000001E-2</v>
      </c>
      <c r="R176" s="153">
        <f t="shared" si="12"/>
        <v>0.82079999999999997</v>
      </c>
      <c r="S176" s="153">
        <v>0</v>
      </c>
      <c r="T176" s="154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148</v>
      </c>
      <c r="AT176" s="155" t="s">
        <v>144</v>
      </c>
      <c r="AU176" s="155" t="s">
        <v>80</v>
      </c>
      <c r="AY176" s="14" t="s">
        <v>128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4" t="s">
        <v>80</v>
      </c>
      <c r="BK176" s="156">
        <f t="shared" si="19"/>
        <v>0</v>
      </c>
      <c r="BL176" s="14" t="s">
        <v>134</v>
      </c>
      <c r="BM176" s="155" t="s">
        <v>410</v>
      </c>
    </row>
    <row r="177" spans="1:65" s="2" customFormat="1" ht="33" customHeight="1">
      <c r="A177" s="26"/>
      <c r="B177" s="143"/>
      <c r="C177" s="157" t="s">
        <v>411</v>
      </c>
      <c r="D177" s="157" t="s">
        <v>144</v>
      </c>
      <c r="E177" s="158" t="s">
        <v>412</v>
      </c>
      <c r="F177" s="159" t="s">
        <v>413</v>
      </c>
      <c r="G177" s="160" t="s">
        <v>300</v>
      </c>
      <c r="H177" s="161">
        <v>7.7759999999999998</v>
      </c>
      <c r="I177" s="162"/>
      <c r="J177" s="162">
        <f t="shared" si="10"/>
        <v>0</v>
      </c>
      <c r="K177" s="163"/>
      <c r="L177" s="164"/>
      <c r="M177" s="165" t="s">
        <v>1</v>
      </c>
      <c r="N177" s="166" t="s">
        <v>37</v>
      </c>
      <c r="O177" s="153">
        <v>0</v>
      </c>
      <c r="P177" s="153">
        <f t="shared" si="11"/>
        <v>0</v>
      </c>
      <c r="Q177" s="153">
        <v>3.2000000000000001E-2</v>
      </c>
      <c r="R177" s="153">
        <f t="shared" si="12"/>
        <v>0.248832</v>
      </c>
      <c r="S177" s="153">
        <v>0</v>
      </c>
      <c r="T177" s="154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148</v>
      </c>
      <c r="AT177" s="155" t="s">
        <v>144</v>
      </c>
      <c r="AU177" s="155" t="s">
        <v>80</v>
      </c>
      <c r="AY177" s="14" t="s">
        <v>128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4" t="s">
        <v>80</v>
      </c>
      <c r="BK177" s="156">
        <f t="shared" si="19"/>
        <v>0</v>
      </c>
      <c r="BL177" s="14" t="s">
        <v>134</v>
      </c>
      <c r="BM177" s="155" t="s">
        <v>414</v>
      </c>
    </row>
    <row r="178" spans="1:65" s="2" customFormat="1" ht="16.5" customHeight="1">
      <c r="A178" s="26"/>
      <c r="B178" s="143"/>
      <c r="C178" s="157" t="s">
        <v>415</v>
      </c>
      <c r="D178" s="157" t="s">
        <v>144</v>
      </c>
      <c r="E178" s="158" t="s">
        <v>416</v>
      </c>
      <c r="F178" s="159" t="s">
        <v>417</v>
      </c>
      <c r="G178" s="160" t="s">
        <v>300</v>
      </c>
      <c r="H178" s="161">
        <v>3.56</v>
      </c>
      <c r="I178" s="162"/>
      <c r="J178" s="162">
        <f t="shared" si="10"/>
        <v>0</v>
      </c>
      <c r="K178" s="163"/>
      <c r="L178" s="164"/>
      <c r="M178" s="165" t="s">
        <v>1</v>
      </c>
      <c r="N178" s="166" t="s">
        <v>37</v>
      </c>
      <c r="O178" s="153">
        <v>0</v>
      </c>
      <c r="P178" s="153">
        <f t="shared" si="11"/>
        <v>0</v>
      </c>
      <c r="Q178" s="153">
        <v>1.6E-2</v>
      </c>
      <c r="R178" s="153">
        <f t="shared" si="12"/>
        <v>5.6960000000000004E-2</v>
      </c>
      <c r="S178" s="153">
        <v>0</v>
      </c>
      <c r="T178" s="154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148</v>
      </c>
      <c r="AT178" s="155" t="s">
        <v>144</v>
      </c>
      <c r="AU178" s="155" t="s">
        <v>80</v>
      </c>
      <c r="AY178" s="14" t="s">
        <v>128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4" t="s">
        <v>80</v>
      </c>
      <c r="BK178" s="156">
        <f t="shared" si="19"/>
        <v>0</v>
      </c>
      <c r="BL178" s="14" t="s">
        <v>134</v>
      </c>
      <c r="BM178" s="155" t="s">
        <v>418</v>
      </c>
    </row>
    <row r="179" spans="1:65" s="2" customFormat="1" ht="16.5" customHeight="1">
      <c r="A179" s="26"/>
      <c r="B179" s="143"/>
      <c r="C179" s="144" t="s">
        <v>419</v>
      </c>
      <c r="D179" s="144" t="s">
        <v>130</v>
      </c>
      <c r="E179" s="145" t="s">
        <v>420</v>
      </c>
      <c r="F179" s="146" t="s">
        <v>421</v>
      </c>
      <c r="G179" s="147" t="s">
        <v>210</v>
      </c>
      <c r="H179" s="148">
        <v>1</v>
      </c>
      <c r="I179" s="149"/>
      <c r="J179" s="149">
        <f t="shared" si="10"/>
        <v>0</v>
      </c>
      <c r="K179" s="150"/>
      <c r="L179" s="27"/>
      <c r="M179" s="151" t="s">
        <v>1</v>
      </c>
      <c r="N179" s="152" t="s">
        <v>37</v>
      </c>
      <c r="O179" s="153">
        <v>1.2E-2</v>
      </c>
      <c r="P179" s="153">
        <f t="shared" si="11"/>
        <v>1.2E-2</v>
      </c>
      <c r="Q179" s="153">
        <v>0.05</v>
      </c>
      <c r="R179" s="153">
        <f t="shared" si="12"/>
        <v>0.05</v>
      </c>
      <c r="S179" s="153">
        <v>0</v>
      </c>
      <c r="T179" s="154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134</v>
      </c>
      <c r="AT179" s="155" t="s">
        <v>130</v>
      </c>
      <c r="AU179" s="155" t="s">
        <v>80</v>
      </c>
      <c r="AY179" s="14" t="s">
        <v>128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4" t="s">
        <v>80</v>
      </c>
      <c r="BK179" s="156">
        <f t="shared" si="19"/>
        <v>0</v>
      </c>
      <c r="BL179" s="14" t="s">
        <v>134</v>
      </c>
      <c r="BM179" s="155" t="s">
        <v>422</v>
      </c>
    </row>
    <row r="180" spans="1:65" s="2" customFormat="1" ht="36" customHeight="1">
      <c r="A180" s="26"/>
      <c r="B180" s="143"/>
      <c r="C180" s="144" t="s">
        <v>423</v>
      </c>
      <c r="D180" s="144" t="s">
        <v>130</v>
      </c>
      <c r="E180" s="145" t="s">
        <v>424</v>
      </c>
      <c r="F180" s="146" t="s">
        <v>425</v>
      </c>
      <c r="G180" s="147" t="s">
        <v>147</v>
      </c>
      <c r="H180" s="148">
        <v>141</v>
      </c>
      <c r="I180" s="149"/>
      <c r="J180" s="149">
        <f t="shared" si="10"/>
        <v>0</v>
      </c>
      <c r="K180" s="150"/>
      <c r="L180" s="27"/>
      <c r="M180" s="151" t="s">
        <v>1</v>
      </c>
      <c r="N180" s="152" t="s">
        <v>37</v>
      </c>
      <c r="O180" s="153">
        <v>0.22</v>
      </c>
      <c r="P180" s="153">
        <f t="shared" si="11"/>
        <v>31.02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134</v>
      </c>
      <c r="AT180" s="155" t="s">
        <v>130</v>
      </c>
      <c r="AU180" s="155" t="s">
        <v>80</v>
      </c>
      <c r="AY180" s="14" t="s">
        <v>128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4" t="s">
        <v>80</v>
      </c>
      <c r="BK180" s="156">
        <f t="shared" si="19"/>
        <v>0</v>
      </c>
      <c r="BL180" s="14" t="s">
        <v>134</v>
      </c>
      <c r="BM180" s="155" t="s">
        <v>426</v>
      </c>
    </row>
    <row r="181" spans="1:65" s="2" customFormat="1" ht="36" customHeight="1">
      <c r="A181" s="26"/>
      <c r="B181" s="143"/>
      <c r="C181" s="157" t="s">
        <v>427</v>
      </c>
      <c r="D181" s="157" t="s">
        <v>144</v>
      </c>
      <c r="E181" s="158" t="s">
        <v>428</v>
      </c>
      <c r="F181" s="159" t="s">
        <v>429</v>
      </c>
      <c r="G181" s="160" t="s">
        <v>300</v>
      </c>
      <c r="H181" s="161">
        <v>12</v>
      </c>
      <c r="I181" s="162"/>
      <c r="J181" s="162">
        <f t="shared" si="10"/>
        <v>0</v>
      </c>
      <c r="K181" s="163"/>
      <c r="L181" s="164"/>
      <c r="M181" s="165" t="s">
        <v>1</v>
      </c>
      <c r="N181" s="166" t="s">
        <v>37</v>
      </c>
      <c r="O181" s="153">
        <v>0</v>
      </c>
      <c r="P181" s="153">
        <f t="shared" si="11"/>
        <v>0</v>
      </c>
      <c r="Q181" s="153">
        <v>7.6E-3</v>
      </c>
      <c r="R181" s="153">
        <f t="shared" si="12"/>
        <v>9.1200000000000003E-2</v>
      </c>
      <c r="S181" s="153">
        <v>0</v>
      </c>
      <c r="T181" s="154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148</v>
      </c>
      <c r="AT181" s="155" t="s">
        <v>144</v>
      </c>
      <c r="AU181" s="155" t="s">
        <v>80</v>
      </c>
      <c r="AY181" s="14" t="s">
        <v>128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4" t="s">
        <v>80</v>
      </c>
      <c r="BK181" s="156">
        <f t="shared" si="19"/>
        <v>0</v>
      </c>
      <c r="BL181" s="14" t="s">
        <v>134</v>
      </c>
      <c r="BM181" s="155" t="s">
        <v>430</v>
      </c>
    </row>
    <row r="182" spans="1:65" s="2" customFormat="1" ht="25.5" customHeight="1">
      <c r="A182" s="26"/>
      <c r="B182" s="143"/>
      <c r="C182" s="157" t="s">
        <v>431</v>
      </c>
      <c r="D182" s="157" t="s">
        <v>144</v>
      </c>
      <c r="E182" s="158" t="s">
        <v>432</v>
      </c>
      <c r="F182" s="159" t="s">
        <v>433</v>
      </c>
      <c r="G182" s="160" t="s">
        <v>300</v>
      </c>
      <c r="H182" s="161">
        <v>31</v>
      </c>
      <c r="I182" s="162"/>
      <c r="J182" s="162">
        <f t="shared" si="10"/>
        <v>0</v>
      </c>
      <c r="K182" s="163"/>
      <c r="L182" s="164"/>
      <c r="M182" s="165" t="s">
        <v>1</v>
      </c>
      <c r="N182" s="166" t="s">
        <v>37</v>
      </c>
      <c r="O182" s="153">
        <v>0</v>
      </c>
      <c r="P182" s="153">
        <f t="shared" si="11"/>
        <v>0</v>
      </c>
      <c r="Q182" s="153">
        <v>1.6000000000000001E-3</v>
      </c>
      <c r="R182" s="153">
        <f t="shared" si="12"/>
        <v>4.9600000000000005E-2</v>
      </c>
      <c r="S182" s="153">
        <v>0</v>
      </c>
      <c r="T182" s="154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148</v>
      </c>
      <c r="AT182" s="155" t="s">
        <v>144</v>
      </c>
      <c r="AU182" s="155" t="s">
        <v>80</v>
      </c>
      <c r="AY182" s="14" t="s">
        <v>128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4" t="s">
        <v>80</v>
      </c>
      <c r="BK182" s="156">
        <f t="shared" si="19"/>
        <v>0</v>
      </c>
      <c r="BL182" s="14" t="s">
        <v>134</v>
      </c>
      <c r="BM182" s="155" t="s">
        <v>434</v>
      </c>
    </row>
    <row r="183" spans="1:65" s="2" customFormat="1" ht="26.25" customHeight="1">
      <c r="A183" s="26"/>
      <c r="B183" s="143"/>
      <c r="C183" s="157" t="s">
        <v>435</v>
      </c>
      <c r="D183" s="157" t="s">
        <v>144</v>
      </c>
      <c r="E183" s="158" t="s">
        <v>436</v>
      </c>
      <c r="F183" s="159" t="s">
        <v>437</v>
      </c>
      <c r="G183" s="160" t="s">
        <v>210</v>
      </c>
      <c r="H183" s="161">
        <v>1</v>
      </c>
      <c r="I183" s="162"/>
      <c r="J183" s="162">
        <f t="shared" si="10"/>
        <v>0</v>
      </c>
      <c r="K183" s="163"/>
      <c r="L183" s="164"/>
      <c r="M183" s="165" t="s">
        <v>1</v>
      </c>
      <c r="N183" s="166" t="s">
        <v>37</v>
      </c>
      <c r="O183" s="153">
        <v>0</v>
      </c>
      <c r="P183" s="153">
        <f t="shared" si="11"/>
        <v>0</v>
      </c>
      <c r="Q183" s="153">
        <v>1.6000000000000001E-3</v>
      </c>
      <c r="R183" s="153">
        <f t="shared" si="12"/>
        <v>1.6000000000000001E-3</v>
      </c>
      <c r="S183" s="153">
        <v>0</v>
      </c>
      <c r="T183" s="154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148</v>
      </c>
      <c r="AT183" s="155" t="s">
        <v>144</v>
      </c>
      <c r="AU183" s="155" t="s">
        <v>80</v>
      </c>
      <c r="AY183" s="14" t="s">
        <v>128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4" t="s">
        <v>80</v>
      </c>
      <c r="BK183" s="156">
        <f t="shared" si="19"/>
        <v>0</v>
      </c>
      <c r="BL183" s="14" t="s">
        <v>134</v>
      </c>
      <c r="BM183" s="155" t="s">
        <v>438</v>
      </c>
    </row>
    <row r="184" spans="1:65" s="2" customFormat="1" ht="38.25" customHeight="1">
      <c r="A184" s="26"/>
      <c r="B184" s="143"/>
      <c r="C184" s="144" t="s">
        <v>439</v>
      </c>
      <c r="D184" s="144" t="s">
        <v>130</v>
      </c>
      <c r="E184" s="145" t="s">
        <v>251</v>
      </c>
      <c r="F184" s="146" t="s">
        <v>252</v>
      </c>
      <c r="G184" s="147" t="s">
        <v>203</v>
      </c>
      <c r="H184" s="148">
        <v>31.805</v>
      </c>
      <c r="I184" s="149"/>
      <c r="J184" s="149">
        <f t="shared" si="10"/>
        <v>0</v>
      </c>
      <c r="K184" s="150"/>
      <c r="L184" s="27"/>
      <c r="M184" s="151" t="s">
        <v>1</v>
      </c>
      <c r="N184" s="152" t="s">
        <v>37</v>
      </c>
      <c r="O184" s="153">
        <v>4.7E-2</v>
      </c>
      <c r="P184" s="153">
        <f t="shared" si="11"/>
        <v>1.4948349999999999</v>
      </c>
      <c r="Q184" s="153">
        <v>0</v>
      </c>
      <c r="R184" s="153">
        <f t="shared" si="12"/>
        <v>0</v>
      </c>
      <c r="S184" s="153">
        <v>0</v>
      </c>
      <c r="T184" s="154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134</v>
      </c>
      <c r="AT184" s="155" t="s">
        <v>130</v>
      </c>
      <c r="AU184" s="155" t="s">
        <v>80</v>
      </c>
      <c r="AY184" s="14" t="s">
        <v>128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4" t="s">
        <v>80</v>
      </c>
      <c r="BK184" s="156">
        <f t="shared" si="19"/>
        <v>0</v>
      </c>
      <c r="BL184" s="14" t="s">
        <v>134</v>
      </c>
      <c r="BM184" s="155" t="s">
        <v>440</v>
      </c>
    </row>
    <row r="185" spans="1:65" s="12" customFormat="1" ht="22.9" customHeight="1">
      <c r="B185" s="131"/>
      <c r="D185" s="132" t="s">
        <v>70</v>
      </c>
      <c r="E185" s="141" t="s">
        <v>154</v>
      </c>
      <c r="F185" s="141" t="s">
        <v>441</v>
      </c>
      <c r="J185" s="142">
        <f>BK185</f>
        <v>0</v>
      </c>
      <c r="L185" s="131"/>
      <c r="M185" s="135"/>
      <c r="N185" s="136"/>
      <c r="O185" s="136"/>
      <c r="P185" s="137">
        <f>SUM(P186:P187)</f>
        <v>6.8959999999999999</v>
      </c>
      <c r="Q185" s="136"/>
      <c r="R185" s="137">
        <f>SUM(R186:R187)</f>
        <v>0</v>
      </c>
      <c r="S185" s="136"/>
      <c r="T185" s="138">
        <f>SUM(T186:T187)</f>
        <v>0</v>
      </c>
      <c r="AR185" s="132" t="s">
        <v>76</v>
      </c>
      <c r="AT185" s="139" t="s">
        <v>70</v>
      </c>
      <c r="AU185" s="139" t="s">
        <v>76</v>
      </c>
      <c r="AY185" s="132" t="s">
        <v>128</v>
      </c>
      <c r="BK185" s="140">
        <f>SUM(BK186:BK187)</f>
        <v>0</v>
      </c>
    </row>
    <row r="186" spans="1:65" s="2" customFormat="1" ht="48" customHeight="1">
      <c r="A186" s="26"/>
      <c r="B186" s="143"/>
      <c r="C186" s="144" t="s">
        <v>442</v>
      </c>
      <c r="D186" s="144" t="s">
        <v>130</v>
      </c>
      <c r="E186" s="145" t="s">
        <v>443</v>
      </c>
      <c r="F186" s="146" t="s">
        <v>444</v>
      </c>
      <c r="G186" s="147" t="s">
        <v>257</v>
      </c>
      <c r="H186" s="148">
        <v>2</v>
      </c>
      <c r="I186" s="149"/>
      <c r="J186" s="149">
        <f>ROUND(I186*H186,2)</f>
        <v>0</v>
      </c>
      <c r="K186" s="150"/>
      <c r="L186" s="27"/>
      <c r="M186" s="151" t="s">
        <v>1</v>
      </c>
      <c r="N186" s="152" t="s">
        <v>37</v>
      </c>
      <c r="O186" s="153">
        <v>2.6869999999999998</v>
      </c>
      <c r="P186" s="153">
        <f>O186*H186</f>
        <v>5.3739999999999997</v>
      </c>
      <c r="Q186" s="153">
        <v>0</v>
      </c>
      <c r="R186" s="153">
        <f>Q186*H186</f>
        <v>0</v>
      </c>
      <c r="S186" s="153">
        <v>0</v>
      </c>
      <c r="T186" s="154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134</v>
      </c>
      <c r="AT186" s="155" t="s">
        <v>130</v>
      </c>
      <c r="AU186" s="155" t="s">
        <v>80</v>
      </c>
      <c r="AY186" s="14" t="s">
        <v>128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80</v>
      </c>
      <c r="BK186" s="156">
        <f>ROUND(I186*H186,2)</f>
        <v>0</v>
      </c>
      <c r="BL186" s="14" t="s">
        <v>134</v>
      </c>
      <c r="BM186" s="155" t="s">
        <v>445</v>
      </c>
    </row>
    <row r="187" spans="1:65" s="2" customFormat="1" ht="39.75" customHeight="1">
      <c r="A187" s="26"/>
      <c r="B187" s="143"/>
      <c r="C187" s="144" t="s">
        <v>446</v>
      </c>
      <c r="D187" s="144" t="s">
        <v>130</v>
      </c>
      <c r="E187" s="145" t="s">
        <v>447</v>
      </c>
      <c r="F187" s="146" t="s">
        <v>448</v>
      </c>
      <c r="G187" s="147" t="s">
        <v>133</v>
      </c>
      <c r="H187" s="148">
        <v>2</v>
      </c>
      <c r="I187" s="149"/>
      <c r="J187" s="149">
        <f>ROUND(I187*H187,2)</f>
        <v>0</v>
      </c>
      <c r="K187" s="150"/>
      <c r="L187" s="27"/>
      <c r="M187" s="151" t="s">
        <v>1</v>
      </c>
      <c r="N187" s="152" t="s">
        <v>37</v>
      </c>
      <c r="O187" s="153">
        <v>0.76100000000000001</v>
      </c>
      <c r="P187" s="153">
        <f>O187*H187</f>
        <v>1.522</v>
      </c>
      <c r="Q187" s="153">
        <v>0</v>
      </c>
      <c r="R187" s="153">
        <f>Q187*H187</f>
        <v>0</v>
      </c>
      <c r="S187" s="153">
        <v>0</v>
      </c>
      <c r="T187" s="154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134</v>
      </c>
      <c r="AT187" s="155" t="s">
        <v>130</v>
      </c>
      <c r="AU187" s="155" t="s">
        <v>80</v>
      </c>
      <c r="AY187" s="14" t="s">
        <v>128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4" t="s">
        <v>80</v>
      </c>
      <c r="BK187" s="156">
        <f>ROUND(I187*H187,2)</f>
        <v>0</v>
      </c>
      <c r="BL187" s="14" t="s">
        <v>134</v>
      </c>
      <c r="BM187" s="155" t="s">
        <v>449</v>
      </c>
    </row>
    <row r="188" spans="1:65" s="12" customFormat="1" ht="22.9" customHeight="1">
      <c r="B188" s="131"/>
      <c r="D188" s="132" t="s">
        <v>70</v>
      </c>
      <c r="E188" s="141" t="s">
        <v>148</v>
      </c>
      <c r="F188" s="141" t="s">
        <v>450</v>
      </c>
      <c r="J188" s="142">
        <f>BK188</f>
        <v>0</v>
      </c>
      <c r="L188" s="131"/>
      <c r="M188" s="135"/>
      <c r="N188" s="136"/>
      <c r="O188" s="136"/>
      <c r="P188" s="137">
        <f>SUM(P189:P190)</f>
        <v>3.448</v>
      </c>
      <c r="Q188" s="136"/>
      <c r="R188" s="137">
        <f>SUM(R189:R190)</f>
        <v>0</v>
      </c>
      <c r="S188" s="136"/>
      <c r="T188" s="138">
        <f>SUM(T189:T190)</f>
        <v>0</v>
      </c>
      <c r="AR188" s="132" t="s">
        <v>76</v>
      </c>
      <c r="AT188" s="139" t="s">
        <v>70</v>
      </c>
      <c r="AU188" s="139" t="s">
        <v>76</v>
      </c>
      <c r="AY188" s="132" t="s">
        <v>128</v>
      </c>
      <c r="BK188" s="140">
        <f>SUM(BK189:BK190)</f>
        <v>0</v>
      </c>
    </row>
    <row r="189" spans="1:65" s="2" customFormat="1" ht="49.5" customHeight="1">
      <c r="A189" s="26"/>
      <c r="B189" s="143"/>
      <c r="C189" s="144" t="s">
        <v>451</v>
      </c>
      <c r="D189" s="144" t="s">
        <v>130</v>
      </c>
      <c r="E189" s="145" t="s">
        <v>452</v>
      </c>
      <c r="F189" s="146" t="s">
        <v>453</v>
      </c>
      <c r="G189" s="147" t="s">
        <v>257</v>
      </c>
      <c r="H189" s="148">
        <v>1</v>
      </c>
      <c r="I189" s="149"/>
      <c r="J189" s="149">
        <f>ROUND(I189*H189,2)</f>
        <v>0</v>
      </c>
      <c r="K189" s="150"/>
      <c r="L189" s="27"/>
      <c r="M189" s="151" t="s">
        <v>1</v>
      </c>
      <c r="N189" s="152" t="s">
        <v>37</v>
      </c>
      <c r="O189" s="153">
        <v>2.6869999999999998</v>
      </c>
      <c r="P189" s="153">
        <f>O189*H189</f>
        <v>2.6869999999999998</v>
      </c>
      <c r="Q189" s="153">
        <v>0</v>
      </c>
      <c r="R189" s="153">
        <f>Q189*H189</f>
        <v>0</v>
      </c>
      <c r="S189" s="153">
        <v>0</v>
      </c>
      <c r="T189" s="154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134</v>
      </c>
      <c r="AT189" s="155" t="s">
        <v>130</v>
      </c>
      <c r="AU189" s="155" t="s">
        <v>80</v>
      </c>
      <c r="AY189" s="14" t="s">
        <v>128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80</v>
      </c>
      <c r="BK189" s="156">
        <f>ROUND(I189*H189,2)</f>
        <v>0</v>
      </c>
      <c r="BL189" s="14" t="s">
        <v>134</v>
      </c>
      <c r="BM189" s="155" t="s">
        <v>454</v>
      </c>
    </row>
    <row r="190" spans="1:65" s="2" customFormat="1" ht="34.5" customHeight="1">
      <c r="A190" s="26"/>
      <c r="B190" s="143"/>
      <c r="C190" s="144" t="s">
        <v>455</v>
      </c>
      <c r="D190" s="144" t="s">
        <v>130</v>
      </c>
      <c r="E190" s="145" t="s">
        <v>456</v>
      </c>
      <c r="F190" s="146" t="s">
        <v>457</v>
      </c>
      <c r="G190" s="147" t="s">
        <v>133</v>
      </c>
      <c r="H190" s="148">
        <v>1</v>
      </c>
      <c r="I190" s="149"/>
      <c r="J190" s="149">
        <f>ROUND(I190*H190,2)</f>
        <v>0</v>
      </c>
      <c r="K190" s="150"/>
      <c r="L190" s="27"/>
      <c r="M190" s="151" t="s">
        <v>1</v>
      </c>
      <c r="N190" s="152" t="s">
        <v>37</v>
      </c>
      <c r="O190" s="153">
        <v>0.76100000000000001</v>
      </c>
      <c r="P190" s="153">
        <f>O190*H190</f>
        <v>0.76100000000000001</v>
      </c>
      <c r="Q190" s="153">
        <v>0</v>
      </c>
      <c r="R190" s="153">
        <f>Q190*H190</f>
        <v>0</v>
      </c>
      <c r="S190" s="153">
        <v>0</v>
      </c>
      <c r="T190" s="154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134</v>
      </c>
      <c r="AT190" s="155" t="s">
        <v>130</v>
      </c>
      <c r="AU190" s="155" t="s">
        <v>80</v>
      </c>
      <c r="AY190" s="14" t="s">
        <v>128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80</v>
      </c>
      <c r="BK190" s="156">
        <f>ROUND(I190*H190,2)</f>
        <v>0</v>
      </c>
      <c r="BL190" s="14" t="s">
        <v>134</v>
      </c>
      <c r="BM190" s="155" t="s">
        <v>458</v>
      </c>
    </row>
    <row r="191" spans="1:65" s="12" customFormat="1" ht="22.9" customHeight="1">
      <c r="B191" s="131"/>
      <c r="D191" s="132" t="s">
        <v>70</v>
      </c>
      <c r="E191" s="141" t="s">
        <v>165</v>
      </c>
      <c r="F191" s="141" t="s">
        <v>459</v>
      </c>
      <c r="J191" s="142">
        <f>BK191</f>
        <v>0</v>
      </c>
      <c r="L191" s="131"/>
      <c r="M191" s="135"/>
      <c r="N191" s="136"/>
      <c r="O191" s="136"/>
      <c r="P191" s="137">
        <f>SUM(P192:P204)</f>
        <v>93.987239000000002</v>
      </c>
      <c r="Q191" s="136"/>
      <c r="R191" s="137">
        <f>SUM(R192:R204)</f>
        <v>39.6970314</v>
      </c>
      <c r="S191" s="136"/>
      <c r="T191" s="138">
        <f>SUM(T192:T204)</f>
        <v>0</v>
      </c>
      <c r="AR191" s="132" t="s">
        <v>76</v>
      </c>
      <c r="AT191" s="139" t="s">
        <v>70</v>
      </c>
      <c r="AU191" s="139" t="s">
        <v>76</v>
      </c>
      <c r="AY191" s="132" t="s">
        <v>128</v>
      </c>
      <c r="BK191" s="140">
        <f>SUM(BK192:BK204)</f>
        <v>0</v>
      </c>
    </row>
    <row r="192" spans="1:65" s="2" customFormat="1" ht="38.25" customHeight="1">
      <c r="A192" s="26"/>
      <c r="B192" s="143"/>
      <c r="C192" s="144" t="s">
        <v>460</v>
      </c>
      <c r="D192" s="144" t="s">
        <v>130</v>
      </c>
      <c r="E192" s="145" t="s">
        <v>223</v>
      </c>
      <c r="F192" s="146" t="s">
        <v>224</v>
      </c>
      <c r="G192" s="147" t="s">
        <v>188</v>
      </c>
      <c r="H192" s="148">
        <v>19.89</v>
      </c>
      <c r="I192" s="149"/>
      <c r="J192" s="149">
        <f t="shared" ref="J192:J204" si="20">ROUND(I192*H192,2)</f>
        <v>0</v>
      </c>
      <c r="K192" s="150"/>
      <c r="L192" s="27"/>
      <c r="M192" s="151" t="s">
        <v>1</v>
      </c>
      <c r="N192" s="152" t="s">
        <v>37</v>
      </c>
      <c r="O192" s="153">
        <v>0.46</v>
      </c>
      <c r="P192" s="153">
        <f t="shared" ref="P192:P204" si="21">O192*H192</f>
        <v>9.1494</v>
      </c>
      <c r="Q192" s="153">
        <v>0</v>
      </c>
      <c r="R192" s="153">
        <f t="shared" ref="R192:R204" si="22">Q192*H192</f>
        <v>0</v>
      </c>
      <c r="S192" s="153">
        <v>0</v>
      </c>
      <c r="T192" s="154">
        <f t="shared" ref="T192:T204" si="23"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134</v>
      </c>
      <c r="AT192" s="155" t="s">
        <v>130</v>
      </c>
      <c r="AU192" s="155" t="s">
        <v>80</v>
      </c>
      <c r="AY192" s="14" t="s">
        <v>128</v>
      </c>
      <c r="BE192" s="156">
        <f t="shared" ref="BE192:BE204" si="24">IF(N192="základná",J192,0)</f>
        <v>0</v>
      </c>
      <c r="BF192" s="156">
        <f t="shared" ref="BF192:BF204" si="25">IF(N192="znížená",J192,0)</f>
        <v>0</v>
      </c>
      <c r="BG192" s="156">
        <f t="shared" ref="BG192:BG204" si="26">IF(N192="zákl. prenesená",J192,0)</f>
        <v>0</v>
      </c>
      <c r="BH192" s="156">
        <f t="shared" ref="BH192:BH204" si="27">IF(N192="zníž. prenesená",J192,0)</f>
        <v>0</v>
      </c>
      <c r="BI192" s="156">
        <f t="shared" ref="BI192:BI204" si="28">IF(N192="nulová",J192,0)</f>
        <v>0</v>
      </c>
      <c r="BJ192" s="14" t="s">
        <v>80</v>
      </c>
      <c r="BK192" s="156">
        <f t="shared" ref="BK192:BK204" si="29">ROUND(I192*H192,2)</f>
        <v>0</v>
      </c>
      <c r="BL192" s="14" t="s">
        <v>134</v>
      </c>
      <c r="BM192" s="155" t="s">
        <v>461</v>
      </c>
    </row>
    <row r="193" spans="1:65" s="2" customFormat="1" ht="33.75" customHeight="1">
      <c r="A193" s="26"/>
      <c r="B193" s="143"/>
      <c r="C193" s="144" t="s">
        <v>462</v>
      </c>
      <c r="D193" s="144" t="s">
        <v>130</v>
      </c>
      <c r="E193" s="145" t="s">
        <v>226</v>
      </c>
      <c r="F193" s="146" t="s">
        <v>227</v>
      </c>
      <c r="G193" s="147" t="s">
        <v>188</v>
      </c>
      <c r="H193" s="148">
        <v>19.89</v>
      </c>
      <c r="I193" s="149"/>
      <c r="J193" s="149">
        <f t="shared" si="20"/>
        <v>0</v>
      </c>
      <c r="K193" s="150"/>
      <c r="L193" s="27"/>
      <c r="M193" s="151" t="s">
        <v>1</v>
      </c>
      <c r="N193" s="152" t="s">
        <v>37</v>
      </c>
      <c r="O193" s="153">
        <v>7.0999999999999994E-2</v>
      </c>
      <c r="P193" s="153">
        <f t="shared" si="21"/>
        <v>1.4121899999999998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134</v>
      </c>
      <c r="AT193" s="155" t="s">
        <v>130</v>
      </c>
      <c r="AU193" s="155" t="s">
        <v>80</v>
      </c>
      <c r="AY193" s="14" t="s">
        <v>128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4" t="s">
        <v>80</v>
      </c>
      <c r="BK193" s="156">
        <f t="shared" si="29"/>
        <v>0</v>
      </c>
      <c r="BL193" s="14" t="s">
        <v>134</v>
      </c>
      <c r="BM193" s="155" t="s">
        <v>463</v>
      </c>
    </row>
    <row r="194" spans="1:65" s="2" customFormat="1" ht="16.5" customHeight="1">
      <c r="A194" s="26"/>
      <c r="B194" s="143"/>
      <c r="C194" s="144" t="s">
        <v>464</v>
      </c>
      <c r="D194" s="144" t="s">
        <v>130</v>
      </c>
      <c r="E194" s="145" t="s">
        <v>229</v>
      </c>
      <c r="F194" s="146" t="s">
        <v>230</v>
      </c>
      <c r="G194" s="147" t="s">
        <v>188</v>
      </c>
      <c r="H194" s="148">
        <v>19.89</v>
      </c>
      <c r="I194" s="149"/>
      <c r="J194" s="149">
        <f t="shared" si="20"/>
        <v>0</v>
      </c>
      <c r="K194" s="150"/>
      <c r="L194" s="27"/>
      <c r="M194" s="151" t="s">
        <v>1</v>
      </c>
      <c r="N194" s="152" t="s">
        <v>37</v>
      </c>
      <c r="O194" s="153">
        <v>8.9999999999999993E-3</v>
      </c>
      <c r="P194" s="153">
        <f t="shared" si="21"/>
        <v>0.17901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134</v>
      </c>
      <c r="AT194" s="155" t="s">
        <v>130</v>
      </c>
      <c r="AU194" s="155" t="s">
        <v>80</v>
      </c>
      <c r="AY194" s="14" t="s">
        <v>128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4" t="s">
        <v>80</v>
      </c>
      <c r="BK194" s="156">
        <f t="shared" si="29"/>
        <v>0</v>
      </c>
      <c r="BL194" s="14" t="s">
        <v>134</v>
      </c>
      <c r="BM194" s="155" t="s">
        <v>465</v>
      </c>
    </row>
    <row r="195" spans="1:65" s="2" customFormat="1" ht="42" customHeight="1">
      <c r="A195" s="26"/>
      <c r="B195" s="143"/>
      <c r="C195" s="144" t="s">
        <v>466</v>
      </c>
      <c r="D195" s="144" t="s">
        <v>130</v>
      </c>
      <c r="E195" s="145" t="s">
        <v>232</v>
      </c>
      <c r="F195" s="146" t="s">
        <v>233</v>
      </c>
      <c r="G195" s="147" t="s">
        <v>203</v>
      </c>
      <c r="H195" s="148">
        <v>31.824000000000002</v>
      </c>
      <c r="I195" s="149"/>
      <c r="J195" s="149">
        <f t="shared" si="20"/>
        <v>0</v>
      </c>
      <c r="K195" s="150"/>
      <c r="L195" s="27"/>
      <c r="M195" s="151" t="s">
        <v>1</v>
      </c>
      <c r="N195" s="152" t="s">
        <v>37</v>
      </c>
      <c r="O195" s="153">
        <v>0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134</v>
      </c>
      <c r="AT195" s="155" t="s">
        <v>130</v>
      </c>
      <c r="AU195" s="155" t="s">
        <v>80</v>
      </c>
      <c r="AY195" s="14" t="s">
        <v>128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4" t="s">
        <v>80</v>
      </c>
      <c r="BK195" s="156">
        <f t="shared" si="29"/>
        <v>0</v>
      </c>
      <c r="BL195" s="14" t="s">
        <v>134</v>
      </c>
      <c r="BM195" s="155" t="s">
        <v>467</v>
      </c>
    </row>
    <row r="196" spans="1:65" s="2" customFormat="1" ht="16.5" customHeight="1">
      <c r="A196" s="26"/>
      <c r="B196" s="143"/>
      <c r="C196" s="144" t="s">
        <v>468</v>
      </c>
      <c r="D196" s="144" t="s">
        <v>130</v>
      </c>
      <c r="E196" s="145" t="s">
        <v>326</v>
      </c>
      <c r="F196" s="146" t="s">
        <v>327</v>
      </c>
      <c r="G196" s="147" t="s">
        <v>188</v>
      </c>
      <c r="H196" s="148">
        <v>0.48</v>
      </c>
      <c r="I196" s="149"/>
      <c r="J196" s="149">
        <f t="shared" si="20"/>
        <v>0</v>
      </c>
      <c r="K196" s="150"/>
      <c r="L196" s="27"/>
      <c r="M196" s="151" t="s">
        <v>1</v>
      </c>
      <c r="N196" s="152" t="s">
        <v>37</v>
      </c>
      <c r="O196" s="153">
        <v>0.58099999999999996</v>
      </c>
      <c r="P196" s="153">
        <f t="shared" si="21"/>
        <v>0.27887999999999996</v>
      </c>
      <c r="Q196" s="153">
        <v>2.2151299999999998</v>
      </c>
      <c r="R196" s="153">
        <f t="shared" si="22"/>
        <v>1.0632623999999999</v>
      </c>
      <c r="S196" s="153">
        <v>0</v>
      </c>
      <c r="T196" s="15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134</v>
      </c>
      <c r="AT196" s="155" t="s">
        <v>130</v>
      </c>
      <c r="AU196" s="155" t="s">
        <v>80</v>
      </c>
      <c r="AY196" s="14" t="s">
        <v>128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80</v>
      </c>
      <c r="BK196" s="156">
        <f t="shared" si="29"/>
        <v>0</v>
      </c>
      <c r="BL196" s="14" t="s">
        <v>134</v>
      </c>
      <c r="BM196" s="155" t="s">
        <v>469</v>
      </c>
    </row>
    <row r="197" spans="1:65" s="2" customFormat="1" ht="25.5" customHeight="1">
      <c r="A197" s="26"/>
      <c r="B197" s="143"/>
      <c r="C197" s="144" t="s">
        <v>470</v>
      </c>
      <c r="D197" s="144" t="s">
        <v>130</v>
      </c>
      <c r="E197" s="145" t="s">
        <v>235</v>
      </c>
      <c r="F197" s="146" t="s">
        <v>236</v>
      </c>
      <c r="G197" s="147" t="s">
        <v>142</v>
      </c>
      <c r="H197" s="148">
        <v>66.3</v>
      </c>
      <c r="I197" s="149"/>
      <c r="J197" s="149">
        <f t="shared" si="20"/>
        <v>0</v>
      </c>
      <c r="K197" s="150"/>
      <c r="L197" s="27"/>
      <c r="M197" s="151" t="s">
        <v>1</v>
      </c>
      <c r="N197" s="152" t="s">
        <v>37</v>
      </c>
      <c r="O197" s="153">
        <v>1.7000000000000001E-2</v>
      </c>
      <c r="P197" s="153">
        <f t="shared" si="21"/>
        <v>1.1271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134</v>
      </c>
      <c r="AT197" s="155" t="s">
        <v>130</v>
      </c>
      <c r="AU197" s="155" t="s">
        <v>80</v>
      </c>
      <c r="AY197" s="14" t="s">
        <v>128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80</v>
      </c>
      <c r="BK197" s="156">
        <f t="shared" si="29"/>
        <v>0</v>
      </c>
      <c r="BL197" s="14" t="s">
        <v>134</v>
      </c>
      <c r="BM197" s="155" t="s">
        <v>471</v>
      </c>
    </row>
    <row r="198" spans="1:65" s="2" customFormat="1" ht="16.5" customHeight="1">
      <c r="A198" s="26"/>
      <c r="B198" s="143"/>
      <c r="C198" s="144" t="s">
        <v>472</v>
      </c>
      <c r="D198" s="144" t="s">
        <v>130</v>
      </c>
      <c r="E198" s="145" t="s">
        <v>239</v>
      </c>
      <c r="F198" s="146" t="s">
        <v>240</v>
      </c>
      <c r="G198" s="147" t="s">
        <v>142</v>
      </c>
      <c r="H198" s="148">
        <v>81.3</v>
      </c>
      <c r="I198" s="149"/>
      <c r="J198" s="149">
        <f t="shared" si="20"/>
        <v>0</v>
      </c>
      <c r="K198" s="150"/>
      <c r="L198" s="27"/>
      <c r="M198" s="151" t="s">
        <v>1</v>
      </c>
      <c r="N198" s="152" t="s">
        <v>37</v>
      </c>
      <c r="O198" s="153">
        <v>4.1000000000000002E-2</v>
      </c>
      <c r="P198" s="153">
        <f t="shared" si="21"/>
        <v>3.3332999999999999</v>
      </c>
      <c r="Q198" s="153">
        <v>3.0000000000000001E-5</v>
      </c>
      <c r="R198" s="153">
        <f t="shared" si="22"/>
        <v>2.4389999999999998E-3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134</v>
      </c>
      <c r="AT198" s="155" t="s">
        <v>130</v>
      </c>
      <c r="AU198" s="155" t="s">
        <v>80</v>
      </c>
      <c r="AY198" s="14" t="s">
        <v>128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80</v>
      </c>
      <c r="BK198" s="156">
        <f t="shared" si="29"/>
        <v>0</v>
      </c>
      <c r="BL198" s="14" t="s">
        <v>134</v>
      </c>
      <c r="BM198" s="155" t="s">
        <v>473</v>
      </c>
    </row>
    <row r="199" spans="1:65" s="2" customFormat="1" ht="16.5" customHeight="1">
      <c r="A199" s="26"/>
      <c r="B199" s="143"/>
      <c r="C199" s="144" t="s">
        <v>474</v>
      </c>
      <c r="D199" s="144" t="s">
        <v>130</v>
      </c>
      <c r="E199" s="145" t="s">
        <v>335</v>
      </c>
      <c r="F199" s="146" t="s">
        <v>336</v>
      </c>
      <c r="G199" s="147" t="s">
        <v>300</v>
      </c>
      <c r="H199" s="148">
        <v>60</v>
      </c>
      <c r="I199" s="149"/>
      <c r="J199" s="149">
        <f t="shared" si="20"/>
        <v>0</v>
      </c>
      <c r="K199" s="150"/>
      <c r="L199" s="27"/>
      <c r="M199" s="151" t="s">
        <v>1</v>
      </c>
      <c r="N199" s="152" t="s">
        <v>37</v>
      </c>
      <c r="O199" s="153">
        <v>0.30935000000000001</v>
      </c>
      <c r="P199" s="153">
        <f t="shared" si="21"/>
        <v>18.561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134</v>
      </c>
      <c r="AT199" s="155" t="s">
        <v>130</v>
      </c>
      <c r="AU199" s="155" t="s">
        <v>80</v>
      </c>
      <c r="AY199" s="14" t="s">
        <v>128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80</v>
      </c>
      <c r="BK199" s="156">
        <f t="shared" si="29"/>
        <v>0</v>
      </c>
      <c r="BL199" s="14" t="s">
        <v>134</v>
      </c>
      <c r="BM199" s="155" t="s">
        <v>475</v>
      </c>
    </row>
    <row r="200" spans="1:65" s="2" customFormat="1" ht="36" customHeight="1">
      <c r="A200" s="26"/>
      <c r="B200" s="143"/>
      <c r="C200" s="157" t="s">
        <v>476</v>
      </c>
      <c r="D200" s="157" t="s">
        <v>144</v>
      </c>
      <c r="E200" s="158" t="s">
        <v>380</v>
      </c>
      <c r="F200" s="159" t="s">
        <v>381</v>
      </c>
      <c r="G200" s="160" t="s">
        <v>300</v>
      </c>
      <c r="H200" s="161">
        <v>64.8</v>
      </c>
      <c r="I200" s="162"/>
      <c r="J200" s="162">
        <f t="shared" si="20"/>
        <v>0</v>
      </c>
      <c r="K200" s="163"/>
      <c r="L200" s="164"/>
      <c r="M200" s="165" t="s">
        <v>1</v>
      </c>
      <c r="N200" s="166" t="s">
        <v>37</v>
      </c>
      <c r="O200" s="153">
        <v>0</v>
      </c>
      <c r="P200" s="153">
        <f t="shared" si="21"/>
        <v>0</v>
      </c>
      <c r="Q200" s="153">
        <v>3.2000000000000001E-2</v>
      </c>
      <c r="R200" s="153">
        <f t="shared" si="22"/>
        <v>2.0735999999999999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148</v>
      </c>
      <c r="AT200" s="155" t="s">
        <v>144</v>
      </c>
      <c r="AU200" s="155" t="s">
        <v>80</v>
      </c>
      <c r="AY200" s="14" t="s">
        <v>128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80</v>
      </c>
      <c r="BK200" s="156">
        <f t="shared" si="29"/>
        <v>0</v>
      </c>
      <c r="BL200" s="14" t="s">
        <v>134</v>
      </c>
      <c r="BM200" s="155" t="s">
        <v>477</v>
      </c>
    </row>
    <row r="201" spans="1:65" s="2" customFormat="1" ht="45.75" customHeight="1">
      <c r="A201" s="26"/>
      <c r="B201" s="143"/>
      <c r="C201" s="144" t="s">
        <v>478</v>
      </c>
      <c r="D201" s="144" t="s">
        <v>130</v>
      </c>
      <c r="E201" s="145" t="s">
        <v>341</v>
      </c>
      <c r="F201" s="146" t="s">
        <v>342</v>
      </c>
      <c r="G201" s="147" t="s">
        <v>133</v>
      </c>
      <c r="H201" s="148">
        <v>60</v>
      </c>
      <c r="I201" s="149"/>
      <c r="J201" s="149">
        <f t="shared" si="20"/>
        <v>0</v>
      </c>
      <c r="K201" s="150"/>
      <c r="L201" s="27"/>
      <c r="M201" s="151" t="s">
        <v>1</v>
      </c>
      <c r="N201" s="152" t="s">
        <v>37</v>
      </c>
      <c r="O201" s="153">
        <v>0.30501</v>
      </c>
      <c r="P201" s="153">
        <f t="shared" si="21"/>
        <v>18.300599999999999</v>
      </c>
      <c r="Q201" s="153">
        <v>8.0000000000000007E-5</v>
      </c>
      <c r="R201" s="153">
        <f t="shared" si="22"/>
        <v>4.8000000000000004E-3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134</v>
      </c>
      <c r="AT201" s="155" t="s">
        <v>130</v>
      </c>
      <c r="AU201" s="155" t="s">
        <v>80</v>
      </c>
      <c r="AY201" s="14" t="s">
        <v>128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80</v>
      </c>
      <c r="BK201" s="156">
        <f t="shared" si="29"/>
        <v>0</v>
      </c>
      <c r="BL201" s="14" t="s">
        <v>134</v>
      </c>
      <c r="BM201" s="155" t="s">
        <v>479</v>
      </c>
    </row>
    <row r="202" spans="1:65" s="2" customFormat="1" ht="36.75" customHeight="1">
      <c r="A202" s="26"/>
      <c r="B202" s="143"/>
      <c r="C202" s="157" t="s">
        <v>480</v>
      </c>
      <c r="D202" s="157" t="s">
        <v>144</v>
      </c>
      <c r="E202" s="158" t="s">
        <v>344</v>
      </c>
      <c r="F202" s="159" t="s">
        <v>345</v>
      </c>
      <c r="G202" s="160" t="s">
        <v>133</v>
      </c>
      <c r="H202" s="161">
        <v>60</v>
      </c>
      <c r="I202" s="162"/>
      <c r="J202" s="162">
        <f t="shared" si="20"/>
        <v>0</v>
      </c>
      <c r="K202" s="163"/>
      <c r="L202" s="164"/>
      <c r="M202" s="165" t="s">
        <v>1</v>
      </c>
      <c r="N202" s="166" t="s">
        <v>37</v>
      </c>
      <c r="O202" s="153">
        <v>0</v>
      </c>
      <c r="P202" s="153">
        <f t="shared" si="21"/>
        <v>0</v>
      </c>
      <c r="Q202" s="153">
        <v>2.5000000000000001E-4</v>
      </c>
      <c r="R202" s="153">
        <f t="shared" si="22"/>
        <v>1.4999999999999999E-2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148</v>
      </c>
      <c r="AT202" s="155" t="s">
        <v>144</v>
      </c>
      <c r="AU202" s="155" t="s">
        <v>80</v>
      </c>
      <c r="AY202" s="14" t="s">
        <v>128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80</v>
      </c>
      <c r="BK202" s="156">
        <f t="shared" si="29"/>
        <v>0</v>
      </c>
      <c r="BL202" s="14" t="s">
        <v>134</v>
      </c>
      <c r="BM202" s="155" t="s">
        <v>481</v>
      </c>
    </row>
    <row r="203" spans="1:65" s="2" customFormat="1" ht="32.25" customHeight="1">
      <c r="A203" s="26"/>
      <c r="B203" s="143"/>
      <c r="C203" s="144" t="s">
        <v>482</v>
      </c>
      <c r="D203" s="144" t="s">
        <v>130</v>
      </c>
      <c r="E203" s="145" t="s">
        <v>388</v>
      </c>
      <c r="F203" s="146" t="s">
        <v>389</v>
      </c>
      <c r="G203" s="147" t="s">
        <v>188</v>
      </c>
      <c r="H203" s="148">
        <v>19.89</v>
      </c>
      <c r="I203" s="149"/>
      <c r="J203" s="149">
        <f t="shared" si="20"/>
        <v>0</v>
      </c>
      <c r="K203" s="150"/>
      <c r="L203" s="27"/>
      <c r="M203" s="151" t="s">
        <v>1</v>
      </c>
      <c r="N203" s="152" t="s">
        <v>37</v>
      </c>
      <c r="O203" s="153">
        <v>2</v>
      </c>
      <c r="P203" s="153">
        <f t="shared" si="21"/>
        <v>39.78</v>
      </c>
      <c r="Q203" s="153">
        <v>1.837</v>
      </c>
      <c r="R203" s="153">
        <f t="shared" si="22"/>
        <v>36.537930000000003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134</v>
      </c>
      <c r="AT203" s="155" t="s">
        <v>130</v>
      </c>
      <c r="AU203" s="155" t="s">
        <v>80</v>
      </c>
      <c r="AY203" s="14" t="s">
        <v>128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80</v>
      </c>
      <c r="BK203" s="156">
        <f t="shared" si="29"/>
        <v>0</v>
      </c>
      <c r="BL203" s="14" t="s">
        <v>134</v>
      </c>
      <c r="BM203" s="155" t="s">
        <v>483</v>
      </c>
    </row>
    <row r="204" spans="1:65" s="2" customFormat="1" ht="46.5" customHeight="1">
      <c r="A204" s="26"/>
      <c r="B204" s="143"/>
      <c r="C204" s="144" t="s">
        <v>484</v>
      </c>
      <c r="D204" s="144" t="s">
        <v>130</v>
      </c>
      <c r="E204" s="145" t="s">
        <v>251</v>
      </c>
      <c r="F204" s="146" t="s">
        <v>252</v>
      </c>
      <c r="G204" s="147" t="s">
        <v>203</v>
      </c>
      <c r="H204" s="148">
        <v>39.697000000000003</v>
      </c>
      <c r="I204" s="149"/>
      <c r="J204" s="149">
        <f t="shared" si="20"/>
        <v>0</v>
      </c>
      <c r="K204" s="150"/>
      <c r="L204" s="27"/>
      <c r="M204" s="167" t="s">
        <v>1</v>
      </c>
      <c r="N204" s="168" t="s">
        <v>37</v>
      </c>
      <c r="O204" s="169">
        <v>4.7E-2</v>
      </c>
      <c r="P204" s="169">
        <f t="shared" si="21"/>
        <v>1.8657590000000002</v>
      </c>
      <c r="Q204" s="169">
        <v>0</v>
      </c>
      <c r="R204" s="169">
        <f t="shared" si="22"/>
        <v>0</v>
      </c>
      <c r="S204" s="169">
        <v>0</v>
      </c>
      <c r="T204" s="170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134</v>
      </c>
      <c r="AT204" s="155" t="s">
        <v>130</v>
      </c>
      <c r="AU204" s="155" t="s">
        <v>80</v>
      </c>
      <c r="AY204" s="14" t="s">
        <v>128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80</v>
      </c>
      <c r="BK204" s="156">
        <f t="shared" si="29"/>
        <v>0</v>
      </c>
      <c r="BL204" s="14" t="s">
        <v>134</v>
      </c>
      <c r="BM204" s="155" t="s">
        <v>485</v>
      </c>
    </row>
    <row r="205" spans="1:65" s="2" customFormat="1" ht="6.95" customHeight="1">
      <c r="A205" s="26"/>
      <c r="B205" s="41"/>
      <c r="C205" s="42"/>
      <c r="D205" s="42"/>
      <c r="E205" s="42"/>
      <c r="F205" s="42"/>
      <c r="G205" s="42"/>
      <c r="H205" s="42"/>
      <c r="I205" s="42"/>
      <c r="J205" s="42"/>
      <c r="K205" s="42"/>
      <c r="L205" s="27"/>
      <c r="M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</row>
  </sheetData>
  <autoFilter ref="C128:K204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6"/>
  <sheetViews>
    <sheetView showGridLines="0" topLeftCell="A67" workbookViewId="0">
      <selection activeCell="J14" sqref="J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06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Doplnenie medziblokového priestoru  Popradská - Kmeťova</v>
      </c>
      <c r="F7" s="213"/>
      <c r="G7" s="213"/>
      <c r="H7" s="213"/>
      <c r="L7" s="17"/>
    </row>
    <row r="8" spans="1:46" s="1" customFormat="1" ht="12" customHeight="1">
      <c r="B8" s="17"/>
      <c r="D8" s="23" t="s">
        <v>103</v>
      </c>
      <c r="L8" s="17"/>
    </row>
    <row r="9" spans="1:46" s="2" customFormat="1" ht="16.5" customHeight="1">
      <c r="A9" s="26"/>
      <c r="B9" s="27"/>
      <c r="C9" s="26"/>
      <c r="D9" s="26"/>
      <c r="E9" s="212" t="s">
        <v>217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218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3" t="s">
        <v>486</v>
      </c>
      <c r="F11" s="211"/>
      <c r="G11" s="211"/>
      <c r="H11" s="211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20</v>
      </c>
      <c r="E16" s="26"/>
      <c r="F16" s="26"/>
      <c r="G16" s="26"/>
      <c r="H16" s="26"/>
      <c r="I16" s="23" t="s">
        <v>21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22</v>
      </c>
      <c r="F17" s="26"/>
      <c r="G17" s="26"/>
      <c r="H17" s="26"/>
      <c r="I17" s="23" t="s">
        <v>23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24</v>
      </c>
      <c r="E19" s="26"/>
      <c r="F19" s="26"/>
      <c r="G19" s="26"/>
      <c r="H19" s="26"/>
      <c r="I19" s="23" t="s">
        <v>21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99" t="str">
        <f>'Rekapitulácia stavby'!E14</f>
        <v xml:space="preserve"> </v>
      </c>
      <c r="F20" s="199"/>
      <c r="G20" s="199"/>
      <c r="H20" s="199"/>
      <c r="I20" s="23" t="s">
        <v>23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21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27</v>
      </c>
      <c r="F23" s="26"/>
      <c r="G23" s="26"/>
      <c r="H23" s="26"/>
      <c r="I23" s="23" t="s">
        <v>23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29</v>
      </c>
      <c r="E25" s="26"/>
      <c r="F25" s="26"/>
      <c r="G25" s="26"/>
      <c r="H25" s="26"/>
      <c r="I25" s="23" t="s">
        <v>21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23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30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02" t="s">
        <v>1</v>
      </c>
      <c r="F29" s="202"/>
      <c r="G29" s="202"/>
      <c r="H29" s="20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31</v>
      </c>
      <c r="E32" s="26"/>
      <c r="F32" s="26"/>
      <c r="G32" s="26"/>
      <c r="H32" s="26"/>
      <c r="I32" s="26"/>
      <c r="J32" s="65">
        <f>ROUND(J124,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35</v>
      </c>
      <c r="E35" s="23" t="s">
        <v>36</v>
      </c>
      <c r="F35" s="99">
        <f>ROUND((SUM(BE124:BE145)),  2)</f>
        <v>0</v>
      </c>
      <c r="G35" s="26"/>
      <c r="H35" s="26"/>
      <c r="I35" s="100">
        <v>0.2</v>
      </c>
      <c r="J35" s="99">
        <f>ROUND(((SUM(BE124:BE145))*I35),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37</v>
      </c>
      <c r="F36" s="99">
        <f>ROUND((SUM(BF124:BF145)),  2)</f>
        <v>0</v>
      </c>
      <c r="G36" s="26"/>
      <c r="H36" s="26"/>
      <c r="I36" s="100">
        <v>0.2</v>
      </c>
      <c r="J36" s="99">
        <f>ROUND(((SUM(BF124:BF145))*I36),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9">
        <f>ROUND((SUM(BG124:BG145)),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39</v>
      </c>
      <c r="F38" s="99">
        <f>ROUND((SUM(BH124:BH145)),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ROUND((SUM(BI124:BI145)),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41</v>
      </c>
      <c r="E41" s="54"/>
      <c r="F41" s="54"/>
      <c r="G41" s="103" t="s">
        <v>42</v>
      </c>
      <c r="H41" s="104" t="s">
        <v>43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105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2" t="str">
        <f>E7</f>
        <v>Doplnenie medziblokového priestoru  Popradská - Kmeťova</v>
      </c>
      <c r="F85" s="213"/>
      <c r="G85" s="213"/>
      <c r="H85" s="21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103</v>
      </c>
      <c r="L86" s="17"/>
    </row>
    <row r="87" spans="1:31" s="2" customFormat="1" ht="16.5" customHeight="1">
      <c r="A87" s="26"/>
      <c r="B87" s="27"/>
      <c r="C87" s="26"/>
      <c r="D87" s="26"/>
      <c r="E87" s="212" t="s">
        <v>217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218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3" t="str">
        <f>E11</f>
        <v>04 - SO-02-4 Spoločenské hry</v>
      </c>
      <c r="F89" s="211"/>
      <c r="G89" s="211"/>
      <c r="H89" s="211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Nitra Popradská-Kmeťova p.č. 462/3</v>
      </c>
      <c r="G91" s="26"/>
      <c r="H91" s="26"/>
      <c r="I91" s="23" t="s">
        <v>19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40.15" customHeight="1">
      <c r="A93" s="26"/>
      <c r="B93" s="27"/>
      <c r="C93" s="23" t="s">
        <v>20</v>
      </c>
      <c r="D93" s="26"/>
      <c r="E93" s="26"/>
      <c r="F93" s="21" t="str">
        <f>E17</f>
        <v>Mesto Nitra</v>
      </c>
      <c r="G93" s="26"/>
      <c r="H93" s="26"/>
      <c r="I93" s="23" t="s">
        <v>26</v>
      </c>
      <c r="J93" s="24" t="str">
        <f>E23</f>
        <v>S.A.I.spol s r.o. - Ing. arch. Ivan Šuráni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24</v>
      </c>
      <c r="D94" s="26"/>
      <c r="E94" s="26"/>
      <c r="F94" s="21" t="str">
        <f>IF(E20="","",E20)</f>
        <v xml:space="preserve"> </v>
      </c>
      <c r="G94" s="26"/>
      <c r="H94" s="26"/>
      <c r="I94" s="23" t="s">
        <v>29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106</v>
      </c>
      <c r="D96" s="101"/>
      <c r="E96" s="101"/>
      <c r="F96" s="101"/>
      <c r="G96" s="101"/>
      <c r="H96" s="101"/>
      <c r="I96" s="101"/>
      <c r="J96" s="110" t="s">
        <v>107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108</v>
      </c>
      <c r="D98" s="26"/>
      <c r="E98" s="26"/>
      <c r="F98" s="26"/>
      <c r="G98" s="26"/>
      <c r="H98" s="26"/>
      <c r="I98" s="26"/>
      <c r="J98" s="65">
        <f>J124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109</v>
      </c>
    </row>
    <row r="99" spans="1:47" s="9" customFormat="1" ht="24.95" customHeight="1">
      <c r="B99" s="112"/>
      <c r="D99" s="113" t="s">
        <v>487</v>
      </c>
      <c r="E99" s="114"/>
      <c r="F99" s="114"/>
      <c r="G99" s="114"/>
      <c r="H99" s="114"/>
      <c r="I99" s="114"/>
      <c r="J99" s="115">
        <f>J125</f>
        <v>0</v>
      </c>
      <c r="L99" s="112"/>
    </row>
    <row r="100" spans="1:47" s="10" customFormat="1" ht="19.899999999999999" customHeight="1">
      <c r="B100" s="116"/>
      <c r="D100" s="117" t="s">
        <v>488</v>
      </c>
      <c r="E100" s="118"/>
      <c r="F100" s="118"/>
      <c r="G100" s="118"/>
      <c r="H100" s="118"/>
      <c r="I100" s="118"/>
      <c r="J100" s="119">
        <f>J126</f>
        <v>0</v>
      </c>
      <c r="L100" s="116"/>
    </row>
    <row r="101" spans="1:47" s="10" customFormat="1" ht="19.899999999999999" customHeight="1">
      <c r="B101" s="116"/>
      <c r="D101" s="117" t="s">
        <v>489</v>
      </c>
      <c r="E101" s="118"/>
      <c r="F101" s="118"/>
      <c r="G101" s="118"/>
      <c r="H101" s="118"/>
      <c r="I101" s="118"/>
      <c r="J101" s="119">
        <f>J142</f>
        <v>0</v>
      </c>
      <c r="L101" s="116"/>
    </row>
    <row r="102" spans="1:47" s="10" customFormat="1" ht="19.899999999999999" customHeight="1">
      <c r="B102" s="116"/>
      <c r="D102" s="117" t="s">
        <v>490</v>
      </c>
      <c r="E102" s="118"/>
      <c r="F102" s="118"/>
      <c r="G102" s="118"/>
      <c r="H102" s="118"/>
      <c r="I102" s="118"/>
      <c r="J102" s="119">
        <f>J144</f>
        <v>0</v>
      </c>
      <c r="L102" s="116"/>
    </row>
    <row r="103" spans="1:47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47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47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24.95" customHeight="1">
      <c r="A109" s="26"/>
      <c r="B109" s="27"/>
      <c r="C109" s="18" t="s">
        <v>656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6.5" customHeight="1">
      <c r="A112" s="26"/>
      <c r="B112" s="27"/>
      <c r="C112" s="26"/>
      <c r="D112" s="26"/>
      <c r="E112" s="212" t="str">
        <f>E7</f>
        <v>Doplnenie medziblokového priestoru  Popradská - Kmeťova</v>
      </c>
      <c r="F112" s="213"/>
      <c r="G112" s="213"/>
      <c r="H112" s="213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1" customFormat="1" ht="12" customHeight="1">
      <c r="B113" s="17"/>
      <c r="C113" s="23" t="s">
        <v>103</v>
      </c>
      <c r="L113" s="17"/>
    </row>
    <row r="114" spans="1:65" s="2" customFormat="1" ht="16.5" customHeight="1">
      <c r="A114" s="26"/>
      <c r="B114" s="27"/>
      <c r="C114" s="26"/>
      <c r="D114" s="26"/>
      <c r="E114" s="212" t="s">
        <v>217</v>
      </c>
      <c r="F114" s="211"/>
      <c r="G114" s="211"/>
      <c r="H114" s="21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218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73" t="str">
        <f>E11</f>
        <v>04 - SO-02-4 Spoločenské hry</v>
      </c>
      <c r="F116" s="211"/>
      <c r="G116" s="211"/>
      <c r="H116" s="211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17</v>
      </c>
      <c r="D118" s="26"/>
      <c r="E118" s="26"/>
      <c r="F118" s="21" t="str">
        <f>F14</f>
        <v>Nitra Popradská-Kmeťova p.č. 462/3</v>
      </c>
      <c r="G118" s="26"/>
      <c r="H118" s="26"/>
      <c r="I118" s="23" t="s">
        <v>19</v>
      </c>
      <c r="J118" s="49" t="str">
        <f>IF(J14="","",J14)</f>
        <v/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40.15" customHeight="1">
      <c r="A120" s="26"/>
      <c r="B120" s="27"/>
      <c r="C120" s="23" t="s">
        <v>20</v>
      </c>
      <c r="D120" s="26"/>
      <c r="E120" s="26"/>
      <c r="F120" s="21" t="str">
        <f>E17</f>
        <v>Mesto Nitra</v>
      </c>
      <c r="G120" s="26"/>
      <c r="H120" s="26"/>
      <c r="I120" s="23" t="s">
        <v>26</v>
      </c>
      <c r="J120" s="24" t="str">
        <f>E23</f>
        <v>S.A.I.spol s r.o. - Ing. arch. Ivan Šuráni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24</v>
      </c>
      <c r="D121" s="26"/>
      <c r="E121" s="26"/>
      <c r="F121" s="21" t="str">
        <f>IF(E20="","",E20)</f>
        <v xml:space="preserve"> </v>
      </c>
      <c r="G121" s="26"/>
      <c r="H121" s="26"/>
      <c r="I121" s="23" t="s">
        <v>29</v>
      </c>
      <c r="J121" s="24" t="str">
        <f>E26</f>
        <v xml:space="preserve"> 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20"/>
      <c r="B123" s="121"/>
      <c r="C123" s="122" t="s">
        <v>115</v>
      </c>
      <c r="D123" s="123" t="s">
        <v>56</v>
      </c>
      <c r="E123" s="123" t="s">
        <v>52</v>
      </c>
      <c r="F123" s="123" t="s">
        <v>53</v>
      </c>
      <c r="G123" s="123" t="s">
        <v>116</v>
      </c>
      <c r="H123" s="123" t="s">
        <v>117</v>
      </c>
      <c r="I123" s="123" t="s">
        <v>118</v>
      </c>
      <c r="J123" s="124" t="s">
        <v>107</v>
      </c>
      <c r="K123" s="125" t="s">
        <v>119</v>
      </c>
      <c r="L123" s="126"/>
      <c r="M123" s="56" t="s">
        <v>1</v>
      </c>
      <c r="N123" s="57" t="s">
        <v>35</v>
      </c>
      <c r="O123" s="57" t="s">
        <v>120</v>
      </c>
      <c r="P123" s="57" t="s">
        <v>121</v>
      </c>
      <c r="Q123" s="57" t="s">
        <v>122</v>
      </c>
      <c r="R123" s="57" t="s">
        <v>123</v>
      </c>
      <c r="S123" s="57" t="s">
        <v>124</v>
      </c>
      <c r="T123" s="58" t="s">
        <v>125</v>
      </c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</row>
    <row r="124" spans="1:65" s="2" customFormat="1" ht="22.9" customHeight="1">
      <c r="A124" s="26"/>
      <c r="B124" s="27"/>
      <c r="C124" s="63" t="s">
        <v>108</v>
      </c>
      <c r="D124" s="26"/>
      <c r="E124" s="26"/>
      <c r="F124" s="26"/>
      <c r="G124" s="26"/>
      <c r="H124" s="26"/>
      <c r="I124" s="26"/>
      <c r="J124" s="127">
        <f>BK124</f>
        <v>0</v>
      </c>
      <c r="K124" s="26"/>
      <c r="L124" s="27"/>
      <c r="M124" s="59"/>
      <c r="N124" s="50"/>
      <c r="O124" s="60"/>
      <c r="P124" s="128">
        <f>P125</f>
        <v>197.05477500000001</v>
      </c>
      <c r="Q124" s="60"/>
      <c r="R124" s="128">
        <f>R125</f>
        <v>41.690346779999999</v>
      </c>
      <c r="S124" s="60"/>
      <c r="T124" s="129">
        <f>T125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70</v>
      </c>
      <c r="AU124" s="14" t="s">
        <v>109</v>
      </c>
      <c r="BK124" s="130">
        <f>BK125</f>
        <v>0</v>
      </c>
    </row>
    <row r="125" spans="1:65" s="12" customFormat="1" ht="25.9" customHeight="1">
      <c r="B125" s="131"/>
      <c r="D125" s="132" t="s">
        <v>70</v>
      </c>
      <c r="E125" s="133" t="s">
        <v>126</v>
      </c>
      <c r="F125" s="133" t="s">
        <v>491</v>
      </c>
      <c r="J125" s="134">
        <f>BK125</f>
        <v>0</v>
      </c>
      <c r="L125" s="131"/>
      <c r="M125" s="135"/>
      <c r="N125" s="136"/>
      <c r="O125" s="136"/>
      <c r="P125" s="137">
        <f>P126+P142+P144</f>
        <v>197.05477500000001</v>
      </c>
      <c r="Q125" s="136"/>
      <c r="R125" s="137">
        <f>R126+R142+R144</f>
        <v>41.690346779999999</v>
      </c>
      <c r="S125" s="136"/>
      <c r="T125" s="138">
        <f>T126+T142+T144</f>
        <v>0</v>
      </c>
      <c r="AR125" s="132" t="s">
        <v>76</v>
      </c>
      <c r="AT125" s="139" t="s">
        <v>70</v>
      </c>
      <c r="AU125" s="139" t="s">
        <v>71</v>
      </c>
      <c r="AY125" s="132" t="s">
        <v>128</v>
      </c>
      <c r="BK125" s="140">
        <f>BK126+BK142+BK144</f>
        <v>0</v>
      </c>
    </row>
    <row r="126" spans="1:65" s="12" customFormat="1" ht="22.9" customHeight="1">
      <c r="B126" s="131"/>
      <c r="D126" s="132" t="s">
        <v>70</v>
      </c>
      <c r="E126" s="141" t="s">
        <v>76</v>
      </c>
      <c r="F126" s="141" t="s">
        <v>492</v>
      </c>
      <c r="J126" s="142">
        <f>BK126</f>
        <v>0</v>
      </c>
      <c r="L126" s="131"/>
      <c r="M126" s="135"/>
      <c r="N126" s="136"/>
      <c r="O126" s="136"/>
      <c r="P126" s="137">
        <f>SUM(P127:P141)</f>
        <v>99.054774999999992</v>
      </c>
      <c r="Q126" s="136"/>
      <c r="R126" s="137">
        <f>SUM(R127:R141)</f>
        <v>41.690346779999999</v>
      </c>
      <c r="S126" s="136"/>
      <c r="T126" s="138">
        <f>SUM(T127:T141)</f>
        <v>0</v>
      </c>
      <c r="AR126" s="132" t="s">
        <v>76</v>
      </c>
      <c r="AT126" s="139" t="s">
        <v>70</v>
      </c>
      <c r="AU126" s="139" t="s">
        <v>76</v>
      </c>
      <c r="AY126" s="132" t="s">
        <v>128</v>
      </c>
      <c r="BK126" s="140">
        <f>SUM(BK127:BK141)</f>
        <v>0</v>
      </c>
    </row>
    <row r="127" spans="1:65" s="2" customFormat="1" ht="40.5" customHeight="1">
      <c r="A127" s="26"/>
      <c r="B127" s="143"/>
      <c r="C127" s="144" t="s">
        <v>76</v>
      </c>
      <c r="D127" s="144" t="s">
        <v>130</v>
      </c>
      <c r="E127" s="145" t="s">
        <v>223</v>
      </c>
      <c r="F127" s="146" t="s">
        <v>224</v>
      </c>
      <c r="G127" s="147" t="s">
        <v>188</v>
      </c>
      <c r="H127" s="148">
        <v>19.04</v>
      </c>
      <c r="I127" s="149"/>
      <c r="J127" s="149">
        <f t="shared" ref="J127:J141" si="0">ROUND(I127*H127,2)</f>
        <v>0</v>
      </c>
      <c r="K127" s="150"/>
      <c r="L127" s="27"/>
      <c r="M127" s="151" t="s">
        <v>1</v>
      </c>
      <c r="N127" s="152" t="s">
        <v>37</v>
      </c>
      <c r="O127" s="153">
        <v>0.46</v>
      </c>
      <c r="P127" s="153">
        <f t="shared" ref="P127:P141" si="1">O127*H127</f>
        <v>8.7584</v>
      </c>
      <c r="Q127" s="153">
        <v>0</v>
      </c>
      <c r="R127" s="153">
        <f t="shared" ref="R127:R141" si="2">Q127*H127</f>
        <v>0</v>
      </c>
      <c r="S127" s="153">
        <v>0</v>
      </c>
      <c r="T127" s="154">
        <f t="shared" ref="T127:T141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134</v>
      </c>
      <c r="AT127" s="155" t="s">
        <v>130</v>
      </c>
      <c r="AU127" s="155" t="s">
        <v>80</v>
      </c>
      <c r="AY127" s="14" t="s">
        <v>128</v>
      </c>
      <c r="BE127" s="156">
        <f t="shared" ref="BE127:BE141" si="4">IF(N127="základná",J127,0)</f>
        <v>0</v>
      </c>
      <c r="BF127" s="156">
        <f t="shared" ref="BF127:BF141" si="5">IF(N127="znížená",J127,0)</f>
        <v>0</v>
      </c>
      <c r="BG127" s="156">
        <f t="shared" ref="BG127:BG141" si="6">IF(N127="zákl. prenesená",J127,0)</f>
        <v>0</v>
      </c>
      <c r="BH127" s="156">
        <f t="shared" ref="BH127:BH141" si="7">IF(N127="zníž. prenesená",J127,0)</f>
        <v>0</v>
      </c>
      <c r="BI127" s="156">
        <f t="shared" ref="BI127:BI141" si="8">IF(N127="nulová",J127,0)</f>
        <v>0</v>
      </c>
      <c r="BJ127" s="14" t="s">
        <v>80</v>
      </c>
      <c r="BK127" s="156">
        <f t="shared" ref="BK127:BK141" si="9">ROUND(I127*H127,2)</f>
        <v>0</v>
      </c>
      <c r="BL127" s="14" t="s">
        <v>134</v>
      </c>
      <c r="BM127" s="155" t="s">
        <v>493</v>
      </c>
    </row>
    <row r="128" spans="1:65" s="2" customFormat="1" ht="35.25" customHeight="1">
      <c r="A128" s="26"/>
      <c r="B128" s="143"/>
      <c r="C128" s="144" t="s">
        <v>80</v>
      </c>
      <c r="D128" s="144" t="s">
        <v>130</v>
      </c>
      <c r="E128" s="145" t="s">
        <v>226</v>
      </c>
      <c r="F128" s="146" t="s">
        <v>227</v>
      </c>
      <c r="G128" s="147" t="s">
        <v>188</v>
      </c>
      <c r="H128" s="148">
        <v>19.04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37</v>
      </c>
      <c r="O128" s="153">
        <v>7.0999999999999994E-2</v>
      </c>
      <c r="P128" s="153">
        <f t="shared" si="1"/>
        <v>1.3518399999999997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134</v>
      </c>
      <c r="AT128" s="155" t="s">
        <v>130</v>
      </c>
      <c r="AU128" s="155" t="s">
        <v>80</v>
      </c>
      <c r="AY128" s="14" t="s">
        <v>128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80</v>
      </c>
      <c r="BK128" s="156">
        <f t="shared" si="9"/>
        <v>0</v>
      </c>
      <c r="BL128" s="14" t="s">
        <v>134</v>
      </c>
      <c r="BM128" s="155" t="s">
        <v>494</v>
      </c>
    </row>
    <row r="129" spans="1:65" s="2" customFormat="1" ht="16.5" customHeight="1">
      <c r="A129" s="26"/>
      <c r="B129" s="143"/>
      <c r="C129" s="144" t="s">
        <v>139</v>
      </c>
      <c r="D129" s="144" t="s">
        <v>130</v>
      </c>
      <c r="E129" s="145" t="s">
        <v>229</v>
      </c>
      <c r="F129" s="146" t="s">
        <v>230</v>
      </c>
      <c r="G129" s="147" t="s">
        <v>188</v>
      </c>
      <c r="H129" s="148">
        <v>19.04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37</v>
      </c>
      <c r="O129" s="153">
        <v>8.9999999999999993E-3</v>
      </c>
      <c r="P129" s="153">
        <f t="shared" si="1"/>
        <v>0.17135999999999998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134</v>
      </c>
      <c r="AT129" s="155" t="s">
        <v>130</v>
      </c>
      <c r="AU129" s="155" t="s">
        <v>80</v>
      </c>
      <c r="AY129" s="14" t="s">
        <v>128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80</v>
      </c>
      <c r="BK129" s="156">
        <f t="shared" si="9"/>
        <v>0</v>
      </c>
      <c r="BL129" s="14" t="s">
        <v>134</v>
      </c>
      <c r="BM129" s="155" t="s">
        <v>495</v>
      </c>
    </row>
    <row r="130" spans="1:65" s="2" customFormat="1" ht="36" customHeight="1">
      <c r="A130" s="26"/>
      <c r="B130" s="143"/>
      <c r="C130" s="144" t="s">
        <v>134</v>
      </c>
      <c r="D130" s="144" t="s">
        <v>130</v>
      </c>
      <c r="E130" s="145" t="s">
        <v>232</v>
      </c>
      <c r="F130" s="146" t="s">
        <v>233</v>
      </c>
      <c r="G130" s="147" t="s">
        <v>203</v>
      </c>
      <c r="H130" s="148">
        <v>31.04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134</v>
      </c>
      <c r="AT130" s="155" t="s">
        <v>130</v>
      </c>
      <c r="AU130" s="155" t="s">
        <v>80</v>
      </c>
      <c r="AY130" s="14" t="s">
        <v>128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80</v>
      </c>
      <c r="BK130" s="156">
        <f t="shared" si="9"/>
        <v>0</v>
      </c>
      <c r="BL130" s="14" t="s">
        <v>134</v>
      </c>
      <c r="BM130" s="155" t="s">
        <v>496</v>
      </c>
    </row>
    <row r="131" spans="1:65" s="2" customFormat="1" ht="16.5" customHeight="1">
      <c r="A131" s="26"/>
      <c r="B131" s="143"/>
      <c r="C131" s="144" t="s">
        <v>150</v>
      </c>
      <c r="D131" s="144" t="s">
        <v>130</v>
      </c>
      <c r="E131" s="145" t="s">
        <v>235</v>
      </c>
      <c r="F131" s="146" t="s">
        <v>236</v>
      </c>
      <c r="G131" s="147" t="s">
        <v>142</v>
      </c>
      <c r="H131" s="148">
        <v>48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37</v>
      </c>
      <c r="O131" s="153">
        <v>1.7000000000000001E-2</v>
      </c>
      <c r="P131" s="153">
        <f t="shared" si="1"/>
        <v>0.81600000000000006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134</v>
      </c>
      <c r="AT131" s="155" t="s">
        <v>130</v>
      </c>
      <c r="AU131" s="155" t="s">
        <v>80</v>
      </c>
      <c r="AY131" s="14" t="s">
        <v>128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80</v>
      </c>
      <c r="BK131" s="156">
        <f t="shared" si="9"/>
        <v>0</v>
      </c>
      <c r="BL131" s="14" t="s">
        <v>134</v>
      </c>
      <c r="BM131" s="155" t="s">
        <v>497</v>
      </c>
    </row>
    <row r="132" spans="1:65" s="2" customFormat="1" ht="40.5" customHeight="1">
      <c r="A132" s="26"/>
      <c r="B132" s="143"/>
      <c r="C132" s="144" t="s">
        <v>154</v>
      </c>
      <c r="D132" s="144" t="s">
        <v>130</v>
      </c>
      <c r="E132" s="145" t="s">
        <v>498</v>
      </c>
      <c r="F132" s="146" t="s">
        <v>499</v>
      </c>
      <c r="G132" s="147" t="s">
        <v>300</v>
      </c>
      <c r="H132" s="148">
        <v>28.2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37</v>
      </c>
      <c r="O132" s="153">
        <v>0.13400000000000001</v>
      </c>
      <c r="P132" s="153">
        <f t="shared" si="1"/>
        <v>3.7787999999999999</v>
      </c>
      <c r="Q132" s="153">
        <v>5.0000000000000001E-3</v>
      </c>
      <c r="R132" s="153">
        <f t="shared" si="2"/>
        <v>0.14099999999999999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134</v>
      </c>
      <c r="AT132" s="155" t="s">
        <v>130</v>
      </c>
      <c r="AU132" s="155" t="s">
        <v>80</v>
      </c>
      <c r="AY132" s="14" t="s">
        <v>128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80</v>
      </c>
      <c r="BK132" s="156">
        <f t="shared" si="9"/>
        <v>0</v>
      </c>
      <c r="BL132" s="14" t="s">
        <v>134</v>
      </c>
      <c r="BM132" s="155" t="s">
        <v>500</v>
      </c>
    </row>
    <row r="133" spans="1:65" s="2" customFormat="1" ht="16.5" customHeight="1">
      <c r="A133" s="26"/>
      <c r="B133" s="143"/>
      <c r="C133" s="157" t="s">
        <v>158</v>
      </c>
      <c r="D133" s="157" t="s">
        <v>144</v>
      </c>
      <c r="E133" s="158" t="s">
        <v>501</v>
      </c>
      <c r="F133" s="159" t="s">
        <v>502</v>
      </c>
      <c r="G133" s="160" t="s">
        <v>133</v>
      </c>
      <c r="H133" s="161">
        <v>30</v>
      </c>
      <c r="I133" s="162"/>
      <c r="J133" s="162">
        <f t="shared" si="0"/>
        <v>0</v>
      </c>
      <c r="K133" s="163"/>
      <c r="L133" s="164"/>
      <c r="M133" s="165" t="s">
        <v>1</v>
      </c>
      <c r="N133" s="166" t="s">
        <v>37</v>
      </c>
      <c r="O133" s="153">
        <v>0</v>
      </c>
      <c r="P133" s="153">
        <f t="shared" si="1"/>
        <v>0</v>
      </c>
      <c r="Q133" s="153">
        <v>2.3E-2</v>
      </c>
      <c r="R133" s="153">
        <f t="shared" si="2"/>
        <v>0.69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148</v>
      </c>
      <c r="AT133" s="155" t="s">
        <v>144</v>
      </c>
      <c r="AU133" s="155" t="s">
        <v>80</v>
      </c>
      <c r="AY133" s="14" t="s">
        <v>128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80</v>
      </c>
      <c r="BK133" s="156">
        <f t="shared" si="9"/>
        <v>0</v>
      </c>
      <c r="BL133" s="14" t="s">
        <v>134</v>
      </c>
      <c r="BM133" s="155" t="s">
        <v>503</v>
      </c>
    </row>
    <row r="134" spans="1:65" s="2" customFormat="1" ht="16.5" customHeight="1">
      <c r="A134" s="26"/>
      <c r="B134" s="143"/>
      <c r="C134" s="144" t="s">
        <v>148</v>
      </c>
      <c r="D134" s="144" t="s">
        <v>130</v>
      </c>
      <c r="E134" s="145" t="s">
        <v>504</v>
      </c>
      <c r="F134" s="146" t="s">
        <v>505</v>
      </c>
      <c r="G134" s="147" t="s">
        <v>188</v>
      </c>
      <c r="H134" s="148">
        <v>1.7629999999999999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37</v>
      </c>
      <c r="O134" s="153">
        <v>1.363</v>
      </c>
      <c r="P134" s="153">
        <f t="shared" si="1"/>
        <v>2.4029689999999997</v>
      </c>
      <c r="Q134" s="153">
        <v>2.2321</v>
      </c>
      <c r="R134" s="153">
        <f t="shared" si="2"/>
        <v>3.9351922999999998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134</v>
      </c>
      <c r="AT134" s="155" t="s">
        <v>130</v>
      </c>
      <c r="AU134" s="155" t="s">
        <v>80</v>
      </c>
      <c r="AY134" s="14" t="s">
        <v>128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80</v>
      </c>
      <c r="BK134" s="156">
        <f t="shared" si="9"/>
        <v>0</v>
      </c>
      <c r="BL134" s="14" t="s">
        <v>134</v>
      </c>
      <c r="BM134" s="155" t="s">
        <v>506</v>
      </c>
    </row>
    <row r="135" spans="1:65" s="2" customFormat="1" ht="16.5" customHeight="1">
      <c r="A135" s="26"/>
      <c r="B135" s="143"/>
      <c r="C135" s="144" t="s">
        <v>165</v>
      </c>
      <c r="D135" s="144" t="s">
        <v>130</v>
      </c>
      <c r="E135" s="145" t="s">
        <v>320</v>
      </c>
      <c r="F135" s="146" t="s">
        <v>507</v>
      </c>
      <c r="G135" s="147" t="s">
        <v>188</v>
      </c>
      <c r="H135" s="148">
        <v>9.6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37</v>
      </c>
      <c r="O135" s="153">
        <v>2</v>
      </c>
      <c r="P135" s="153">
        <f t="shared" si="1"/>
        <v>19.2</v>
      </c>
      <c r="Q135" s="153">
        <v>1.837</v>
      </c>
      <c r="R135" s="153">
        <f t="shared" si="2"/>
        <v>17.635199999999998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134</v>
      </c>
      <c r="AT135" s="155" t="s">
        <v>130</v>
      </c>
      <c r="AU135" s="155" t="s">
        <v>80</v>
      </c>
      <c r="AY135" s="14" t="s">
        <v>128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80</v>
      </c>
      <c r="BK135" s="156">
        <f t="shared" si="9"/>
        <v>0</v>
      </c>
      <c r="BL135" s="14" t="s">
        <v>134</v>
      </c>
      <c r="BM135" s="155" t="s">
        <v>508</v>
      </c>
    </row>
    <row r="136" spans="1:65" s="2" customFormat="1" ht="36.75" customHeight="1">
      <c r="A136" s="26"/>
      <c r="B136" s="143"/>
      <c r="C136" s="144" t="s">
        <v>169</v>
      </c>
      <c r="D136" s="144" t="s">
        <v>130</v>
      </c>
      <c r="E136" s="145" t="s">
        <v>509</v>
      </c>
      <c r="F136" s="146" t="s">
        <v>510</v>
      </c>
      <c r="G136" s="147" t="s">
        <v>142</v>
      </c>
      <c r="H136" s="148">
        <v>48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37</v>
      </c>
      <c r="O136" s="153">
        <v>0.157</v>
      </c>
      <c r="P136" s="153">
        <f t="shared" si="1"/>
        <v>7.5359999999999996</v>
      </c>
      <c r="Q136" s="153">
        <v>0.26911000000000002</v>
      </c>
      <c r="R136" s="153">
        <f t="shared" si="2"/>
        <v>12.917280000000002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134</v>
      </c>
      <c r="AT136" s="155" t="s">
        <v>130</v>
      </c>
      <c r="AU136" s="155" t="s">
        <v>80</v>
      </c>
      <c r="AY136" s="14" t="s">
        <v>128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80</v>
      </c>
      <c r="BK136" s="156">
        <f t="shared" si="9"/>
        <v>0</v>
      </c>
      <c r="BL136" s="14" t="s">
        <v>134</v>
      </c>
      <c r="BM136" s="155" t="s">
        <v>511</v>
      </c>
    </row>
    <row r="137" spans="1:65" s="2" customFormat="1" ht="33" customHeight="1">
      <c r="A137" s="26"/>
      <c r="B137" s="143"/>
      <c r="C137" s="144" t="s">
        <v>173</v>
      </c>
      <c r="D137" s="144" t="s">
        <v>130</v>
      </c>
      <c r="E137" s="145" t="s">
        <v>512</v>
      </c>
      <c r="F137" s="146" t="s">
        <v>513</v>
      </c>
      <c r="G137" s="147" t="s">
        <v>203</v>
      </c>
      <c r="H137" s="148">
        <v>0.36299999999999999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15.772</v>
      </c>
      <c r="P137" s="153">
        <f t="shared" si="1"/>
        <v>5.7252359999999998</v>
      </c>
      <c r="Q137" s="153">
        <v>1.20296</v>
      </c>
      <c r="R137" s="153">
        <f t="shared" si="2"/>
        <v>0.43667447999999998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134</v>
      </c>
      <c r="AT137" s="155" t="s">
        <v>130</v>
      </c>
      <c r="AU137" s="155" t="s">
        <v>80</v>
      </c>
      <c r="AY137" s="14" t="s">
        <v>128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80</v>
      </c>
      <c r="BK137" s="156">
        <f t="shared" si="9"/>
        <v>0</v>
      </c>
      <c r="BL137" s="14" t="s">
        <v>134</v>
      </c>
      <c r="BM137" s="155" t="s">
        <v>514</v>
      </c>
    </row>
    <row r="138" spans="1:65" s="2" customFormat="1" ht="36.75" customHeight="1">
      <c r="A138" s="26"/>
      <c r="B138" s="143"/>
      <c r="C138" s="144" t="s">
        <v>177</v>
      </c>
      <c r="D138" s="144" t="s">
        <v>130</v>
      </c>
      <c r="E138" s="145" t="s">
        <v>515</v>
      </c>
      <c r="F138" s="146" t="s">
        <v>516</v>
      </c>
      <c r="G138" s="147" t="s">
        <v>142</v>
      </c>
      <c r="H138" s="148">
        <v>48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0.66</v>
      </c>
      <c r="P138" s="153">
        <f t="shared" si="1"/>
        <v>31.68</v>
      </c>
      <c r="Q138" s="153">
        <v>0.03</v>
      </c>
      <c r="R138" s="153">
        <f t="shared" si="2"/>
        <v>1.44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134</v>
      </c>
      <c r="AT138" s="155" t="s">
        <v>130</v>
      </c>
      <c r="AU138" s="155" t="s">
        <v>80</v>
      </c>
      <c r="AY138" s="14" t="s">
        <v>128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80</v>
      </c>
      <c r="BK138" s="156">
        <f t="shared" si="9"/>
        <v>0</v>
      </c>
      <c r="BL138" s="14" t="s">
        <v>134</v>
      </c>
      <c r="BM138" s="155" t="s">
        <v>517</v>
      </c>
    </row>
    <row r="139" spans="1:65" s="2" customFormat="1" ht="24.75" customHeight="1">
      <c r="A139" s="26"/>
      <c r="B139" s="143"/>
      <c r="C139" s="157" t="s">
        <v>181</v>
      </c>
      <c r="D139" s="157" t="s">
        <v>144</v>
      </c>
      <c r="E139" s="158" t="s">
        <v>518</v>
      </c>
      <c r="F139" s="159" t="s">
        <v>519</v>
      </c>
      <c r="G139" s="160" t="s">
        <v>133</v>
      </c>
      <c r="H139" s="161">
        <v>310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37</v>
      </c>
      <c r="O139" s="153">
        <v>0</v>
      </c>
      <c r="P139" s="153">
        <f t="shared" si="1"/>
        <v>0</v>
      </c>
      <c r="Q139" s="153">
        <v>1.4500000000000001E-2</v>
      </c>
      <c r="R139" s="153">
        <f t="shared" si="2"/>
        <v>4.4950000000000001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148</v>
      </c>
      <c r="AT139" s="155" t="s">
        <v>144</v>
      </c>
      <c r="AU139" s="155" t="s">
        <v>80</v>
      </c>
      <c r="AY139" s="14" t="s">
        <v>128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80</v>
      </c>
      <c r="BK139" s="156">
        <f t="shared" si="9"/>
        <v>0</v>
      </c>
      <c r="BL139" s="14" t="s">
        <v>134</v>
      </c>
      <c r="BM139" s="155" t="s">
        <v>520</v>
      </c>
    </row>
    <row r="140" spans="1:65" s="2" customFormat="1" ht="39.75" customHeight="1">
      <c r="A140" s="26"/>
      <c r="B140" s="143"/>
      <c r="C140" s="144" t="s">
        <v>185</v>
      </c>
      <c r="D140" s="144" t="s">
        <v>130</v>
      </c>
      <c r="E140" s="145" t="s">
        <v>521</v>
      </c>
      <c r="F140" s="146" t="s">
        <v>522</v>
      </c>
      <c r="G140" s="147" t="s">
        <v>257</v>
      </c>
      <c r="H140" s="148">
        <v>1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37</v>
      </c>
      <c r="O140" s="153">
        <v>1.25</v>
      </c>
      <c r="P140" s="153">
        <f t="shared" si="1"/>
        <v>1.25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134</v>
      </c>
      <c r="AT140" s="155" t="s">
        <v>130</v>
      </c>
      <c r="AU140" s="155" t="s">
        <v>80</v>
      </c>
      <c r="AY140" s="14" t="s">
        <v>128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80</v>
      </c>
      <c r="BK140" s="156">
        <f t="shared" si="9"/>
        <v>0</v>
      </c>
      <c r="BL140" s="14" t="s">
        <v>134</v>
      </c>
      <c r="BM140" s="155" t="s">
        <v>523</v>
      </c>
    </row>
    <row r="141" spans="1:65" s="2" customFormat="1" ht="41.25" customHeight="1">
      <c r="A141" s="26"/>
      <c r="B141" s="143"/>
      <c r="C141" s="144" t="s">
        <v>190</v>
      </c>
      <c r="D141" s="144" t="s">
        <v>130</v>
      </c>
      <c r="E141" s="145" t="s">
        <v>524</v>
      </c>
      <c r="F141" s="146" t="s">
        <v>525</v>
      </c>
      <c r="G141" s="147" t="s">
        <v>203</v>
      </c>
      <c r="H141" s="148">
        <v>41.69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37</v>
      </c>
      <c r="O141" s="153">
        <v>0.39300000000000002</v>
      </c>
      <c r="P141" s="153">
        <f t="shared" si="1"/>
        <v>16.384170000000001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134</v>
      </c>
      <c r="AT141" s="155" t="s">
        <v>130</v>
      </c>
      <c r="AU141" s="155" t="s">
        <v>80</v>
      </c>
      <c r="AY141" s="14" t="s">
        <v>128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80</v>
      </c>
      <c r="BK141" s="156">
        <f t="shared" si="9"/>
        <v>0</v>
      </c>
      <c r="BL141" s="14" t="s">
        <v>134</v>
      </c>
      <c r="BM141" s="155" t="s">
        <v>526</v>
      </c>
    </row>
    <row r="142" spans="1:65" s="12" customFormat="1" ht="22.9" customHeight="1">
      <c r="B142" s="131"/>
      <c r="D142" s="132" t="s">
        <v>70</v>
      </c>
      <c r="E142" s="141" t="s">
        <v>80</v>
      </c>
      <c r="F142" s="141" t="s">
        <v>527</v>
      </c>
      <c r="J142" s="142">
        <f>BK142</f>
        <v>0</v>
      </c>
      <c r="L142" s="131"/>
      <c r="M142" s="135"/>
      <c r="N142" s="136"/>
      <c r="O142" s="136"/>
      <c r="P142" s="137">
        <f>P143</f>
        <v>49</v>
      </c>
      <c r="Q142" s="136"/>
      <c r="R142" s="137">
        <f>R143</f>
        <v>0</v>
      </c>
      <c r="S142" s="136"/>
      <c r="T142" s="138">
        <f>T143</f>
        <v>0</v>
      </c>
      <c r="AR142" s="132" t="s">
        <v>76</v>
      </c>
      <c r="AT142" s="139" t="s">
        <v>70</v>
      </c>
      <c r="AU142" s="139" t="s">
        <v>76</v>
      </c>
      <c r="AY142" s="132" t="s">
        <v>128</v>
      </c>
      <c r="BK142" s="140">
        <f>BK143</f>
        <v>0</v>
      </c>
    </row>
    <row r="143" spans="1:65" s="2" customFormat="1" ht="63.75" customHeight="1">
      <c r="A143" s="26"/>
      <c r="B143" s="143"/>
      <c r="C143" s="144" t="s">
        <v>194</v>
      </c>
      <c r="D143" s="144" t="s">
        <v>130</v>
      </c>
      <c r="E143" s="145" t="s">
        <v>528</v>
      </c>
      <c r="F143" s="146" t="s">
        <v>529</v>
      </c>
      <c r="G143" s="147" t="s">
        <v>249</v>
      </c>
      <c r="H143" s="148">
        <v>1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37</v>
      </c>
      <c r="O143" s="153">
        <v>49</v>
      </c>
      <c r="P143" s="153">
        <f>O143*H143</f>
        <v>49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134</v>
      </c>
      <c r="AT143" s="155" t="s">
        <v>130</v>
      </c>
      <c r="AU143" s="155" t="s">
        <v>80</v>
      </c>
      <c r="AY143" s="14" t="s">
        <v>128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80</v>
      </c>
      <c r="BK143" s="156">
        <f>ROUND(I143*H143,2)</f>
        <v>0</v>
      </c>
      <c r="BL143" s="14" t="s">
        <v>134</v>
      </c>
      <c r="BM143" s="155" t="s">
        <v>530</v>
      </c>
    </row>
    <row r="144" spans="1:65" s="12" customFormat="1" ht="22.9" customHeight="1">
      <c r="B144" s="131"/>
      <c r="D144" s="132" t="s">
        <v>70</v>
      </c>
      <c r="E144" s="141" t="s">
        <v>139</v>
      </c>
      <c r="F144" s="141" t="s">
        <v>531</v>
      </c>
      <c r="J144" s="142">
        <f>BK144</f>
        <v>0</v>
      </c>
      <c r="L144" s="131"/>
      <c r="M144" s="135"/>
      <c r="N144" s="136"/>
      <c r="O144" s="136"/>
      <c r="P144" s="137">
        <f>P145</f>
        <v>49</v>
      </c>
      <c r="Q144" s="136"/>
      <c r="R144" s="137">
        <f>R145</f>
        <v>0</v>
      </c>
      <c r="S144" s="136"/>
      <c r="T144" s="138">
        <f>T145</f>
        <v>0</v>
      </c>
      <c r="AR144" s="132" t="s">
        <v>76</v>
      </c>
      <c r="AT144" s="139" t="s">
        <v>70</v>
      </c>
      <c r="AU144" s="139" t="s">
        <v>76</v>
      </c>
      <c r="AY144" s="132" t="s">
        <v>128</v>
      </c>
      <c r="BK144" s="140">
        <f>BK145</f>
        <v>0</v>
      </c>
    </row>
    <row r="145" spans="1:65" s="2" customFormat="1" ht="62.25" customHeight="1">
      <c r="A145" s="26"/>
      <c r="B145" s="143"/>
      <c r="C145" s="144" t="s">
        <v>200</v>
      </c>
      <c r="D145" s="144" t="s">
        <v>130</v>
      </c>
      <c r="E145" s="145" t="s">
        <v>532</v>
      </c>
      <c r="F145" s="146" t="s">
        <v>533</v>
      </c>
      <c r="G145" s="147" t="s">
        <v>249</v>
      </c>
      <c r="H145" s="148">
        <v>1</v>
      </c>
      <c r="I145" s="149"/>
      <c r="J145" s="149">
        <f>ROUND(I145*H145,2)</f>
        <v>0</v>
      </c>
      <c r="K145" s="150"/>
      <c r="L145" s="27"/>
      <c r="M145" s="167" t="s">
        <v>1</v>
      </c>
      <c r="N145" s="168" t="s">
        <v>37</v>
      </c>
      <c r="O145" s="169">
        <v>49</v>
      </c>
      <c r="P145" s="169">
        <f>O145*H145</f>
        <v>49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134</v>
      </c>
      <c r="AT145" s="155" t="s">
        <v>130</v>
      </c>
      <c r="AU145" s="155" t="s">
        <v>80</v>
      </c>
      <c r="AY145" s="14" t="s">
        <v>128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80</v>
      </c>
      <c r="BK145" s="156">
        <f>ROUND(I145*H145,2)</f>
        <v>0</v>
      </c>
      <c r="BL145" s="14" t="s">
        <v>134</v>
      </c>
      <c r="BM145" s="155" t="s">
        <v>534</v>
      </c>
    </row>
    <row r="146" spans="1:65" s="2" customFormat="1" ht="6.95" customHeight="1">
      <c r="A146" s="26"/>
      <c r="B146" s="41"/>
      <c r="C146" s="42"/>
      <c r="D146" s="42"/>
      <c r="E146" s="42"/>
      <c r="F146" s="42"/>
      <c r="G146" s="42"/>
      <c r="H146" s="42"/>
      <c r="I146" s="42"/>
      <c r="J146" s="42"/>
      <c r="K146" s="42"/>
      <c r="L146" s="27"/>
      <c r="M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</sheetData>
  <autoFilter ref="C123:K145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9"/>
  <sheetViews>
    <sheetView showGridLines="0" workbookViewId="0">
      <selection activeCell="J14" sqref="J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06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98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Doplnenie medziblokového priestoru  Popradská - Kmeťova</v>
      </c>
      <c r="F7" s="213"/>
      <c r="G7" s="213"/>
      <c r="H7" s="213"/>
      <c r="L7" s="17"/>
    </row>
    <row r="8" spans="1:46" s="1" customFormat="1" ht="12" customHeight="1">
      <c r="B8" s="17"/>
      <c r="D8" s="23" t="s">
        <v>103</v>
      </c>
      <c r="L8" s="17"/>
    </row>
    <row r="9" spans="1:46" s="2" customFormat="1" ht="16.5" customHeight="1">
      <c r="A9" s="26"/>
      <c r="B9" s="27"/>
      <c r="C9" s="26"/>
      <c r="D9" s="26"/>
      <c r="E9" s="212" t="s">
        <v>217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218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3" t="s">
        <v>535</v>
      </c>
      <c r="F11" s="211"/>
      <c r="G11" s="211"/>
      <c r="H11" s="211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20</v>
      </c>
      <c r="E16" s="26"/>
      <c r="F16" s="26"/>
      <c r="G16" s="26"/>
      <c r="H16" s="26"/>
      <c r="I16" s="23" t="s">
        <v>21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22</v>
      </c>
      <c r="F17" s="26"/>
      <c r="G17" s="26"/>
      <c r="H17" s="26"/>
      <c r="I17" s="23" t="s">
        <v>23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24</v>
      </c>
      <c r="E19" s="26"/>
      <c r="F19" s="26"/>
      <c r="G19" s="26"/>
      <c r="H19" s="26"/>
      <c r="I19" s="23" t="s">
        <v>21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99" t="str">
        <f>'Rekapitulácia stavby'!E14</f>
        <v xml:space="preserve"> </v>
      </c>
      <c r="F20" s="199"/>
      <c r="G20" s="199"/>
      <c r="H20" s="199"/>
      <c r="I20" s="23" t="s">
        <v>23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21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27</v>
      </c>
      <c r="F23" s="26"/>
      <c r="G23" s="26"/>
      <c r="H23" s="26"/>
      <c r="I23" s="23" t="s">
        <v>23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29</v>
      </c>
      <c r="E25" s="26"/>
      <c r="F25" s="26"/>
      <c r="G25" s="26"/>
      <c r="H25" s="26"/>
      <c r="I25" s="23" t="s">
        <v>21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23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30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02" t="s">
        <v>1</v>
      </c>
      <c r="F29" s="202"/>
      <c r="G29" s="202"/>
      <c r="H29" s="20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31</v>
      </c>
      <c r="E32" s="26"/>
      <c r="F32" s="26"/>
      <c r="G32" s="26"/>
      <c r="H32" s="26"/>
      <c r="I32" s="26"/>
      <c r="J32" s="65">
        <f>ROUND(J131,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35</v>
      </c>
      <c r="E35" s="23" t="s">
        <v>36</v>
      </c>
      <c r="F35" s="99">
        <f>ROUND((SUM(BE131:BE178)),  2)</f>
        <v>0</v>
      </c>
      <c r="G35" s="26"/>
      <c r="H35" s="26"/>
      <c r="I35" s="100">
        <v>0.2</v>
      </c>
      <c r="J35" s="99">
        <f>ROUND(((SUM(BE131:BE178))*I35),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37</v>
      </c>
      <c r="F36" s="99">
        <f>ROUND((SUM(BF131:BF178)),  2)</f>
        <v>0</v>
      </c>
      <c r="G36" s="26"/>
      <c r="H36" s="26"/>
      <c r="I36" s="100">
        <v>0.2</v>
      </c>
      <c r="J36" s="99">
        <f>ROUND(((SUM(BF131:BF178))*I36),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9">
        <f>ROUND((SUM(BG131:BG178)),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39</v>
      </c>
      <c r="F38" s="99">
        <f>ROUND((SUM(BH131:BH178)),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ROUND((SUM(BI131:BI178)),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41</v>
      </c>
      <c r="E41" s="54"/>
      <c r="F41" s="54"/>
      <c r="G41" s="103" t="s">
        <v>42</v>
      </c>
      <c r="H41" s="104" t="s">
        <v>43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105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2" t="str">
        <f>E7</f>
        <v>Doplnenie medziblokového priestoru  Popradská - Kmeťova</v>
      </c>
      <c r="F85" s="213"/>
      <c r="G85" s="213"/>
      <c r="H85" s="21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103</v>
      </c>
      <c r="L86" s="17"/>
    </row>
    <row r="87" spans="1:31" s="2" customFormat="1" ht="16.5" customHeight="1">
      <c r="A87" s="26"/>
      <c r="B87" s="27"/>
      <c r="C87" s="26"/>
      <c r="D87" s="26"/>
      <c r="E87" s="212" t="s">
        <v>217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218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3" t="str">
        <f>E11</f>
        <v>05 - SO-02-5 Stena javiska</v>
      </c>
      <c r="F89" s="211"/>
      <c r="G89" s="211"/>
      <c r="H89" s="211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Nitra Popradská-Kmeťova p.č. 462/3</v>
      </c>
      <c r="G91" s="26"/>
      <c r="H91" s="26"/>
      <c r="I91" s="23" t="s">
        <v>19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40.15" customHeight="1">
      <c r="A93" s="26"/>
      <c r="B93" s="27"/>
      <c r="C93" s="23" t="s">
        <v>20</v>
      </c>
      <c r="D93" s="26"/>
      <c r="E93" s="26"/>
      <c r="F93" s="21" t="str">
        <f>E17</f>
        <v>Mesto Nitra</v>
      </c>
      <c r="G93" s="26"/>
      <c r="H93" s="26"/>
      <c r="I93" s="23" t="s">
        <v>26</v>
      </c>
      <c r="J93" s="24" t="str">
        <f>E23</f>
        <v>S.A.I.spol s r.o. - Ing. arch. Ivan Šuráni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24</v>
      </c>
      <c r="D94" s="26"/>
      <c r="E94" s="26"/>
      <c r="F94" s="21" t="str">
        <f>IF(E20="","",E20)</f>
        <v xml:space="preserve"> </v>
      </c>
      <c r="G94" s="26"/>
      <c r="H94" s="26"/>
      <c r="I94" s="23" t="s">
        <v>29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106</v>
      </c>
      <c r="D96" s="101"/>
      <c r="E96" s="101"/>
      <c r="F96" s="101"/>
      <c r="G96" s="101"/>
      <c r="H96" s="101"/>
      <c r="I96" s="101"/>
      <c r="J96" s="110" t="s">
        <v>107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108</v>
      </c>
      <c r="D98" s="26"/>
      <c r="E98" s="26"/>
      <c r="F98" s="26"/>
      <c r="G98" s="26"/>
      <c r="H98" s="26"/>
      <c r="I98" s="26"/>
      <c r="J98" s="65">
        <f>J131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109</v>
      </c>
    </row>
    <row r="99" spans="1:47" s="9" customFormat="1" ht="24.95" customHeight="1">
      <c r="B99" s="112"/>
      <c r="D99" s="113" t="s">
        <v>110</v>
      </c>
      <c r="E99" s="114"/>
      <c r="F99" s="114"/>
      <c r="G99" s="114"/>
      <c r="H99" s="114"/>
      <c r="I99" s="114"/>
      <c r="J99" s="115">
        <f>J132</f>
        <v>0</v>
      </c>
      <c r="L99" s="112"/>
    </row>
    <row r="100" spans="1:47" s="10" customFormat="1" ht="19.899999999999999" customHeight="1">
      <c r="B100" s="116"/>
      <c r="D100" s="117" t="s">
        <v>111</v>
      </c>
      <c r="E100" s="118"/>
      <c r="F100" s="118"/>
      <c r="G100" s="118"/>
      <c r="H100" s="118"/>
      <c r="I100" s="118"/>
      <c r="J100" s="119">
        <f>J133</f>
        <v>0</v>
      </c>
      <c r="L100" s="116"/>
    </row>
    <row r="101" spans="1:47" s="10" customFormat="1" ht="19.899999999999999" customHeight="1">
      <c r="B101" s="116"/>
      <c r="D101" s="117" t="s">
        <v>220</v>
      </c>
      <c r="E101" s="118"/>
      <c r="F101" s="118"/>
      <c r="G101" s="118"/>
      <c r="H101" s="118"/>
      <c r="I101" s="118"/>
      <c r="J101" s="119">
        <f>J140</f>
        <v>0</v>
      </c>
      <c r="L101" s="116"/>
    </row>
    <row r="102" spans="1:47" s="10" customFormat="1" ht="19.899999999999999" customHeight="1">
      <c r="B102" s="116"/>
      <c r="D102" s="117" t="s">
        <v>536</v>
      </c>
      <c r="E102" s="118"/>
      <c r="F102" s="118"/>
      <c r="G102" s="118"/>
      <c r="H102" s="118"/>
      <c r="I102" s="118"/>
      <c r="J102" s="119">
        <f>J145</f>
        <v>0</v>
      </c>
      <c r="L102" s="116"/>
    </row>
    <row r="103" spans="1:47" s="10" customFormat="1" ht="19.899999999999999" customHeight="1">
      <c r="B103" s="116"/>
      <c r="D103" s="117" t="s">
        <v>537</v>
      </c>
      <c r="E103" s="118"/>
      <c r="F103" s="118"/>
      <c r="G103" s="118"/>
      <c r="H103" s="118"/>
      <c r="I103" s="118"/>
      <c r="J103" s="119">
        <f>J152</f>
        <v>0</v>
      </c>
      <c r="L103" s="116"/>
    </row>
    <row r="104" spans="1:47" s="10" customFormat="1" ht="19.899999999999999" customHeight="1">
      <c r="B104" s="116"/>
      <c r="D104" s="117" t="s">
        <v>221</v>
      </c>
      <c r="E104" s="118"/>
      <c r="F104" s="118"/>
      <c r="G104" s="118"/>
      <c r="H104" s="118"/>
      <c r="I104" s="118"/>
      <c r="J104" s="119">
        <f>J156</f>
        <v>0</v>
      </c>
      <c r="L104" s="116"/>
    </row>
    <row r="105" spans="1:47" s="10" customFormat="1" ht="19.899999999999999" customHeight="1">
      <c r="B105" s="116"/>
      <c r="D105" s="117" t="s">
        <v>222</v>
      </c>
      <c r="E105" s="118"/>
      <c r="F105" s="118"/>
      <c r="G105" s="118"/>
      <c r="H105" s="118"/>
      <c r="I105" s="118"/>
      <c r="J105" s="119">
        <f>J162</f>
        <v>0</v>
      </c>
      <c r="L105" s="116"/>
    </row>
    <row r="106" spans="1:47" s="10" customFormat="1" ht="19.899999999999999" customHeight="1">
      <c r="B106" s="116"/>
      <c r="D106" s="117" t="s">
        <v>112</v>
      </c>
      <c r="E106" s="118"/>
      <c r="F106" s="118"/>
      <c r="G106" s="118"/>
      <c r="H106" s="118"/>
      <c r="I106" s="118"/>
      <c r="J106" s="119">
        <f>J169</f>
        <v>0</v>
      </c>
      <c r="L106" s="116"/>
    </row>
    <row r="107" spans="1:47" s="9" customFormat="1" ht="24.95" customHeight="1">
      <c r="B107" s="112"/>
      <c r="D107" s="113" t="s">
        <v>538</v>
      </c>
      <c r="E107" s="114"/>
      <c r="F107" s="114"/>
      <c r="G107" s="114"/>
      <c r="H107" s="114"/>
      <c r="I107" s="114"/>
      <c r="J107" s="115">
        <f>J171</f>
        <v>0</v>
      </c>
      <c r="L107" s="112"/>
    </row>
    <row r="108" spans="1:47" s="10" customFormat="1" ht="19.899999999999999" customHeight="1">
      <c r="B108" s="116"/>
      <c r="D108" s="117" t="s">
        <v>539</v>
      </c>
      <c r="E108" s="118"/>
      <c r="F108" s="118"/>
      <c r="G108" s="118"/>
      <c r="H108" s="118"/>
      <c r="I108" s="118"/>
      <c r="J108" s="119">
        <f>J172</f>
        <v>0</v>
      </c>
      <c r="L108" s="116"/>
    </row>
    <row r="109" spans="1:47" s="10" customFormat="1" ht="19.899999999999999" customHeight="1">
      <c r="B109" s="116"/>
      <c r="D109" s="117" t="s">
        <v>540</v>
      </c>
      <c r="E109" s="118"/>
      <c r="F109" s="118"/>
      <c r="G109" s="118"/>
      <c r="H109" s="118"/>
      <c r="I109" s="118"/>
      <c r="J109" s="119">
        <f>J175</f>
        <v>0</v>
      </c>
      <c r="L109" s="116"/>
    </row>
    <row r="110" spans="1:47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>
      <c r="A115" s="26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114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6.5" customHeight="1">
      <c r="A119" s="26"/>
      <c r="B119" s="27"/>
      <c r="C119" s="26"/>
      <c r="D119" s="26"/>
      <c r="E119" s="212" t="str">
        <f>E7</f>
        <v>Doplnenie medziblokového priestoru  Popradská - Kmeťova</v>
      </c>
      <c r="F119" s="213"/>
      <c r="G119" s="213"/>
      <c r="H119" s="213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103</v>
      </c>
      <c r="L120" s="17"/>
    </row>
    <row r="121" spans="1:31" s="2" customFormat="1" ht="16.5" customHeight="1">
      <c r="A121" s="26"/>
      <c r="B121" s="27"/>
      <c r="C121" s="26"/>
      <c r="D121" s="26"/>
      <c r="E121" s="212" t="s">
        <v>217</v>
      </c>
      <c r="F121" s="211"/>
      <c r="G121" s="211"/>
      <c r="H121" s="211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218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173" t="str">
        <f>E11</f>
        <v>05 - SO-02-5 Stena javiska</v>
      </c>
      <c r="F123" s="211"/>
      <c r="G123" s="211"/>
      <c r="H123" s="211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F14</f>
        <v>Nitra Popradská-Kmeťova p.č. 462/3</v>
      </c>
      <c r="G125" s="26"/>
      <c r="H125" s="26"/>
      <c r="I125" s="23" t="s">
        <v>19</v>
      </c>
      <c r="J125" s="49" t="str">
        <f>IF(J14="","",J14)</f>
        <v/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40.15" customHeight="1">
      <c r="A127" s="26"/>
      <c r="B127" s="27"/>
      <c r="C127" s="23" t="s">
        <v>20</v>
      </c>
      <c r="D127" s="26"/>
      <c r="E127" s="26"/>
      <c r="F127" s="21" t="str">
        <f>E17</f>
        <v>Mesto Nitra</v>
      </c>
      <c r="G127" s="26"/>
      <c r="H127" s="26"/>
      <c r="I127" s="23" t="s">
        <v>26</v>
      </c>
      <c r="J127" s="24" t="str">
        <f>E23</f>
        <v>S.A.I.spol s r.o. - Ing. arch. Ivan Šuráni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24</v>
      </c>
      <c r="D128" s="26"/>
      <c r="E128" s="26"/>
      <c r="F128" s="21" t="str">
        <f>IF(E20="","",E20)</f>
        <v xml:space="preserve"> </v>
      </c>
      <c r="G128" s="26"/>
      <c r="H128" s="26"/>
      <c r="I128" s="23" t="s">
        <v>29</v>
      </c>
      <c r="J128" s="24" t="str">
        <f>E26</f>
        <v xml:space="preserve"> 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0"/>
      <c r="B130" s="121"/>
      <c r="C130" s="122" t="s">
        <v>115</v>
      </c>
      <c r="D130" s="123" t="s">
        <v>56</v>
      </c>
      <c r="E130" s="123" t="s">
        <v>52</v>
      </c>
      <c r="F130" s="123" t="s">
        <v>53</v>
      </c>
      <c r="G130" s="123" t="s">
        <v>116</v>
      </c>
      <c r="H130" s="123" t="s">
        <v>117</v>
      </c>
      <c r="I130" s="123" t="s">
        <v>118</v>
      </c>
      <c r="J130" s="124" t="s">
        <v>107</v>
      </c>
      <c r="K130" s="125" t="s">
        <v>119</v>
      </c>
      <c r="L130" s="126"/>
      <c r="M130" s="56" t="s">
        <v>1</v>
      </c>
      <c r="N130" s="57" t="s">
        <v>35</v>
      </c>
      <c r="O130" s="57" t="s">
        <v>120</v>
      </c>
      <c r="P130" s="57" t="s">
        <v>121</v>
      </c>
      <c r="Q130" s="57" t="s">
        <v>122</v>
      </c>
      <c r="R130" s="57" t="s">
        <v>123</v>
      </c>
      <c r="S130" s="57" t="s">
        <v>124</v>
      </c>
      <c r="T130" s="58" t="s">
        <v>125</v>
      </c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</row>
    <row r="131" spans="1:65" s="2" customFormat="1" ht="22.9" customHeight="1">
      <c r="A131" s="26"/>
      <c r="B131" s="27"/>
      <c r="C131" s="63" t="s">
        <v>108</v>
      </c>
      <c r="D131" s="26"/>
      <c r="E131" s="26"/>
      <c r="F131" s="26"/>
      <c r="G131" s="26"/>
      <c r="H131" s="26"/>
      <c r="I131" s="26"/>
      <c r="J131" s="127">
        <f>BK131</f>
        <v>0</v>
      </c>
      <c r="K131" s="26"/>
      <c r="L131" s="27"/>
      <c r="M131" s="59"/>
      <c r="N131" s="50"/>
      <c r="O131" s="60"/>
      <c r="P131" s="128">
        <f>P132+P171</f>
        <v>409.42304974000001</v>
      </c>
      <c r="Q131" s="60"/>
      <c r="R131" s="128">
        <f>R132+R171</f>
        <v>120.74261009999999</v>
      </c>
      <c r="S131" s="60"/>
      <c r="T131" s="129">
        <f>T132+T171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70</v>
      </c>
      <c r="AU131" s="14" t="s">
        <v>109</v>
      </c>
      <c r="BK131" s="130">
        <f>BK132+BK171</f>
        <v>0</v>
      </c>
    </row>
    <row r="132" spans="1:65" s="12" customFormat="1" ht="25.9" customHeight="1">
      <c r="B132" s="131"/>
      <c r="D132" s="132" t="s">
        <v>70</v>
      </c>
      <c r="E132" s="133" t="s">
        <v>126</v>
      </c>
      <c r="F132" s="133" t="s">
        <v>127</v>
      </c>
      <c r="J132" s="134">
        <f>BK132</f>
        <v>0</v>
      </c>
      <c r="L132" s="131"/>
      <c r="M132" s="135"/>
      <c r="N132" s="136"/>
      <c r="O132" s="136"/>
      <c r="P132" s="137">
        <f>P133+P140+P145+P152+P156+P162+P169</f>
        <v>401.22134674</v>
      </c>
      <c r="Q132" s="136"/>
      <c r="R132" s="137">
        <f>R133+R140+R145+R152+R156+R162+R169</f>
        <v>120.68687159999999</v>
      </c>
      <c r="S132" s="136"/>
      <c r="T132" s="138">
        <f>T133+T140+T145+T152+T156+T162+T169</f>
        <v>0</v>
      </c>
      <c r="AR132" s="132" t="s">
        <v>76</v>
      </c>
      <c r="AT132" s="139" t="s">
        <v>70</v>
      </c>
      <c r="AU132" s="139" t="s">
        <v>71</v>
      </c>
      <c r="AY132" s="132" t="s">
        <v>128</v>
      </c>
      <c r="BK132" s="140">
        <f>BK133+BK140+BK145+BK152+BK156+BK162+BK169</f>
        <v>0</v>
      </c>
    </row>
    <row r="133" spans="1:65" s="12" customFormat="1" ht="22.9" customHeight="1">
      <c r="B133" s="131"/>
      <c r="D133" s="132" t="s">
        <v>70</v>
      </c>
      <c r="E133" s="141" t="s">
        <v>76</v>
      </c>
      <c r="F133" s="141" t="s">
        <v>129</v>
      </c>
      <c r="J133" s="142">
        <f>BK133</f>
        <v>0</v>
      </c>
      <c r="L133" s="131"/>
      <c r="M133" s="135"/>
      <c r="N133" s="136"/>
      <c r="O133" s="136"/>
      <c r="P133" s="137">
        <f>SUM(P134:P139)</f>
        <v>34.806224</v>
      </c>
      <c r="Q133" s="136"/>
      <c r="R133" s="137">
        <f>SUM(R134:R139)</f>
        <v>0</v>
      </c>
      <c r="S133" s="136"/>
      <c r="T133" s="138">
        <f>SUM(T134:T139)</f>
        <v>0</v>
      </c>
      <c r="AR133" s="132" t="s">
        <v>76</v>
      </c>
      <c r="AT133" s="139" t="s">
        <v>70</v>
      </c>
      <c r="AU133" s="139" t="s">
        <v>76</v>
      </c>
      <c r="AY133" s="132" t="s">
        <v>128</v>
      </c>
      <c r="BK133" s="140">
        <f>SUM(BK134:BK139)</f>
        <v>0</v>
      </c>
    </row>
    <row r="134" spans="1:65" s="2" customFormat="1" ht="38.25" customHeight="1">
      <c r="A134" s="26"/>
      <c r="B134" s="143"/>
      <c r="C134" s="144" t="s">
        <v>76</v>
      </c>
      <c r="D134" s="144" t="s">
        <v>130</v>
      </c>
      <c r="E134" s="145" t="s">
        <v>223</v>
      </c>
      <c r="F134" s="146" t="s">
        <v>224</v>
      </c>
      <c r="G134" s="147" t="s">
        <v>188</v>
      </c>
      <c r="H134" s="148">
        <v>12.6</v>
      </c>
      <c r="I134" s="149"/>
      <c r="J134" s="149">
        <f t="shared" ref="J134:J139" si="0">ROUND(I134*H134,2)</f>
        <v>0</v>
      </c>
      <c r="K134" s="150"/>
      <c r="L134" s="27"/>
      <c r="M134" s="151" t="s">
        <v>1</v>
      </c>
      <c r="N134" s="152" t="s">
        <v>37</v>
      </c>
      <c r="O134" s="153">
        <v>0.46</v>
      </c>
      <c r="P134" s="153">
        <f t="shared" ref="P134:P139" si="1">O134*H134</f>
        <v>5.7960000000000003</v>
      </c>
      <c r="Q134" s="153">
        <v>0</v>
      </c>
      <c r="R134" s="153">
        <f t="shared" ref="R134:R139" si="2">Q134*H134</f>
        <v>0</v>
      </c>
      <c r="S134" s="153">
        <v>0</v>
      </c>
      <c r="T134" s="154">
        <f t="shared" ref="T134:T139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134</v>
      </c>
      <c r="AT134" s="155" t="s">
        <v>130</v>
      </c>
      <c r="AU134" s="155" t="s">
        <v>80</v>
      </c>
      <c r="AY134" s="14" t="s">
        <v>128</v>
      </c>
      <c r="BE134" s="156">
        <f t="shared" ref="BE134:BE139" si="4">IF(N134="základná",J134,0)</f>
        <v>0</v>
      </c>
      <c r="BF134" s="156">
        <f t="shared" ref="BF134:BF139" si="5">IF(N134="znížená",J134,0)</f>
        <v>0</v>
      </c>
      <c r="BG134" s="156">
        <f t="shared" ref="BG134:BG139" si="6">IF(N134="zákl. prenesená",J134,0)</f>
        <v>0</v>
      </c>
      <c r="BH134" s="156">
        <f t="shared" ref="BH134:BH139" si="7">IF(N134="zníž. prenesená",J134,0)</f>
        <v>0</v>
      </c>
      <c r="BI134" s="156">
        <f t="shared" ref="BI134:BI139" si="8">IF(N134="nulová",J134,0)</f>
        <v>0</v>
      </c>
      <c r="BJ134" s="14" t="s">
        <v>80</v>
      </c>
      <c r="BK134" s="156">
        <f t="shared" ref="BK134:BK139" si="9">ROUND(I134*H134,2)</f>
        <v>0</v>
      </c>
      <c r="BL134" s="14" t="s">
        <v>134</v>
      </c>
      <c r="BM134" s="155" t="s">
        <v>541</v>
      </c>
    </row>
    <row r="135" spans="1:65" s="2" customFormat="1" ht="33" customHeight="1">
      <c r="A135" s="26"/>
      <c r="B135" s="143"/>
      <c r="C135" s="144" t="s">
        <v>80</v>
      </c>
      <c r="D135" s="144" t="s">
        <v>130</v>
      </c>
      <c r="E135" s="145" t="s">
        <v>542</v>
      </c>
      <c r="F135" s="146" t="s">
        <v>543</v>
      </c>
      <c r="G135" s="147" t="s">
        <v>188</v>
      </c>
      <c r="H135" s="148">
        <v>17.216000000000001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37</v>
      </c>
      <c r="O135" s="153">
        <v>1.5089999999999999</v>
      </c>
      <c r="P135" s="153">
        <f t="shared" si="1"/>
        <v>25.978943999999998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134</v>
      </c>
      <c r="AT135" s="155" t="s">
        <v>130</v>
      </c>
      <c r="AU135" s="155" t="s">
        <v>80</v>
      </c>
      <c r="AY135" s="14" t="s">
        <v>128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80</v>
      </c>
      <c r="BK135" s="156">
        <f t="shared" si="9"/>
        <v>0</v>
      </c>
      <c r="BL135" s="14" t="s">
        <v>134</v>
      </c>
      <c r="BM135" s="155" t="s">
        <v>544</v>
      </c>
    </row>
    <row r="136" spans="1:65" s="2" customFormat="1" ht="38.25" customHeight="1">
      <c r="A136" s="26"/>
      <c r="B136" s="143"/>
      <c r="C136" s="144" t="s">
        <v>139</v>
      </c>
      <c r="D136" s="144" t="s">
        <v>130</v>
      </c>
      <c r="E136" s="145" t="s">
        <v>226</v>
      </c>
      <c r="F136" s="146" t="s">
        <v>227</v>
      </c>
      <c r="G136" s="147" t="s">
        <v>188</v>
      </c>
      <c r="H136" s="148">
        <v>29.815999999999999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37</v>
      </c>
      <c r="O136" s="153">
        <v>7.0999999999999994E-2</v>
      </c>
      <c r="P136" s="153">
        <f t="shared" si="1"/>
        <v>2.1169359999999999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134</v>
      </c>
      <c r="AT136" s="155" t="s">
        <v>130</v>
      </c>
      <c r="AU136" s="155" t="s">
        <v>80</v>
      </c>
      <c r="AY136" s="14" t="s">
        <v>128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80</v>
      </c>
      <c r="BK136" s="156">
        <f t="shared" si="9"/>
        <v>0</v>
      </c>
      <c r="BL136" s="14" t="s">
        <v>134</v>
      </c>
      <c r="BM136" s="155" t="s">
        <v>545</v>
      </c>
    </row>
    <row r="137" spans="1:65" s="2" customFormat="1" ht="16.5" customHeight="1">
      <c r="A137" s="26"/>
      <c r="B137" s="143"/>
      <c r="C137" s="144" t="s">
        <v>134</v>
      </c>
      <c r="D137" s="144" t="s">
        <v>130</v>
      </c>
      <c r="E137" s="145" t="s">
        <v>229</v>
      </c>
      <c r="F137" s="146" t="s">
        <v>230</v>
      </c>
      <c r="G137" s="147" t="s">
        <v>188</v>
      </c>
      <c r="H137" s="148">
        <v>29.815999999999999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8.9999999999999993E-3</v>
      </c>
      <c r="P137" s="153">
        <f t="shared" si="1"/>
        <v>0.26834399999999997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134</v>
      </c>
      <c r="AT137" s="155" t="s">
        <v>130</v>
      </c>
      <c r="AU137" s="155" t="s">
        <v>80</v>
      </c>
      <c r="AY137" s="14" t="s">
        <v>128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80</v>
      </c>
      <c r="BK137" s="156">
        <f t="shared" si="9"/>
        <v>0</v>
      </c>
      <c r="BL137" s="14" t="s">
        <v>134</v>
      </c>
      <c r="BM137" s="155" t="s">
        <v>546</v>
      </c>
    </row>
    <row r="138" spans="1:65" s="2" customFormat="1" ht="33" customHeight="1">
      <c r="A138" s="26"/>
      <c r="B138" s="143"/>
      <c r="C138" s="144" t="s">
        <v>150</v>
      </c>
      <c r="D138" s="144" t="s">
        <v>130</v>
      </c>
      <c r="E138" s="145" t="s">
        <v>232</v>
      </c>
      <c r="F138" s="146" t="s">
        <v>233</v>
      </c>
      <c r="G138" s="147" t="s">
        <v>203</v>
      </c>
      <c r="H138" s="148">
        <v>47.706000000000003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134</v>
      </c>
      <c r="AT138" s="155" t="s">
        <v>130</v>
      </c>
      <c r="AU138" s="155" t="s">
        <v>80</v>
      </c>
      <c r="AY138" s="14" t="s">
        <v>128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80</v>
      </c>
      <c r="BK138" s="156">
        <f t="shared" si="9"/>
        <v>0</v>
      </c>
      <c r="BL138" s="14" t="s">
        <v>134</v>
      </c>
      <c r="BM138" s="155" t="s">
        <v>547</v>
      </c>
    </row>
    <row r="139" spans="1:65" s="2" customFormat="1" ht="16.5" customHeight="1">
      <c r="A139" s="26"/>
      <c r="B139" s="143"/>
      <c r="C139" s="144" t="s">
        <v>154</v>
      </c>
      <c r="D139" s="144" t="s">
        <v>130</v>
      </c>
      <c r="E139" s="145" t="s">
        <v>235</v>
      </c>
      <c r="F139" s="146" t="s">
        <v>236</v>
      </c>
      <c r="G139" s="147" t="s">
        <v>142</v>
      </c>
      <c r="H139" s="148">
        <v>38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37</v>
      </c>
      <c r="O139" s="153">
        <v>1.7000000000000001E-2</v>
      </c>
      <c r="P139" s="153">
        <f t="shared" si="1"/>
        <v>0.64600000000000002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134</v>
      </c>
      <c r="AT139" s="155" t="s">
        <v>130</v>
      </c>
      <c r="AU139" s="155" t="s">
        <v>80</v>
      </c>
      <c r="AY139" s="14" t="s">
        <v>128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80</v>
      </c>
      <c r="BK139" s="156">
        <f t="shared" si="9"/>
        <v>0</v>
      </c>
      <c r="BL139" s="14" t="s">
        <v>134</v>
      </c>
      <c r="BM139" s="155" t="s">
        <v>548</v>
      </c>
    </row>
    <row r="140" spans="1:65" s="12" customFormat="1" ht="22.9" customHeight="1">
      <c r="B140" s="131"/>
      <c r="D140" s="132" t="s">
        <v>70</v>
      </c>
      <c r="E140" s="141" t="s">
        <v>80</v>
      </c>
      <c r="F140" s="141" t="s">
        <v>238</v>
      </c>
      <c r="J140" s="142">
        <f>BK140</f>
        <v>0</v>
      </c>
      <c r="L140" s="131"/>
      <c r="M140" s="135"/>
      <c r="N140" s="136"/>
      <c r="O140" s="136"/>
      <c r="P140" s="137">
        <f>SUM(P141:P144)</f>
        <v>27.028983</v>
      </c>
      <c r="Q140" s="136"/>
      <c r="R140" s="137">
        <f>SUM(R141:R144)</f>
        <v>41.88420022999999</v>
      </c>
      <c r="S140" s="136"/>
      <c r="T140" s="138">
        <f>SUM(T141:T144)</f>
        <v>0</v>
      </c>
      <c r="AR140" s="132" t="s">
        <v>76</v>
      </c>
      <c r="AT140" s="139" t="s">
        <v>70</v>
      </c>
      <c r="AU140" s="139" t="s">
        <v>76</v>
      </c>
      <c r="AY140" s="132" t="s">
        <v>128</v>
      </c>
      <c r="BK140" s="140">
        <f>SUM(BK141:BK144)</f>
        <v>0</v>
      </c>
    </row>
    <row r="141" spans="1:65" s="2" customFormat="1" ht="30" customHeight="1">
      <c r="A141" s="26"/>
      <c r="B141" s="143"/>
      <c r="C141" s="144" t="s">
        <v>158</v>
      </c>
      <c r="D141" s="144" t="s">
        <v>130</v>
      </c>
      <c r="E141" s="145" t="s">
        <v>549</v>
      </c>
      <c r="F141" s="146" t="s">
        <v>550</v>
      </c>
      <c r="G141" s="147" t="s">
        <v>188</v>
      </c>
      <c r="H141" s="148">
        <v>18.780999999999999</v>
      </c>
      <c r="I141" s="149"/>
      <c r="J141" s="149">
        <f>ROUND(I141*H141,2)</f>
        <v>0</v>
      </c>
      <c r="K141" s="150"/>
      <c r="L141" s="27"/>
      <c r="M141" s="151" t="s">
        <v>1</v>
      </c>
      <c r="N141" s="152" t="s">
        <v>37</v>
      </c>
      <c r="O141" s="153">
        <v>0.58299999999999996</v>
      </c>
      <c r="P141" s="153">
        <f>O141*H141</f>
        <v>10.949322999999998</v>
      </c>
      <c r="Q141" s="153">
        <v>2.2151299999999998</v>
      </c>
      <c r="R141" s="153">
        <f>Q141*H141</f>
        <v>41.602356529999994</v>
      </c>
      <c r="S141" s="153">
        <v>0</v>
      </c>
      <c r="T141" s="15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134</v>
      </c>
      <c r="AT141" s="155" t="s">
        <v>130</v>
      </c>
      <c r="AU141" s="155" t="s">
        <v>80</v>
      </c>
      <c r="AY141" s="14" t="s">
        <v>128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80</v>
      </c>
      <c r="BK141" s="156">
        <f>ROUND(I141*H141,2)</f>
        <v>0</v>
      </c>
      <c r="BL141" s="14" t="s">
        <v>134</v>
      </c>
      <c r="BM141" s="155" t="s">
        <v>551</v>
      </c>
    </row>
    <row r="142" spans="1:65" s="2" customFormat="1" ht="25.5" customHeight="1">
      <c r="A142" s="26"/>
      <c r="B142" s="143"/>
      <c r="C142" s="144" t="s">
        <v>148</v>
      </c>
      <c r="D142" s="144" t="s">
        <v>130</v>
      </c>
      <c r="E142" s="145" t="s">
        <v>552</v>
      </c>
      <c r="F142" s="146" t="s">
        <v>553</v>
      </c>
      <c r="G142" s="147" t="s">
        <v>142</v>
      </c>
      <c r="H142" s="148">
        <v>6.66</v>
      </c>
      <c r="I142" s="149"/>
      <c r="J142" s="149">
        <f>ROUND(I142*H142,2)</f>
        <v>0</v>
      </c>
      <c r="K142" s="150"/>
      <c r="L142" s="27"/>
      <c r="M142" s="151" t="s">
        <v>1</v>
      </c>
      <c r="N142" s="152" t="s">
        <v>37</v>
      </c>
      <c r="O142" s="153">
        <v>0.79900000000000004</v>
      </c>
      <c r="P142" s="153">
        <f>O142*H142</f>
        <v>5.3213400000000002</v>
      </c>
      <c r="Q142" s="153">
        <v>4.0699999999999998E-3</v>
      </c>
      <c r="R142" s="153">
        <f>Q142*H142</f>
        <v>2.71062E-2</v>
      </c>
      <c r="S142" s="153">
        <v>0</v>
      </c>
      <c r="T142" s="15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134</v>
      </c>
      <c r="AT142" s="155" t="s">
        <v>130</v>
      </c>
      <c r="AU142" s="155" t="s">
        <v>80</v>
      </c>
      <c r="AY142" s="14" t="s">
        <v>128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80</v>
      </c>
      <c r="BK142" s="156">
        <f>ROUND(I142*H142,2)</f>
        <v>0</v>
      </c>
      <c r="BL142" s="14" t="s">
        <v>134</v>
      </c>
      <c r="BM142" s="155" t="s">
        <v>554</v>
      </c>
    </row>
    <row r="143" spans="1:65" s="2" customFormat="1" ht="27.75" customHeight="1">
      <c r="A143" s="26"/>
      <c r="B143" s="143"/>
      <c r="C143" s="144" t="s">
        <v>165</v>
      </c>
      <c r="D143" s="144" t="s">
        <v>130</v>
      </c>
      <c r="E143" s="145" t="s">
        <v>555</v>
      </c>
      <c r="F143" s="146" t="s">
        <v>556</v>
      </c>
      <c r="G143" s="147" t="s">
        <v>142</v>
      </c>
      <c r="H143" s="148">
        <v>6.66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37</v>
      </c>
      <c r="O143" s="153">
        <v>0.32700000000000001</v>
      </c>
      <c r="P143" s="153">
        <f>O143*H143</f>
        <v>2.1778200000000001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134</v>
      </c>
      <c r="AT143" s="155" t="s">
        <v>130</v>
      </c>
      <c r="AU143" s="155" t="s">
        <v>80</v>
      </c>
      <c r="AY143" s="14" t="s">
        <v>128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80</v>
      </c>
      <c r="BK143" s="156">
        <f>ROUND(I143*H143,2)</f>
        <v>0</v>
      </c>
      <c r="BL143" s="14" t="s">
        <v>134</v>
      </c>
      <c r="BM143" s="155" t="s">
        <v>557</v>
      </c>
    </row>
    <row r="144" spans="1:65" s="2" customFormat="1" ht="16.5" customHeight="1">
      <c r="A144" s="26"/>
      <c r="B144" s="143"/>
      <c r="C144" s="144" t="s">
        <v>169</v>
      </c>
      <c r="D144" s="144" t="s">
        <v>130</v>
      </c>
      <c r="E144" s="145" t="s">
        <v>558</v>
      </c>
      <c r="F144" s="146" t="s">
        <v>559</v>
      </c>
      <c r="G144" s="147" t="s">
        <v>203</v>
      </c>
      <c r="H144" s="148">
        <v>0.25</v>
      </c>
      <c r="I144" s="149"/>
      <c r="J144" s="149">
        <f>ROUND(I144*H144,2)</f>
        <v>0</v>
      </c>
      <c r="K144" s="150"/>
      <c r="L144" s="27"/>
      <c r="M144" s="151" t="s">
        <v>1</v>
      </c>
      <c r="N144" s="152" t="s">
        <v>37</v>
      </c>
      <c r="O144" s="153">
        <v>34.322000000000003</v>
      </c>
      <c r="P144" s="153">
        <f>O144*H144</f>
        <v>8.5805000000000007</v>
      </c>
      <c r="Q144" s="153">
        <v>1.01895</v>
      </c>
      <c r="R144" s="153">
        <f>Q144*H144</f>
        <v>0.25473750000000001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134</v>
      </c>
      <c r="AT144" s="155" t="s">
        <v>130</v>
      </c>
      <c r="AU144" s="155" t="s">
        <v>80</v>
      </c>
      <c r="AY144" s="14" t="s">
        <v>128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80</v>
      </c>
      <c r="BK144" s="156">
        <f>ROUND(I144*H144,2)</f>
        <v>0</v>
      </c>
      <c r="BL144" s="14" t="s">
        <v>134</v>
      </c>
      <c r="BM144" s="155" t="s">
        <v>560</v>
      </c>
    </row>
    <row r="145" spans="1:65" s="12" customFormat="1" ht="22.9" customHeight="1">
      <c r="B145" s="131"/>
      <c r="D145" s="132" t="s">
        <v>70</v>
      </c>
      <c r="E145" s="141" t="s">
        <v>139</v>
      </c>
      <c r="F145" s="141" t="s">
        <v>561</v>
      </c>
      <c r="J145" s="142">
        <f>BK145</f>
        <v>0</v>
      </c>
      <c r="L145" s="131"/>
      <c r="M145" s="135"/>
      <c r="N145" s="136"/>
      <c r="O145" s="136"/>
      <c r="P145" s="137">
        <f>SUM(P146:P151)</f>
        <v>110.28303700000001</v>
      </c>
      <c r="Q145" s="136"/>
      <c r="R145" s="137">
        <f>SUM(R146:R151)</f>
        <v>52.592552070000011</v>
      </c>
      <c r="S145" s="136"/>
      <c r="T145" s="138">
        <f>SUM(T146:T151)</f>
        <v>0</v>
      </c>
      <c r="AR145" s="132" t="s">
        <v>76</v>
      </c>
      <c r="AT145" s="139" t="s">
        <v>70</v>
      </c>
      <c r="AU145" s="139" t="s">
        <v>76</v>
      </c>
      <c r="AY145" s="132" t="s">
        <v>128</v>
      </c>
      <c r="BK145" s="140">
        <f>SUM(BK146:BK151)</f>
        <v>0</v>
      </c>
    </row>
    <row r="146" spans="1:65" s="2" customFormat="1" ht="38.25" customHeight="1">
      <c r="A146" s="26"/>
      <c r="B146" s="143"/>
      <c r="C146" s="144" t="s">
        <v>173</v>
      </c>
      <c r="D146" s="144" t="s">
        <v>130</v>
      </c>
      <c r="E146" s="145" t="s">
        <v>562</v>
      </c>
      <c r="F146" s="146" t="s">
        <v>563</v>
      </c>
      <c r="G146" s="147" t="s">
        <v>188</v>
      </c>
      <c r="H146" s="148">
        <v>1.95</v>
      </c>
      <c r="I146" s="149"/>
      <c r="J146" s="149">
        <f t="shared" ref="J146:J151" si="10">ROUND(I146*H146,2)</f>
        <v>0</v>
      </c>
      <c r="K146" s="150"/>
      <c r="L146" s="27"/>
      <c r="M146" s="151" t="s">
        <v>1</v>
      </c>
      <c r="N146" s="152" t="s">
        <v>37</v>
      </c>
      <c r="O146" s="153">
        <v>3.371</v>
      </c>
      <c r="P146" s="153">
        <f t="shared" ref="P146:P151" si="11">O146*H146</f>
        <v>6.5734500000000002</v>
      </c>
      <c r="Q146" s="153">
        <v>2.1170900000000001</v>
      </c>
      <c r="R146" s="153">
        <f t="shared" ref="R146:R151" si="12">Q146*H146</f>
        <v>4.1283254999999999</v>
      </c>
      <c r="S146" s="153">
        <v>0</v>
      </c>
      <c r="T146" s="154">
        <f t="shared" ref="T146:T151" si="1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134</v>
      </c>
      <c r="AT146" s="155" t="s">
        <v>130</v>
      </c>
      <c r="AU146" s="155" t="s">
        <v>80</v>
      </c>
      <c r="AY146" s="14" t="s">
        <v>128</v>
      </c>
      <c r="BE146" s="156">
        <f t="shared" ref="BE146:BE151" si="14">IF(N146="základná",J146,0)</f>
        <v>0</v>
      </c>
      <c r="BF146" s="156">
        <f t="shared" ref="BF146:BF151" si="15">IF(N146="znížená",J146,0)</f>
        <v>0</v>
      </c>
      <c r="BG146" s="156">
        <f t="shared" ref="BG146:BG151" si="16">IF(N146="zákl. prenesená",J146,0)</f>
        <v>0</v>
      </c>
      <c r="BH146" s="156">
        <f t="shared" ref="BH146:BH151" si="17">IF(N146="zníž. prenesená",J146,0)</f>
        <v>0</v>
      </c>
      <c r="BI146" s="156">
        <f t="shared" ref="BI146:BI151" si="18">IF(N146="nulová",J146,0)</f>
        <v>0</v>
      </c>
      <c r="BJ146" s="14" t="s">
        <v>80</v>
      </c>
      <c r="BK146" s="156">
        <f t="shared" ref="BK146:BK151" si="19">ROUND(I146*H146,2)</f>
        <v>0</v>
      </c>
      <c r="BL146" s="14" t="s">
        <v>134</v>
      </c>
      <c r="BM146" s="155" t="s">
        <v>564</v>
      </c>
    </row>
    <row r="147" spans="1:65" s="2" customFormat="1" ht="45.75" customHeight="1">
      <c r="A147" s="26"/>
      <c r="B147" s="143"/>
      <c r="C147" s="144" t="s">
        <v>177</v>
      </c>
      <c r="D147" s="144" t="s">
        <v>130</v>
      </c>
      <c r="E147" s="145" t="s">
        <v>565</v>
      </c>
      <c r="F147" s="146" t="s">
        <v>566</v>
      </c>
      <c r="G147" s="147" t="s">
        <v>188</v>
      </c>
      <c r="H147" s="148">
        <v>21.576000000000001</v>
      </c>
      <c r="I147" s="149"/>
      <c r="J147" s="149">
        <f t="shared" si="10"/>
        <v>0</v>
      </c>
      <c r="K147" s="150"/>
      <c r="L147" s="27"/>
      <c r="M147" s="151" t="s">
        <v>1</v>
      </c>
      <c r="N147" s="152" t="s">
        <v>37</v>
      </c>
      <c r="O147" s="153">
        <v>3.6320000000000001</v>
      </c>
      <c r="P147" s="153">
        <f t="shared" si="11"/>
        <v>78.364032000000009</v>
      </c>
      <c r="Q147" s="153">
        <v>2.1544500000000002</v>
      </c>
      <c r="R147" s="153">
        <f t="shared" si="12"/>
        <v>46.484413200000006</v>
      </c>
      <c r="S147" s="153">
        <v>0</v>
      </c>
      <c r="T147" s="15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134</v>
      </c>
      <c r="AT147" s="155" t="s">
        <v>130</v>
      </c>
      <c r="AU147" s="155" t="s">
        <v>80</v>
      </c>
      <c r="AY147" s="14" t="s">
        <v>128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4" t="s">
        <v>80</v>
      </c>
      <c r="BK147" s="156">
        <f t="shared" si="19"/>
        <v>0</v>
      </c>
      <c r="BL147" s="14" t="s">
        <v>134</v>
      </c>
      <c r="BM147" s="155" t="s">
        <v>567</v>
      </c>
    </row>
    <row r="148" spans="1:65" s="2" customFormat="1" ht="37.5" customHeight="1">
      <c r="A148" s="26"/>
      <c r="B148" s="143"/>
      <c r="C148" s="144" t="s">
        <v>181</v>
      </c>
      <c r="D148" s="144" t="s">
        <v>130</v>
      </c>
      <c r="E148" s="145" t="s">
        <v>568</v>
      </c>
      <c r="F148" s="146" t="s">
        <v>569</v>
      </c>
      <c r="G148" s="147" t="s">
        <v>203</v>
      </c>
      <c r="H148" s="148">
        <v>1.044</v>
      </c>
      <c r="I148" s="149"/>
      <c r="J148" s="149">
        <f t="shared" si="10"/>
        <v>0</v>
      </c>
      <c r="K148" s="150"/>
      <c r="L148" s="27"/>
      <c r="M148" s="151" t="s">
        <v>1</v>
      </c>
      <c r="N148" s="152" t="s">
        <v>37</v>
      </c>
      <c r="O148" s="153">
        <v>14.933</v>
      </c>
      <c r="P148" s="153">
        <f t="shared" si="11"/>
        <v>15.590052</v>
      </c>
      <c r="Q148" s="153">
        <v>1.002</v>
      </c>
      <c r="R148" s="153">
        <f t="shared" si="12"/>
        <v>1.0460880000000001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134</v>
      </c>
      <c r="AT148" s="155" t="s">
        <v>130</v>
      </c>
      <c r="AU148" s="155" t="s">
        <v>80</v>
      </c>
      <c r="AY148" s="14" t="s">
        <v>128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80</v>
      </c>
      <c r="BK148" s="156">
        <f t="shared" si="19"/>
        <v>0</v>
      </c>
      <c r="BL148" s="14" t="s">
        <v>134</v>
      </c>
      <c r="BM148" s="155" t="s">
        <v>570</v>
      </c>
    </row>
    <row r="149" spans="1:65" s="2" customFormat="1" ht="38.25" customHeight="1">
      <c r="A149" s="26"/>
      <c r="B149" s="143"/>
      <c r="C149" s="144" t="s">
        <v>185</v>
      </c>
      <c r="D149" s="144" t="s">
        <v>130</v>
      </c>
      <c r="E149" s="145" t="s">
        <v>571</v>
      </c>
      <c r="F149" s="146" t="s">
        <v>572</v>
      </c>
      <c r="G149" s="147" t="s">
        <v>203</v>
      </c>
      <c r="H149" s="148">
        <v>9.7000000000000003E-2</v>
      </c>
      <c r="I149" s="149"/>
      <c r="J149" s="149">
        <f t="shared" si="10"/>
        <v>0</v>
      </c>
      <c r="K149" s="150"/>
      <c r="L149" s="27"/>
      <c r="M149" s="151" t="s">
        <v>1</v>
      </c>
      <c r="N149" s="152" t="s">
        <v>37</v>
      </c>
      <c r="O149" s="153">
        <v>35.798999999999999</v>
      </c>
      <c r="P149" s="153">
        <f t="shared" si="11"/>
        <v>3.4725030000000001</v>
      </c>
      <c r="Q149" s="153">
        <v>1.0152099999999999</v>
      </c>
      <c r="R149" s="153">
        <f t="shared" si="12"/>
        <v>9.8475369999999993E-2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134</v>
      </c>
      <c r="AT149" s="155" t="s">
        <v>130</v>
      </c>
      <c r="AU149" s="155" t="s">
        <v>80</v>
      </c>
      <c r="AY149" s="14" t="s">
        <v>128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80</v>
      </c>
      <c r="BK149" s="156">
        <f t="shared" si="19"/>
        <v>0</v>
      </c>
      <c r="BL149" s="14" t="s">
        <v>134</v>
      </c>
      <c r="BM149" s="155" t="s">
        <v>573</v>
      </c>
    </row>
    <row r="150" spans="1:65" s="2" customFormat="1" ht="42" customHeight="1">
      <c r="A150" s="26"/>
      <c r="B150" s="143"/>
      <c r="C150" s="144" t="s">
        <v>190</v>
      </c>
      <c r="D150" s="144" t="s">
        <v>130</v>
      </c>
      <c r="E150" s="145" t="s">
        <v>574</v>
      </c>
      <c r="F150" s="146" t="s">
        <v>575</v>
      </c>
      <c r="G150" s="147" t="s">
        <v>300</v>
      </c>
      <c r="H150" s="148">
        <v>12.2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37</v>
      </c>
      <c r="O150" s="153">
        <v>0.51500000000000001</v>
      </c>
      <c r="P150" s="153">
        <f t="shared" si="11"/>
        <v>6.2829999999999995</v>
      </c>
      <c r="Q150" s="153">
        <v>1.25E-3</v>
      </c>
      <c r="R150" s="153">
        <f t="shared" si="12"/>
        <v>1.525E-2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134</v>
      </c>
      <c r="AT150" s="155" t="s">
        <v>130</v>
      </c>
      <c r="AU150" s="155" t="s">
        <v>80</v>
      </c>
      <c r="AY150" s="14" t="s">
        <v>128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80</v>
      </c>
      <c r="BK150" s="156">
        <f t="shared" si="19"/>
        <v>0</v>
      </c>
      <c r="BL150" s="14" t="s">
        <v>134</v>
      </c>
      <c r="BM150" s="155" t="s">
        <v>576</v>
      </c>
    </row>
    <row r="151" spans="1:65" s="2" customFormat="1" ht="38.25" customHeight="1">
      <c r="A151" s="26"/>
      <c r="B151" s="143"/>
      <c r="C151" s="157" t="s">
        <v>194</v>
      </c>
      <c r="D151" s="157" t="s">
        <v>144</v>
      </c>
      <c r="E151" s="158" t="s">
        <v>577</v>
      </c>
      <c r="F151" s="159" t="s">
        <v>578</v>
      </c>
      <c r="G151" s="160" t="s">
        <v>133</v>
      </c>
      <c r="H151" s="161">
        <v>41</v>
      </c>
      <c r="I151" s="162"/>
      <c r="J151" s="162">
        <f t="shared" si="10"/>
        <v>0</v>
      </c>
      <c r="K151" s="163"/>
      <c r="L151" s="164"/>
      <c r="M151" s="165" t="s">
        <v>1</v>
      </c>
      <c r="N151" s="166" t="s">
        <v>37</v>
      </c>
      <c r="O151" s="153">
        <v>0</v>
      </c>
      <c r="P151" s="153">
        <f t="shared" si="11"/>
        <v>0</v>
      </c>
      <c r="Q151" s="153">
        <v>0.02</v>
      </c>
      <c r="R151" s="153">
        <f t="shared" si="12"/>
        <v>0.82000000000000006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148</v>
      </c>
      <c r="AT151" s="155" t="s">
        <v>144</v>
      </c>
      <c r="AU151" s="155" t="s">
        <v>80</v>
      </c>
      <c r="AY151" s="14" t="s">
        <v>128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80</v>
      </c>
      <c r="BK151" s="156">
        <f t="shared" si="19"/>
        <v>0</v>
      </c>
      <c r="BL151" s="14" t="s">
        <v>134</v>
      </c>
      <c r="BM151" s="155" t="s">
        <v>579</v>
      </c>
    </row>
    <row r="152" spans="1:65" s="12" customFormat="1" ht="22.9" customHeight="1">
      <c r="B152" s="131"/>
      <c r="D152" s="132" t="s">
        <v>70</v>
      </c>
      <c r="E152" s="141" t="s">
        <v>150</v>
      </c>
      <c r="F152" s="141" t="s">
        <v>580</v>
      </c>
      <c r="J152" s="142">
        <f>BK152</f>
        <v>0</v>
      </c>
      <c r="L152" s="131"/>
      <c r="M152" s="135"/>
      <c r="N152" s="136"/>
      <c r="O152" s="136"/>
      <c r="P152" s="137">
        <f>SUM(P153:P155)</f>
        <v>33.74</v>
      </c>
      <c r="Q152" s="136"/>
      <c r="R152" s="137">
        <f>SUM(R153:R155)</f>
        <v>8.5001999999999995</v>
      </c>
      <c r="S152" s="136"/>
      <c r="T152" s="138">
        <f>SUM(T153:T155)</f>
        <v>0</v>
      </c>
      <c r="AR152" s="132" t="s">
        <v>76</v>
      </c>
      <c r="AT152" s="139" t="s">
        <v>70</v>
      </c>
      <c r="AU152" s="139" t="s">
        <v>76</v>
      </c>
      <c r="AY152" s="132" t="s">
        <v>128</v>
      </c>
      <c r="BK152" s="140">
        <f>SUM(BK153:BK155)</f>
        <v>0</v>
      </c>
    </row>
    <row r="153" spans="1:65" s="2" customFormat="1" ht="54.75" customHeight="1">
      <c r="A153" s="26"/>
      <c r="B153" s="143"/>
      <c r="C153" s="144" t="s">
        <v>200</v>
      </c>
      <c r="D153" s="144" t="s">
        <v>130</v>
      </c>
      <c r="E153" s="145" t="s">
        <v>581</v>
      </c>
      <c r="F153" s="146" t="s">
        <v>582</v>
      </c>
      <c r="G153" s="147" t="s">
        <v>142</v>
      </c>
      <c r="H153" s="148">
        <v>38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37</v>
      </c>
      <c r="O153" s="153">
        <v>0.83</v>
      </c>
      <c r="P153" s="153">
        <f>O153*H153</f>
        <v>31.54</v>
      </c>
      <c r="Q153" s="153">
        <v>0.03</v>
      </c>
      <c r="R153" s="153">
        <f>Q153*H153</f>
        <v>1.1399999999999999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134</v>
      </c>
      <c r="AT153" s="155" t="s">
        <v>130</v>
      </c>
      <c r="AU153" s="155" t="s">
        <v>80</v>
      </c>
      <c r="AY153" s="14" t="s">
        <v>128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80</v>
      </c>
      <c r="BK153" s="156">
        <f>ROUND(I153*H153,2)</f>
        <v>0</v>
      </c>
      <c r="BL153" s="14" t="s">
        <v>134</v>
      </c>
      <c r="BM153" s="155" t="s">
        <v>583</v>
      </c>
    </row>
    <row r="154" spans="1:65" s="2" customFormat="1" ht="16.5" customHeight="1">
      <c r="A154" s="26"/>
      <c r="B154" s="143"/>
      <c r="C154" s="144" t="s">
        <v>207</v>
      </c>
      <c r="D154" s="144" t="s">
        <v>130</v>
      </c>
      <c r="E154" s="145" t="s">
        <v>584</v>
      </c>
      <c r="F154" s="146" t="s">
        <v>585</v>
      </c>
      <c r="G154" s="147" t="s">
        <v>300</v>
      </c>
      <c r="H154" s="148">
        <v>20</v>
      </c>
      <c r="I154" s="149"/>
      <c r="J154" s="149">
        <f>ROUND(I154*H154,2)</f>
        <v>0</v>
      </c>
      <c r="K154" s="150"/>
      <c r="L154" s="27"/>
      <c r="M154" s="151" t="s">
        <v>1</v>
      </c>
      <c r="N154" s="152" t="s">
        <v>37</v>
      </c>
      <c r="O154" s="153">
        <v>0.11</v>
      </c>
      <c r="P154" s="153">
        <f>O154*H154</f>
        <v>2.2000000000000002</v>
      </c>
      <c r="Q154" s="153">
        <v>1.0000000000000001E-5</v>
      </c>
      <c r="R154" s="153">
        <f>Q154*H154</f>
        <v>2.0000000000000001E-4</v>
      </c>
      <c r="S154" s="153">
        <v>0</v>
      </c>
      <c r="T154" s="15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134</v>
      </c>
      <c r="AT154" s="155" t="s">
        <v>130</v>
      </c>
      <c r="AU154" s="155" t="s">
        <v>80</v>
      </c>
      <c r="AY154" s="14" t="s">
        <v>128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80</v>
      </c>
      <c r="BK154" s="156">
        <f>ROUND(I154*H154,2)</f>
        <v>0</v>
      </c>
      <c r="BL154" s="14" t="s">
        <v>134</v>
      </c>
      <c r="BM154" s="155" t="s">
        <v>586</v>
      </c>
    </row>
    <row r="155" spans="1:65" s="2" customFormat="1" ht="16.5" customHeight="1">
      <c r="A155" s="26"/>
      <c r="B155" s="143"/>
      <c r="C155" s="157" t="s">
        <v>213</v>
      </c>
      <c r="D155" s="157" t="s">
        <v>144</v>
      </c>
      <c r="E155" s="158" t="s">
        <v>587</v>
      </c>
      <c r="F155" s="159" t="s">
        <v>588</v>
      </c>
      <c r="G155" s="160" t="s">
        <v>142</v>
      </c>
      <c r="H155" s="161">
        <v>40</v>
      </c>
      <c r="I155" s="162"/>
      <c r="J155" s="162">
        <f>ROUND(I155*H155,2)</f>
        <v>0</v>
      </c>
      <c r="K155" s="163"/>
      <c r="L155" s="164"/>
      <c r="M155" s="165" t="s">
        <v>1</v>
      </c>
      <c r="N155" s="166" t="s">
        <v>37</v>
      </c>
      <c r="O155" s="153">
        <v>0</v>
      </c>
      <c r="P155" s="153">
        <f>O155*H155</f>
        <v>0</v>
      </c>
      <c r="Q155" s="153">
        <v>0.184</v>
      </c>
      <c r="R155" s="153">
        <f>Q155*H155</f>
        <v>7.3599999999999994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148</v>
      </c>
      <c r="AT155" s="155" t="s">
        <v>144</v>
      </c>
      <c r="AU155" s="155" t="s">
        <v>80</v>
      </c>
      <c r="AY155" s="14" t="s">
        <v>128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80</v>
      </c>
      <c r="BK155" s="156">
        <f>ROUND(I155*H155,2)</f>
        <v>0</v>
      </c>
      <c r="BL155" s="14" t="s">
        <v>134</v>
      </c>
      <c r="BM155" s="155" t="s">
        <v>589</v>
      </c>
    </row>
    <row r="156" spans="1:65" s="12" customFormat="1" ht="22.9" customHeight="1">
      <c r="B156" s="131"/>
      <c r="D156" s="132" t="s">
        <v>70</v>
      </c>
      <c r="E156" s="141" t="s">
        <v>154</v>
      </c>
      <c r="F156" s="141" t="s">
        <v>242</v>
      </c>
      <c r="J156" s="142">
        <f>BK156</f>
        <v>0</v>
      </c>
      <c r="L156" s="131"/>
      <c r="M156" s="135"/>
      <c r="N156" s="136"/>
      <c r="O156" s="136"/>
      <c r="P156" s="137">
        <f>SUM(P157:P161)</f>
        <v>83.406847740000018</v>
      </c>
      <c r="Q156" s="136"/>
      <c r="R156" s="137">
        <f>SUM(R157:R161)</f>
        <v>14.313794300000001</v>
      </c>
      <c r="S156" s="136"/>
      <c r="T156" s="138">
        <f>SUM(T157:T161)</f>
        <v>0</v>
      </c>
      <c r="AR156" s="132" t="s">
        <v>76</v>
      </c>
      <c r="AT156" s="139" t="s">
        <v>70</v>
      </c>
      <c r="AU156" s="139" t="s">
        <v>76</v>
      </c>
      <c r="AY156" s="132" t="s">
        <v>128</v>
      </c>
      <c r="BK156" s="140">
        <f>SUM(BK157:BK161)</f>
        <v>0</v>
      </c>
    </row>
    <row r="157" spans="1:65" s="2" customFormat="1" ht="40.5" customHeight="1">
      <c r="A157" s="26"/>
      <c r="B157" s="143"/>
      <c r="C157" s="144" t="s">
        <v>7</v>
      </c>
      <c r="D157" s="144" t="s">
        <v>130</v>
      </c>
      <c r="E157" s="145" t="s">
        <v>590</v>
      </c>
      <c r="F157" s="146" t="s">
        <v>591</v>
      </c>
      <c r="G157" s="147" t="s">
        <v>142</v>
      </c>
      <c r="H157" s="148">
        <v>118.718</v>
      </c>
      <c r="I157" s="149"/>
      <c r="J157" s="149">
        <f>ROUND(I157*H157,2)</f>
        <v>0</v>
      </c>
      <c r="K157" s="150"/>
      <c r="L157" s="27"/>
      <c r="M157" s="151" t="s">
        <v>1</v>
      </c>
      <c r="N157" s="152" t="s">
        <v>37</v>
      </c>
      <c r="O157" s="153">
        <v>9.2079999999999995E-2</v>
      </c>
      <c r="P157" s="153">
        <f>O157*H157</f>
        <v>10.93155344</v>
      </c>
      <c r="Q157" s="153">
        <v>4.0000000000000002E-4</v>
      </c>
      <c r="R157" s="153">
        <f>Q157*H157</f>
        <v>4.74872E-2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134</v>
      </c>
      <c r="AT157" s="155" t="s">
        <v>130</v>
      </c>
      <c r="AU157" s="155" t="s">
        <v>80</v>
      </c>
      <c r="AY157" s="14" t="s">
        <v>128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80</v>
      </c>
      <c r="BK157" s="156">
        <f>ROUND(I157*H157,2)</f>
        <v>0</v>
      </c>
      <c r="BL157" s="14" t="s">
        <v>134</v>
      </c>
      <c r="BM157" s="155" t="s">
        <v>592</v>
      </c>
    </row>
    <row r="158" spans="1:65" s="2" customFormat="1" ht="39.75" customHeight="1">
      <c r="A158" s="26"/>
      <c r="B158" s="143"/>
      <c r="C158" s="144" t="s">
        <v>347</v>
      </c>
      <c r="D158" s="144" t="s">
        <v>130</v>
      </c>
      <c r="E158" s="145" t="s">
        <v>593</v>
      </c>
      <c r="F158" s="146" t="s">
        <v>594</v>
      </c>
      <c r="G158" s="147" t="s">
        <v>142</v>
      </c>
      <c r="H158" s="148">
        <v>118.718</v>
      </c>
      <c r="I158" s="149"/>
      <c r="J158" s="149">
        <f>ROUND(I158*H158,2)</f>
        <v>0</v>
      </c>
      <c r="K158" s="150"/>
      <c r="L158" s="27"/>
      <c r="M158" s="151" t="s">
        <v>1</v>
      </c>
      <c r="N158" s="152" t="s">
        <v>37</v>
      </c>
      <c r="O158" s="153">
        <v>0.11085</v>
      </c>
      <c r="P158" s="153">
        <f>O158*H158</f>
        <v>13.159890300000001</v>
      </c>
      <c r="Q158" s="153">
        <v>4.15E-3</v>
      </c>
      <c r="R158" s="153">
        <f>Q158*H158</f>
        <v>0.4926797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134</v>
      </c>
      <c r="AT158" s="155" t="s">
        <v>130</v>
      </c>
      <c r="AU158" s="155" t="s">
        <v>80</v>
      </c>
      <c r="AY158" s="14" t="s">
        <v>128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80</v>
      </c>
      <c r="BK158" s="156">
        <f>ROUND(I158*H158,2)</f>
        <v>0</v>
      </c>
      <c r="BL158" s="14" t="s">
        <v>134</v>
      </c>
      <c r="BM158" s="155" t="s">
        <v>595</v>
      </c>
    </row>
    <row r="159" spans="1:65" s="2" customFormat="1" ht="36" customHeight="1">
      <c r="A159" s="26"/>
      <c r="B159" s="143"/>
      <c r="C159" s="144" t="s">
        <v>350</v>
      </c>
      <c r="D159" s="144" t="s">
        <v>130</v>
      </c>
      <c r="E159" s="145" t="s">
        <v>596</v>
      </c>
      <c r="F159" s="146" t="s">
        <v>597</v>
      </c>
      <c r="G159" s="147" t="s">
        <v>142</v>
      </c>
      <c r="H159" s="148">
        <v>118.718</v>
      </c>
      <c r="I159" s="149"/>
      <c r="J159" s="149">
        <f>ROUND(I159*H159,2)</f>
        <v>0</v>
      </c>
      <c r="K159" s="150"/>
      <c r="L159" s="27"/>
      <c r="M159" s="151" t="s">
        <v>1</v>
      </c>
      <c r="N159" s="152" t="s">
        <v>37</v>
      </c>
      <c r="O159" s="153">
        <v>0.378</v>
      </c>
      <c r="P159" s="153">
        <f>O159*H159</f>
        <v>44.875404000000003</v>
      </c>
      <c r="Q159" s="153">
        <v>4.3E-3</v>
      </c>
      <c r="R159" s="153">
        <f>Q159*H159</f>
        <v>0.51048740000000004</v>
      </c>
      <c r="S159" s="153">
        <v>0</v>
      </c>
      <c r="T159" s="154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134</v>
      </c>
      <c r="AT159" s="155" t="s">
        <v>130</v>
      </c>
      <c r="AU159" s="155" t="s">
        <v>80</v>
      </c>
      <c r="AY159" s="14" t="s">
        <v>128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80</v>
      </c>
      <c r="BK159" s="156">
        <f>ROUND(I159*H159,2)</f>
        <v>0</v>
      </c>
      <c r="BL159" s="14" t="s">
        <v>134</v>
      </c>
      <c r="BM159" s="155" t="s">
        <v>598</v>
      </c>
    </row>
    <row r="160" spans="1:65" s="2" customFormat="1" ht="39" customHeight="1">
      <c r="A160" s="26"/>
      <c r="B160" s="143"/>
      <c r="C160" s="144" t="s">
        <v>354</v>
      </c>
      <c r="D160" s="144" t="s">
        <v>130</v>
      </c>
      <c r="E160" s="145" t="s">
        <v>323</v>
      </c>
      <c r="F160" s="146" t="s">
        <v>599</v>
      </c>
      <c r="G160" s="147" t="s">
        <v>188</v>
      </c>
      <c r="H160" s="148">
        <v>1.52</v>
      </c>
      <c r="I160" s="149"/>
      <c r="J160" s="149">
        <f>ROUND(I160*H160,2)</f>
        <v>0</v>
      </c>
      <c r="K160" s="150"/>
      <c r="L160" s="27"/>
      <c r="M160" s="151" t="s">
        <v>1</v>
      </c>
      <c r="N160" s="152" t="s">
        <v>37</v>
      </c>
      <c r="O160" s="153">
        <v>2</v>
      </c>
      <c r="P160" s="153">
        <f>O160*H160</f>
        <v>3.04</v>
      </c>
      <c r="Q160" s="153">
        <v>1.837</v>
      </c>
      <c r="R160" s="153">
        <f>Q160*H160</f>
        <v>2.7922400000000001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134</v>
      </c>
      <c r="AT160" s="155" t="s">
        <v>130</v>
      </c>
      <c r="AU160" s="155" t="s">
        <v>80</v>
      </c>
      <c r="AY160" s="14" t="s">
        <v>128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80</v>
      </c>
      <c r="BK160" s="156">
        <f>ROUND(I160*H160,2)</f>
        <v>0</v>
      </c>
      <c r="BL160" s="14" t="s">
        <v>134</v>
      </c>
      <c r="BM160" s="155" t="s">
        <v>600</v>
      </c>
    </row>
    <row r="161" spans="1:65" s="2" customFormat="1" ht="38.25" customHeight="1">
      <c r="A161" s="26"/>
      <c r="B161" s="143"/>
      <c r="C161" s="144" t="s">
        <v>359</v>
      </c>
      <c r="D161" s="144" t="s">
        <v>130</v>
      </c>
      <c r="E161" s="145" t="s">
        <v>388</v>
      </c>
      <c r="F161" s="146" t="s">
        <v>601</v>
      </c>
      <c r="G161" s="147" t="s">
        <v>188</v>
      </c>
      <c r="H161" s="148">
        <v>5.7</v>
      </c>
      <c r="I161" s="149"/>
      <c r="J161" s="149">
        <f>ROUND(I161*H161,2)</f>
        <v>0</v>
      </c>
      <c r="K161" s="150"/>
      <c r="L161" s="27"/>
      <c r="M161" s="151" t="s">
        <v>1</v>
      </c>
      <c r="N161" s="152" t="s">
        <v>37</v>
      </c>
      <c r="O161" s="153">
        <v>2</v>
      </c>
      <c r="P161" s="153">
        <f>O161*H161</f>
        <v>11.4</v>
      </c>
      <c r="Q161" s="153">
        <v>1.837</v>
      </c>
      <c r="R161" s="153">
        <f>Q161*H161</f>
        <v>10.4709</v>
      </c>
      <c r="S161" s="153">
        <v>0</v>
      </c>
      <c r="T161" s="154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134</v>
      </c>
      <c r="AT161" s="155" t="s">
        <v>130</v>
      </c>
      <c r="AU161" s="155" t="s">
        <v>80</v>
      </c>
      <c r="AY161" s="14" t="s">
        <v>128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80</v>
      </c>
      <c r="BK161" s="156">
        <f>ROUND(I161*H161,2)</f>
        <v>0</v>
      </c>
      <c r="BL161" s="14" t="s">
        <v>134</v>
      </c>
      <c r="BM161" s="155" t="s">
        <v>602</v>
      </c>
    </row>
    <row r="162" spans="1:65" s="12" customFormat="1" ht="22.9" customHeight="1">
      <c r="B162" s="131"/>
      <c r="D162" s="132" t="s">
        <v>70</v>
      </c>
      <c r="E162" s="141" t="s">
        <v>165</v>
      </c>
      <c r="F162" s="141" t="s">
        <v>246</v>
      </c>
      <c r="J162" s="142">
        <f>BK162</f>
        <v>0</v>
      </c>
      <c r="L162" s="131"/>
      <c r="M162" s="135"/>
      <c r="N162" s="136"/>
      <c r="O162" s="136"/>
      <c r="P162" s="137">
        <f>SUM(P163:P168)</f>
        <v>37.733750000000001</v>
      </c>
      <c r="Q162" s="136"/>
      <c r="R162" s="137">
        <f>SUM(R163:R168)</f>
        <v>3.3961249999999996</v>
      </c>
      <c r="S162" s="136"/>
      <c r="T162" s="138">
        <f>SUM(T163:T168)</f>
        <v>0</v>
      </c>
      <c r="AR162" s="132" t="s">
        <v>76</v>
      </c>
      <c r="AT162" s="139" t="s">
        <v>70</v>
      </c>
      <c r="AU162" s="139" t="s">
        <v>76</v>
      </c>
      <c r="AY162" s="132" t="s">
        <v>128</v>
      </c>
      <c r="BK162" s="140">
        <f>SUM(BK163:BK168)</f>
        <v>0</v>
      </c>
    </row>
    <row r="163" spans="1:65" s="2" customFormat="1" ht="43.5" customHeight="1">
      <c r="A163" s="26"/>
      <c r="B163" s="143"/>
      <c r="C163" s="144" t="s">
        <v>361</v>
      </c>
      <c r="D163" s="144" t="s">
        <v>130</v>
      </c>
      <c r="E163" s="145" t="s">
        <v>603</v>
      </c>
      <c r="F163" s="146" t="s">
        <v>604</v>
      </c>
      <c r="G163" s="147" t="s">
        <v>142</v>
      </c>
      <c r="H163" s="148">
        <v>145</v>
      </c>
      <c r="I163" s="149"/>
      <c r="J163" s="149">
        <f t="shared" ref="J163:J168" si="20">ROUND(I163*H163,2)</f>
        <v>0</v>
      </c>
      <c r="K163" s="150"/>
      <c r="L163" s="27"/>
      <c r="M163" s="151" t="s">
        <v>1</v>
      </c>
      <c r="N163" s="152" t="s">
        <v>37</v>
      </c>
      <c r="O163" s="153">
        <v>0.13200000000000001</v>
      </c>
      <c r="P163" s="153">
        <f t="shared" ref="P163:P168" si="21">O163*H163</f>
        <v>19.14</v>
      </c>
      <c r="Q163" s="153">
        <v>0</v>
      </c>
      <c r="R163" s="153">
        <f t="shared" ref="R163:R168" si="22">Q163*H163</f>
        <v>0</v>
      </c>
      <c r="S163" s="153">
        <v>0</v>
      </c>
      <c r="T163" s="154">
        <f t="shared" ref="T163:T168" si="23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134</v>
      </c>
      <c r="AT163" s="155" t="s">
        <v>130</v>
      </c>
      <c r="AU163" s="155" t="s">
        <v>80</v>
      </c>
      <c r="AY163" s="14" t="s">
        <v>128</v>
      </c>
      <c r="BE163" s="156">
        <f t="shared" ref="BE163:BE168" si="24">IF(N163="základná",J163,0)</f>
        <v>0</v>
      </c>
      <c r="BF163" s="156">
        <f t="shared" ref="BF163:BF168" si="25">IF(N163="znížená",J163,0)</f>
        <v>0</v>
      </c>
      <c r="BG163" s="156">
        <f t="shared" ref="BG163:BG168" si="26">IF(N163="zákl. prenesená",J163,0)</f>
        <v>0</v>
      </c>
      <c r="BH163" s="156">
        <f t="shared" ref="BH163:BH168" si="27">IF(N163="zníž. prenesená",J163,0)</f>
        <v>0</v>
      </c>
      <c r="BI163" s="156">
        <f t="shared" ref="BI163:BI168" si="28">IF(N163="nulová",J163,0)</f>
        <v>0</v>
      </c>
      <c r="BJ163" s="14" t="s">
        <v>80</v>
      </c>
      <c r="BK163" s="156">
        <f t="shared" ref="BK163:BK168" si="29">ROUND(I163*H163,2)</f>
        <v>0</v>
      </c>
      <c r="BL163" s="14" t="s">
        <v>134</v>
      </c>
      <c r="BM163" s="155" t="s">
        <v>605</v>
      </c>
    </row>
    <row r="164" spans="1:65" s="2" customFormat="1" ht="46.5" customHeight="1">
      <c r="A164" s="26"/>
      <c r="B164" s="143"/>
      <c r="C164" s="144" t="s">
        <v>365</v>
      </c>
      <c r="D164" s="144" t="s">
        <v>130</v>
      </c>
      <c r="E164" s="145" t="s">
        <v>606</v>
      </c>
      <c r="F164" s="146" t="s">
        <v>607</v>
      </c>
      <c r="G164" s="147" t="s">
        <v>142</v>
      </c>
      <c r="H164" s="148">
        <v>145</v>
      </c>
      <c r="I164" s="149"/>
      <c r="J164" s="149">
        <f t="shared" si="20"/>
        <v>0</v>
      </c>
      <c r="K164" s="150"/>
      <c r="L164" s="27"/>
      <c r="M164" s="151" t="s">
        <v>1</v>
      </c>
      <c r="N164" s="152" t="s">
        <v>37</v>
      </c>
      <c r="O164" s="153">
        <v>6.0000000000000001E-3</v>
      </c>
      <c r="P164" s="153">
        <f t="shared" si="21"/>
        <v>0.87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134</v>
      </c>
      <c r="AT164" s="155" t="s">
        <v>130</v>
      </c>
      <c r="AU164" s="155" t="s">
        <v>80</v>
      </c>
      <c r="AY164" s="14" t="s">
        <v>128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80</v>
      </c>
      <c r="BK164" s="156">
        <f t="shared" si="29"/>
        <v>0</v>
      </c>
      <c r="BL164" s="14" t="s">
        <v>134</v>
      </c>
      <c r="BM164" s="155" t="s">
        <v>608</v>
      </c>
    </row>
    <row r="165" spans="1:65" s="2" customFormat="1" ht="39.75" customHeight="1">
      <c r="A165" s="26"/>
      <c r="B165" s="143"/>
      <c r="C165" s="144" t="s">
        <v>367</v>
      </c>
      <c r="D165" s="144" t="s">
        <v>130</v>
      </c>
      <c r="E165" s="145" t="s">
        <v>609</v>
      </c>
      <c r="F165" s="146" t="s">
        <v>610</v>
      </c>
      <c r="G165" s="147" t="s">
        <v>142</v>
      </c>
      <c r="H165" s="148">
        <v>145</v>
      </c>
      <c r="I165" s="149"/>
      <c r="J165" s="149">
        <f t="shared" si="20"/>
        <v>0</v>
      </c>
      <c r="K165" s="150"/>
      <c r="L165" s="27"/>
      <c r="M165" s="151" t="s">
        <v>1</v>
      </c>
      <c r="N165" s="152" t="s">
        <v>37</v>
      </c>
      <c r="O165" s="153">
        <v>9.1999999999999998E-2</v>
      </c>
      <c r="P165" s="153">
        <f t="shared" si="21"/>
        <v>13.34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134</v>
      </c>
      <c r="AT165" s="155" t="s">
        <v>130</v>
      </c>
      <c r="AU165" s="155" t="s">
        <v>80</v>
      </c>
      <c r="AY165" s="14" t="s">
        <v>128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80</v>
      </c>
      <c r="BK165" s="156">
        <f t="shared" si="29"/>
        <v>0</v>
      </c>
      <c r="BL165" s="14" t="s">
        <v>134</v>
      </c>
      <c r="BM165" s="155" t="s">
        <v>611</v>
      </c>
    </row>
    <row r="166" spans="1:65" s="2" customFormat="1" ht="33.75" customHeight="1">
      <c r="A166" s="26"/>
      <c r="B166" s="143"/>
      <c r="C166" s="144" t="s">
        <v>369</v>
      </c>
      <c r="D166" s="144" t="s">
        <v>130</v>
      </c>
      <c r="E166" s="145" t="s">
        <v>498</v>
      </c>
      <c r="F166" s="146" t="s">
        <v>499</v>
      </c>
      <c r="G166" s="147" t="s">
        <v>300</v>
      </c>
      <c r="H166" s="148">
        <v>20</v>
      </c>
      <c r="I166" s="149"/>
      <c r="J166" s="149">
        <f t="shared" si="20"/>
        <v>0</v>
      </c>
      <c r="K166" s="150"/>
      <c r="L166" s="27"/>
      <c r="M166" s="151" t="s">
        <v>1</v>
      </c>
      <c r="N166" s="152" t="s">
        <v>37</v>
      </c>
      <c r="O166" s="153">
        <v>0.13400000000000001</v>
      </c>
      <c r="P166" s="153">
        <f t="shared" si="21"/>
        <v>2.68</v>
      </c>
      <c r="Q166" s="153">
        <v>5.0000000000000001E-3</v>
      </c>
      <c r="R166" s="153">
        <f t="shared" si="22"/>
        <v>0.1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134</v>
      </c>
      <c r="AT166" s="155" t="s">
        <v>130</v>
      </c>
      <c r="AU166" s="155" t="s">
        <v>80</v>
      </c>
      <c r="AY166" s="14" t="s">
        <v>128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80</v>
      </c>
      <c r="BK166" s="156">
        <f t="shared" si="29"/>
        <v>0</v>
      </c>
      <c r="BL166" s="14" t="s">
        <v>134</v>
      </c>
      <c r="BM166" s="155" t="s">
        <v>612</v>
      </c>
    </row>
    <row r="167" spans="1:65" s="2" customFormat="1" ht="24.75" customHeight="1">
      <c r="A167" s="26"/>
      <c r="B167" s="143"/>
      <c r="C167" s="157" t="s">
        <v>371</v>
      </c>
      <c r="D167" s="157" t="s">
        <v>144</v>
      </c>
      <c r="E167" s="158" t="s">
        <v>501</v>
      </c>
      <c r="F167" s="159" t="s">
        <v>502</v>
      </c>
      <c r="G167" s="160" t="s">
        <v>133</v>
      </c>
      <c r="H167" s="161">
        <v>22</v>
      </c>
      <c r="I167" s="162"/>
      <c r="J167" s="162">
        <f t="shared" si="20"/>
        <v>0</v>
      </c>
      <c r="K167" s="163"/>
      <c r="L167" s="164"/>
      <c r="M167" s="165" t="s">
        <v>1</v>
      </c>
      <c r="N167" s="166" t="s">
        <v>37</v>
      </c>
      <c r="O167" s="153">
        <v>0</v>
      </c>
      <c r="P167" s="153">
        <f t="shared" si="21"/>
        <v>0</v>
      </c>
      <c r="Q167" s="153">
        <v>2.3E-2</v>
      </c>
      <c r="R167" s="153">
        <f t="shared" si="22"/>
        <v>0.50600000000000001</v>
      </c>
      <c r="S167" s="153">
        <v>0</v>
      </c>
      <c r="T167" s="154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148</v>
      </c>
      <c r="AT167" s="155" t="s">
        <v>144</v>
      </c>
      <c r="AU167" s="155" t="s">
        <v>80</v>
      </c>
      <c r="AY167" s="14" t="s">
        <v>128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4" t="s">
        <v>80</v>
      </c>
      <c r="BK167" s="156">
        <f t="shared" si="29"/>
        <v>0</v>
      </c>
      <c r="BL167" s="14" t="s">
        <v>134</v>
      </c>
      <c r="BM167" s="155" t="s">
        <v>613</v>
      </c>
    </row>
    <row r="168" spans="1:65" s="2" customFormat="1" ht="16.5" customHeight="1">
      <c r="A168" s="26"/>
      <c r="B168" s="143"/>
      <c r="C168" s="144" t="s">
        <v>373</v>
      </c>
      <c r="D168" s="144" t="s">
        <v>130</v>
      </c>
      <c r="E168" s="145" t="s">
        <v>504</v>
      </c>
      <c r="F168" s="146" t="s">
        <v>505</v>
      </c>
      <c r="G168" s="147" t="s">
        <v>188</v>
      </c>
      <c r="H168" s="148">
        <v>1.25</v>
      </c>
      <c r="I168" s="149"/>
      <c r="J168" s="149">
        <f t="shared" si="20"/>
        <v>0</v>
      </c>
      <c r="K168" s="150"/>
      <c r="L168" s="27"/>
      <c r="M168" s="151" t="s">
        <v>1</v>
      </c>
      <c r="N168" s="152" t="s">
        <v>37</v>
      </c>
      <c r="O168" s="153">
        <v>1.363</v>
      </c>
      <c r="P168" s="153">
        <f t="shared" si="21"/>
        <v>1.7037499999999999</v>
      </c>
      <c r="Q168" s="153">
        <v>2.2321</v>
      </c>
      <c r="R168" s="153">
        <f t="shared" si="22"/>
        <v>2.7901249999999997</v>
      </c>
      <c r="S168" s="153">
        <v>0</v>
      </c>
      <c r="T168" s="154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134</v>
      </c>
      <c r="AT168" s="155" t="s">
        <v>130</v>
      </c>
      <c r="AU168" s="155" t="s">
        <v>80</v>
      </c>
      <c r="AY168" s="14" t="s">
        <v>128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4" t="s">
        <v>80</v>
      </c>
      <c r="BK168" s="156">
        <f t="shared" si="29"/>
        <v>0</v>
      </c>
      <c r="BL168" s="14" t="s">
        <v>134</v>
      </c>
      <c r="BM168" s="155" t="s">
        <v>614</v>
      </c>
    </row>
    <row r="169" spans="1:65" s="12" customFormat="1" ht="22.9" customHeight="1">
      <c r="B169" s="131"/>
      <c r="D169" s="132" t="s">
        <v>70</v>
      </c>
      <c r="E169" s="141" t="s">
        <v>198</v>
      </c>
      <c r="F169" s="141" t="s">
        <v>199</v>
      </c>
      <c r="J169" s="142">
        <f>BK169</f>
        <v>0</v>
      </c>
      <c r="L169" s="131"/>
      <c r="M169" s="135"/>
      <c r="N169" s="136"/>
      <c r="O169" s="136"/>
      <c r="P169" s="137">
        <f>P170</f>
        <v>74.222504999999998</v>
      </c>
      <c r="Q169" s="136"/>
      <c r="R169" s="137">
        <f>R170</f>
        <v>0</v>
      </c>
      <c r="S169" s="136"/>
      <c r="T169" s="138">
        <f>T170</f>
        <v>0</v>
      </c>
      <c r="AR169" s="132" t="s">
        <v>76</v>
      </c>
      <c r="AT169" s="139" t="s">
        <v>70</v>
      </c>
      <c r="AU169" s="139" t="s">
        <v>76</v>
      </c>
      <c r="AY169" s="132" t="s">
        <v>128</v>
      </c>
      <c r="BK169" s="140">
        <f>BK170</f>
        <v>0</v>
      </c>
    </row>
    <row r="170" spans="1:65" s="2" customFormat="1" ht="51.75" customHeight="1">
      <c r="A170" s="26"/>
      <c r="B170" s="143"/>
      <c r="C170" s="144" t="s">
        <v>375</v>
      </c>
      <c r="D170" s="144" t="s">
        <v>130</v>
      </c>
      <c r="E170" s="145" t="s">
        <v>615</v>
      </c>
      <c r="F170" s="146" t="s">
        <v>616</v>
      </c>
      <c r="G170" s="147" t="s">
        <v>203</v>
      </c>
      <c r="H170" s="148">
        <v>120.687</v>
      </c>
      <c r="I170" s="149"/>
      <c r="J170" s="149">
        <f>ROUND(I170*H170,2)</f>
        <v>0</v>
      </c>
      <c r="K170" s="150"/>
      <c r="L170" s="27"/>
      <c r="M170" s="151" t="s">
        <v>1</v>
      </c>
      <c r="N170" s="152" t="s">
        <v>37</v>
      </c>
      <c r="O170" s="153">
        <v>0.61499999999999999</v>
      </c>
      <c r="P170" s="153">
        <f>O170*H170</f>
        <v>74.222504999999998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134</v>
      </c>
      <c r="AT170" s="155" t="s">
        <v>130</v>
      </c>
      <c r="AU170" s="155" t="s">
        <v>80</v>
      </c>
      <c r="AY170" s="14" t="s">
        <v>128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80</v>
      </c>
      <c r="BK170" s="156">
        <f>ROUND(I170*H170,2)</f>
        <v>0</v>
      </c>
      <c r="BL170" s="14" t="s">
        <v>134</v>
      </c>
      <c r="BM170" s="155" t="s">
        <v>617</v>
      </c>
    </row>
    <row r="171" spans="1:65" s="12" customFormat="1" ht="25.9" customHeight="1">
      <c r="B171" s="131"/>
      <c r="D171" s="132" t="s">
        <v>70</v>
      </c>
      <c r="E171" s="133" t="s">
        <v>618</v>
      </c>
      <c r="F171" s="133" t="s">
        <v>619</v>
      </c>
      <c r="J171" s="134">
        <f>BK171</f>
        <v>0</v>
      </c>
      <c r="L171" s="131"/>
      <c r="M171" s="135"/>
      <c r="N171" s="136"/>
      <c r="O171" s="136"/>
      <c r="P171" s="137">
        <f>P172+P175</f>
        <v>8.2017030000000002</v>
      </c>
      <c r="Q171" s="136"/>
      <c r="R171" s="137">
        <f>R172+R175</f>
        <v>5.5738500000000003E-2</v>
      </c>
      <c r="S171" s="136"/>
      <c r="T171" s="138">
        <f>T172+T175</f>
        <v>0</v>
      </c>
      <c r="AR171" s="132" t="s">
        <v>80</v>
      </c>
      <c r="AT171" s="139" t="s">
        <v>70</v>
      </c>
      <c r="AU171" s="139" t="s">
        <v>71</v>
      </c>
      <c r="AY171" s="132" t="s">
        <v>128</v>
      </c>
      <c r="BK171" s="140">
        <f>BK172+BK175</f>
        <v>0</v>
      </c>
    </row>
    <row r="172" spans="1:65" s="12" customFormat="1" ht="22.9" customHeight="1">
      <c r="B172" s="131"/>
      <c r="D172" s="132" t="s">
        <v>70</v>
      </c>
      <c r="E172" s="141" t="s">
        <v>620</v>
      </c>
      <c r="F172" s="141" t="s">
        <v>621</v>
      </c>
      <c r="J172" s="142">
        <f>BK172</f>
        <v>0</v>
      </c>
      <c r="L172" s="131"/>
      <c r="M172" s="135"/>
      <c r="N172" s="136"/>
      <c r="O172" s="136"/>
      <c r="P172" s="137">
        <f>SUM(P173:P174)</f>
        <v>3.9597030000000002</v>
      </c>
      <c r="Q172" s="136"/>
      <c r="R172" s="137">
        <f>SUM(R173:R174)</f>
        <v>5.4778500000000001E-2</v>
      </c>
      <c r="S172" s="136"/>
      <c r="T172" s="138">
        <f>SUM(T173:T174)</f>
        <v>0</v>
      </c>
      <c r="AR172" s="132" t="s">
        <v>80</v>
      </c>
      <c r="AT172" s="139" t="s">
        <v>70</v>
      </c>
      <c r="AU172" s="139" t="s">
        <v>76</v>
      </c>
      <c r="AY172" s="132" t="s">
        <v>128</v>
      </c>
      <c r="BK172" s="140">
        <f>SUM(BK173:BK174)</f>
        <v>0</v>
      </c>
    </row>
    <row r="173" spans="1:65" s="2" customFormat="1" ht="41.25" customHeight="1">
      <c r="A173" s="26"/>
      <c r="B173" s="143"/>
      <c r="C173" s="144" t="s">
        <v>377</v>
      </c>
      <c r="D173" s="144" t="s">
        <v>130</v>
      </c>
      <c r="E173" s="145" t="s">
        <v>622</v>
      </c>
      <c r="F173" s="146" t="s">
        <v>623</v>
      </c>
      <c r="G173" s="147" t="s">
        <v>142</v>
      </c>
      <c r="H173" s="148">
        <v>15.651</v>
      </c>
      <c r="I173" s="149"/>
      <c r="J173" s="149">
        <f>ROUND(I173*H173,2)</f>
        <v>0</v>
      </c>
      <c r="K173" s="150"/>
      <c r="L173" s="27"/>
      <c r="M173" s="151" t="s">
        <v>1</v>
      </c>
      <c r="N173" s="152" t="s">
        <v>37</v>
      </c>
      <c r="O173" s="153">
        <v>0.253</v>
      </c>
      <c r="P173" s="153">
        <f>O173*H173</f>
        <v>3.9597030000000002</v>
      </c>
      <c r="Q173" s="153">
        <v>3.5000000000000001E-3</v>
      </c>
      <c r="R173" s="153">
        <f>Q173*H173</f>
        <v>5.4778500000000001E-2</v>
      </c>
      <c r="S173" s="153">
        <v>0</v>
      </c>
      <c r="T173" s="154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194</v>
      </c>
      <c r="AT173" s="155" t="s">
        <v>130</v>
      </c>
      <c r="AU173" s="155" t="s">
        <v>80</v>
      </c>
      <c r="AY173" s="14" t="s">
        <v>128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80</v>
      </c>
      <c r="BK173" s="156">
        <f>ROUND(I173*H173,2)</f>
        <v>0</v>
      </c>
      <c r="BL173" s="14" t="s">
        <v>194</v>
      </c>
      <c r="BM173" s="155" t="s">
        <v>624</v>
      </c>
    </row>
    <row r="174" spans="1:65" s="2" customFormat="1" ht="36.75" customHeight="1">
      <c r="A174" s="26"/>
      <c r="B174" s="143"/>
      <c r="C174" s="144" t="s">
        <v>379</v>
      </c>
      <c r="D174" s="144" t="s">
        <v>130</v>
      </c>
      <c r="E174" s="145" t="s">
        <v>625</v>
      </c>
      <c r="F174" s="146" t="s">
        <v>626</v>
      </c>
      <c r="G174" s="147" t="s">
        <v>627</v>
      </c>
      <c r="H174" s="148">
        <v>2.6</v>
      </c>
      <c r="I174" s="149"/>
      <c r="J174" s="149">
        <f>ROUND(I174*H174,2)</f>
        <v>0</v>
      </c>
      <c r="K174" s="150"/>
      <c r="L174" s="27"/>
      <c r="M174" s="151" t="s">
        <v>1</v>
      </c>
      <c r="N174" s="152" t="s">
        <v>37</v>
      </c>
      <c r="O174" s="153">
        <v>0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194</v>
      </c>
      <c r="AT174" s="155" t="s">
        <v>130</v>
      </c>
      <c r="AU174" s="155" t="s">
        <v>80</v>
      </c>
      <c r="AY174" s="14" t="s">
        <v>128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80</v>
      </c>
      <c r="BK174" s="156">
        <f>ROUND(I174*H174,2)</f>
        <v>0</v>
      </c>
      <c r="BL174" s="14" t="s">
        <v>194</v>
      </c>
      <c r="BM174" s="155" t="s">
        <v>628</v>
      </c>
    </row>
    <row r="175" spans="1:65" s="12" customFormat="1" ht="22.9" customHeight="1">
      <c r="B175" s="131"/>
      <c r="D175" s="132" t="s">
        <v>70</v>
      </c>
      <c r="E175" s="141" t="s">
        <v>629</v>
      </c>
      <c r="F175" s="141" t="s">
        <v>630</v>
      </c>
      <c r="J175" s="142">
        <f>BK175</f>
        <v>0</v>
      </c>
      <c r="L175" s="131"/>
      <c r="M175" s="135"/>
      <c r="N175" s="136"/>
      <c r="O175" s="136"/>
      <c r="P175" s="137">
        <f>SUM(P176:P178)</f>
        <v>4.242</v>
      </c>
      <c r="Q175" s="136"/>
      <c r="R175" s="137">
        <f>SUM(R176:R178)</f>
        <v>9.6000000000000013E-4</v>
      </c>
      <c r="S175" s="136"/>
      <c r="T175" s="138">
        <f>SUM(T176:T178)</f>
        <v>0</v>
      </c>
      <c r="AR175" s="132" t="s">
        <v>80</v>
      </c>
      <c r="AT175" s="139" t="s">
        <v>70</v>
      </c>
      <c r="AU175" s="139" t="s">
        <v>76</v>
      </c>
      <c r="AY175" s="132" t="s">
        <v>128</v>
      </c>
      <c r="BK175" s="140">
        <f>SUM(BK176:BK178)</f>
        <v>0</v>
      </c>
    </row>
    <row r="176" spans="1:65" s="2" customFormat="1" ht="42" customHeight="1">
      <c r="A176" s="26"/>
      <c r="B176" s="143"/>
      <c r="C176" s="144" t="s">
        <v>383</v>
      </c>
      <c r="D176" s="144" t="s">
        <v>130</v>
      </c>
      <c r="E176" s="145" t="s">
        <v>631</v>
      </c>
      <c r="F176" s="146" t="s">
        <v>632</v>
      </c>
      <c r="G176" s="147" t="s">
        <v>300</v>
      </c>
      <c r="H176" s="148">
        <v>3</v>
      </c>
      <c r="I176" s="149"/>
      <c r="J176" s="149">
        <f>ROUND(I176*H176,2)</f>
        <v>0</v>
      </c>
      <c r="K176" s="150"/>
      <c r="L176" s="27"/>
      <c r="M176" s="151" t="s">
        <v>1</v>
      </c>
      <c r="N176" s="152" t="s">
        <v>37</v>
      </c>
      <c r="O176" s="153">
        <v>0.70699999999999996</v>
      </c>
      <c r="P176" s="153">
        <f>O176*H176</f>
        <v>2.121</v>
      </c>
      <c r="Q176" s="153">
        <v>1.6000000000000001E-4</v>
      </c>
      <c r="R176" s="153">
        <f>Q176*H176</f>
        <v>4.8000000000000007E-4</v>
      </c>
      <c r="S176" s="153">
        <v>0</v>
      </c>
      <c r="T176" s="154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194</v>
      </c>
      <c r="AT176" s="155" t="s">
        <v>130</v>
      </c>
      <c r="AU176" s="155" t="s">
        <v>80</v>
      </c>
      <c r="AY176" s="14" t="s">
        <v>128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80</v>
      </c>
      <c r="BK176" s="156">
        <f>ROUND(I176*H176,2)</f>
        <v>0</v>
      </c>
      <c r="BL176" s="14" t="s">
        <v>194</v>
      </c>
      <c r="BM176" s="155" t="s">
        <v>633</v>
      </c>
    </row>
    <row r="177" spans="1:65" s="2" customFormat="1" ht="36.75" customHeight="1">
      <c r="A177" s="26"/>
      <c r="B177" s="143"/>
      <c r="C177" s="144" t="s">
        <v>385</v>
      </c>
      <c r="D177" s="144" t="s">
        <v>130</v>
      </c>
      <c r="E177" s="145" t="s">
        <v>634</v>
      </c>
      <c r="F177" s="146" t="s">
        <v>635</v>
      </c>
      <c r="G177" s="147" t="s">
        <v>300</v>
      </c>
      <c r="H177" s="148">
        <v>3</v>
      </c>
      <c r="I177" s="149"/>
      <c r="J177" s="149">
        <f>ROUND(I177*H177,2)</f>
        <v>0</v>
      </c>
      <c r="K177" s="150"/>
      <c r="L177" s="27"/>
      <c r="M177" s="151" t="s">
        <v>1</v>
      </c>
      <c r="N177" s="152" t="s">
        <v>37</v>
      </c>
      <c r="O177" s="153">
        <v>0.70699999999999996</v>
      </c>
      <c r="P177" s="153">
        <f>O177*H177</f>
        <v>2.121</v>
      </c>
      <c r="Q177" s="153">
        <v>1.6000000000000001E-4</v>
      </c>
      <c r="R177" s="153">
        <f>Q177*H177</f>
        <v>4.8000000000000007E-4</v>
      </c>
      <c r="S177" s="153">
        <v>0</v>
      </c>
      <c r="T177" s="154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194</v>
      </c>
      <c r="AT177" s="155" t="s">
        <v>130</v>
      </c>
      <c r="AU177" s="155" t="s">
        <v>80</v>
      </c>
      <c r="AY177" s="14" t="s">
        <v>128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80</v>
      </c>
      <c r="BK177" s="156">
        <f>ROUND(I177*H177,2)</f>
        <v>0</v>
      </c>
      <c r="BL177" s="14" t="s">
        <v>194</v>
      </c>
      <c r="BM177" s="155" t="s">
        <v>636</v>
      </c>
    </row>
    <row r="178" spans="1:65" s="2" customFormat="1" ht="42.75" customHeight="1">
      <c r="A178" s="26"/>
      <c r="B178" s="143"/>
      <c r="C178" s="144" t="s">
        <v>387</v>
      </c>
      <c r="D178" s="144" t="s">
        <v>130</v>
      </c>
      <c r="E178" s="145" t="s">
        <v>637</v>
      </c>
      <c r="F178" s="146" t="s">
        <v>638</v>
      </c>
      <c r="G178" s="147" t="s">
        <v>627</v>
      </c>
      <c r="H178" s="148">
        <v>1.85</v>
      </c>
      <c r="I178" s="149"/>
      <c r="J178" s="149">
        <f>ROUND(I178*H178,2)</f>
        <v>0</v>
      </c>
      <c r="K178" s="150"/>
      <c r="L178" s="27"/>
      <c r="M178" s="167" t="s">
        <v>1</v>
      </c>
      <c r="N178" s="168" t="s">
        <v>37</v>
      </c>
      <c r="O178" s="169">
        <v>0</v>
      </c>
      <c r="P178" s="169">
        <f>O178*H178</f>
        <v>0</v>
      </c>
      <c r="Q178" s="169">
        <v>0</v>
      </c>
      <c r="R178" s="169">
        <f>Q178*H178</f>
        <v>0</v>
      </c>
      <c r="S178" s="169">
        <v>0</v>
      </c>
      <c r="T178" s="170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194</v>
      </c>
      <c r="AT178" s="155" t="s">
        <v>130</v>
      </c>
      <c r="AU178" s="155" t="s">
        <v>80</v>
      </c>
      <c r="AY178" s="14" t="s">
        <v>128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80</v>
      </c>
      <c r="BK178" s="156">
        <f>ROUND(I178*H178,2)</f>
        <v>0</v>
      </c>
      <c r="BL178" s="14" t="s">
        <v>194</v>
      </c>
      <c r="BM178" s="155" t="s">
        <v>639</v>
      </c>
    </row>
    <row r="179" spans="1:65" s="2" customFormat="1" ht="6.95" customHeight="1">
      <c r="A179" s="26"/>
      <c r="B179" s="41"/>
      <c r="C179" s="42"/>
      <c r="D179" s="42"/>
      <c r="E179" s="42"/>
      <c r="F179" s="42"/>
      <c r="G179" s="42"/>
      <c r="H179" s="42"/>
      <c r="I179" s="42"/>
      <c r="J179" s="42"/>
      <c r="K179" s="42"/>
      <c r="L179" s="27"/>
      <c r="M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</row>
  </sheetData>
  <autoFilter ref="C130:K178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9"/>
  <sheetViews>
    <sheetView showGridLines="0" tabSelected="1" workbookViewId="0">
      <selection activeCell="J13" sqref="J13:J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06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101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Doplnenie medziblokového priestoru  Popradská - Kmeťova</v>
      </c>
      <c r="F7" s="213"/>
      <c r="G7" s="213"/>
      <c r="H7" s="213"/>
      <c r="L7" s="17"/>
    </row>
    <row r="8" spans="1:46" s="1" customFormat="1" ht="12" customHeight="1">
      <c r="B8" s="17"/>
      <c r="D8" s="23" t="s">
        <v>103</v>
      </c>
      <c r="L8" s="17"/>
    </row>
    <row r="9" spans="1:46" s="2" customFormat="1" ht="16.5" customHeight="1">
      <c r="A9" s="26"/>
      <c r="B9" s="27"/>
      <c r="C9" s="26"/>
      <c r="D9" s="26"/>
      <c r="E9" s="212" t="s">
        <v>217</v>
      </c>
      <c r="F9" s="211"/>
      <c r="G9" s="211"/>
      <c r="H9" s="21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218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3" t="s">
        <v>640</v>
      </c>
      <c r="F11" s="211"/>
      <c r="G11" s="211"/>
      <c r="H11" s="211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20</v>
      </c>
      <c r="E16" s="26"/>
      <c r="F16" s="26"/>
      <c r="G16" s="26"/>
      <c r="H16" s="26"/>
      <c r="I16" s="23" t="s">
        <v>21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22</v>
      </c>
      <c r="F17" s="26"/>
      <c r="G17" s="26"/>
      <c r="H17" s="26"/>
      <c r="I17" s="23" t="s">
        <v>23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24</v>
      </c>
      <c r="E19" s="26"/>
      <c r="F19" s="26"/>
      <c r="G19" s="26"/>
      <c r="H19" s="26"/>
      <c r="I19" s="23" t="s">
        <v>21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99" t="str">
        <f>'Rekapitulácia stavby'!E14</f>
        <v xml:space="preserve"> </v>
      </c>
      <c r="F20" s="199"/>
      <c r="G20" s="199"/>
      <c r="H20" s="199"/>
      <c r="I20" s="23" t="s">
        <v>23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26</v>
      </c>
      <c r="E22" s="26"/>
      <c r="F22" s="26"/>
      <c r="G22" s="26"/>
      <c r="H22" s="26"/>
      <c r="I22" s="23" t="s">
        <v>21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27</v>
      </c>
      <c r="F23" s="26"/>
      <c r="G23" s="26"/>
      <c r="H23" s="26"/>
      <c r="I23" s="23" t="s">
        <v>23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29</v>
      </c>
      <c r="E25" s="26"/>
      <c r="F25" s="26"/>
      <c r="G25" s="26"/>
      <c r="H25" s="26"/>
      <c r="I25" s="23" t="s">
        <v>21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23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30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02" t="s">
        <v>1</v>
      </c>
      <c r="F29" s="202"/>
      <c r="G29" s="202"/>
      <c r="H29" s="20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31</v>
      </c>
      <c r="E32" s="26"/>
      <c r="F32" s="26"/>
      <c r="G32" s="26"/>
      <c r="H32" s="26"/>
      <c r="I32" s="26"/>
      <c r="J32" s="65">
        <f>ROUND(J122,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35</v>
      </c>
      <c r="E35" s="23" t="s">
        <v>36</v>
      </c>
      <c r="F35" s="99">
        <f>ROUND((SUM(BE122:BE128)),  2)</f>
        <v>0</v>
      </c>
      <c r="G35" s="26"/>
      <c r="H35" s="26"/>
      <c r="I35" s="100">
        <v>0.2</v>
      </c>
      <c r="J35" s="99">
        <f>ROUND(((SUM(BE122:BE128))*I35),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37</v>
      </c>
      <c r="F36" s="99">
        <f>ROUND((SUM(BF122:BF128)),  2)</f>
        <v>0</v>
      </c>
      <c r="G36" s="26"/>
      <c r="H36" s="26"/>
      <c r="I36" s="100">
        <v>0.2</v>
      </c>
      <c r="J36" s="99">
        <f>ROUND(((SUM(BF122:BF128))*I36),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9">
        <f>ROUND((SUM(BG122:BG128)),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39</v>
      </c>
      <c r="F38" s="99">
        <f>ROUND((SUM(BH122:BH128)),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ROUND((SUM(BI122:BI128)),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41</v>
      </c>
      <c r="E41" s="54"/>
      <c r="F41" s="54"/>
      <c r="G41" s="103" t="s">
        <v>42</v>
      </c>
      <c r="H41" s="104" t="s">
        <v>43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105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2" t="str">
        <f>E7</f>
        <v>Doplnenie medziblokového priestoru  Popradská - Kmeťova</v>
      </c>
      <c r="F85" s="213"/>
      <c r="G85" s="213"/>
      <c r="H85" s="21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103</v>
      </c>
      <c r="L86" s="17"/>
    </row>
    <row r="87" spans="1:31" s="2" customFormat="1" ht="16.5" customHeight="1">
      <c r="A87" s="26"/>
      <c r="B87" s="27"/>
      <c r="C87" s="26"/>
      <c r="D87" s="26"/>
      <c r="E87" s="212" t="s">
        <v>217</v>
      </c>
      <c r="F87" s="211"/>
      <c r="G87" s="211"/>
      <c r="H87" s="21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218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3" t="str">
        <f>E11</f>
        <v>06 - SO-02-6 Tieniace plachty</v>
      </c>
      <c r="F89" s="211"/>
      <c r="G89" s="211"/>
      <c r="H89" s="211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Nitra Popradská-Kmeťova p.č. 462/3</v>
      </c>
      <c r="G91" s="26"/>
      <c r="H91" s="26"/>
      <c r="I91" s="23" t="s">
        <v>19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40.15" customHeight="1">
      <c r="A93" s="26"/>
      <c r="B93" s="27"/>
      <c r="C93" s="23" t="s">
        <v>20</v>
      </c>
      <c r="D93" s="26"/>
      <c r="E93" s="26"/>
      <c r="F93" s="21" t="str">
        <f>E17</f>
        <v>Mesto Nitra</v>
      </c>
      <c r="G93" s="26"/>
      <c r="H93" s="26"/>
      <c r="I93" s="23" t="s">
        <v>26</v>
      </c>
      <c r="J93" s="24" t="str">
        <f>E23</f>
        <v>S.A.I.spol s r.o. - Ing. arch. Ivan Šuráni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24</v>
      </c>
      <c r="D94" s="26"/>
      <c r="E94" s="26"/>
      <c r="F94" s="21" t="str">
        <f>IF(E20="","",E20)</f>
        <v xml:space="preserve"> </v>
      </c>
      <c r="G94" s="26"/>
      <c r="H94" s="26"/>
      <c r="I94" s="23" t="s">
        <v>29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106</v>
      </c>
      <c r="D96" s="101"/>
      <c r="E96" s="101"/>
      <c r="F96" s="101"/>
      <c r="G96" s="101"/>
      <c r="H96" s="101"/>
      <c r="I96" s="101"/>
      <c r="J96" s="110" t="s">
        <v>107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108</v>
      </c>
      <c r="D98" s="26"/>
      <c r="E98" s="26"/>
      <c r="F98" s="26"/>
      <c r="G98" s="26"/>
      <c r="H98" s="26"/>
      <c r="I98" s="26"/>
      <c r="J98" s="65">
        <f>J122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109</v>
      </c>
    </row>
    <row r="99" spans="1:47" s="9" customFormat="1" ht="24.95" customHeight="1">
      <c r="B99" s="112"/>
      <c r="D99" s="113" t="s">
        <v>538</v>
      </c>
      <c r="E99" s="114"/>
      <c r="F99" s="114"/>
      <c r="G99" s="114"/>
      <c r="H99" s="114"/>
      <c r="I99" s="114"/>
      <c r="J99" s="115">
        <f>J123</f>
        <v>0</v>
      </c>
      <c r="L99" s="112"/>
    </row>
    <row r="100" spans="1:47" s="10" customFormat="1" ht="19.899999999999999" customHeight="1">
      <c r="B100" s="116"/>
      <c r="D100" s="117" t="s">
        <v>641</v>
      </c>
      <c r="E100" s="118"/>
      <c r="F100" s="118"/>
      <c r="G100" s="118"/>
      <c r="H100" s="118"/>
      <c r="I100" s="118"/>
      <c r="J100" s="119">
        <f>J124</f>
        <v>0</v>
      </c>
      <c r="L100" s="116"/>
    </row>
    <row r="101" spans="1:47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47" s="2" customFormat="1" ht="6.95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47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24.95" customHeight="1">
      <c r="A107" s="26"/>
      <c r="B107" s="27"/>
      <c r="C107" s="18" t="s">
        <v>656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16.5" customHeight="1">
      <c r="A110" s="26"/>
      <c r="B110" s="27"/>
      <c r="C110" s="26"/>
      <c r="D110" s="26"/>
      <c r="E110" s="212" t="str">
        <f>E7</f>
        <v>Doplnenie medziblokového priestoru  Popradská - Kmeťova</v>
      </c>
      <c r="F110" s="213"/>
      <c r="G110" s="213"/>
      <c r="H110" s="213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1" customFormat="1" ht="12" customHeight="1">
      <c r="B111" s="17"/>
      <c r="C111" s="23" t="s">
        <v>103</v>
      </c>
      <c r="L111" s="17"/>
    </row>
    <row r="112" spans="1:47" s="2" customFormat="1" ht="16.5" customHeight="1">
      <c r="A112" s="26"/>
      <c r="B112" s="27"/>
      <c r="C112" s="26"/>
      <c r="D112" s="26"/>
      <c r="E112" s="212" t="s">
        <v>217</v>
      </c>
      <c r="F112" s="211"/>
      <c r="G112" s="211"/>
      <c r="H112" s="211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218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73" t="str">
        <f>E11</f>
        <v>06 - SO-02-6 Tieniace plachty</v>
      </c>
      <c r="F114" s="211"/>
      <c r="G114" s="211"/>
      <c r="H114" s="21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F14</f>
        <v>Nitra Popradská-Kmeťova p.č. 462/3</v>
      </c>
      <c r="G116" s="26"/>
      <c r="H116" s="26"/>
      <c r="I116" s="23" t="s">
        <v>19</v>
      </c>
      <c r="J116" s="49" t="str">
        <f>IF(J14="","",J14)</f>
        <v/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40.15" customHeight="1">
      <c r="A118" s="26"/>
      <c r="B118" s="27"/>
      <c r="C118" s="23" t="s">
        <v>20</v>
      </c>
      <c r="D118" s="26"/>
      <c r="E118" s="26"/>
      <c r="F118" s="21" t="str">
        <f>E17</f>
        <v>Mesto Nitra</v>
      </c>
      <c r="G118" s="26"/>
      <c r="H118" s="26"/>
      <c r="I118" s="23" t="s">
        <v>26</v>
      </c>
      <c r="J118" s="24" t="str">
        <f>E23</f>
        <v>S.A.I.spol s r.o. - Ing. arch. Ivan Šuráni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24</v>
      </c>
      <c r="D119" s="26"/>
      <c r="E119" s="26"/>
      <c r="F119" s="21" t="str">
        <f>IF(E20="","",E20)</f>
        <v xml:space="preserve"> </v>
      </c>
      <c r="G119" s="26"/>
      <c r="H119" s="26"/>
      <c r="I119" s="23" t="s">
        <v>29</v>
      </c>
      <c r="J119" s="24" t="str">
        <f>E26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0"/>
      <c r="B121" s="121"/>
      <c r="C121" s="122" t="s">
        <v>115</v>
      </c>
      <c r="D121" s="123" t="s">
        <v>56</v>
      </c>
      <c r="E121" s="123" t="s">
        <v>52</v>
      </c>
      <c r="F121" s="123" t="s">
        <v>53</v>
      </c>
      <c r="G121" s="123" t="s">
        <v>116</v>
      </c>
      <c r="H121" s="123" t="s">
        <v>117</v>
      </c>
      <c r="I121" s="123" t="s">
        <v>118</v>
      </c>
      <c r="J121" s="124" t="s">
        <v>107</v>
      </c>
      <c r="K121" s="125" t="s">
        <v>119</v>
      </c>
      <c r="L121" s="126"/>
      <c r="M121" s="56" t="s">
        <v>1</v>
      </c>
      <c r="N121" s="57" t="s">
        <v>35</v>
      </c>
      <c r="O121" s="57" t="s">
        <v>120</v>
      </c>
      <c r="P121" s="57" t="s">
        <v>121</v>
      </c>
      <c r="Q121" s="57" t="s">
        <v>122</v>
      </c>
      <c r="R121" s="57" t="s">
        <v>123</v>
      </c>
      <c r="S121" s="57" t="s">
        <v>124</v>
      </c>
      <c r="T121" s="58" t="s">
        <v>125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>
      <c r="A122" s="26"/>
      <c r="B122" s="27"/>
      <c r="C122" s="63" t="s">
        <v>108</v>
      </c>
      <c r="D122" s="26"/>
      <c r="E122" s="26"/>
      <c r="F122" s="26"/>
      <c r="G122" s="26"/>
      <c r="H122" s="26"/>
      <c r="I122" s="26"/>
      <c r="J122" s="127">
        <f>BK122</f>
        <v>0</v>
      </c>
      <c r="K122" s="26"/>
      <c r="L122" s="27"/>
      <c r="M122" s="59"/>
      <c r="N122" s="50"/>
      <c r="O122" s="60"/>
      <c r="P122" s="128">
        <f>P123</f>
        <v>36.558</v>
      </c>
      <c r="Q122" s="60"/>
      <c r="R122" s="128">
        <f>R123</f>
        <v>0</v>
      </c>
      <c r="S122" s="60"/>
      <c r="T122" s="129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70</v>
      </c>
      <c r="AU122" s="14" t="s">
        <v>109</v>
      </c>
      <c r="BK122" s="130">
        <f>BK123</f>
        <v>0</v>
      </c>
    </row>
    <row r="123" spans="1:65" s="12" customFormat="1" ht="25.9" customHeight="1">
      <c r="B123" s="131"/>
      <c r="D123" s="132" t="s">
        <v>70</v>
      </c>
      <c r="E123" s="133" t="s">
        <v>618</v>
      </c>
      <c r="F123" s="133" t="s">
        <v>619</v>
      </c>
      <c r="J123" s="134">
        <f>BK123</f>
        <v>0</v>
      </c>
      <c r="L123" s="131"/>
      <c r="M123" s="135"/>
      <c r="N123" s="136"/>
      <c r="O123" s="136"/>
      <c r="P123" s="137">
        <f>P124</f>
        <v>36.558</v>
      </c>
      <c r="Q123" s="136"/>
      <c r="R123" s="137">
        <f>R124</f>
        <v>0</v>
      </c>
      <c r="S123" s="136"/>
      <c r="T123" s="138">
        <f>T124</f>
        <v>0</v>
      </c>
      <c r="AR123" s="132" t="s">
        <v>80</v>
      </c>
      <c r="AT123" s="139" t="s">
        <v>70</v>
      </c>
      <c r="AU123" s="139" t="s">
        <v>71</v>
      </c>
      <c r="AY123" s="132" t="s">
        <v>128</v>
      </c>
      <c r="BK123" s="140">
        <f>BK124</f>
        <v>0</v>
      </c>
    </row>
    <row r="124" spans="1:65" s="12" customFormat="1" ht="22.9" customHeight="1">
      <c r="B124" s="131"/>
      <c r="D124" s="132" t="s">
        <v>70</v>
      </c>
      <c r="E124" s="141" t="s">
        <v>642</v>
      </c>
      <c r="F124" s="141" t="s">
        <v>643</v>
      </c>
      <c r="J124" s="142">
        <f>BK124</f>
        <v>0</v>
      </c>
      <c r="L124" s="131"/>
      <c r="M124" s="135"/>
      <c r="N124" s="136"/>
      <c r="O124" s="136"/>
      <c r="P124" s="137">
        <f>SUM(P125:P128)</f>
        <v>36.558</v>
      </c>
      <c r="Q124" s="136"/>
      <c r="R124" s="137">
        <f>SUM(R125:R128)</f>
        <v>0</v>
      </c>
      <c r="S124" s="136"/>
      <c r="T124" s="138">
        <f>SUM(T125:T128)</f>
        <v>0</v>
      </c>
      <c r="AR124" s="132" t="s">
        <v>80</v>
      </c>
      <c r="AT124" s="139" t="s">
        <v>70</v>
      </c>
      <c r="AU124" s="139" t="s">
        <v>76</v>
      </c>
      <c r="AY124" s="132" t="s">
        <v>128</v>
      </c>
      <c r="BK124" s="140">
        <f>SUM(BK125:BK128)</f>
        <v>0</v>
      </c>
    </row>
    <row r="125" spans="1:65" s="2" customFormat="1" ht="69" customHeight="1">
      <c r="A125" s="26"/>
      <c r="B125" s="143"/>
      <c r="C125" s="144" t="s">
        <v>76</v>
      </c>
      <c r="D125" s="144" t="s">
        <v>130</v>
      </c>
      <c r="E125" s="145" t="s">
        <v>644</v>
      </c>
      <c r="F125" s="146" t="s">
        <v>645</v>
      </c>
      <c r="G125" s="147" t="s">
        <v>257</v>
      </c>
      <c r="H125" s="148">
        <v>9</v>
      </c>
      <c r="I125" s="149"/>
      <c r="J125" s="149">
        <f>ROUND(I125*H125,2)</f>
        <v>0</v>
      </c>
      <c r="K125" s="150"/>
      <c r="L125" s="27"/>
      <c r="M125" s="151" t="s">
        <v>1</v>
      </c>
      <c r="N125" s="152" t="s">
        <v>37</v>
      </c>
      <c r="O125" s="153">
        <v>4.0620000000000003</v>
      </c>
      <c r="P125" s="153">
        <f>O125*H125</f>
        <v>36.558</v>
      </c>
      <c r="Q125" s="153">
        <v>0</v>
      </c>
      <c r="R125" s="153">
        <f>Q125*H125</f>
        <v>0</v>
      </c>
      <c r="S125" s="153">
        <v>0</v>
      </c>
      <c r="T125" s="15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194</v>
      </c>
      <c r="AT125" s="155" t="s">
        <v>130</v>
      </c>
      <c r="AU125" s="155" t="s">
        <v>80</v>
      </c>
      <c r="AY125" s="14" t="s">
        <v>128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80</v>
      </c>
      <c r="BK125" s="156">
        <f>ROUND(I125*H125,2)</f>
        <v>0</v>
      </c>
      <c r="BL125" s="14" t="s">
        <v>194</v>
      </c>
      <c r="BM125" s="155" t="s">
        <v>646</v>
      </c>
    </row>
    <row r="126" spans="1:65" s="2" customFormat="1" ht="61.5" customHeight="1">
      <c r="A126" s="26"/>
      <c r="B126" s="143"/>
      <c r="C126" s="157" t="s">
        <v>80</v>
      </c>
      <c r="D126" s="157" t="s">
        <v>144</v>
      </c>
      <c r="E126" s="158" t="s">
        <v>647</v>
      </c>
      <c r="F126" s="159" t="s">
        <v>648</v>
      </c>
      <c r="G126" s="160" t="s">
        <v>133</v>
      </c>
      <c r="H126" s="161">
        <v>6</v>
      </c>
      <c r="I126" s="162"/>
      <c r="J126" s="162">
        <f>ROUND(I126*H126,2)</f>
        <v>0</v>
      </c>
      <c r="K126" s="163"/>
      <c r="L126" s="164"/>
      <c r="M126" s="165" t="s">
        <v>1</v>
      </c>
      <c r="N126" s="166" t="s">
        <v>37</v>
      </c>
      <c r="O126" s="153">
        <v>0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377</v>
      </c>
      <c r="AT126" s="155" t="s">
        <v>144</v>
      </c>
      <c r="AU126" s="155" t="s">
        <v>80</v>
      </c>
      <c r="AY126" s="14" t="s">
        <v>128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80</v>
      </c>
      <c r="BK126" s="156">
        <f>ROUND(I126*H126,2)</f>
        <v>0</v>
      </c>
      <c r="BL126" s="14" t="s">
        <v>194</v>
      </c>
      <c r="BM126" s="155" t="s">
        <v>649</v>
      </c>
    </row>
    <row r="127" spans="1:65" s="2" customFormat="1" ht="65.25" customHeight="1">
      <c r="A127" s="26"/>
      <c r="B127" s="143"/>
      <c r="C127" s="157" t="s">
        <v>139</v>
      </c>
      <c r="D127" s="157" t="s">
        <v>144</v>
      </c>
      <c r="E127" s="158" t="s">
        <v>650</v>
      </c>
      <c r="F127" s="159" t="s">
        <v>651</v>
      </c>
      <c r="G127" s="160" t="s">
        <v>133</v>
      </c>
      <c r="H127" s="161">
        <v>3</v>
      </c>
      <c r="I127" s="162"/>
      <c r="J127" s="162">
        <f>ROUND(I127*H127,2)</f>
        <v>0</v>
      </c>
      <c r="K127" s="163"/>
      <c r="L127" s="164"/>
      <c r="M127" s="165" t="s">
        <v>1</v>
      </c>
      <c r="N127" s="166" t="s">
        <v>37</v>
      </c>
      <c r="O127" s="153">
        <v>0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377</v>
      </c>
      <c r="AT127" s="155" t="s">
        <v>144</v>
      </c>
      <c r="AU127" s="155" t="s">
        <v>80</v>
      </c>
      <c r="AY127" s="14" t="s">
        <v>128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80</v>
      </c>
      <c r="BK127" s="156">
        <f>ROUND(I127*H127,2)</f>
        <v>0</v>
      </c>
      <c r="BL127" s="14" t="s">
        <v>194</v>
      </c>
      <c r="BM127" s="155" t="s">
        <v>652</v>
      </c>
    </row>
    <row r="128" spans="1:65" s="2" customFormat="1" ht="62.25" customHeight="1">
      <c r="A128" s="26"/>
      <c r="B128" s="143"/>
      <c r="C128" s="157" t="s">
        <v>134</v>
      </c>
      <c r="D128" s="157" t="s">
        <v>144</v>
      </c>
      <c r="E128" s="158" t="s">
        <v>653</v>
      </c>
      <c r="F128" s="159" t="s">
        <v>654</v>
      </c>
      <c r="G128" s="160" t="s">
        <v>133</v>
      </c>
      <c r="H128" s="161">
        <v>27</v>
      </c>
      <c r="I128" s="162"/>
      <c r="J128" s="162">
        <f>ROUND(I128*H128,2)</f>
        <v>0</v>
      </c>
      <c r="K128" s="163"/>
      <c r="L128" s="164"/>
      <c r="M128" s="171" t="s">
        <v>1</v>
      </c>
      <c r="N128" s="172" t="s">
        <v>37</v>
      </c>
      <c r="O128" s="169">
        <v>0</v>
      </c>
      <c r="P128" s="169">
        <f>O128*H128</f>
        <v>0</v>
      </c>
      <c r="Q128" s="169">
        <v>0</v>
      </c>
      <c r="R128" s="169">
        <f>Q128*H128</f>
        <v>0</v>
      </c>
      <c r="S128" s="169">
        <v>0</v>
      </c>
      <c r="T128" s="17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377</v>
      </c>
      <c r="AT128" s="155" t="s">
        <v>144</v>
      </c>
      <c r="AU128" s="155" t="s">
        <v>80</v>
      </c>
      <c r="AY128" s="14" t="s">
        <v>128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80</v>
      </c>
      <c r="BK128" s="156">
        <f>ROUND(I128*H128,2)</f>
        <v>0</v>
      </c>
      <c r="BL128" s="14" t="s">
        <v>194</v>
      </c>
      <c r="BM128" s="155" t="s">
        <v>655</v>
      </c>
    </row>
    <row r="129" spans="1:31" s="2" customFormat="1" ht="6.95" customHeight="1">
      <c r="A129" s="26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7"/>
      <c r="M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</sheetData>
  <autoFilter ref="C121:K128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1 - SO-01 Prestavba poras...</vt:lpstr>
      <vt:lpstr>01 - SO-02-1 Work outdoor...</vt:lpstr>
      <vt:lpstr>02 - SO-02-2 Mestský mobi...</vt:lpstr>
      <vt:lpstr>03 - SO-02-3 Herné prvky</vt:lpstr>
      <vt:lpstr>04 - SO-02-4 Spoločenské hry</vt:lpstr>
      <vt:lpstr>05 - SO-02-5 Stena javiska</vt:lpstr>
      <vt:lpstr>06 - SO-02-6 Tieniace pla...</vt:lpstr>
      <vt:lpstr>'01 - SO-02-1 Work outdoor...'!Názvy_tlače</vt:lpstr>
      <vt:lpstr>'02 - SO-02-2 Mestský mobi...'!Názvy_tlače</vt:lpstr>
      <vt:lpstr>'03 - SO-02-3 Herné prvky'!Názvy_tlače</vt:lpstr>
      <vt:lpstr>'04 - SO-02-4 Spoločenské hry'!Názvy_tlače</vt:lpstr>
      <vt:lpstr>'05 - SO-02-5 Stena javiska'!Názvy_tlače</vt:lpstr>
      <vt:lpstr>'06 - SO-02-6 Tieniace pla...'!Názvy_tlače</vt:lpstr>
      <vt:lpstr>'1 - SO-01 Prestavba poras...'!Názvy_tlače</vt:lpstr>
      <vt:lpstr>'Rekapitulácia stavby'!Názvy_tlače</vt:lpstr>
      <vt:lpstr>'01 - SO-02-1 Work outdoor...'!Oblasť_tlače</vt:lpstr>
      <vt:lpstr>'02 - SO-02-2 Mestský mobi...'!Oblasť_tlače</vt:lpstr>
      <vt:lpstr>'03 - SO-02-3 Herné prvky'!Oblasť_tlače</vt:lpstr>
      <vt:lpstr>'04 - SO-02-4 Spoločenské hry'!Oblasť_tlače</vt:lpstr>
      <vt:lpstr>'05 - SO-02-5 Stena javiska'!Oblasť_tlače</vt:lpstr>
      <vt:lpstr>'06 - SO-02-6 Tieniace pla...'!Oblasť_tlače</vt:lpstr>
      <vt:lpstr>'1 - SO-01 Prestavba poras...'!Oblasť_tlače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VladoCivan-PC\Vlado Civan</dc:creator>
  <cp:lastModifiedBy>Daniš Lukáš, Ing.</cp:lastModifiedBy>
  <dcterms:created xsi:type="dcterms:W3CDTF">2021-12-19T19:05:09Z</dcterms:created>
  <dcterms:modified xsi:type="dcterms:W3CDTF">2022-04-11T10:51:06Z</dcterms:modified>
</cp:coreProperties>
</file>