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2. Danka\Vestník\Diagnostika pre biochemicé vyšetrenie a kúpa 2 analyzátorov\SP\SP Josephine OPRAVA 2\"/>
    </mc:Choice>
  </mc:AlternateContent>
  <bookViews>
    <workbookView xWindow="0" yWindow="0" windowWidth="28800" windowHeight="12585" tabRatio="936" activeTab="3"/>
  </bookViews>
  <sheets>
    <sheet name="Príloha č. 1" sheetId="4" r:id="rId1"/>
    <sheet name="Príloha č. 2" sheetId="5" r:id="rId2"/>
    <sheet name="Príloha č. 3" sheetId="18" r:id="rId3"/>
    <sheet name="Príloha č. 4" sheetId="86" r:id="rId4"/>
    <sheet name="Príloha č. 5" sheetId="87" r:id="rId5"/>
    <sheet name="Príloha č. 6" sheetId="88" r:id="rId6"/>
  </sheets>
  <externalReferences>
    <externalReference r:id="rId7"/>
  </externalReferences>
  <definedNames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3'!$A$1:$D$23</definedName>
    <definedName name="_xlnm.Print_Area" localSheetId="3">'Príloha č. 4'!$A$1:$F$138</definedName>
    <definedName name="_xlnm.Print_Area" localSheetId="5">'Príloha č. 6'!$A$1:$F$31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86" l="1"/>
  <c r="P19" i="87" l="1"/>
  <c r="Q19" i="87"/>
  <c r="P20" i="87"/>
  <c r="Q20" i="87" s="1"/>
  <c r="P21" i="87"/>
  <c r="Q21" i="87" s="1"/>
  <c r="P22" i="87"/>
  <c r="Q22" i="87"/>
  <c r="P23" i="87"/>
  <c r="Q23" i="87" s="1"/>
  <c r="P24" i="87"/>
  <c r="Q24" i="87" s="1"/>
  <c r="P25" i="87"/>
  <c r="Q25" i="87" s="1"/>
  <c r="P26" i="87"/>
  <c r="Q26" i="87" s="1"/>
  <c r="P27" i="87"/>
  <c r="Q27" i="87"/>
  <c r="P28" i="87"/>
  <c r="Q28" i="87" s="1"/>
  <c r="P29" i="87"/>
  <c r="Q29" i="87" s="1"/>
  <c r="P30" i="87"/>
  <c r="Q30" i="87" s="1"/>
  <c r="P31" i="87"/>
  <c r="Q31" i="87"/>
  <c r="P32" i="87"/>
  <c r="Q32" i="87" s="1"/>
  <c r="P33" i="87"/>
  <c r="Q33" i="87" s="1"/>
  <c r="P34" i="87"/>
  <c r="Q34" i="87"/>
  <c r="P35" i="87"/>
  <c r="Q35" i="87" s="1"/>
  <c r="P36" i="87"/>
  <c r="Q36" i="87"/>
  <c r="P37" i="87"/>
  <c r="Q37" i="87" s="1"/>
  <c r="P38" i="87"/>
  <c r="Q38" i="87" s="1"/>
  <c r="P39" i="87"/>
  <c r="Q39" i="87"/>
  <c r="P40" i="87"/>
  <c r="Q40" i="87"/>
  <c r="P41" i="87"/>
  <c r="Q41" i="87" s="1"/>
  <c r="P42" i="87"/>
  <c r="Q42" i="87"/>
  <c r="P43" i="87"/>
  <c r="Q43" i="87"/>
  <c r="P44" i="87"/>
  <c r="Q44" i="87" s="1"/>
  <c r="P45" i="87"/>
  <c r="Q45" i="87" s="1"/>
  <c r="P46" i="87"/>
  <c r="Q46" i="87"/>
  <c r="P47" i="87"/>
  <c r="Q47" i="87" s="1"/>
  <c r="P48" i="87"/>
  <c r="Q48" i="87"/>
  <c r="P49" i="87"/>
  <c r="Q49" i="87" s="1"/>
  <c r="P50" i="87"/>
  <c r="Q50" i="87" s="1"/>
  <c r="P51" i="87"/>
  <c r="Q51" i="87"/>
  <c r="P52" i="87"/>
  <c r="Q52" i="87" s="1"/>
  <c r="A2" i="87" l="1"/>
  <c r="R65" i="87" l="1"/>
  <c r="S65" i="87" s="1"/>
  <c r="P65" i="87"/>
  <c r="Q65" i="87" s="1"/>
  <c r="P64" i="87"/>
  <c r="Q64" i="87" s="1"/>
  <c r="E64" i="87"/>
  <c r="R64" i="87" s="1"/>
  <c r="S64" i="87" s="1"/>
  <c r="C64" i="87"/>
  <c r="P63" i="87"/>
  <c r="Q63" i="87" s="1"/>
  <c r="E63" i="87"/>
  <c r="R63" i="87" s="1"/>
  <c r="S63" i="87" s="1"/>
  <c r="C63" i="87"/>
  <c r="P62" i="87"/>
  <c r="Q62" i="87" s="1"/>
  <c r="E62" i="87"/>
  <c r="R62" i="87" s="1"/>
  <c r="S62" i="87" s="1"/>
  <c r="C62" i="87"/>
  <c r="P61" i="87"/>
  <c r="Q61" i="87" s="1"/>
  <c r="E61" i="87"/>
  <c r="R61" i="87" s="1"/>
  <c r="S61" i="87" s="1"/>
  <c r="P60" i="87"/>
  <c r="Q60" i="87" s="1"/>
  <c r="E60" i="87"/>
  <c r="R60" i="87" s="1"/>
  <c r="S60" i="87" s="1"/>
  <c r="C60" i="87"/>
  <c r="P59" i="87"/>
  <c r="Q59" i="87" s="1"/>
  <c r="E59" i="87"/>
  <c r="R59" i="87" s="1"/>
  <c r="S59" i="87" s="1"/>
  <c r="C59" i="87"/>
  <c r="P58" i="87"/>
  <c r="Q58" i="87" s="1"/>
  <c r="E58" i="87"/>
  <c r="R58" i="87" s="1"/>
  <c r="S58" i="87" s="1"/>
  <c r="C58" i="87"/>
  <c r="P57" i="87"/>
  <c r="Q57" i="87" s="1"/>
  <c r="E57" i="87"/>
  <c r="R57" i="87" s="1"/>
  <c r="S57" i="87" s="1"/>
  <c r="C57" i="87"/>
  <c r="P56" i="87"/>
  <c r="Q56" i="87" s="1"/>
  <c r="E56" i="87"/>
  <c r="R56" i="87" s="1"/>
  <c r="S56" i="87" s="1"/>
  <c r="C56" i="87"/>
  <c r="P55" i="87"/>
  <c r="Q55" i="87" s="1"/>
  <c r="E55" i="87"/>
  <c r="R55" i="87" s="1"/>
  <c r="S55" i="87" s="1"/>
  <c r="C55" i="87"/>
  <c r="R53" i="87"/>
  <c r="S53" i="87" s="1"/>
  <c r="P53" i="87"/>
  <c r="Q53" i="87" s="1"/>
  <c r="E52" i="87"/>
  <c r="R52" i="87" s="1"/>
  <c r="S52" i="87" s="1"/>
  <c r="C52" i="87"/>
  <c r="E51" i="87"/>
  <c r="R51" i="87" s="1"/>
  <c r="S51" i="87" s="1"/>
  <c r="C51" i="87"/>
  <c r="E50" i="87"/>
  <c r="R50" i="87" s="1"/>
  <c r="S50" i="87" s="1"/>
  <c r="C50" i="87"/>
  <c r="E49" i="87"/>
  <c r="R49" i="87" s="1"/>
  <c r="S49" i="87" s="1"/>
  <c r="C49" i="87"/>
  <c r="E48" i="87"/>
  <c r="R48" i="87" s="1"/>
  <c r="S48" i="87" s="1"/>
  <c r="C48" i="87"/>
  <c r="E47" i="87"/>
  <c r="R47" i="87" s="1"/>
  <c r="S47" i="87" s="1"/>
  <c r="C47" i="87"/>
  <c r="E46" i="87"/>
  <c r="R46" i="87" s="1"/>
  <c r="S46" i="87" s="1"/>
  <c r="C46" i="87"/>
  <c r="E45" i="87"/>
  <c r="R45" i="87" s="1"/>
  <c r="S45" i="87" s="1"/>
  <c r="C45" i="87"/>
  <c r="E44" i="87"/>
  <c r="R44" i="87" s="1"/>
  <c r="S44" i="87" s="1"/>
  <c r="C44" i="87"/>
  <c r="E43" i="87"/>
  <c r="R43" i="87" s="1"/>
  <c r="S43" i="87" s="1"/>
  <c r="C43" i="87"/>
  <c r="E42" i="87"/>
  <c r="R42" i="87" s="1"/>
  <c r="S42" i="87" s="1"/>
  <c r="C42" i="87"/>
  <c r="E41" i="87"/>
  <c r="R41" i="87" s="1"/>
  <c r="S41" i="87" s="1"/>
  <c r="C41" i="87"/>
  <c r="E40" i="87"/>
  <c r="R40" i="87" s="1"/>
  <c r="S40" i="87" s="1"/>
  <c r="C40" i="87"/>
  <c r="E39" i="87"/>
  <c r="R39" i="87" s="1"/>
  <c r="S39" i="87" s="1"/>
  <c r="C39" i="87"/>
  <c r="E38" i="87"/>
  <c r="R38" i="87" s="1"/>
  <c r="S38" i="87" s="1"/>
  <c r="C38" i="87"/>
  <c r="E37" i="87"/>
  <c r="R37" i="87" s="1"/>
  <c r="S37" i="87" s="1"/>
  <c r="C37" i="87"/>
  <c r="E36" i="87"/>
  <c r="R36" i="87" s="1"/>
  <c r="S36" i="87" s="1"/>
  <c r="C36" i="87"/>
  <c r="E35" i="87"/>
  <c r="R35" i="87" s="1"/>
  <c r="S35" i="87" s="1"/>
  <c r="C35" i="87"/>
  <c r="E34" i="87"/>
  <c r="R34" i="87" s="1"/>
  <c r="S34" i="87" s="1"/>
  <c r="C34" i="87"/>
  <c r="E33" i="87"/>
  <c r="R33" i="87" s="1"/>
  <c r="S33" i="87" s="1"/>
  <c r="C33" i="87"/>
  <c r="E32" i="87"/>
  <c r="R32" i="87" s="1"/>
  <c r="S32" i="87" s="1"/>
  <c r="C32" i="87"/>
  <c r="E31" i="87"/>
  <c r="R31" i="87" s="1"/>
  <c r="S31" i="87" s="1"/>
  <c r="C31" i="87"/>
  <c r="E30" i="87"/>
  <c r="R30" i="87" s="1"/>
  <c r="S30" i="87" s="1"/>
  <c r="C30" i="87"/>
  <c r="E29" i="87"/>
  <c r="R29" i="87" s="1"/>
  <c r="S29" i="87" s="1"/>
  <c r="C29" i="87"/>
  <c r="E28" i="87"/>
  <c r="R28" i="87" s="1"/>
  <c r="S28" i="87" s="1"/>
  <c r="C28" i="87"/>
  <c r="E27" i="87"/>
  <c r="R27" i="87" s="1"/>
  <c r="S27" i="87" s="1"/>
  <c r="C27" i="87"/>
  <c r="E26" i="87"/>
  <c r="R26" i="87" s="1"/>
  <c r="S26" i="87" s="1"/>
  <c r="C26" i="87"/>
  <c r="E25" i="87"/>
  <c r="R25" i="87" s="1"/>
  <c r="S25" i="87" s="1"/>
  <c r="C25" i="87"/>
  <c r="E24" i="87"/>
  <c r="R24" i="87" s="1"/>
  <c r="S24" i="87" s="1"/>
  <c r="C24" i="87"/>
  <c r="E23" i="87"/>
  <c r="R23" i="87" s="1"/>
  <c r="S23" i="87" s="1"/>
  <c r="C23" i="87"/>
  <c r="E22" i="87"/>
  <c r="R22" i="87" s="1"/>
  <c r="S22" i="87" s="1"/>
  <c r="C22" i="87"/>
  <c r="E21" i="87"/>
  <c r="R21" i="87" s="1"/>
  <c r="S21" i="87" s="1"/>
  <c r="C21" i="87"/>
  <c r="E20" i="87"/>
  <c r="R20" i="87" s="1"/>
  <c r="S20" i="87" s="1"/>
  <c r="C20" i="87"/>
  <c r="E19" i="87"/>
  <c r="R19" i="87" s="1"/>
  <c r="S19" i="87" s="1"/>
  <c r="C19" i="87"/>
  <c r="P18" i="87"/>
  <c r="Q18" i="87" s="1"/>
  <c r="E18" i="87"/>
  <c r="R18" i="87" s="1"/>
  <c r="S18" i="87" s="1"/>
  <c r="C18" i="87"/>
  <c r="R17" i="87" l="1"/>
  <c r="E17" i="87"/>
  <c r="E54" i="87"/>
  <c r="R54" i="87"/>
  <c r="D94" i="86"/>
  <c r="D93" i="86"/>
  <c r="D92" i="86"/>
  <c r="D90" i="86"/>
  <c r="D89" i="86"/>
  <c r="D88" i="86"/>
  <c r="D87" i="86"/>
  <c r="D86" i="86"/>
  <c r="D85" i="86"/>
  <c r="D84" i="86"/>
  <c r="R66" i="87" l="1"/>
  <c r="S54" i="87"/>
  <c r="S17" i="87"/>
  <c r="B134" i="86"/>
  <c r="B133" i="86"/>
  <c r="C130" i="86"/>
  <c r="C129" i="86"/>
  <c r="C128" i="86"/>
  <c r="D50" i="86"/>
  <c r="D49" i="86"/>
  <c r="D48" i="86"/>
  <c r="D45" i="86"/>
  <c r="D44" i="86"/>
  <c r="D43" i="86"/>
  <c r="D42" i="86"/>
  <c r="D41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7" i="86"/>
  <c r="D16" i="86"/>
  <c r="D15" i="86"/>
  <c r="D14" i="86"/>
  <c r="D13" i="86"/>
  <c r="D12" i="86"/>
  <c r="D11" i="86"/>
  <c r="D10" i="86"/>
  <c r="S66" i="87" l="1"/>
  <c r="C7" i="5"/>
  <c r="C6" i="5"/>
  <c r="A2" i="18" l="1"/>
  <c r="B16" i="18"/>
  <c r="B15" i="18"/>
  <c r="C9" i="18"/>
  <c r="C8" i="18"/>
  <c r="C7" i="18"/>
  <c r="C6" i="18"/>
  <c r="B22" i="5" l="1"/>
  <c r="B23" i="5"/>
  <c r="C9" i="5"/>
  <c r="C8" i="5"/>
  <c r="A2" i="5" l="1"/>
  <c r="D97" i="4" l="1"/>
  <c r="H12" i="87" l="1"/>
  <c r="G12" i="87"/>
</calcChain>
</file>

<file path=xl/sharedStrings.xml><?xml version="1.0" encoding="utf-8"?>
<sst xmlns="http://schemas.openxmlformats.org/spreadsheetml/2006/main" count="595" uniqueCount="338">
  <si>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</si>
  <si>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</si>
  <si>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</si>
  <si>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</si>
  <si>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</si>
  <si>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</si>
  <si>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</si>
  <si>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</si>
  <si>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</si>
  <si>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</si>
  <si>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</si>
  <si>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</si>
  <si>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</si>
  <si>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</si>
  <si>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</si>
  <si>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</si>
  <si>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</si>
  <si>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</si>
  <si>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</si>
  <si>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</si>
  <si>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</si>
  <si>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</si>
  <si>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</si>
  <si>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</si>
  <si>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</si>
  <si>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</si>
  <si>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</si>
  <si>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</si>
  <si>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</si>
  <si>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</si>
  <si>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</si>
  <si>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</si>
  <si>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</si>
  <si>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</si>
  <si>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</si>
  <si>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</si>
  <si>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</si>
  <si>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</si>
  <si>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ks</t>
  </si>
  <si>
    <t>Názov položky</t>
  </si>
  <si>
    <t>Mer. 
jed.
(MJ)</t>
  </si>
  <si>
    <t>KALKULÁCIA CENY A NÁVRH NA PLNENIE KRITÉRIA NA VYHODNOTENIE PONÚK</t>
  </si>
  <si>
    <t>Katalógové číslo</t>
  </si>
  <si>
    <t>11.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</si>
  <si>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</si>
  <si>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</si>
  <si>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</si>
  <si>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</si>
  <si>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</si>
  <si>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13.</t>
  </si>
  <si>
    <t>14.</t>
  </si>
  <si>
    <t xml:space="preserve">spĺňa/nespĺňa 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</si>
  <si>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mesiacov)</t>
    </r>
  </si>
  <si>
    <t>Enzýmy</t>
  </si>
  <si>
    <t>Stanovovaný parameter</t>
  </si>
  <si>
    <t>Skratka stanovováneho parametera</t>
  </si>
  <si>
    <t>Predpokladaný počet testov
na 4 roky</t>
  </si>
  <si>
    <t>1.1</t>
  </si>
  <si>
    <t xml:space="preserve">ALP IFCC  L </t>
  </si>
  <si>
    <t>ALP</t>
  </si>
  <si>
    <t>1.2</t>
  </si>
  <si>
    <t>ALT/L</t>
  </si>
  <si>
    <t>ALT</t>
  </si>
  <si>
    <t>1.3</t>
  </si>
  <si>
    <t xml:space="preserve">AMYL </t>
  </si>
  <si>
    <t>AMYL</t>
  </si>
  <si>
    <t>1.4</t>
  </si>
  <si>
    <t>AST L</t>
  </si>
  <si>
    <t>AST</t>
  </si>
  <si>
    <t>1.5</t>
  </si>
  <si>
    <t>CK L</t>
  </si>
  <si>
    <t>CK</t>
  </si>
  <si>
    <t>1.6</t>
  </si>
  <si>
    <t>CKMB L</t>
  </si>
  <si>
    <t>CK-MB</t>
  </si>
  <si>
    <t>1.7</t>
  </si>
  <si>
    <t xml:space="preserve">GGT </t>
  </si>
  <si>
    <t>GMT</t>
  </si>
  <si>
    <t>1.8</t>
  </si>
  <si>
    <t xml:space="preserve">LDH L </t>
  </si>
  <si>
    <t>LD</t>
  </si>
  <si>
    <t>Substraty</t>
  </si>
  <si>
    <t>2.1</t>
  </si>
  <si>
    <t>ALB BCP</t>
  </si>
  <si>
    <t>ALB</t>
  </si>
  <si>
    <t>2.2</t>
  </si>
  <si>
    <t xml:space="preserve">Bil-D </t>
  </si>
  <si>
    <t>BIL-D</t>
  </si>
  <si>
    <t>2.3</t>
  </si>
  <si>
    <t xml:space="preserve">Bil-T </t>
  </si>
  <si>
    <t>BIL-T</t>
  </si>
  <si>
    <t>2.4</t>
  </si>
  <si>
    <t xml:space="preserve">Ca  </t>
  </si>
  <si>
    <t>Ca</t>
  </si>
  <si>
    <t>2.5</t>
  </si>
  <si>
    <t xml:space="preserve">CREA  </t>
  </si>
  <si>
    <t>CREA-E</t>
  </si>
  <si>
    <t>2.6</t>
  </si>
  <si>
    <t xml:space="preserve">IRON </t>
  </si>
  <si>
    <t>FE</t>
  </si>
  <si>
    <t>2.7</t>
  </si>
  <si>
    <t xml:space="preserve">GLUC  HK </t>
  </si>
  <si>
    <t>GLU</t>
  </si>
  <si>
    <t>2.8</t>
  </si>
  <si>
    <t xml:space="preserve">HDL-C </t>
  </si>
  <si>
    <t>HDL-C</t>
  </si>
  <si>
    <t>2.9</t>
  </si>
  <si>
    <t xml:space="preserve">LACT </t>
  </si>
  <si>
    <t>LACT</t>
  </si>
  <si>
    <t>2.10</t>
  </si>
  <si>
    <t xml:space="preserve">CHOL - T </t>
  </si>
  <si>
    <t>CHOL</t>
  </si>
  <si>
    <t>2.11</t>
  </si>
  <si>
    <t xml:space="preserve">LDL-C </t>
  </si>
  <si>
    <t>LDL-C</t>
  </si>
  <si>
    <t>2.12</t>
  </si>
  <si>
    <t xml:space="preserve">ALB-T </t>
  </si>
  <si>
    <t>mALB</t>
  </si>
  <si>
    <t>2.13</t>
  </si>
  <si>
    <t xml:space="preserve">MG </t>
  </si>
  <si>
    <t>Mg</t>
  </si>
  <si>
    <t>2.14</t>
  </si>
  <si>
    <t xml:space="preserve">PHOS </t>
  </si>
  <si>
    <t>PHOS</t>
  </si>
  <si>
    <t>2.15</t>
  </si>
  <si>
    <t xml:space="preserve">TP </t>
  </si>
  <si>
    <t>TP</t>
  </si>
  <si>
    <t>2.16</t>
  </si>
  <si>
    <t>TRIGL</t>
  </si>
  <si>
    <t>2.17</t>
  </si>
  <si>
    <t xml:space="preserve">TPUC </t>
  </si>
  <si>
    <t>U/CSF Proteiny</t>
  </si>
  <si>
    <t>2.18</t>
  </si>
  <si>
    <t xml:space="preserve">UA </t>
  </si>
  <si>
    <t>UA</t>
  </si>
  <si>
    <t>2.19</t>
  </si>
  <si>
    <t>UREA L</t>
  </si>
  <si>
    <t>UREA/BUN</t>
  </si>
  <si>
    <t>Špecifické proteiny</t>
  </si>
  <si>
    <t>3.1</t>
  </si>
  <si>
    <t xml:space="preserve">ASLO </t>
  </si>
  <si>
    <t>ASL/ASO</t>
  </si>
  <si>
    <t>3.2</t>
  </si>
  <si>
    <t xml:space="preserve">CRP </t>
  </si>
  <si>
    <t>CRP</t>
  </si>
  <si>
    <t>3.3</t>
  </si>
  <si>
    <t>hsCRP</t>
  </si>
  <si>
    <t>3.4</t>
  </si>
  <si>
    <t xml:space="preserve">FERR </t>
  </si>
  <si>
    <t>FERR</t>
  </si>
  <si>
    <t>3.5</t>
  </si>
  <si>
    <t xml:space="preserve">HAPT </t>
  </si>
  <si>
    <t>HGLOB</t>
  </si>
  <si>
    <t>Elektrolyty</t>
  </si>
  <si>
    <t>4.1</t>
  </si>
  <si>
    <t>ISE Cartridge Na</t>
  </si>
  <si>
    <t>Na</t>
  </si>
  <si>
    <t>4.2</t>
  </si>
  <si>
    <t>ISE Cartridge K</t>
  </si>
  <si>
    <t>K</t>
  </si>
  <si>
    <t>4.3</t>
  </si>
  <si>
    <t>ISE Cartridge Cl</t>
  </si>
  <si>
    <t>Cl</t>
  </si>
  <si>
    <t>Uchádzač stanoví predpokladaný počet diagnostických reagencií na príslušný počet testov na 48 mesiacov.</t>
  </si>
  <si>
    <t>Uchádzač stanoví predpokladaný počet kalibrátorov na príslušný počet testov na 48 mesiacov.</t>
  </si>
  <si>
    <t>Uchádzač stanoví predpokladaný počet prevádzkových roztokov na príslušný počet testov na 48 mesiacov.</t>
  </si>
  <si>
    <t>Uchádzač stanoví predpokladaný počet kontról na príslušný počet testov na 48 mesiacov.</t>
  </si>
  <si>
    <t>Požaduje sa nový, nepoužívaný biochemický analyzátor v počte 1 ks.</t>
  </si>
  <si>
    <t>Široké menu – celá paleta rutinných testov (&gt;30 test  +  ISE: Na,K,Cl, príp. Ca,Li).</t>
  </si>
  <si>
    <t>Čítačka čiarového kódu.</t>
  </si>
  <si>
    <t>Typy vzoriek: sérum, plazma, moč, likvor, hemolyzát (prípadne plná krv).</t>
  </si>
  <si>
    <t>Možnosť STAT vstupu a urgentnej analýzy (možnosť počas analýzy vkladať urgentné vzorky).</t>
  </si>
  <si>
    <t>Chladiaci reagenčný box.</t>
  </si>
  <si>
    <t>Kvapalné reagencie a možnosť dokladať reagencii počas chodu analyzátora.</t>
  </si>
  <si>
    <t>Možnosť automatického rerun.</t>
  </si>
  <si>
    <t>15.</t>
  </si>
  <si>
    <t>Automatická detekcia hladiny a zrazeniny.</t>
  </si>
  <si>
    <t>16.</t>
  </si>
  <si>
    <t>17.</t>
  </si>
  <si>
    <t>18.</t>
  </si>
  <si>
    <t>Ovládacia jednotka: PC, software kompatibilný s LIS (LIS ako súčasť NISu) + Možnosť štatistického vyhodnotenia kontroly kvality.</t>
  </si>
  <si>
    <t>19.</t>
  </si>
  <si>
    <t>V prípade potreby servis do 24 hodín, možnosť riešenia problémov na diaľku.</t>
  </si>
  <si>
    <t>20.</t>
  </si>
  <si>
    <t>Možnosť archivácie a tlače výsledkov.</t>
  </si>
  <si>
    <t>21.</t>
  </si>
  <si>
    <t>Softvér pre internú kontrolu kvality.</t>
  </si>
  <si>
    <t>22.</t>
  </si>
  <si>
    <t>Záložný zdroj elektrickej energie.</t>
  </si>
  <si>
    <t>23.</t>
  </si>
  <si>
    <t>fFT3</t>
  </si>
  <si>
    <t>fFT4</t>
  </si>
  <si>
    <t>TSH</t>
  </si>
  <si>
    <t>CA 125</t>
  </si>
  <si>
    <t>CA125</t>
  </si>
  <si>
    <t>PSA total</t>
  </si>
  <si>
    <t>PSA</t>
  </si>
  <si>
    <t>NT-proBNP</t>
  </si>
  <si>
    <t>Digoxín</t>
  </si>
  <si>
    <t>DIGOX</t>
  </si>
  <si>
    <t>1.9</t>
  </si>
  <si>
    <t>HBsAg</t>
  </si>
  <si>
    <t>1.10</t>
  </si>
  <si>
    <t>Procalcitonín</t>
  </si>
  <si>
    <t>PCT</t>
  </si>
  <si>
    <t>Princíp merania: ECLIA (elektrochemiluminiscencia), resp. fluorescenčná spektrometria, príp. priama chemiluminiscencia.</t>
  </si>
  <si>
    <t>Detekcia zrazeniny.</t>
  </si>
  <si>
    <t>Požaduje sa, aby dodávané reagencie v čase dodania nemali uplynutý viac ako 6 mes. výrobcom stanovenej expiračnej doby a počas stanovenej expiračnej doby budú mať vlastnosti stanovené kvalitatívnymi a technickými parametrami.</t>
  </si>
  <si>
    <t>Požaduje sa, aby dodávané reagenancie uchádzač dodal s exspiračnou dobou minimálne 3 mesiace.</t>
  </si>
  <si>
    <t xml:space="preserve">
Uchádzač stanoví predpokladaný počet spotrebného materiálu na príslušný počet testov na 48 mesiacov.</t>
  </si>
  <si>
    <t xml:space="preserve">Položka č. 2 - Biochemický analyzátor </t>
  </si>
  <si>
    <t>„Uzavretý„ analytický systém + ISE modul.</t>
  </si>
  <si>
    <t>Výkon minimálne 620 testov / hod. (s ISE).</t>
  </si>
  <si>
    <t>Možnosť primárne používať skúmavky dostupné na trhu (aj mikroskúmavky) a ako sekundárne Eppendorf a pod.</t>
  </si>
  <si>
    <t>Režim analyzátora: rýchly prechod z „pohotovostného režimu“ 2-3 min.</t>
  </si>
  <si>
    <t>Váha prístroja: max. 5 kN / m2</t>
  </si>
  <si>
    <t>xxx</t>
  </si>
  <si>
    <t xml:space="preserve">Požaduje sa, aby dodávané reagencie v čase dodania nemali uplynutý viac ako 6 mes.  výrobcom stanovenej expiračnej doby a počas stanovenej expiračnej doby budú mať vlastnosti stanovené kvalitatívnymi a technickými parametrami. </t>
  </si>
  <si>
    <t>Uchádzač stanoví predpokladaný počet spotrebného materiálu na príslušný počet testov na 48 mesiacov.</t>
  </si>
  <si>
    <t>Požaduje sa nový, nepoužívaný imunochemický analyzátor v počte 1 ks.</t>
  </si>
  <si>
    <t>Vysokocitlivý troponin</t>
  </si>
  <si>
    <t>Materiál: sérum, plazma, moč.</t>
  </si>
  <si>
    <r>
      <t>Výkon: min.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170 testov / hod.</t>
    </r>
  </si>
  <si>
    <t>Počet vzoriek on-board: minimálne 80.</t>
  </si>
  <si>
    <t>Počet metód on-board: minimálne 15</t>
  </si>
  <si>
    <t>Možnosť primárne používať skúmavky dostupné na trhu (aj mikroskúmavky) a ako sekundárne Eppendorf a pod. D125.</t>
  </si>
  <si>
    <t>Akceptuje sa vyšetrenie tohto parametru aj na prídavnom zariadení.</t>
  </si>
  <si>
    <t xml:space="preserve">Biochemický analyzátor </t>
  </si>
  <si>
    <t xml:space="preserve">testy </t>
  </si>
  <si>
    <t>kus</t>
  </si>
  <si>
    <t>Položka č. 4 - Imunochemický analyzátor</t>
  </si>
  <si>
    <t>Položka 
číslo</t>
  </si>
  <si>
    <t>Názov položky predmetu zákazky</t>
  </si>
  <si>
    <t>Merná jednotka
(MJ)</t>
  </si>
  <si>
    <t>Obchodný názov ponúkaného tovaru</t>
  </si>
  <si>
    <t>Názov výrobcu ponúkaného tovaru</t>
  </si>
  <si>
    <t>Kód MZ SR</t>
  </si>
  <si>
    <t>Kód ŠUKL</t>
  </si>
  <si>
    <t>Sadzba DPH
v %</t>
  </si>
  <si>
    <t>DPH
v EUR</t>
  </si>
  <si>
    <t>Položka č. 1</t>
  </si>
  <si>
    <t>test</t>
  </si>
  <si>
    <t>Parameter č. 1.1</t>
  </si>
  <si>
    <t>Parameter č. 1.2</t>
  </si>
  <si>
    <t>Parameter č. 1.3</t>
  </si>
  <si>
    <t>Parameter č. 1.4</t>
  </si>
  <si>
    <t>Parameter č. 1.5</t>
  </si>
  <si>
    <t>Parameter č. 1.6</t>
  </si>
  <si>
    <t>Parameter č. 1.7</t>
  </si>
  <si>
    <t>Parameter č. 1.8</t>
  </si>
  <si>
    <t>Parameter č. 2.1</t>
  </si>
  <si>
    <t>Parameter č. 2.2</t>
  </si>
  <si>
    <t>Parameter č. 2.3</t>
  </si>
  <si>
    <t>Parameter č. 2.4</t>
  </si>
  <si>
    <t>Parameter č. 2.5</t>
  </si>
  <si>
    <t>Parameter č. 2.6</t>
  </si>
  <si>
    <t>Parameter č. 2.7</t>
  </si>
  <si>
    <t>Parameter č. 2.8</t>
  </si>
  <si>
    <t>Parameter č. 2.9</t>
  </si>
  <si>
    <t>Parameter č. 2.10</t>
  </si>
  <si>
    <t>Parameter č. 2.11</t>
  </si>
  <si>
    <t>Parameter č. 2.12</t>
  </si>
  <si>
    <t>Parameter č. 2.13</t>
  </si>
  <si>
    <t>Parameter č. 2.14</t>
  </si>
  <si>
    <t>Parameter č. 2.15</t>
  </si>
  <si>
    <t>Parameter č. 2.16</t>
  </si>
  <si>
    <t>Parameter č. 2.17</t>
  </si>
  <si>
    <t>Parameter č. 2.18</t>
  </si>
  <si>
    <t>Parameter č. 2.19</t>
  </si>
  <si>
    <t>Parameter č. 3.1</t>
  </si>
  <si>
    <t>Parameter č. 3.2</t>
  </si>
  <si>
    <t>Parameter č. 3.3</t>
  </si>
  <si>
    <t>Parameter č. 3.4</t>
  </si>
  <si>
    <t>Parameter č. 3.5</t>
  </si>
  <si>
    <t>Parameter č. 4.1</t>
  </si>
  <si>
    <t>Parameter č. 4.2</t>
  </si>
  <si>
    <t>Parameter č. 4.3</t>
  </si>
  <si>
    <t>Položka č. 2</t>
  </si>
  <si>
    <t>Parameter č. 1.9</t>
  </si>
  <si>
    <t>Parameter č. 1.10</t>
  </si>
  <si>
    <t>Položka č. 3</t>
  </si>
  <si>
    <t>Položka č. 4</t>
  </si>
  <si>
    <t xml:space="preserve">Biochemický analyzátora </t>
  </si>
  <si>
    <t xml:space="preserve">Imunochemický analyzátor </t>
  </si>
  <si>
    <t>Doplňujúce informácie pre položku č. 2</t>
  </si>
  <si>
    <t>Termín dodania prístroja</t>
  </si>
  <si>
    <t>Záručná doba</t>
  </si>
  <si>
    <t>Cena servisnej hodiny na mimozáručný servis počas záručnej doby</t>
  </si>
  <si>
    <t>mesiacov</t>
  </si>
  <si>
    <t>........... EUR bez DPH</t>
  </si>
  <si>
    <t>Doplňujúce informácie pre položku č. 4</t>
  </si>
  <si>
    <t>Položka č. 1 - Diagnostické reagencie pre základné biochemické vyšetrenia</t>
  </si>
  <si>
    <t>Ovládacia jednotka: PC, software kompatibilný s LIS (LIS ako súčasť NISu) + možnosť štatistického vyhodnotenia kontroly kvality.</t>
  </si>
  <si>
    <t>..............................................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</si>
  <si>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</si>
  <si>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</si>
  <si>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</si>
  <si>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</si>
  <si>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</si>
  <si>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</si>
  <si>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</si>
  <si>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</si>
  <si>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</si>
  <si>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Diagnostika pre biochemické vyšetrenie vrátane kúpy biochemického a imunochemického analyzátora</t>
  </si>
  <si>
    <t xml:space="preserve">Diagnostické reagencie pre základné biochemické vyšetrenia </t>
  </si>
  <si>
    <t>Imunochemický analyzátor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</si>
  <si>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</t>
    </r>
    <r>
      <rPr>
        <b/>
        <sz val="8"/>
        <color theme="1"/>
        <rFont val="Arial"/>
        <family val="2"/>
        <charset val="238"/>
      </rPr>
      <t xml:space="preserve">y  
</t>
    </r>
    <r>
      <rPr>
        <sz val="8"/>
        <color theme="1"/>
        <rFont val="Arial"/>
        <family val="2"/>
        <charset val="238"/>
      </rPr>
      <t>(48 mesiacov)</t>
    </r>
  </si>
  <si>
    <t>Jednotková cena 
v EUR bez DPH</t>
  </si>
  <si>
    <t>Jednotková cena 
v EUR s DPH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</si>
  <si>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</si>
  <si>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>SPOLU:</t>
  </si>
  <si>
    <t>kalendárnych dní</t>
  </si>
  <si>
    <t>na hodinu</t>
  </si>
  <si>
    <t>Položka č. 3 - Diagnostické reagencie pre imunochemické vyšetrenia</t>
  </si>
  <si>
    <t xml:space="preserve">Diagnostické reagencie pre imunochemické vyšetrenia </t>
  </si>
  <si>
    <t>Tabuľka A)  Kalkulácia ceny a návrh na plnenie kritéria na vyhodnotenie ponúk</t>
  </si>
  <si>
    <t>Poradové číslo</t>
  </si>
  <si>
    <t>Celková cena
za predpokladané množstvo MJ
v EUR bez DPH</t>
  </si>
  <si>
    <t>Celková cena
za predpokladané množstvo MJ
v EUR s DPH</t>
  </si>
  <si>
    <t xml:space="preserve">Tabuľka A1) Rozpis položiek č. 1, 2, 3 a 4 </t>
  </si>
  <si>
    <t>cena zadávaná do systému JOSEPHINE</t>
  </si>
  <si>
    <t>návrh na plnenie kritéria na vyhodnotenie ponúk</t>
  </si>
  <si>
    <t>povinné údaje vyplní uchádzač</t>
  </si>
  <si>
    <r>
      <rPr>
        <sz val="9"/>
        <color theme="1"/>
        <rFont val="Arial"/>
        <family val="2"/>
        <charset val="238"/>
      </rPr>
      <t>Poznámka</t>
    </r>
    <r>
      <rPr>
        <sz val="8"/>
        <color theme="1"/>
        <rFont val="Arial"/>
        <family val="2"/>
        <charset val="238"/>
      </rPr>
      <t>:</t>
    </r>
  </si>
  <si>
    <t>údaje všetkých známych subdodávateľoch v rozsahu obchodné meno, sídlo, IČO</t>
  </si>
  <si>
    <t>údaje o osobe oprávnenej konať za subdodávateľa v rozsahu meno a priezvisko</t>
  </si>
  <si>
    <t>Hodnota alebo podiel zákazky s pravdepodobným subdodávateľským plnením tretími stranami v EUR bez DPH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</si>
  <si>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</si>
  <si>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12.8 časti 
A - Pokyny pre záujemcov a uchádzačov súťažných podkladov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</si>
  <si>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</si>
  <si>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hs TnT, hs TnI</t>
  </si>
  <si>
    <r>
      <t>Princíp merania: spektrofotometria, turbidimetria, ionselektívna potenciometria
(vlnová dĺžka: 340 –</t>
    </r>
    <r>
      <rPr>
        <sz val="10"/>
        <color rgb="FFFF0000"/>
        <rFont val="Arial"/>
        <family val="2"/>
        <charset val="238"/>
      </rPr>
      <t xml:space="preserve"> 800 nm).</t>
    </r>
  </si>
  <si>
    <r>
      <t xml:space="preserve">Počet pozícií pre reagencie bez ISE: </t>
    </r>
    <r>
      <rPr>
        <sz val="10"/>
        <color rgb="FFFF0000"/>
        <rFont val="Arial"/>
        <family val="2"/>
        <charset val="238"/>
      </rPr>
      <t>min. 60.</t>
    </r>
  </si>
  <si>
    <r>
      <t xml:space="preserve">Počet metód on-board bez ISE: </t>
    </r>
    <r>
      <rPr>
        <sz val="10"/>
        <color rgb="FFFF0000"/>
        <rFont val="Arial"/>
        <family val="2"/>
        <charset val="238"/>
      </rPr>
      <t>min. 55.</t>
    </r>
  </si>
  <si>
    <t>Objem vzorky: cca 1,5-40 µl, možnosť automatického riedenia vzorky, mŕtvy objem ≤ 50 µl.</t>
  </si>
  <si>
    <t>Troponín T / Troponín I</t>
  </si>
  <si>
    <r>
      <t>Kvapalné reagencie, chladiaci reagenčný box</t>
    </r>
    <r>
      <rPr>
        <sz val="10"/>
        <color rgb="FFFF0000"/>
        <rFont val="Arial"/>
        <family val="2"/>
        <charset val="238"/>
      </rPr>
      <t xml:space="preserve"> / temperovanie reagenčného boxu max. do 20 °C. </t>
    </r>
  </si>
  <si>
    <r>
      <t xml:space="preserve">Objem vzorky: do 100 µl, možnosť automatického riedenia vzorky, </t>
    </r>
    <r>
      <rPr>
        <sz val="10"/>
        <rFont val="Arial"/>
        <family val="2"/>
        <charset val="238"/>
      </rPr>
      <t xml:space="preserve">mŕtvy objem ≤  50 µl </t>
    </r>
    <r>
      <rPr>
        <sz val="10"/>
        <color rgb="FFFF0000"/>
        <rFont val="Arial"/>
        <family val="2"/>
        <charset val="238"/>
      </rPr>
      <t>/ &lt; 100 µl v rámci linky (spojenie biochemického a imunochemického analyzátora).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</si>
</sst>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auto="1"/>
      </top>
      <bottom style="medium">
        <color theme="4" tint="-0.499984740745262"/>
      </bottom>
      <diagonal/>
    </border>
    <border>
      <left style="thin">
        <color rgb="FFFF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C00000"/>
      </right>
      <top style="thin">
        <color rgb="FFFF0000"/>
      </top>
      <bottom style="thin">
        <color rgb="FFC00000"/>
      </bottom>
      <diagonal/>
    </border>
    <border>
      <left style="dotted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theme="4" tint="-0.499984740745262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 style="dotted">
        <color indexed="64"/>
      </left>
      <right style="medium">
        <color auto="1"/>
      </right>
      <top/>
      <bottom style="thin">
        <color rgb="FFC00000"/>
      </bottom>
      <diagonal/>
    </border>
    <border>
      <left style="dotted">
        <color rgb="FFFF0000"/>
      </left>
      <right/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rgb="FFFF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5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0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9" fillId="2" borderId="34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Font="1"/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43" xfId="0" applyNumberFormat="1" applyFont="1" applyFill="1" applyBorder="1" applyAlignment="1">
      <alignment horizontal="left" vertical="top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left" vertical="center" wrapText="1"/>
    </xf>
    <xf numFmtId="49" fontId="9" fillId="0" borderId="29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9" fontId="9" fillId="0" borderId="8" xfId="0" applyNumberFormat="1" applyFont="1" applyBorder="1" applyAlignment="1">
      <alignment vertical="center" wrapText="1"/>
    </xf>
    <xf numFmtId="49" fontId="9" fillId="0" borderId="67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vertical="center" wrapText="1"/>
    </xf>
    <xf numFmtId="0" fontId="9" fillId="0" borderId="68" xfId="0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vertical="center"/>
    </xf>
    <xf numFmtId="49" fontId="9" fillId="0" borderId="46" xfId="0" applyNumberFormat="1" applyFont="1" applyFill="1" applyBorder="1" applyAlignment="1">
      <alignment vertical="center"/>
    </xf>
    <xf numFmtId="49" fontId="9" fillId="0" borderId="45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10" fillId="2" borderId="52" xfId="0" applyNumberFormat="1" applyFont="1" applyFill="1" applyBorder="1" applyAlignment="1">
      <alignment horizontal="left" vertical="top" wrapText="1"/>
    </xf>
    <xf numFmtId="0" fontId="9" fillId="0" borderId="75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0" fontId="11" fillId="0" borderId="79" xfId="0" applyFont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72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0" borderId="47" xfId="0" applyFont="1" applyBorder="1" applyAlignment="1" applyProtection="1">
      <alignment vertical="center" wrapText="1"/>
      <protection locked="0"/>
    </xf>
    <xf numFmtId="0" fontId="11" fillId="0" borderId="82" xfId="0" applyFont="1" applyBorder="1" applyAlignment="1" applyProtection="1">
      <alignment vertical="center" wrapText="1"/>
      <protection locked="0"/>
    </xf>
    <xf numFmtId="0" fontId="11" fillId="0" borderId="83" xfId="0" applyFont="1" applyBorder="1" applyAlignment="1" applyProtection="1">
      <alignment vertical="center" wrapText="1"/>
      <protection locked="0"/>
    </xf>
    <xf numFmtId="0" fontId="11" fillId="0" borderId="84" xfId="0" applyFont="1" applyBorder="1" applyAlignment="1" applyProtection="1">
      <alignment vertical="center" wrapText="1"/>
      <protection locked="0"/>
    </xf>
    <xf numFmtId="0" fontId="11" fillId="0" borderId="73" xfId="0" applyFont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>
      <alignment vertical="center"/>
    </xf>
    <xf numFmtId="49" fontId="9" fillId="0" borderId="8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top" wrapText="1"/>
    </xf>
    <xf numFmtId="0" fontId="9" fillId="0" borderId="8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57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horizontal="center" vertical="center"/>
    </xf>
    <xf numFmtId="0" fontId="11" fillId="0" borderId="65" xfId="0" applyFont="1" applyBorder="1" applyAlignment="1" applyProtection="1">
      <alignment vertical="center" wrapText="1"/>
      <protection locked="0"/>
    </xf>
    <xf numFmtId="49" fontId="9" fillId="0" borderId="8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74" xfId="0" applyNumberFormat="1" applyFont="1" applyFill="1" applyBorder="1" applyAlignment="1">
      <alignment horizontal="center" vertical="center"/>
    </xf>
    <xf numFmtId="0" fontId="11" fillId="0" borderId="58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9" fontId="9" fillId="0" borderId="95" xfId="0" applyNumberFormat="1" applyFont="1" applyBorder="1" applyAlignment="1">
      <alignment horizontal="center" vertical="center" wrapText="1"/>
    </xf>
    <xf numFmtId="9" fontId="9" fillId="0" borderId="92" xfId="0" applyNumberFormat="1" applyFont="1" applyBorder="1" applyAlignment="1">
      <alignment horizontal="center" vertical="center" wrapText="1"/>
    </xf>
    <xf numFmtId="164" fontId="9" fillId="0" borderId="93" xfId="0" applyNumberFormat="1" applyFont="1" applyBorder="1" applyAlignment="1">
      <alignment horizontal="center" vertical="center" wrapText="1"/>
    </xf>
    <xf numFmtId="164" fontId="9" fillId="0" borderId="95" xfId="0" applyNumberFormat="1" applyFont="1" applyBorder="1" applyAlignment="1">
      <alignment horizontal="center" vertical="center" wrapText="1"/>
    </xf>
    <xf numFmtId="164" fontId="9" fillId="0" borderId="96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98" xfId="0" applyNumberFormat="1" applyFont="1" applyFill="1" applyBorder="1" applyAlignment="1">
      <alignment horizontal="center" vertical="center" wrapText="1"/>
    </xf>
    <xf numFmtId="9" fontId="9" fillId="0" borderId="66" xfId="0" applyNumberFormat="1" applyFont="1" applyBorder="1" applyAlignment="1">
      <alignment horizontal="center" vertical="center" wrapText="1"/>
    </xf>
    <xf numFmtId="9" fontId="9" fillId="0" borderId="74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66" xfId="0" applyNumberFormat="1" applyFont="1" applyBorder="1" applyAlignment="1">
      <alignment horizontal="right" vertical="center" wrapText="1"/>
    </xf>
    <xf numFmtId="164" fontId="9" fillId="0" borderId="100" xfId="0" applyNumberFormat="1" applyFont="1" applyBorder="1" applyAlignment="1">
      <alignment vertical="center" wrapText="1"/>
    </xf>
    <xf numFmtId="164" fontId="9" fillId="0" borderId="98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wrapText="1"/>
    </xf>
    <xf numFmtId="49" fontId="3" fillId="0" borderId="74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3" fillId="0" borderId="0" xfId="1" applyFont="1" applyAlignment="1">
      <alignment horizontal="left"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11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4" xfId="0" applyFont="1" applyBorder="1" applyAlignment="1" applyProtection="1">
      <alignment horizontal="center" vertical="center" wrapText="1"/>
      <protection locked="0"/>
    </xf>
    <xf numFmtId="1" fontId="9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7" xfId="0" applyFont="1" applyBorder="1" applyAlignment="1" applyProtection="1">
      <alignment horizontal="left" vertical="center" wrapText="1"/>
      <protection locked="0"/>
    </xf>
    <xf numFmtId="0" fontId="9" fillId="0" borderId="118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" fontId="9" fillId="0" borderId="95" xfId="0" applyNumberFormat="1" applyFont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8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NumberFormat="1" applyFont="1" applyAlignment="1">
      <alignment vertical="top" wrapText="1"/>
    </xf>
    <xf numFmtId="4" fontId="3" fillId="0" borderId="0" xfId="0" applyNumberFormat="1" applyFont="1" applyBorder="1" applyAlignment="1" applyProtection="1">
      <alignment vertical="center"/>
      <protection locked="0"/>
    </xf>
    <xf numFmtId="4" fontId="15" fillId="4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5" borderId="36" xfId="0" applyFont="1" applyFill="1" applyBorder="1" applyAlignment="1">
      <alignment horizontal="left" vertical="top" wrapText="1"/>
    </xf>
    <xf numFmtId="0" fontId="13" fillId="5" borderId="33" xfId="0" applyFont="1" applyFill="1" applyBorder="1" applyAlignment="1">
      <alignment horizontal="center" vertical="top" wrapText="1"/>
    </xf>
    <xf numFmtId="0" fontId="13" fillId="5" borderId="9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5" borderId="62" xfId="0" applyFont="1" applyFill="1" applyBorder="1" applyAlignment="1">
      <alignment horizontal="center" vertical="top" wrapText="1"/>
    </xf>
    <xf numFmtId="9" fontId="13" fillId="5" borderId="62" xfId="0" applyNumberFormat="1" applyFont="1" applyFill="1" applyBorder="1" applyAlignment="1">
      <alignment horizontal="center" vertical="top" wrapText="1"/>
    </xf>
    <xf numFmtId="9" fontId="13" fillId="5" borderId="36" xfId="0" applyNumberFormat="1" applyFont="1" applyFill="1" applyBorder="1" applyAlignment="1">
      <alignment horizontal="center" vertical="top" wrapText="1"/>
    </xf>
    <xf numFmtId="164" fontId="13" fillId="5" borderId="33" xfId="0" applyNumberFormat="1" applyFont="1" applyFill="1" applyBorder="1" applyAlignment="1">
      <alignment horizontal="center" vertical="top" wrapText="1"/>
    </xf>
    <xf numFmtId="3" fontId="9" fillId="0" borderId="120" xfId="0" applyNumberFormat="1" applyFont="1" applyBorder="1" applyAlignment="1">
      <alignment horizontal="center" vertical="center" wrapText="1"/>
    </xf>
    <xf numFmtId="9" fontId="9" fillId="0" borderId="120" xfId="0" applyNumberFormat="1" applyFont="1" applyBorder="1" applyAlignment="1">
      <alignment horizontal="center" vertical="center" wrapText="1"/>
    </xf>
    <xf numFmtId="9" fontId="9" fillId="0" borderId="126" xfId="0" applyNumberFormat="1" applyFont="1" applyBorder="1" applyAlignment="1">
      <alignment horizontal="center" vertical="center" wrapText="1"/>
    </xf>
    <xf numFmtId="164" fontId="9" fillId="0" borderId="53" xfId="0" applyNumberFormat="1" applyFont="1" applyBorder="1" applyAlignment="1">
      <alignment horizontal="right" vertical="center" wrapText="1"/>
    </xf>
    <xf numFmtId="164" fontId="9" fillId="0" borderId="120" xfId="0" applyNumberFormat="1" applyFont="1" applyBorder="1" applyAlignment="1">
      <alignment horizontal="right" vertical="center" wrapText="1"/>
    </xf>
    <xf numFmtId="164" fontId="9" fillId="0" borderId="125" xfId="0" applyNumberFormat="1" applyFont="1" applyBorder="1" applyAlignment="1">
      <alignment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9" fontId="9" fillId="0" borderId="68" xfId="0" applyNumberFormat="1" applyFont="1" applyBorder="1" applyAlignment="1">
      <alignment horizontal="center" vertical="center" wrapText="1"/>
    </xf>
    <xf numFmtId="9" fontId="9" fillId="0" borderId="76" xfId="0" applyNumberFormat="1" applyFont="1" applyBorder="1" applyAlignment="1">
      <alignment horizontal="center" vertical="center" wrapText="1"/>
    </xf>
    <xf numFmtId="164" fontId="9" fillId="0" borderId="57" xfId="0" applyNumberFormat="1" applyFont="1" applyBorder="1" applyAlignment="1">
      <alignment horizontal="right" vertical="center" wrapText="1"/>
    </xf>
    <xf numFmtId="164" fontId="9" fillId="0" borderId="68" xfId="0" applyNumberFormat="1" applyFont="1" applyBorder="1" applyAlignment="1">
      <alignment horizontal="right" vertical="center" wrapText="1"/>
    </xf>
    <xf numFmtId="164" fontId="9" fillId="0" borderId="130" xfId="0" applyNumberFormat="1" applyFont="1" applyBorder="1" applyAlignment="1">
      <alignment vertical="center" wrapText="1"/>
    </xf>
    <xf numFmtId="164" fontId="9" fillId="0" borderId="58" xfId="0" applyNumberFormat="1" applyFont="1" applyBorder="1" applyAlignment="1">
      <alignment vertical="center" wrapText="1"/>
    </xf>
    <xf numFmtId="49" fontId="3" fillId="0" borderId="76" xfId="0" applyNumberFormat="1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 wrapText="1"/>
    </xf>
    <xf numFmtId="3" fontId="9" fillId="0" borderId="58" xfId="0" applyNumberFormat="1" applyFont="1" applyFill="1" applyBorder="1" applyAlignment="1">
      <alignment horizontal="center" vertical="center" wrapText="1"/>
    </xf>
    <xf numFmtId="3" fontId="9" fillId="0" borderId="125" xfId="0" applyNumberFormat="1" applyFont="1" applyBorder="1" applyAlignment="1">
      <alignment vertical="center" wrapText="1"/>
    </xf>
    <xf numFmtId="3" fontId="9" fillId="0" borderId="84" xfId="0" applyNumberFormat="1" applyFont="1" applyBorder="1" applyAlignment="1">
      <alignment vertical="center" wrapText="1"/>
    </xf>
    <xf numFmtId="3" fontId="9" fillId="0" borderId="130" xfId="0" applyNumberFormat="1" applyFont="1" applyBorder="1" applyAlignment="1">
      <alignment vertical="center" wrapText="1"/>
    </xf>
    <xf numFmtId="3" fontId="9" fillId="0" borderId="129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11" xfId="0" applyNumberFormat="1" applyFont="1" applyBorder="1" applyAlignment="1">
      <alignment horizontal="left" vertical="center" wrapText="1"/>
    </xf>
    <xf numFmtId="9" fontId="1" fillId="0" borderId="111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112" xfId="0" applyNumberFormat="1" applyFont="1" applyBorder="1" applyAlignment="1">
      <alignment horizontal="left" vertical="center" wrapText="1"/>
    </xf>
    <xf numFmtId="9" fontId="1" fillId="0" borderId="1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3" fillId="0" borderId="10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138" xfId="0" applyFont="1" applyBorder="1" applyAlignment="1" applyProtection="1">
      <alignment horizontal="left" vertical="center" wrapText="1"/>
      <protection locked="0"/>
    </xf>
    <xf numFmtId="0" fontId="15" fillId="0" borderId="92" xfId="0" applyFont="1" applyBorder="1" applyAlignment="1">
      <alignment vertical="center" wrapText="1"/>
    </xf>
    <xf numFmtId="0" fontId="15" fillId="0" borderId="126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3" fontId="10" fillId="0" borderId="127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3" fontId="10" fillId="0" borderId="105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right" vertical="center"/>
      <protection locked="0"/>
    </xf>
    <xf numFmtId="164" fontId="10" fillId="0" borderId="93" xfId="0" applyNumberFormat="1" applyFont="1" applyBorder="1" applyAlignment="1">
      <alignment horizontal="right" vertical="center" wrapText="1"/>
    </xf>
    <xf numFmtId="164" fontId="10" fillId="0" borderId="53" xfId="0" applyNumberFormat="1" applyFont="1" applyBorder="1" applyAlignment="1">
      <alignment horizontal="right" vertical="center" wrapText="1"/>
    </xf>
    <xf numFmtId="0" fontId="9" fillId="0" borderId="0" xfId="0" applyFont="1" applyAlignment="1"/>
    <xf numFmtId="0" fontId="10" fillId="0" borderId="0" xfId="0" applyFont="1" applyBorder="1" applyAlignment="1">
      <alignment horizontal="right" vertical="center" wrapText="1"/>
    </xf>
    <xf numFmtId="0" fontId="15" fillId="0" borderId="142" xfId="0" applyFont="1" applyBorder="1" applyAlignment="1">
      <alignment vertical="center" wrapText="1"/>
    </xf>
    <xf numFmtId="9" fontId="9" fillId="0" borderId="144" xfId="0" applyNumberFormat="1" applyFont="1" applyBorder="1" applyAlignment="1">
      <alignment horizontal="center" vertical="center" wrapText="1"/>
    </xf>
    <xf numFmtId="9" fontId="9" fillId="0" borderId="142" xfId="0" applyNumberFormat="1" applyFont="1" applyBorder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43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right" vertical="center" wrapText="1"/>
    </xf>
    <xf numFmtId="0" fontId="9" fillId="0" borderId="7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right" vertical="center" wrapText="1"/>
    </xf>
    <xf numFmtId="0" fontId="9" fillId="0" borderId="146" xfId="0" applyFont="1" applyBorder="1" applyAlignment="1">
      <alignment horizontal="center" vertical="center" wrapText="1"/>
    </xf>
    <xf numFmtId="0" fontId="7" fillId="5" borderId="92" xfId="0" applyFont="1" applyFill="1" applyBorder="1" applyAlignment="1">
      <alignment horizontal="center" vertical="center" wrapText="1"/>
    </xf>
    <xf numFmtId="0" fontId="7" fillId="5" borderId="93" xfId="0" applyFont="1" applyFill="1" applyBorder="1" applyAlignment="1">
      <alignment horizontal="center" vertical="center" wrapText="1"/>
    </xf>
    <xf numFmtId="0" fontId="7" fillId="5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148" xfId="0" applyFont="1" applyFill="1" applyBorder="1" applyAlignment="1" applyProtection="1">
      <alignment horizontal="center" vertical="top" wrapText="1"/>
      <protection locked="0"/>
    </xf>
    <xf numFmtId="0" fontId="7" fillId="3" borderId="148" xfId="0" applyFont="1" applyFill="1" applyBorder="1" applyAlignment="1" applyProtection="1">
      <alignment horizontal="center" vertical="center" wrapText="1"/>
      <protection locked="0"/>
    </xf>
    <xf numFmtId="3" fontId="7" fillId="3" borderId="14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3" xfId="0" applyNumberFormat="1" applyFont="1" applyBorder="1" applyAlignment="1" applyProtection="1">
      <alignment horizontal="right" vertical="center" wrapText="1"/>
      <protection locked="0"/>
    </xf>
    <xf numFmtId="4" fontId="3" fillId="0" borderId="101" xfId="0" applyNumberFormat="1" applyFont="1" applyBorder="1" applyAlignment="1" applyProtection="1">
      <alignment horizontal="right" vertical="center" wrapText="1"/>
      <protection locked="0"/>
    </xf>
    <xf numFmtId="4" fontId="3" fillId="0" borderId="119" xfId="0" applyNumberFormat="1" applyFont="1" applyBorder="1" applyAlignment="1" applyProtection="1">
      <alignment horizontal="right" vertical="center" wrapText="1"/>
      <protection locked="0"/>
    </xf>
    <xf numFmtId="0" fontId="20" fillId="3" borderId="150" xfId="0" applyFont="1" applyFill="1" applyBorder="1" applyAlignment="1" applyProtection="1">
      <alignment horizontal="center" vertical="center" wrapText="1"/>
      <protection locked="0"/>
    </xf>
    <xf numFmtId="0" fontId="20" fillId="3" borderId="151" xfId="0" applyFont="1" applyFill="1" applyBorder="1" applyAlignment="1" applyProtection="1">
      <alignment horizontal="center" vertical="center" wrapText="1"/>
      <protection locked="0"/>
    </xf>
    <xf numFmtId="1" fontId="7" fillId="5" borderId="155" xfId="0" applyNumberFormat="1" applyFont="1" applyFill="1" applyBorder="1" applyAlignment="1">
      <alignment horizontal="center" vertical="center" wrapText="1"/>
    </xf>
    <xf numFmtId="1" fontId="7" fillId="5" borderId="157" xfId="0" applyNumberFormat="1" applyFont="1" applyFill="1" applyBorder="1" applyAlignment="1">
      <alignment horizontal="center" vertical="center" wrapText="1"/>
    </xf>
    <xf numFmtId="1" fontId="7" fillId="5" borderId="156" xfId="0" applyNumberFormat="1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1" fillId="0" borderId="0" xfId="0" applyFont="1"/>
    <xf numFmtId="4" fontId="3" fillId="6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18" xfId="0" applyNumberFormat="1" applyFont="1" applyFill="1" applyBorder="1" applyAlignment="1" applyProtection="1">
      <alignment horizontal="right" vertical="center" wrapText="1"/>
      <protection locked="0"/>
    </xf>
    <xf numFmtId="164" fontId="10" fillId="6" borderId="94" xfId="0" applyNumberFormat="1" applyFont="1" applyFill="1" applyBorder="1" applyAlignment="1">
      <alignment horizontal="right" vertical="center" wrapText="1"/>
    </xf>
    <xf numFmtId="164" fontId="10" fillId="6" borderId="132" xfId="0" applyNumberFormat="1" applyFont="1" applyFill="1" applyBorder="1" applyAlignment="1">
      <alignment vertical="center" wrapText="1"/>
    </xf>
    <xf numFmtId="0" fontId="7" fillId="5" borderId="155" xfId="0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3" fontId="9" fillId="0" borderId="99" xfId="0" applyNumberFormat="1" applyFont="1" applyBorder="1" applyAlignment="1">
      <alignment horizontal="center" vertical="center" wrapText="1"/>
    </xf>
    <xf numFmtId="3" fontId="9" fillId="0" borderId="14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7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164" fontId="9" fillId="0" borderId="158" xfId="0" applyNumberFormat="1" applyFont="1" applyBorder="1" applyAlignment="1">
      <alignment vertical="center" wrapText="1"/>
    </xf>
    <xf numFmtId="164" fontId="9" fillId="0" borderId="28" xfId="0" applyNumberFormat="1" applyFont="1" applyBorder="1" applyAlignment="1">
      <alignment vertical="center" wrapText="1"/>
    </xf>
    <xf numFmtId="164" fontId="9" fillId="0" borderId="159" xfId="0" applyNumberFormat="1" applyFont="1" applyBorder="1" applyAlignment="1">
      <alignment vertical="center" wrapText="1"/>
    </xf>
    <xf numFmtId="0" fontId="9" fillId="7" borderId="160" xfId="0" applyFont="1" applyFill="1" applyBorder="1" applyAlignment="1">
      <alignment wrapText="1"/>
    </xf>
    <xf numFmtId="4" fontId="15" fillId="7" borderId="145" xfId="0" applyNumberFormat="1" applyFont="1" applyFill="1" applyBorder="1" applyAlignment="1" applyProtection="1">
      <alignment vertical="center"/>
      <protection locked="0"/>
    </xf>
    <xf numFmtId="164" fontId="10" fillId="0" borderId="161" xfId="0" applyNumberFormat="1" applyFont="1" applyBorder="1" applyAlignment="1">
      <alignment vertical="center" wrapText="1"/>
    </xf>
    <xf numFmtId="0" fontId="9" fillId="0" borderId="162" xfId="0" applyFont="1" applyBorder="1" applyAlignment="1">
      <alignment wrapText="1"/>
    </xf>
    <xf numFmtId="164" fontId="10" fillId="0" borderId="164" xfId="0" applyNumberFormat="1" applyFont="1" applyBorder="1" applyAlignment="1">
      <alignment vertical="center" wrapText="1"/>
    </xf>
    <xf numFmtId="164" fontId="10" fillId="0" borderId="163" xfId="0" applyNumberFormat="1" applyFont="1" applyBorder="1" applyAlignment="1">
      <alignment horizontal="right" vertical="center" wrapText="1"/>
    </xf>
    <xf numFmtId="0" fontId="9" fillId="6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 applyProtection="1">
      <alignment wrapText="1"/>
      <protection locked="0"/>
    </xf>
    <xf numFmtId="0" fontId="9" fillId="0" borderId="20" xfId="0" applyFont="1" applyFill="1" applyBorder="1" applyAlignment="1">
      <alignment horizontal="right" vertical="center" wrapText="1"/>
    </xf>
    <xf numFmtId="4" fontId="3" fillId="0" borderId="165" xfId="0" applyNumberFormat="1" applyFont="1" applyBorder="1" applyAlignment="1" applyProtection="1">
      <alignment vertical="center"/>
      <protection locked="0"/>
    </xf>
    <xf numFmtId="1" fontId="7" fillId="5" borderId="168" xfId="0" applyNumberFormat="1" applyFont="1" applyFill="1" applyBorder="1" applyAlignment="1">
      <alignment horizontal="center" vertical="center" wrapText="1"/>
    </xf>
    <xf numFmtId="164" fontId="13" fillId="5" borderId="169" xfId="0" applyNumberFormat="1" applyFont="1" applyFill="1" applyBorder="1" applyAlignment="1">
      <alignment horizontal="center" vertical="top" wrapText="1"/>
    </xf>
    <xf numFmtId="164" fontId="13" fillId="5" borderId="170" xfId="0" applyNumberFormat="1" applyFont="1" applyFill="1" applyBorder="1" applyAlignment="1">
      <alignment horizontal="center" vertical="top" wrapText="1"/>
    </xf>
    <xf numFmtId="164" fontId="13" fillId="5" borderId="171" xfId="0" applyNumberFormat="1" applyFont="1" applyFill="1" applyBorder="1" applyAlignment="1">
      <alignment horizontal="center" vertical="top" wrapText="1"/>
    </xf>
    <xf numFmtId="1" fontId="7" fillId="5" borderId="88" xfId="0" applyNumberFormat="1" applyFont="1" applyFill="1" applyBorder="1" applyAlignment="1">
      <alignment horizontal="center" vertical="center" wrapText="1"/>
    </xf>
    <xf numFmtId="164" fontId="9" fillId="0" borderId="172" xfId="0" applyNumberFormat="1" applyFont="1" applyBorder="1" applyAlignment="1">
      <alignment horizontal="center" vertical="center" wrapText="1"/>
    </xf>
    <xf numFmtId="164" fontId="10" fillId="6" borderId="173" xfId="0" applyNumberFormat="1" applyFont="1" applyFill="1" applyBorder="1" applyAlignment="1">
      <alignment horizontal="right" vertical="center" wrapText="1"/>
    </xf>
    <xf numFmtId="1" fontId="7" fillId="5" borderId="96" xfId="0" applyNumberFormat="1" applyFont="1" applyFill="1" applyBorder="1" applyAlignment="1">
      <alignment horizontal="center" vertical="center" wrapText="1"/>
    </xf>
    <xf numFmtId="1" fontId="7" fillId="5" borderId="93" xfId="0" applyNumberFormat="1" applyFont="1" applyFill="1" applyBorder="1" applyAlignment="1">
      <alignment horizontal="center" vertical="center" wrapText="1"/>
    </xf>
    <xf numFmtId="0" fontId="2" fillId="0" borderId="42" xfId="5" applyFont="1" applyBorder="1" applyAlignment="1">
      <alignment horizontal="center" vertical="top" wrapText="1"/>
    </xf>
    <xf numFmtId="9" fontId="1" fillId="0" borderId="65" xfId="5" applyNumberFormat="1" applyFont="1" applyBorder="1" applyAlignment="1">
      <alignment horizontal="center" vertical="center" wrapText="1"/>
    </xf>
    <xf numFmtId="9" fontId="1" fillId="0" borderId="61" xfId="5" applyNumberFormat="1" applyFont="1" applyBorder="1" applyAlignment="1">
      <alignment horizontal="center" vertical="center" wrapText="1"/>
    </xf>
    <xf numFmtId="9" fontId="1" fillId="0" borderId="175" xfId="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7" fillId="3" borderId="176" xfId="0" applyFont="1" applyFill="1" applyBorder="1" applyAlignment="1">
      <alignment horizontal="center" vertical="center" wrapText="1"/>
    </xf>
    <xf numFmtId="0" fontId="7" fillId="3" borderId="174" xfId="5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>
      <alignment horizontal="left" vertical="top" wrapText="1"/>
    </xf>
    <xf numFmtId="49" fontId="10" fillId="2" borderId="30" xfId="0" applyNumberFormat="1" applyFont="1" applyFill="1" applyBorder="1" applyAlignment="1">
      <alignment horizontal="left" vertical="top" wrapText="1"/>
    </xf>
    <xf numFmtId="49" fontId="10" fillId="2" borderId="35" xfId="0" applyNumberFormat="1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49" fontId="9" fillId="0" borderId="49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left" vertical="center" wrapText="1"/>
    </xf>
    <xf numFmtId="49" fontId="9" fillId="0" borderId="63" xfId="0" applyNumberFormat="1" applyFont="1" applyFill="1" applyBorder="1" applyAlignment="1">
      <alignment horizontal="left" wrapText="1"/>
    </xf>
    <xf numFmtId="49" fontId="9" fillId="0" borderId="71" xfId="0" applyNumberFormat="1" applyFont="1" applyFill="1" applyBorder="1" applyAlignment="1">
      <alignment horizontal="left" wrapText="1"/>
    </xf>
    <xf numFmtId="49" fontId="9" fillId="0" borderId="78" xfId="0" applyNumberFormat="1" applyFont="1" applyFill="1" applyBorder="1" applyAlignment="1">
      <alignment horizontal="left" wrapText="1"/>
    </xf>
    <xf numFmtId="49" fontId="15" fillId="0" borderId="56" xfId="0" applyNumberFormat="1" applyFont="1" applyFill="1" applyBorder="1" applyAlignment="1">
      <alignment horizontal="left" vertical="center" wrapText="1"/>
    </xf>
    <xf numFmtId="49" fontId="15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66" xfId="0" applyNumberFormat="1" applyFont="1" applyBorder="1" applyAlignment="1">
      <alignment horizontal="left" vertical="center" wrapText="1"/>
    </xf>
    <xf numFmtId="49" fontId="10" fillId="0" borderId="7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69" xfId="0" applyNumberFormat="1" applyFont="1" applyBorder="1" applyAlignment="1">
      <alignment horizontal="left" vertical="center" wrapText="1"/>
    </xf>
    <xf numFmtId="49" fontId="10" fillId="0" borderId="77" xfId="0" applyNumberFormat="1" applyFont="1" applyBorder="1" applyAlignment="1">
      <alignment horizontal="left" vertical="center" wrapText="1"/>
    </xf>
    <xf numFmtId="0" fontId="3" fillId="0" borderId="4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69" xfId="0" applyNumberFormat="1" applyFont="1" applyBorder="1" applyAlignment="1">
      <alignment horizontal="left" vertical="center" wrapText="1"/>
    </xf>
    <xf numFmtId="49" fontId="9" fillId="0" borderId="77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69" xfId="0" applyNumberFormat="1" applyFont="1" applyBorder="1" applyAlignment="1">
      <alignment horizontal="left" wrapText="1"/>
    </xf>
    <xf numFmtId="49" fontId="9" fillId="0" borderId="77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69" xfId="0" applyNumberFormat="1" applyFont="1" applyFill="1" applyBorder="1" applyAlignment="1">
      <alignment horizontal="left" vertical="center" wrapText="1"/>
    </xf>
    <xf numFmtId="49" fontId="9" fillId="0" borderId="77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left" vertical="center" wrapText="1"/>
    </xf>
    <xf numFmtId="49" fontId="9" fillId="0" borderId="89" xfId="0" applyNumberFormat="1" applyFont="1" applyFill="1" applyBorder="1" applyAlignment="1">
      <alignment horizontal="left" vertical="center" wrapText="1"/>
    </xf>
    <xf numFmtId="49" fontId="9" fillId="0" borderId="52" xfId="0" applyNumberFormat="1" applyFont="1" applyFill="1" applyBorder="1" applyAlignment="1">
      <alignment horizontal="left" vertical="center" wrapText="1"/>
    </xf>
    <xf numFmtId="49" fontId="9" fillId="0" borderId="43" xfId="0" applyNumberFormat="1" applyFont="1" applyFill="1" applyBorder="1" applyAlignment="1">
      <alignment horizontal="left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49" fontId="3" fillId="0" borderId="87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9" fillId="0" borderId="63" xfId="0" applyNumberFormat="1" applyFont="1" applyFill="1" applyBorder="1" applyAlignment="1">
      <alignment horizontal="left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49" fontId="9" fillId="0" borderId="78" xfId="0" applyNumberFormat="1" applyFont="1" applyFill="1" applyBorder="1" applyAlignment="1">
      <alignment horizontal="left"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49" fontId="9" fillId="0" borderId="64" xfId="0" applyNumberFormat="1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2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2" xfId="0" applyFont="1" applyFill="1" applyBorder="1" applyAlignment="1" applyProtection="1">
      <alignment horizontal="center" vertical="center" wrapText="1"/>
      <protection hidden="1"/>
    </xf>
    <xf numFmtId="0" fontId="9" fillId="0" borderId="123" xfId="0" applyFont="1" applyFill="1" applyBorder="1" applyAlignment="1" applyProtection="1">
      <alignment horizontal="center" vertical="center" wrapText="1"/>
      <protection hidden="1"/>
    </xf>
    <xf numFmtId="0" fontId="9" fillId="0" borderId="124" xfId="0" applyFont="1" applyFill="1" applyBorder="1" applyAlignment="1" applyProtection="1">
      <alignment horizontal="center" vertical="center" wrapText="1"/>
      <protection hidden="1"/>
    </xf>
    <xf numFmtId="0" fontId="9" fillId="0" borderId="1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31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2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>
      <alignment horizontal="left" vertical="center" wrapText="1"/>
    </xf>
    <xf numFmtId="0" fontId="10" fillId="0" borderId="90" xfId="0" applyFont="1" applyBorder="1" applyAlignment="1">
      <alignment horizontal="left" vertical="center" wrapText="1"/>
    </xf>
    <xf numFmtId="0" fontId="9" fillId="0" borderId="106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3" fontId="9" fillId="0" borderId="135" xfId="0" applyNumberFormat="1" applyFont="1" applyBorder="1" applyAlignment="1">
      <alignment horizontal="center" vertical="center" wrapText="1"/>
    </xf>
    <xf numFmtId="3" fontId="9" fillId="0" borderId="134" xfId="0" applyNumberFormat="1" applyFont="1" applyBorder="1" applyAlignment="1">
      <alignment horizontal="center" vertical="center" wrapText="1"/>
    </xf>
    <xf numFmtId="9" fontId="9" fillId="0" borderId="103" xfId="0" applyNumberFormat="1" applyFont="1" applyFill="1" applyBorder="1" applyAlignment="1">
      <alignment horizontal="left" vertical="center" wrapText="1"/>
    </xf>
    <xf numFmtId="9" fontId="9" fillId="0" borderId="14" xfId="0" applyNumberFormat="1" applyFont="1" applyFill="1" applyBorder="1" applyAlignment="1">
      <alignment horizontal="left" vertical="center" wrapText="1"/>
    </xf>
    <xf numFmtId="9" fontId="9" fillId="0" borderId="5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9" fillId="0" borderId="128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center" vertical="top" wrapText="1"/>
    </xf>
    <xf numFmtId="3" fontId="9" fillId="0" borderId="106" xfId="0" applyNumberFormat="1" applyFont="1" applyBorder="1" applyAlignment="1">
      <alignment horizontal="center" vertical="center" wrapText="1"/>
    </xf>
    <xf numFmtId="3" fontId="9" fillId="0" borderId="99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04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3" borderId="26" xfId="0" applyFont="1" applyFill="1" applyBorder="1" applyAlignment="1" applyProtection="1">
      <alignment horizontal="center" vertical="top" wrapText="1"/>
      <protection locked="0"/>
    </xf>
    <xf numFmtId="0" fontId="13" fillId="3" borderId="114" xfId="0" applyFont="1" applyFill="1" applyBorder="1" applyAlignment="1" applyProtection="1">
      <alignment horizontal="center" vertical="top" wrapText="1"/>
      <protection locked="0"/>
    </xf>
    <xf numFmtId="0" fontId="13" fillId="5" borderId="56" xfId="0" applyFont="1" applyFill="1" applyBorder="1" applyAlignment="1">
      <alignment horizontal="center" vertical="top" wrapText="1"/>
    </xf>
    <xf numFmtId="0" fontId="13" fillId="5" borderId="90" xfId="0" applyFont="1" applyFill="1" applyBorder="1" applyAlignment="1">
      <alignment horizontal="center" vertical="top" wrapText="1"/>
    </xf>
    <xf numFmtId="0" fontId="10" fillId="0" borderId="140" xfId="0" applyFont="1" applyBorder="1" applyAlignment="1">
      <alignment horizontal="left" vertical="center" wrapText="1"/>
    </xf>
    <xf numFmtId="0" fontId="10" fillId="0" borderId="141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7" fillId="3" borderId="108" xfId="0" applyFont="1" applyFill="1" applyBorder="1" applyAlignment="1" applyProtection="1">
      <alignment horizontal="center" vertical="top" wrapText="1"/>
      <protection locked="0"/>
    </xf>
    <xf numFmtId="0" fontId="7" fillId="3" borderId="147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 applyProtection="1">
      <alignment horizontal="center" vertical="center" wrapText="1"/>
      <protection locked="0"/>
    </xf>
    <xf numFmtId="0" fontId="9" fillId="0" borderId="139" xfId="0" applyFont="1" applyBorder="1" applyAlignment="1" applyProtection="1">
      <alignment horizontal="center" vertical="center" wrapText="1"/>
      <protection locked="0"/>
    </xf>
    <xf numFmtId="3" fontId="9" fillId="0" borderId="107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0" fontId="13" fillId="5" borderId="153" xfId="0" applyFont="1" applyFill="1" applyBorder="1" applyAlignment="1">
      <alignment horizontal="center" vertical="top" wrapText="1"/>
    </xf>
    <xf numFmtId="0" fontId="13" fillId="5" borderId="152" xfId="0" applyFont="1" applyFill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100" xfId="0" applyNumberFormat="1" applyFont="1" applyBorder="1" applyAlignment="1">
      <alignment horizontal="center" vertical="center" wrapText="1"/>
    </xf>
    <xf numFmtId="3" fontId="9" fillId="0" borderId="143" xfId="0" applyNumberFormat="1" applyFont="1" applyBorder="1" applyAlignment="1">
      <alignment horizontal="center" vertical="center" wrapText="1"/>
    </xf>
    <xf numFmtId="3" fontId="9" fillId="0" borderId="141" xfId="0" applyNumberFormat="1" applyFont="1" applyBorder="1" applyAlignment="1">
      <alignment horizontal="center" vertical="center" wrapText="1"/>
    </xf>
    <xf numFmtId="0" fontId="7" fillId="5" borderId="155" xfId="0" applyFont="1" applyFill="1" applyBorder="1" applyAlignment="1">
      <alignment horizontal="center" vertical="center" wrapText="1"/>
    </xf>
    <xf numFmtId="3" fontId="9" fillId="0" borderId="140" xfId="0" applyNumberFormat="1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3" fontId="9" fillId="0" borderId="56" xfId="0" applyNumberFormat="1" applyFont="1" applyBorder="1" applyAlignment="1">
      <alignment horizontal="center" vertical="center" wrapText="1"/>
    </xf>
    <xf numFmtId="3" fontId="9" fillId="0" borderId="90" xfId="0" applyNumberFormat="1" applyFont="1" applyBorder="1" applyAlignment="1">
      <alignment horizontal="center" vertical="center" wrapText="1"/>
    </xf>
    <xf numFmtId="3" fontId="9" fillId="0" borderId="128" xfId="0" applyNumberFormat="1" applyFont="1" applyBorder="1" applyAlignment="1">
      <alignment horizontal="center"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center" wrapText="1"/>
    </xf>
    <xf numFmtId="0" fontId="9" fillId="0" borderId="136" xfId="0" applyFont="1" applyBorder="1" applyAlignment="1" applyProtection="1">
      <alignment horizontal="center" vertical="center" wrapText="1"/>
      <protection locked="0"/>
    </xf>
    <xf numFmtId="0" fontId="9" fillId="0" borderId="137" xfId="0" applyFont="1" applyBorder="1" applyAlignment="1" applyProtection="1">
      <alignment horizontal="center" vertical="center" wrapText="1"/>
      <protection locked="0"/>
    </xf>
    <xf numFmtId="3" fontId="13" fillId="3" borderId="109" xfId="0" applyNumberFormat="1" applyFont="1" applyFill="1" applyBorder="1" applyAlignment="1" applyProtection="1">
      <alignment horizontal="center" vertical="top" wrapText="1"/>
      <protection locked="0"/>
    </xf>
    <xf numFmtId="3" fontId="13" fillId="3" borderId="115" xfId="0" applyNumberFormat="1" applyFont="1" applyFill="1" applyBorder="1" applyAlignment="1" applyProtection="1">
      <alignment horizontal="center" vertical="top" wrapText="1"/>
      <protection locked="0"/>
    </xf>
    <xf numFmtId="0" fontId="13" fillId="3" borderId="41" xfId="0" applyFont="1" applyFill="1" applyBorder="1" applyAlignment="1" applyProtection="1">
      <alignment horizontal="center" vertical="top" wrapText="1"/>
      <protection locked="0"/>
    </xf>
    <xf numFmtId="0" fontId="13" fillId="3" borderId="35" xfId="0" applyFont="1" applyFill="1" applyBorder="1" applyAlignment="1" applyProtection="1">
      <alignment horizontal="center" vertical="top" wrapText="1"/>
      <protection locked="0"/>
    </xf>
    <xf numFmtId="0" fontId="13" fillId="3" borderId="4" xfId="0" applyFont="1" applyFill="1" applyBorder="1" applyAlignment="1" applyProtection="1">
      <alignment horizontal="center" vertical="top" wrapText="1"/>
      <protection locked="0"/>
    </xf>
    <xf numFmtId="0" fontId="13" fillId="3" borderId="43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wrapText="1"/>
    </xf>
    <xf numFmtId="0" fontId="19" fillId="3" borderId="41" xfId="0" applyFont="1" applyFill="1" applyBorder="1" applyAlignment="1" applyProtection="1">
      <alignment horizontal="center" vertical="top" wrapText="1"/>
      <protection locked="0"/>
    </xf>
    <xf numFmtId="0" fontId="19" fillId="3" borderId="166" xfId="0" applyFont="1" applyFill="1" applyBorder="1" applyAlignment="1" applyProtection="1">
      <alignment horizontal="center" vertical="top" wrapText="1"/>
      <protection locked="0"/>
    </xf>
    <xf numFmtId="0" fontId="19" fillId="3" borderId="91" xfId="0" applyFont="1" applyFill="1" applyBorder="1" applyAlignment="1" applyProtection="1">
      <alignment horizontal="center" vertical="top" wrapText="1"/>
      <protection locked="0"/>
    </xf>
    <xf numFmtId="0" fontId="19" fillId="3" borderId="167" xfId="0" applyFont="1" applyFill="1" applyBorder="1" applyAlignment="1" applyProtection="1">
      <alignment horizontal="center" vertical="top" wrapText="1"/>
      <protection locked="0"/>
    </xf>
    <xf numFmtId="0" fontId="9" fillId="0" borderId="122" xfId="0" applyNumberFormat="1" applyFont="1" applyFill="1" applyBorder="1" applyAlignment="1">
      <alignment horizontal="center" wrapText="1"/>
    </xf>
    <xf numFmtId="0" fontId="9" fillId="0" borderId="124" xfId="0" applyNumberFormat="1" applyFont="1" applyFill="1" applyBorder="1" applyAlignment="1">
      <alignment horizontal="center" wrapText="1"/>
    </xf>
    <xf numFmtId="14" fontId="9" fillId="0" borderId="122" xfId="0" applyNumberFormat="1" applyFont="1" applyBorder="1" applyAlignment="1">
      <alignment horizontal="center" wrapText="1"/>
    </xf>
    <xf numFmtId="14" fontId="9" fillId="0" borderId="124" xfId="0" applyNumberFormat="1" applyFont="1" applyBorder="1" applyAlignment="1">
      <alignment horizontal="center" wrapText="1"/>
    </xf>
    <xf numFmtId="0" fontId="2" fillId="0" borderId="0" xfId="0" applyNumberFormat="1" applyFont="1" applyFill="1" applyAlignment="1">
      <alignment horizontal="left" vertical="top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90" xfId="0" applyFont="1" applyFill="1" applyBorder="1" applyAlignment="1">
      <alignment horizontal="center" vertical="center" wrapText="1"/>
    </xf>
    <xf numFmtId="0" fontId="7" fillId="5" borderId="154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7" fillId="0" borderId="113" xfId="0" applyFont="1" applyBorder="1" applyAlignment="1">
      <alignment horizontal="left" vertic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19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FFFFCC"/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5.%20Juraj/12%20-%202018%20-%20531.%20(Pr&#237;prava)%20Biochem.%20a%20Imunoch.%20analyz&#225;tor/03.%20Pr&#237;prava/02.%20PTK/04.%20Odoslanie%20PTK%202/Pr&#237;pravn&#225;%20trhov&#225;%20konzult&#225;cia_Bioch&#233;mia_31.0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žiadavky na PZ"/>
      <sheetName val="Kalkulácia ceny"/>
    </sheetNames>
    <sheetDataSet>
      <sheetData sheetId="0">
        <row r="42">
          <cell r="C42" t="str">
            <v xml:space="preserve">ALP IFCC  L </v>
          </cell>
          <cell r="E42">
            <v>40800</v>
          </cell>
        </row>
        <row r="43">
          <cell r="C43" t="str">
            <v>ALT/L</v>
          </cell>
          <cell r="E43">
            <v>96000</v>
          </cell>
        </row>
        <row r="44">
          <cell r="C44" t="str">
            <v xml:space="preserve">AMYL </v>
          </cell>
          <cell r="E44">
            <v>14400</v>
          </cell>
        </row>
        <row r="45">
          <cell r="C45" t="str">
            <v>AST L</v>
          </cell>
          <cell r="E45">
            <v>91200</v>
          </cell>
        </row>
        <row r="46">
          <cell r="C46" t="str">
            <v>CK L</v>
          </cell>
          <cell r="E46">
            <v>67200</v>
          </cell>
        </row>
        <row r="47">
          <cell r="C47" t="str">
            <v>CKMB L</v>
          </cell>
          <cell r="E47">
            <v>43200</v>
          </cell>
        </row>
        <row r="48">
          <cell r="C48" t="str">
            <v xml:space="preserve">GGT </v>
          </cell>
          <cell r="E48">
            <v>57600</v>
          </cell>
        </row>
        <row r="49">
          <cell r="C49" t="str">
            <v xml:space="preserve">LDH L </v>
          </cell>
          <cell r="E49">
            <v>19200</v>
          </cell>
        </row>
        <row r="52">
          <cell r="C52" t="str">
            <v>ALB BCP</v>
          </cell>
          <cell r="E52">
            <v>43200</v>
          </cell>
        </row>
        <row r="53">
          <cell r="C53" t="str">
            <v xml:space="preserve">Bil-D </v>
          </cell>
          <cell r="E53">
            <v>14400</v>
          </cell>
        </row>
        <row r="54">
          <cell r="C54" t="str">
            <v xml:space="preserve">Bil-T </v>
          </cell>
          <cell r="E54">
            <v>110400</v>
          </cell>
        </row>
        <row r="55">
          <cell r="C55" t="str">
            <v xml:space="preserve">Ca  </v>
          </cell>
          <cell r="E55">
            <v>7680</v>
          </cell>
        </row>
        <row r="56">
          <cell r="C56" t="str">
            <v xml:space="preserve">CREA  </v>
          </cell>
          <cell r="E56">
            <v>206400</v>
          </cell>
        </row>
        <row r="57">
          <cell r="C57" t="str">
            <v xml:space="preserve">IRON </v>
          </cell>
          <cell r="E57">
            <v>9600</v>
          </cell>
        </row>
        <row r="58">
          <cell r="C58" t="str">
            <v xml:space="preserve">GLUC  HK </v>
          </cell>
          <cell r="E58">
            <v>254400</v>
          </cell>
        </row>
        <row r="59">
          <cell r="C59" t="str">
            <v xml:space="preserve">HDL-C </v>
          </cell>
          <cell r="E59">
            <v>52800</v>
          </cell>
        </row>
        <row r="60">
          <cell r="C60" t="str">
            <v xml:space="preserve">LACT </v>
          </cell>
          <cell r="E60">
            <v>7200</v>
          </cell>
        </row>
        <row r="61">
          <cell r="C61" t="str">
            <v xml:space="preserve">CHOL - T </v>
          </cell>
          <cell r="E61">
            <v>57600</v>
          </cell>
        </row>
        <row r="62">
          <cell r="C62" t="str">
            <v xml:space="preserve">LDL-C </v>
          </cell>
          <cell r="E62">
            <v>21600</v>
          </cell>
        </row>
        <row r="63">
          <cell r="C63" t="str">
            <v xml:space="preserve">ALB-T </v>
          </cell>
          <cell r="E63">
            <v>1920</v>
          </cell>
        </row>
        <row r="64">
          <cell r="C64" t="str">
            <v xml:space="preserve">MG </v>
          </cell>
          <cell r="E64">
            <v>11040</v>
          </cell>
        </row>
        <row r="65">
          <cell r="C65" t="str">
            <v xml:space="preserve">PHOS </v>
          </cell>
          <cell r="E65">
            <v>8160</v>
          </cell>
        </row>
        <row r="66">
          <cell r="C66" t="str">
            <v xml:space="preserve">TP </v>
          </cell>
          <cell r="E66">
            <v>40800</v>
          </cell>
        </row>
        <row r="67">
          <cell r="C67" t="str">
            <v>TRIGL</v>
          </cell>
          <cell r="E67">
            <v>52800</v>
          </cell>
        </row>
        <row r="68">
          <cell r="C68" t="str">
            <v xml:space="preserve">TPUC </v>
          </cell>
          <cell r="E68">
            <v>2880</v>
          </cell>
        </row>
        <row r="69">
          <cell r="C69" t="str">
            <v xml:space="preserve">UA </v>
          </cell>
          <cell r="E69">
            <v>60000</v>
          </cell>
        </row>
        <row r="70">
          <cell r="C70" t="str">
            <v>UREA L</v>
          </cell>
          <cell r="E70">
            <v>201600</v>
          </cell>
        </row>
        <row r="73">
          <cell r="C73" t="str">
            <v xml:space="preserve">ASLO </v>
          </cell>
          <cell r="E73">
            <v>6720</v>
          </cell>
        </row>
        <row r="74">
          <cell r="C74" t="str">
            <v xml:space="preserve">CRP </v>
          </cell>
          <cell r="E74">
            <v>120000</v>
          </cell>
        </row>
        <row r="75">
          <cell r="C75" t="str">
            <v>hsCRP</v>
          </cell>
          <cell r="E75">
            <v>20160</v>
          </cell>
        </row>
        <row r="76">
          <cell r="C76" t="str">
            <v xml:space="preserve">FERR </v>
          </cell>
          <cell r="E76">
            <v>7200</v>
          </cell>
        </row>
        <row r="77">
          <cell r="C77" t="str">
            <v xml:space="preserve">HAPT </v>
          </cell>
          <cell r="E77">
            <v>4800</v>
          </cell>
        </row>
        <row r="80">
          <cell r="C80" t="str">
            <v>ISE Cartridge Na</v>
          </cell>
          <cell r="E80">
            <v>52800</v>
          </cell>
        </row>
        <row r="81">
          <cell r="C81" t="str">
            <v>ISE Cartridge K</v>
          </cell>
          <cell r="E81">
            <v>52800</v>
          </cell>
        </row>
        <row r="82">
          <cell r="C82" t="str">
            <v>ISE Cartridge Cl</v>
          </cell>
          <cell r="E82">
            <v>52800</v>
          </cell>
        </row>
        <row r="116">
          <cell r="C116" t="str">
            <v>fFT3</v>
          </cell>
          <cell r="E116">
            <v>7200</v>
          </cell>
        </row>
        <row r="117">
          <cell r="C117" t="str">
            <v>fFT4</v>
          </cell>
          <cell r="E117">
            <v>11040</v>
          </cell>
        </row>
        <row r="118">
          <cell r="C118" t="str">
            <v>TSH</v>
          </cell>
          <cell r="E118">
            <v>33600</v>
          </cell>
        </row>
        <row r="119">
          <cell r="C119" t="str">
            <v>CA 125</v>
          </cell>
          <cell r="E119">
            <v>480</v>
          </cell>
        </row>
        <row r="120">
          <cell r="C120" t="str">
            <v>PSA total</v>
          </cell>
          <cell r="E120">
            <v>480</v>
          </cell>
        </row>
        <row r="121">
          <cell r="C121" t="str">
            <v>NT-proBNP</v>
          </cell>
          <cell r="E121">
            <v>33600</v>
          </cell>
        </row>
        <row r="122">
          <cell r="E122">
            <v>72000</v>
          </cell>
        </row>
        <row r="123">
          <cell r="C123" t="str">
            <v>Digoxín</v>
          </cell>
          <cell r="E123">
            <v>14400</v>
          </cell>
        </row>
        <row r="124">
          <cell r="C124" t="str">
            <v>HBsAg</v>
          </cell>
          <cell r="E124">
            <v>24000</v>
          </cell>
        </row>
        <row r="125">
          <cell r="C125" t="str">
            <v>Procalcitonín</v>
          </cell>
          <cell r="E125">
            <v>43200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H28" sqref="H28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53" t="s">
        <v>12</v>
      </c>
      <c r="B1" s="353"/>
    </row>
    <row r="2" spans="1:10" ht="30" customHeight="1" x14ac:dyDescent="0.2">
      <c r="A2" s="359" t="s">
        <v>303</v>
      </c>
      <c r="B2" s="359"/>
      <c r="C2" s="359"/>
      <c r="D2" s="359"/>
    </row>
    <row r="3" spans="1:10" ht="24.95" customHeight="1" x14ac:dyDescent="0.2">
      <c r="A3" s="354"/>
      <c r="B3" s="354"/>
      <c r="C3" s="354"/>
    </row>
    <row r="4" spans="1:10" ht="14.25" x14ac:dyDescent="0.2">
      <c r="A4" s="355" t="s">
        <v>13</v>
      </c>
      <c r="B4" s="355"/>
      <c r="C4" s="355"/>
      <c r="D4" s="355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52" t="s">
        <v>1</v>
      </c>
      <c r="B6" s="352"/>
      <c r="C6" s="356"/>
      <c r="D6" s="356"/>
      <c r="F6" s="12"/>
    </row>
    <row r="7" spans="1:10" s="3" customFormat="1" ht="15" customHeight="1" x14ac:dyDescent="0.25">
      <c r="A7" s="352" t="s">
        <v>2</v>
      </c>
      <c r="B7" s="352"/>
      <c r="C7" s="357"/>
      <c r="D7" s="357"/>
    </row>
    <row r="8" spans="1:10" s="3" customFormat="1" ht="15" customHeight="1" x14ac:dyDescent="0.25">
      <c r="A8" s="352" t="s">
        <v>3</v>
      </c>
      <c r="B8" s="352"/>
      <c r="C8" s="360"/>
      <c r="D8" s="360"/>
    </row>
    <row r="9" spans="1:10" s="3" customFormat="1" ht="15" customHeight="1" x14ac:dyDescent="0.25">
      <c r="A9" s="352" t="s">
        <v>4</v>
      </c>
      <c r="B9" s="352"/>
      <c r="C9" s="360"/>
      <c r="D9" s="360"/>
    </row>
    <row r="10" spans="1:10" x14ac:dyDescent="0.2">
      <c r="A10" s="1"/>
      <c r="B10" s="1"/>
      <c r="C10" s="1"/>
    </row>
    <row r="11" spans="1:10" x14ac:dyDescent="0.2">
      <c r="A11" s="358" t="s">
        <v>14</v>
      </c>
      <c r="B11" s="358"/>
      <c r="C11" s="358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52" t="s">
        <v>5</v>
      </c>
      <c r="B12" s="352"/>
      <c r="C12" s="361" t="s">
        <v>25</v>
      </c>
      <c r="D12" s="361"/>
    </row>
    <row r="13" spans="1:10" s="3" customFormat="1" ht="15" customHeight="1" x14ac:dyDescent="0.25">
      <c r="A13" s="352" t="s">
        <v>6</v>
      </c>
      <c r="B13" s="352"/>
      <c r="C13" s="364"/>
      <c r="D13" s="364"/>
    </row>
    <row r="14" spans="1:10" s="3" customFormat="1" ht="15" customHeight="1" x14ac:dyDescent="0.25">
      <c r="A14" s="352" t="s">
        <v>7</v>
      </c>
      <c r="B14" s="352"/>
      <c r="C14" s="365"/>
      <c r="D14" s="365"/>
    </row>
    <row r="15" spans="1:10" x14ac:dyDescent="0.2">
      <c r="A15" s="1"/>
      <c r="B15" s="1"/>
      <c r="C15" s="1"/>
    </row>
    <row r="16" spans="1:10" x14ac:dyDescent="0.2">
      <c r="A16" s="358" t="s">
        <v>15</v>
      </c>
      <c r="B16" s="358"/>
      <c r="C16" s="358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52" t="s">
        <v>5</v>
      </c>
      <c r="B17" s="352"/>
      <c r="C17" s="361"/>
      <c r="D17" s="361"/>
    </row>
    <row r="18" spans="1:5" s="3" customFormat="1" ht="15" customHeight="1" x14ac:dyDescent="0.25">
      <c r="A18" s="352" t="s">
        <v>16</v>
      </c>
      <c r="B18" s="352"/>
      <c r="C18" s="364"/>
      <c r="D18" s="364"/>
    </row>
    <row r="19" spans="1:5" s="3" customFormat="1" ht="15" customHeight="1" x14ac:dyDescent="0.25">
      <c r="A19" s="352" t="s">
        <v>7</v>
      </c>
      <c r="B19" s="352"/>
      <c r="C19" s="365"/>
      <c r="D19" s="365"/>
    </row>
    <row r="20" spans="1:5" x14ac:dyDescent="0.2">
      <c r="B20" s="353"/>
      <c r="C20" s="353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65" t="s">
        <v>327</v>
      </c>
    </row>
    <row r="29" spans="1:5" x14ac:dyDescent="0.2">
      <c r="A29" s="362" t="s">
        <v>10</v>
      </c>
      <c r="B29" s="362"/>
      <c r="C29" s="31"/>
    </row>
    <row r="30" spans="1:5" s="10" customFormat="1" ht="12" customHeight="1" x14ac:dyDescent="0.2">
      <c r="A30" s="60"/>
      <c r="B30" s="363" t="s">
        <v>11</v>
      </c>
      <c r="C30" s="363"/>
      <c r="D30" s="8"/>
      <c r="E30" s="9"/>
    </row>
    <row r="31" spans="1:5" x14ac:dyDescent="0.2">
      <c r="A31" s="31"/>
      <c r="B31" s="31"/>
      <c r="C31" s="31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18" priority="6">
      <formula>LEN(TRIM(A30))=0</formula>
    </cfRule>
  </conditionalFormatting>
  <conditionalFormatting sqref="B23:B24">
    <cfRule type="containsBlanks" dxfId="17" priority="4">
      <formula>LEN(TRIM(B23))=0</formula>
    </cfRule>
  </conditionalFormatting>
  <conditionalFormatting sqref="C6:D9">
    <cfRule type="containsBlanks" dxfId="16" priority="3">
      <formula>LEN(TRIM(C6))=0</formula>
    </cfRule>
  </conditionalFormatting>
  <conditionalFormatting sqref="C12:D14">
    <cfRule type="containsBlanks" dxfId="15" priority="2">
      <formula>LEN(TRIM(C12))=0</formula>
    </cfRule>
  </conditionalFormatting>
  <conditionalFormatting sqref="C17:D19">
    <cfRule type="containsBlanks" dxfId="14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G25" sqref="G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67" t="s">
        <v>12</v>
      </c>
      <c r="B1" s="367"/>
    </row>
    <row r="2" spans="1:10" s="2" customFormat="1" ht="30" customHeight="1" x14ac:dyDescent="0.25">
      <c r="A2" s="359" t="str">
        <f>'Príloha č. 1'!A2:D2</f>
        <v>Diagnostika pre biochemické vyšetrenie vrátane kúpy biochemického a imunochemického analyzátora</v>
      </c>
      <c r="B2" s="359"/>
      <c r="C2" s="359"/>
      <c r="D2" s="359"/>
    </row>
    <row r="3" spans="1:10" ht="24.95" customHeight="1" x14ac:dyDescent="0.2">
      <c r="A3" s="368"/>
      <c r="B3" s="368"/>
      <c r="C3" s="368"/>
    </row>
    <row r="4" spans="1:10" ht="18.75" customHeight="1" x14ac:dyDescent="0.2">
      <c r="A4" s="369" t="s">
        <v>18</v>
      </c>
      <c r="B4" s="369"/>
      <c r="C4" s="369"/>
      <c r="D4" s="369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66" t="s">
        <v>1</v>
      </c>
      <c r="B6" s="366"/>
      <c r="C6" s="59" t="str">
        <f>IF('Príloha č. 1'!$C$6="","",'Príloha č. 1'!$C$6)</f>
        <v/>
      </c>
      <c r="D6" s="59"/>
      <c r="E6" s="18"/>
    </row>
    <row r="7" spans="1:10" s="2" customFormat="1" ht="15" customHeight="1" x14ac:dyDescent="0.25">
      <c r="A7" s="366" t="s">
        <v>2</v>
      </c>
      <c r="B7" s="366"/>
      <c r="C7" s="59" t="str">
        <f>IF('Príloha č. 1'!$C$6="","",'Príloha č. 1'!$C$6)</f>
        <v/>
      </c>
      <c r="D7" s="59"/>
    </row>
    <row r="8" spans="1:10" ht="15" customHeight="1" x14ac:dyDescent="0.2">
      <c r="A8" s="367" t="s">
        <v>3</v>
      </c>
      <c r="B8" s="367"/>
      <c r="C8" s="21" t="str">
        <f>IF('Príloha č. 1'!C8:D8="","",'Príloha č. 1'!C8:D8)</f>
        <v/>
      </c>
      <c r="D8" s="17"/>
    </row>
    <row r="9" spans="1:10" ht="15" customHeight="1" x14ac:dyDescent="0.2">
      <c r="A9" s="367" t="s">
        <v>4</v>
      </c>
      <c r="B9" s="367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52" t="s">
        <v>19</v>
      </c>
      <c r="B11" s="352"/>
      <c r="C11" s="352"/>
      <c r="D11" s="352"/>
    </row>
    <row r="12" spans="1:10" ht="24.95" customHeight="1" x14ac:dyDescent="0.2">
      <c r="A12" s="2" t="s">
        <v>0</v>
      </c>
      <c r="B12" s="366" t="s">
        <v>26</v>
      </c>
      <c r="C12" s="366"/>
      <c r="D12" s="366"/>
    </row>
    <row r="13" spans="1:10" ht="3" customHeight="1" x14ac:dyDescent="0.2">
      <c r="A13" s="2"/>
      <c r="B13" s="62"/>
      <c r="C13" s="62"/>
      <c r="D13" s="62"/>
    </row>
    <row r="14" spans="1:10" ht="24.95" customHeight="1" x14ac:dyDescent="0.2">
      <c r="A14" s="2" t="s">
        <v>0</v>
      </c>
      <c r="B14" s="366" t="s">
        <v>20</v>
      </c>
      <c r="C14" s="366"/>
      <c r="D14" s="366"/>
    </row>
    <row r="15" spans="1:10" ht="3" customHeight="1" x14ac:dyDescent="0.2">
      <c r="A15" s="2"/>
      <c r="B15" s="62"/>
      <c r="C15" s="62"/>
      <c r="D15" s="62"/>
    </row>
    <row r="16" spans="1:10" ht="24.95" customHeight="1" x14ac:dyDescent="0.2">
      <c r="A16" s="2" t="s">
        <v>0</v>
      </c>
      <c r="B16" s="366" t="s">
        <v>21</v>
      </c>
      <c r="C16" s="366"/>
      <c r="D16" s="366"/>
    </row>
    <row r="17" spans="1:5" ht="3" customHeight="1" x14ac:dyDescent="0.2">
      <c r="A17" s="2"/>
      <c r="B17" s="62"/>
      <c r="C17" s="62"/>
      <c r="D17" s="62"/>
    </row>
    <row r="18" spans="1:5" ht="36" customHeight="1" x14ac:dyDescent="0.2">
      <c r="A18" s="2" t="s">
        <v>0</v>
      </c>
      <c r="B18" s="366" t="s">
        <v>22</v>
      </c>
      <c r="C18" s="366"/>
      <c r="D18" s="366"/>
    </row>
    <row r="19" spans="1:5" ht="3" customHeight="1" x14ac:dyDescent="0.2">
      <c r="A19" s="2"/>
      <c r="B19" s="62"/>
      <c r="C19" s="62"/>
      <c r="D19" s="62"/>
    </row>
    <row r="20" spans="1:5" ht="19.5" customHeight="1" x14ac:dyDescent="0.2">
      <c r="A20" s="2" t="s">
        <v>0</v>
      </c>
      <c r="B20" s="366" t="s">
        <v>23</v>
      </c>
      <c r="C20" s="366"/>
      <c r="D20" s="366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327</v>
      </c>
    </row>
    <row r="27" spans="1:5" s="7" customFormat="1" x14ac:dyDescent="0.2">
      <c r="A27" s="362" t="s">
        <v>10</v>
      </c>
      <c r="B27" s="362"/>
      <c r="C27" s="31"/>
    </row>
    <row r="28" spans="1:5" s="10" customFormat="1" ht="12" customHeight="1" x14ac:dyDescent="0.2">
      <c r="A28" s="60"/>
      <c r="B28" s="370" t="s">
        <v>11</v>
      </c>
      <c r="C28" s="370"/>
      <c r="D28" s="8"/>
      <c r="E28" s="9"/>
    </row>
    <row r="29" spans="1:5" x14ac:dyDescent="0.2">
      <c r="A29" s="61"/>
      <c r="B29" s="61"/>
      <c r="C29" s="61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13" priority="8">
      <formula>LEN(TRIM(A28))=0</formula>
    </cfRule>
  </conditionalFormatting>
  <conditionalFormatting sqref="B23">
    <cfRule type="containsBlanks" dxfId="12" priority="5">
      <formula>LEN(TRIM(B23))=0</formula>
    </cfRule>
  </conditionalFormatting>
  <conditionalFormatting sqref="C6:C7">
    <cfRule type="containsBlanks" dxfId="11" priority="4">
      <formula>LEN(TRIM(C6))=0</formula>
    </cfRule>
    <cfRule type="containsBlanks" dxfId="10" priority="7">
      <formula>LEN(TRIM(C6))=0</formula>
    </cfRule>
  </conditionalFormatting>
  <conditionalFormatting sqref="B22">
    <cfRule type="containsBlanks" dxfId="9" priority="6">
      <formula>LEN(TRIM(B22))=0</formula>
    </cfRule>
  </conditionalFormatting>
  <conditionalFormatting sqref="C8:C9">
    <cfRule type="containsBlanks" dxfId="8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3"/>
  <sheetViews>
    <sheetView showGridLines="0" zoomScaleNormal="100" workbookViewId="0">
      <selection activeCell="G21" sqref="G20:G21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367" t="s">
        <v>12</v>
      </c>
      <c r="B1" s="367"/>
      <c r="C1" s="1"/>
      <c r="D1" s="1"/>
    </row>
    <row r="2" spans="1:10" s="22" customFormat="1" ht="39" customHeight="1" x14ac:dyDescent="0.2">
      <c r="A2" s="359" t="str">
        <f>'Príloha č. 1'!A2:D2</f>
        <v>Diagnostika pre biochemické vyšetrenie vrátane kúpy biochemického a imunochemického analyzátora</v>
      </c>
      <c r="B2" s="359"/>
      <c r="C2" s="359"/>
      <c r="D2" s="359"/>
    </row>
    <row r="3" spans="1:10" ht="15" customHeight="1" x14ac:dyDescent="0.2">
      <c r="A3" s="368"/>
      <c r="B3" s="368"/>
      <c r="C3" s="368"/>
      <c r="D3" s="1"/>
    </row>
    <row r="4" spans="1:10" s="25" customFormat="1" ht="35.1" customHeight="1" x14ac:dyDescent="0.25">
      <c r="A4" s="371" t="s">
        <v>24</v>
      </c>
      <c r="B4" s="371"/>
      <c r="C4" s="371"/>
      <c r="D4" s="371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367" t="s">
        <v>1</v>
      </c>
      <c r="B6" s="367"/>
      <c r="C6" s="372" t="str">
        <f>IF('Príloha č. 1'!$C$6="","",'Príloha č. 1'!$C$6)</f>
        <v/>
      </c>
      <c r="D6" s="372"/>
      <c r="E6" s="26"/>
    </row>
    <row r="7" spans="1:10" s="22" customFormat="1" ht="15" customHeight="1" x14ac:dyDescent="0.2">
      <c r="A7" s="367" t="s">
        <v>2</v>
      </c>
      <c r="B7" s="367"/>
      <c r="C7" s="374" t="str">
        <f>IF('Príloha č. 1'!$C$7="","",'Príloha č. 1'!$C$7)</f>
        <v/>
      </c>
      <c r="D7" s="374"/>
    </row>
    <row r="8" spans="1:10" s="22" customFormat="1" ht="15" customHeight="1" x14ac:dyDescent="0.2">
      <c r="A8" s="367" t="s">
        <v>3</v>
      </c>
      <c r="B8" s="367"/>
      <c r="C8" s="374" t="str">
        <f>IF('Príloha č. 1'!C8:D8="","",'Príloha č. 1'!C8:D8)</f>
        <v/>
      </c>
      <c r="D8" s="374"/>
    </row>
    <row r="9" spans="1:10" s="22" customFormat="1" ht="15" customHeight="1" x14ac:dyDescent="0.2">
      <c r="A9" s="367" t="s">
        <v>4</v>
      </c>
      <c r="B9" s="367"/>
      <c r="C9" s="374" t="str">
        <f>IF('Príloha č. 1'!C9:D9="","",'Príloha č. 1'!C9:D9)</f>
        <v/>
      </c>
      <c r="D9" s="374"/>
    </row>
    <row r="10" spans="1:10" s="22" customFormat="1" ht="15" customHeight="1" x14ac:dyDescent="0.2">
      <c r="A10" s="1"/>
      <c r="B10" s="1"/>
      <c r="C10" s="211"/>
      <c r="D10" s="1"/>
    </row>
    <row r="11" spans="1:10" s="27" customFormat="1" ht="36.75" customHeight="1" x14ac:dyDescent="0.25">
      <c r="A11" s="352" t="s">
        <v>309</v>
      </c>
      <c r="B11" s="352"/>
      <c r="C11" s="352"/>
      <c r="D11" s="352"/>
    </row>
    <row r="12" spans="1:10" x14ac:dyDescent="0.2">
      <c r="A12" s="1"/>
      <c r="B12" s="1"/>
      <c r="C12" s="1"/>
      <c r="D12" s="1"/>
    </row>
    <row r="13" spans="1:10" s="58" customFormat="1" ht="15" customHeight="1" x14ac:dyDescent="0.2">
      <c r="A13" s="246"/>
      <c r="B13" s="246"/>
      <c r="C13" s="246"/>
      <c r="D13" s="246"/>
    </row>
    <row r="14" spans="1:10" s="58" customFormat="1" ht="15" customHeight="1" x14ac:dyDescent="0.2">
      <c r="A14" s="246"/>
      <c r="B14" s="246"/>
      <c r="C14" s="246"/>
      <c r="D14" s="246"/>
    </row>
    <row r="15" spans="1:10" s="22" customFormat="1" ht="15" customHeight="1" x14ac:dyDescent="0.2">
      <c r="A15" s="1" t="s">
        <v>8</v>
      </c>
      <c r="B15" s="247" t="str">
        <f>IF('Príloha č. 1'!B23:B23="","",'Príloha č. 1'!B23:B23)</f>
        <v/>
      </c>
      <c r="C15" s="17"/>
      <c r="D15" s="1"/>
    </row>
    <row r="16" spans="1:10" s="36" customFormat="1" ht="15" customHeight="1" x14ac:dyDescent="0.25">
      <c r="A16" s="2" t="s">
        <v>9</v>
      </c>
      <c r="B16" s="248" t="str">
        <f>IF('Príloha č. 1'!B24:B24="","",'Príloha č. 1'!B24:B24)</f>
        <v/>
      </c>
      <c r="C16" s="249"/>
      <c r="D16" s="2"/>
    </row>
    <row r="17" spans="1:5" s="22" customFormat="1" ht="15" customHeight="1" x14ac:dyDescent="0.2">
      <c r="A17" s="1"/>
      <c r="B17" s="1"/>
      <c r="C17" s="1"/>
      <c r="D17" s="1"/>
    </row>
    <row r="18" spans="1:5" ht="39.950000000000003" customHeight="1" x14ac:dyDescent="0.2">
      <c r="A18" s="1"/>
      <c r="B18" s="1"/>
      <c r="C18" s="1"/>
      <c r="D18" s="15"/>
    </row>
    <row r="19" spans="1:5" ht="45" customHeight="1" x14ac:dyDescent="0.2">
      <c r="A19" s="1"/>
      <c r="B19" s="1"/>
      <c r="C19" s="1"/>
      <c r="D19" s="30" t="s">
        <v>328</v>
      </c>
    </row>
    <row r="22" spans="1:5" s="31" customFormat="1" ht="11.25" x14ac:dyDescent="0.2">
      <c r="A22" s="362" t="s">
        <v>10</v>
      </c>
      <c r="B22" s="362"/>
    </row>
    <row r="23" spans="1:5" s="35" customFormat="1" ht="12" customHeight="1" x14ac:dyDescent="0.2">
      <c r="A23" s="32"/>
      <c r="B23" s="373" t="s">
        <v>11</v>
      </c>
      <c r="C23" s="373"/>
      <c r="D23" s="33"/>
      <c r="E23" s="34"/>
    </row>
  </sheetData>
  <mergeCells count="15">
    <mergeCell ref="A22:B22"/>
    <mergeCell ref="B23:C23"/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7" priority="2">
      <formula>LEN(TRIM(C6))=0</formula>
    </cfRule>
  </conditionalFormatting>
  <conditionalFormatting sqref="B15:B16">
    <cfRule type="containsBlanks" dxfId="6" priority="1">
      <formula>LEN(TRIM(B15))=0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138"/>
  <sheetViews>
    <sheetView showGridLines="0" tabSelected="1" zoomScale="80" zoomScaleNormal="80" workbookViewId="0">
      <selection activeCell="B110" sqref="B110:D110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70" customWidth="1"/>
    <col min="5" max="5" width="19.42578125" style="70" customWidth="1"/>
    <col min="6" max="6" width="29.28515625" style="70" customWidth="1"/>
    <col min="7" max="7" width="15.7109375" style="70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377" t="s">
        <v>12</v>
      </c>
      <c r="B1" s="377"/>
      <c r="C1" s="377"/>
      <c r="D1" s="377"/>
    </row>
    <row r="2" spans="1:11" ht="30" customHeight="1" x14ac:dyDescent="0.2">
      <c r="A2" s="384" t="s">
        <v>303</v>
      </c>
      <c r="B2" s="384"/>
      <c r="C2" s="384"/>
      <c r="D2" s="384"/>
      <c r="E2" s="384"/>
      <c r="F2" s="384"/>
      <c r="G2" s="54"/>
      <c r="H2" s="54"/>
      <c r="I2" s="54"/>
      <c r="J2" s="54"/>
      <c r="K2" s="54"/>
    </row>
    <row r="3" spans="1:11" s="38" customFormat="1" ht="30" customHeight="1" x14ac:dyDescent="0.25">
      <c r="A3" s="378" t="s">
        <v>48</v>
      </c>
      <c r="B3" s="378"/>
      <c r="C3" s="378"/>
      <c r="D3" s="378"/>
      <c r="E3" s="378"/>
      <c r="F3" s="378"/>
      <c r="G3" s="53"/>
      <c r="H3" s="53"/>
      <c r="I3" s="53"/>
      <c r="J3" s="53"/>
      <c r="K3" s="53"/>
    </row>
    <row r="4" spans="1:11" s="38" customFormat="1" ht="11.25" customHeight="1" thickBot="1" x14ac:dyDescent="0.3">
      <c r="A4" s="67"/>
      <c r="B4" s="67"/>
      <c r="C4" s="67"/>
      <c r="D4" s="67"/>
      <c r="E4" s="53"/>
      <c r="F4" s="53"/>
      <c r="G4" s="53"/>
      <c r="H4" s="53"/>
      <c r="I4" s="53"/>
      <c r="J4" s="53"/>
      <c r="K4" s="53"/>
    </row>
    <row r="5" spans="1:11" s="38" customFormat="1" ht="95.25" customHeight="1" x14ac:dyDescent="0.25">
      <c r="A5" s="379" t="s">
        <v>45</v>
      </c>
      <c r="B5" s="380"/>
      <c r="C5" s="380"/>
      <c r="D5" s="381"/>
      <c r="E5" s="382" t="s">
        <v>46</v>
      </c>
      <c r="F5" s="383"/>
      <c r="G5" s="53"/>
      <c r="H5" s="53"/>
      <c r="I5" s="53"/>
      <c r="J5" s="53"/>
      <c r="K5" s="53"/>
    </row>
    <row r="6" spans="1:11" s="38" customFormat="1" ht="30" customHeight="1" thickBot="1" x14ac:dyDescent="0.3">
      <c r="A6" s="68"/>
      <c r="B6" s="98"/>
      <c r="C6" s="98"/>
      <c r="D6" s="69"/>
      <c r="E6" s="52" t="s">
        <v>51</v>
      </c>
      <c r="F6" s="55" t="s">
        <v>47</v>
      </c>
      <c r="G6" s="53"/>
      <c r="H6" s="53"/>
      <c r="I6" s="53"/>
      <c r="J6" s="53"/>
      <c r="K6" s="53"/>
    </row>
    <row r="7" spans="1:11" s="38" customFormat="1" ht="30" customHeight="1" x14ac:dyDescent="0.25">
      <c r="A7" s="394" t="s">
        <v>291</v>
      </c>
      <c r="B7" s="395"/>
      <c r="C7" s="395"/>
      <c r="D7" s="395"/>
      <c r="E7" s="395"/>
      <c r="F7" s="396"/>
      <c r="G7" s="53"/>
      <c r="H7" s="53"/>
      <c r="I7" s="53"/>
      <c r="J7" s="53"/>
      <c r="K7" s="53"/>
    </row>
    <row r="8" spans="1:11" s="38" customFormat="1" ht="30" customHeight="1" x14ac:dyDescent="0.25">
      <c r="A8" s="113" t="s">
        <v>27</v>
      </c>
      <c r="B8" s="397" t="s">
        <v>53</v>
      </c>
      <c r="C8" s="398"/>
      <c r="D8" s="399"/>
      <c r="E8" s="112"/>
      <c r="F8" s="114"/>
      <c r="G8" s="53"/>
      <c r="H8" s="53"/>
      <c r="I8" s="53"/>
      <c r="J8" s="53"/>
      <c r="K8" s="53"/>
    </row>
    <row r="9" spans="1:11" s="38" customFormat="1" ht="41.25" customHeight="1" x14ac:dyDescent="0.25">
      <c r="A9" s="73"/>
      <c r="B9" s="74" t="s">
        <v>54</v>
      </c>
      <c r="C9" s="75" t="s">
        <v>55</v>
      </c>
      <c r="D9" s="99" t="s">
        <v>56</v>
      </c>
      <c r="E9" s="375" t="s">
        <v>216</v>
      </c>
      <c r="F9" s="376"/>
      <c r="G9" s="53"/>
      <c r="H9" s="53"/>
      <c r="I9" s="53"/>
      <c r="J9" s="53"/>
      <c r="K9" s="53"/>
    </row>
    <row r="10" spans="1:11" s="38" customFormat="1" ht="30" customHeight="1" x14ac:dyDescent="0.25">
      <c r="A10" s="76" t="s">
        <v>57</v>
      </c>
      <c r="B10" s="77" t="s">
        <v>58</v>
      </c>
      <c r="C10" s="78" t="s">
        <v>59</v>
      </c>
      <c r="D10" s="100">
        <f>4*8500*1.2</f>
        <v>40800</v>
      </c>
      <c r="E10" s="105"/>
      <c r="F10" s="116"/>
      <c r="G10" s="53"/>
      <c r="H10" s="53"/>
      <c r="I10" s="53"/>
      <c r="J10" s="53"/>
      <c r="K10" s="53"/>
    </row>
    <row r="11" spans="1:11" s="38" customFormat="1" ht="30" customHeight="1" x14ac:dyDescent="0.25">
      <c r="A11" s="76" t="s">
        <v>60</v>
      </c>
      <c r="B11" s="79" t="s">
        <v>61</v>
      </c>
      <c r="C11" s="78" t="s">
        <v>62</v>
      </c>
      <c r="D11" s="100">
        <f>4*20000*1.2</f>
        <v>96000</v>
      </c>
      <c r="E11" s="107"/>
      <c r="F11" s="117"/>
      <c r="G11" s="53"/>
      <c r="H11" s="53"/>
      <c r="I11" s="53"/>
      <c r="J11" s="53"/>
      <c r="K11" s="53"/>
    </row>
    <row r="12" spans="1:11" s="38" customFormat="1" ht="30" customHeight="1" x14ac:dyDescent="0.25">
      <c r="A12" s="76" t="s">
        <v>63</v>
      </c>
      <c r="B12" s="79" t="s">
        <v>64</v>
      </c>
      <c r="C12" s="78" t="s">
        <v>65</v>
      </c>
      <c r="D12" s="100">
        <f>4*3000*1.2</f>
        <v>14400</v>
      </c>
      <c r="E12" s="104"/>
      <c r="F12" s="117"/>
      <c r="G12" s="53"/>
      <c r="H12" s="53"/>
      <c r="I12" s="53"/>
      <c r="J12" s="53"/>
      <c r="K12" s="53"/>
    </row>
    <row r="13" spans="1:11" s="38" customFormat="1" ht="30" customHeight="1" x14ac:dyDescent="0.25">
      <c r="A13" s="76" t="s">
        <v>66</v>
      </c>
      <c r="B13" s="79" t="s">
        <v>67</v>
      </c>
      <c r="C13" s="78" t="s">
        <v>68</v>
      </c>
      <c r="D13" s="100">
        <f>4*19000*1.2</f>
        <v>91200</v>
      </c>
      <c r="E13" s="105"/>
      <c r="F13" s="115"/>
      <c r="G13" s="53"/>
      <c r="H13" s="53"/>
      <c r="I13" s="53"/>
      <c r="J13" s="53"/>
      <c r="K13" s="53"/>
    </row>
    <row r="14" spans="1:11" s="38" customFormat="1" ht="30" customHeight="1" x14ac:dyDescent="0.25">
      <c r="A14" s="76" t="s">
        <v>69</v>
      </c>
      <c r="B14" s="79" t="s">
        <v>70</v>
      </c>
      <c r="C14" s="78" t="s">
        <v>71</v>
      </c>
      <c r="D14" s="100">
        <f>4*14000*1.2</f>
        <v>67200</v>
      </c>
      <c r="E14" s="104"/>
      <c r="F14" s="116"/>
      <c r="G14" s="53"/>
      <c r="H14" s="53"/>
      <c r="I14" s="53"/>
      <c r="J14" s="53"/>
      <c r="K14" s="53"/>
    </row>
    <row r="15" spans="1:11" s="38" customFormat="1" ht="30" customHeight="1" x14ac:dyDescent="0.25">
      <c r="A15" s="87" t="s">
        <v>72</v>
      </c>
      <c r="B15" s="127" t="s">
        <v>73</v>
      </c>
      <c r="C15" s="128" t="s">
        <v>74</v>
      </c>
      <c r="D15" s="129">
        <f>4*9000*1.2</f>
        <v>43200</v>
      </c>
      <c r="E15" s="104"/>
      <c r="F15" s="117"/>
      <c r="G15" s="53"/>
      <c r="H15" s="53"/>
      <c r="I15" s="53"/>
      <c r="J15" s="53"/>
      <c r="K15" s="53"/>
    </row>
    <row r="16" spans="1:11" s="38" customFormat="1" ht="30" customHeight="1" x14ac:dyDescent="0.25">
      <c r="A16" s="76" t="s">
        <v>75</v>
      </c>
      <c r="B16" s="79" t="s">
        <v>76</v>
      </c>
      <c r="C16" s="78" t="s">
        <v>77</v>
      </c>
      <c r="D16" s="100">
        <f>4*12000*1.2</f>
        <v>57600</v>
      </c>
      <c r="E16" s="104"/>
      <c r="F16" s="115"/>
      <c r="G16" s="53"/>
      <c r="H16" s="53"/>
      <c r="I16" s="53"/>
      <c r="J16" s="53"/>
      <c r="K16" s="53"/>
    </row>
    <row r="17" spans="1:11" s="38" customFormat="1" ht="30" customHeight="1" x14ac:dyDescent="0.25">
      <c r="A17" s="80" t="s">
        <v>78</v>
      </c>
      <c r="B17" s="81" t="s">
        <v>79</v>
      </c>
      <c r="C17" s="82" t="s">
        <v>80</v>
      </c>
      <c r="D17" s="101">
        <f>4*4000*1.2</f>
        <v>19200</v>
      </c>
      <c r="E17" s="106"/>
      <c r="F17" s="118"/>
      <c r="G17" s="53"/>
      <c r="H17" s="53"/>
      <c r="I17" s="53"/>
      <c r="J17" s="53"/>
      <c r="K17" s="53"/>
    </row>
    <row r="18" spans="1:11" s="38" customFormat="1" ht="30" customHeight="1" x14ac:dyDescent="0.25">
      <c r="A18" s="72" t="s">
        <v>28</v>
      </c>
      <c r="B18" s="400" t="s">
        <v>81</v>
      </c>
      <c r="C18" s="401"/>
      <c r="D18" s="402"/>
      <c r="E18" s="105"/>
      <c r="F18" s="116"/>
      <c r="G18" s="53"/>
      <c r="H18" s="53"/>
      <c r="I18" s="53"/>
      <c r="J18" s="53"/>
      <c r="K18" s="53"/>
    </row>
    <row r="19" spans="1:11" s="38" customFormat="1" ht="39.75" customHeight="1" x14ac:dyDescent="0.25">
      <c r="A19" s="73"/>
      <c r="B19" s="74" t="s">
        <v>54</v>
      </c>
      <c r="C19" s="75" t="s">
        <v>55</v>
      </c>
      <c r="D19" s="99" t="s">
        <v>56</v>
      </c>
      <c r="E19" s="375" t="s">
        <v>216</v>
      </c>
      <c r="F19" s="376"/>
      <c r="G19" s="53"/>
      <c r="H19" s="53"/>
      <c r="I19" s="53"/>
      <c r="J19" s="53"/>
      <c r="K19" s="53"/>
    </row>
    <row r="20" spans="1:11" s="38" customFormat="1" ht="30" customHeight="1" x14ac:dyDescent="0.25">
      <c r="A20" s="76" t="s">
        <v>82</v>
      </c>
      <c r="B20" s="77" t="s">
        <v>83</v>
      </c>
      <c r="C20" s="78" t="s">
        <v>84</v>
      </c>
      <c r="D20" s="100">
        <f>4*9000*1.2</f>
        <v>43200</v>
      </c>
      <c r="E20" s="110"/>
      <c r="F20" s="116"/>
      <c r="G20" s="53"/>
      <c r="H20" s="53"/>
      <c r="I20" s="53"/>
      <c r="J20" s="53"/>
      <c r="K20" s="53"/>
    </row>
    <row r="21" spans="1:11" s="38" customFormat="1" ht="30" customHeight="1" x14ac:dyDescent="0.25">
      <c r="A21" s="76" t="s">
        <v>85</v>
      </c>
      <c r="B21" s="79" t="s">
        <v>86</v>
      </c>
      <c r="C21" s="78" t="s">
        <v>87</v>
      </c>
      <c r="D21" s="100">
        <f>4*3000*1.2</f>
        <v>14400</v>
      </c>
      <c r="E21" s="108"/>
      <c r="F21" s="119"/>
      <c r="G21" s="53"/>
      <c r="H21" s="53"/>
      <c r="I21" s="53"/>
      <c r="J21" s="53"/>
      <c r="K21" s="53"/>
    </row>
    <row r="22" spans="1:11" s="38" customFormat="1" ht="30" customHeight="1" x14ac:dyDescent="0.25">
      <c r="A22" s="76" t="s">
        <v>88</v>
      </c>
      <c r="B22" s="79" t="s">
        <v>89</v>
      </c>
      <c r="C22" s="78" t="s">
        <v>90</v>
      </c>
      <c r="D22" s="100">
        <f>4*23000*1.2</f>
        <v>110400</v>
      </c>
      <c r="E22" s="109"/>
      <c r="F22" s="120"/>
      <c r="G22" s="53"/>
      <c r="H22" s="53"/>
      <c r="I22" s="53"/>
      <c r="J22" s="53"/>
      <c r="K22" s="53"/>
    </row>
    <row r="23" spans="1:11" s="38" customFormat="1" ht="30" customHeight="1" x14ac:dyDescent="0.25">
      <c r="A23" s="76" t="s">
        <v>91</v>
      </c>
      <c r="B23" s="79" t="s">
        <v>92</v>
      </c>
      <c r="C23" s="78" t="s">
        <v>93</v>
      </c>
      <c r="D23" s="100">
        <f>4*1600*1.2</f>
        <v>7680</v>
      </c>
      <c r="E23" s="108"/>
      <c r="F23" s="117"/>
      <c r="G23" s="53"/>
      <c r="H23" s="53"/>
      <c r="I23" s="53"/>
      <c r="J23" s="53"/>
      <c r="K23" s="53"/>
    </row>
    <row r="24" spans="1:11" s="38" customFormat="1" ht="30" customHeight="1" x14ac:dyDescent="0.25">
      <c r="A24" s="76" t="s">
        <v>94</v>
      </c>
      <c r="B24" s="79" t="s">
        <v>95</v>
      </c>
      <c r="C24" s="78" t="s">
        <v>96</v>
      </c>
      <c r="D24" s="100">
        <f>4*43000*1.2</f>
        <v>206400</v>
      </c>
      <c r="E24" s="108"/>
      <c r="F24" s="117"/>
      <c r="G24" s="53"/>
      <c r="H24" s="53"/>
      <c r="I24" s="53"/>
      <c r="J24" s="53"/>
      <c r="K24" s="53"/>
    </row>
    <row r="25" spans="1:11" s="38" customFormat="1" ht="30" customHeight="1" x14ac:dyDescent="0.25">
      <c r="A25" s="76" t="s">
        <v>97</v>
      </c>
      <c r="B25" s="79" t="s">
        <v>98</v>
      </c>
      <c r="C25" s="78" t="s">
        <v>99</v>
      </c>
      <c r="D25" s="100">
        <f>4*2000*1.2</f>
        <v>9600</v>
      </c>
      <c r="E25" s="111"/>
      <c r="F25" s="115"/>
      <c r="G25" s="53"/>
      <c r="H25" s="53"/>
      <c r="I25" s="53"/>
      <c r="J25" s="53"/>
      <c r="K25" s="53"/>
    </row>
    <row r="26" spans="1:11" s="38" customFormat="1" ht="30" customHeight="1" x14ac:dyDescent="0.25">
      <c r="A26" s="76" t="s">
        <v>100</v>
      </c>
      <c r="B26" s="79" t="s">
        <v>101</v>
      </c>
      <c r="C26" s="78" t="s">
        <v>102</v>
      </c>
      <c r="D26" s="100">
        <f>4*53000*1.2</f>
        <v>254400</v>
      </c>
      <c r="E26" s="108"/>
      <c r="F26" s="114"/>
      <c r="G26" s="53"/>
      <c r="H26" s="53"/>
      <c r="I26" s="53"/>
      <c r="J26" s="53"/>
      <c r="K26" s="53"/>
    </row>
    <row r="27" spans="1:11" s="38" customFormat="1" ht="30" customHeight="1" x14ac:dyDescent="0.25">
      <c r="A27" s="83" t="s">
        <v>103</v>
      </c>
      <c r="B27" s="79" t="s">
        <v>104</v>
      </c>
      <c r="C27" s="84" t="s">
        <v>105</v>
      </c>
      <c r="D27" s="100">
        <f>4*11000*1.2</f>
        <v>52800</v>
      </c>
      <c r="E27" s="108"/>
      <c r="F27" s="116"/>
      <c r="G27" s="53"/>
      <c r="H27" s="53"/>
      <c r="I27" s="53"/>
      <c r="J27" s="53"/>
      <c r="K27" s="53"/>
    </row>
    <row r="28" spans="1:11" s="38" customFormat="1" ht="30" customHeight="1" x14ac:dyDescent="0.25">
      <c r="A28" s="76" t="s">
        <v>106</v>
      </c>
      <c r="B28" s="77" t="s">
        <v>107</v>
      </c>
      <c r="C28" s="78" t="s">
        <v>108</v>
      </c>
      <c r="D28" s="100">
        <f>4*1500*1.2</f>
        <v>7200</v>
      </c>
      <c r="E28" s="111"/>
      <c r="F28" s="115"/>
      <c r="G28" s="53"/>
      <c r="H28" s="53"/>
      <c r="I28" s="53"/>
      <c r="J28" s="53"/>
      <c r="K28" s="53"/>
    </row>
    <row r="29" spans="1:11" s="38" customFormat="1" ht="30" customHeight="1" x14ac:dyDescent="0.25">
      <c r="A29" s="76" t="s">
        <v>109</v>
      </c>
      <c r="B29" s="79" t="s">
        <v>110</v>
      </c>
      <c r="C29" s="78" t="s">
        <v>111</v>
      </c>
      <c r="D29" s="100">
        <f>4*12000*1.2</f>
        <v>57600</v>
      </c>
      <c r="E29" s="108"/>
      <c r="F29" s="119"/>
      <c r="G29" s="53"/>
      <c r="H29" s="53"/>
      <c r="I29" s="53"/>
      <c r="J29" s="53"/>
      <c r="K29" s="53"/>
    </row>
    <row r="30" spans="1:11" s="38" customFormat="1" ht="30" customHeight="1" x14ac:dyDescent="0.25">
      <c r="A30" s="76" t="s">
        <v>112</v>
      </c>
      <c r="B30" s="79" t="s">
        <v>113</v>
      </c>
      <c r="C30" s="78" t="s">
        <v>114</v>
      </c>
      <c r="D30" s="100">
        <f>4*4500*1.2</f>
        <v>21600</v>
      </c>
      <c r="E30" s="108"/>
      <c r="F30" s="119"/>
      <c r="G30" s="53"/>
      <c r="H30" s="53"/>
      <c r="I30" s="53"/>
      <c r="J30" s="53"/>
      <c r="K30" s="53"/>
    </row>
    <row r="31" spans="1:11" s="38" customFormat="1" ht="30" customHeight="1" x14ac:dyDescent="0.25">
      <c r="A31" s="76" t="s">
        <v>115</v>
      </c>
      <c r="B31" s="79" t="s">
        <v>116</v>
      </c>
      <c r="C31" s="78" t="s">
        <v>117</v>
      </c>
      <c r="D31" s="100">
        <f>4*400*1.2</f>
        <v>1920</v>
      </c>
      <c r="E31" s="110"/>
      <c r="F31" s="116"/>
      <c r="G31" s="53"/>
      <c r="H31" s="53"/>
      <c r="I31" s="53"/>
      <c r="J31" s="53"/>
      <c r="K31" s="53"/>
    </row>
    <row r="32" spans="1:11" s="38" customFormat="1" ht="30" customHeight="1" x14ac:dyDescent="0.25">
      <c r="A32" s="76" t="s">
        <v>118</v>
      </c>
      <c r="B32" s="79" t="s">
        <v>119</v>
      </c>
      <c r="C32" s="78" t="s">
        <v>120</v>
      </c>
      <c r="D32" s="100">
        <f>4*2300*1.2</f>
        <v>11040</v>
      </c>
      <c r="E32" s="108"/>
      <c r="F32" s="119"/>
      <c r="G32" s="53"/>
      <c r="H32" s="53"/>
      <c r="I32" s="53"/>
      <c r="J32" s="53"/>
      <c r="K32" s="53"/>
    </row>
    <row r="33" spans="1:11" s="38" customFormat="1" ht="30" customHeight="1" x14ac:dyDescent="0.25">
      <c r="A33" s="76" t="s">
        <v>121</v>
      </c>
      <c r="B33" s="79" t="s">
        <v>122</v>
      </c>
      <c r="C33" s="78" t="s">
        <v>123</v>
      </c>
      <c r="D33" s="100">
        <f>4*1700*1.2</f>
        <v>8160</v>
      </c>
      <c r="E33" s="110"/>
      <c r="F33" s="116"/>
      <c r="G33" s="53"/>
      <c r="H33" s="53"/>
      <c r="I33" s="53"/>
      <c r="J33" s="53"/>
      <c r="K33" s="53"/>
    </row>
    <row r="34" spans="1:11" s="38" customFormat="1" ht="30" customHeight="1" x14ac:dyDescent="0.25">
      <c r="A34" s="76" t="s">
        <v>124</v>
      </c>
      <c r="B34" s="79" t="s">
        <v>125</v>
      </c>
      <c r="C34" s="78" t="s">
        <v>126</v>
      </c>
      <c r="D34" s="100">
        <f>4*8500*1.2</f>
        <v>40800</v>
      </c>
      <c r="E34" s="108"/>
      <c r="F34" s="119"/>
      <c r="G34" s="53"/>
      <c r="H34" s="53"/>
      <c r="I34" s="53"/>
      <c r="J34" s="53"/>
      <c r="K34" s="53"/>
    </row>
    <row r="35" spans="1:11" s="38" customFormat="1" ht="30" customHeight="1" x14ac:dyDescent="0.25">
      <c r="A35" s="76" t="s">
        <v>127</v>
      </c>
      <c r="B35" s="79" t="s">
        <v>128</v>
      </c>
      <c r="C35" s="78" t="s">
        <v>128</v>
      </c>
      <c r="D35" s="100">
        <f>4*11000*1.2</f>
        <v>52800</v>
      </c>
      <c r="E35" s="108"/>
      <c r="F35" s="119"/>
      <c r="G35" s="53"/>
      <c r="H35" s="53"/>
      <c r="I35" s="53"/>
      <c r="J35" s="53"/>
      <c r="K35" s="53"/>
    </row>
    <row r="36" spans="1:11" s="38" customFormat="1" ht="30" customHeight="1" x14ac:dyDescent="0.25">
      <c r="A36" s="76" t="s">
        <v>129</v>
      </c>
      <c r="B36" s="79" t="s">
        <v>130</v>
      </c>
      <c r="C36" s="78" t="s">
        <v>131</v>
      </c>
      <c r="D36" s="100">
        <f>4*600*1.2</f>
        <v>2880</v>
      </c>
      <c r="E36" s="111"/>
      <c r="F36" s="121"/>
      <c r="G36" s="53"/>
      <c r="H36" s="53"/>
      <c r="I36" s="53"/>
      <c r="J36" s="53"/>
      <c r="K36" s="53"/>
    </row>
    <row r="37" spans="1:11" s="38" customFormat="1" ht="30" customHeight="1" x14ac:dyDescent="0.25">
      <c r="A37" s="76" t="s">
        <v>132</v>
      </c>
      <c r="B37" s="79" t="s">
        <v>133</v>
      </c>
      <c r="C37" s="78" t="s">
        <v>134</v>
      </c>
      <c r="D37" s="100">
        <f>4*12500*1.2</f>
        <v>60000</v>
      </c>
      <c r="E37" s="110"/>
      <c r="F37" s="116"/>
      <c r="G37" s="53"/>
      <c r="H37" s="53"/>
      <c r="I37" s="53"/>
      <c r="J37" s="53"/>
      <c r="K37" s="53"/>
    </row>
    <row r="38" spans="1:11" s="38" customFormat="1" ht="30" customHeight="1" x14ac:dyDescent="0.25">
      <c r="A38" s="76" t="s">
        <v>135</v>
      </c>
      <c r="B38" s="79" t="s">
        <v>136</v>
      </c>
      <c r="C38" s="78" t="s">
        <v>137</v>
      </c>
      <c r="D38" s="100">
        <f>4*42000*1.2</f>
        <v>201600</v>
      </c>
      <c r="E38" s="106"/>
      <c r="F38" s="118"/>
      <c r="G38" s="53"/>
      <c r="H38" s="53"/>
      <c r="I38" s="53"/>
      <c r="J38" s="53"/>
      <c r="K38" s="53"/>
    </row>
    <row r="39" spans="1:11" s="38" customFormat="1" ht="30" customHeight="1" x14ac:dyDescent="0.25">
      <c r="A39" s="72" t="s">
        <v>29</v>
      </c>
      <c r="B39" s="403" t="s">
        <v>138</v>
      </c>
      <c r="C39" s="404"/>
      <c r="D39" s="405"/>
      <c r="E39" s="110"/>
      <c r="F39" s="116"/>
      <c r="G39" s="53"/>
      <c r="H39" s="53"/>
      <c r="I39" s="53"/>
      <c r="J39" s="53"/>
      <c r="K39" s="53"/>
    </row>
    <row r="40" spans="1:11" s="38" customFormat="1" ht="41.25" customHeight="1" x14ac:dyDescent="0.25">
      <c r="A40" s="73"/>
      <c r="B40" s="74" t="s">
        <v>54</v>
      </c>
      <c r="C40" s="75" t="s">
        <v>55</v>
      </c>
      <c r="D40" s="99" t="s">
        <v>56</v>
      </c>
      <c r="E40" s="375" t="s">
        <v>216</v>
      </c>
      <c r="F40" s="376"/>
      <c r="G40" s="53"/>
      <c r="H40" s="53"/>
      <c r="I40" s="53"/>
      <c r="J40" s="53"/>
      <c r="K40" s="53"/>
    </row>
    <row r="41" spans="1:11" s="38" customFormat="1" ht="30" customHeight="1" x14ac:dyDescent="0.25">
      <c r="A41" s="76" t="s">
        <v>139</v>
      </c>
      <c r="B41" s="79" t="s">
        <v>140</v>
      </c>
      <c r="C41" s="78" t="s">
        <v>141</v>
      </c>
      <c r="D41" s="100">
        <f>4*1400*1.2</f>
        <v>6720</v>
      </c>
      <c r="E41" s="110"/>
      <c r="F41" s="116"/>
      <c r="G41" s="53"/>
      <c r="H41" s="53"/>
      <c r="I41" s="53"/>
      <c r="J41" s="53"/>
      <c r="K41" s="53"/>
    </row>
    <row r="42" spans="1:11" s="38" customFormat="1" ht="30" customHeight="1" x14ac:dyDescent="0.25">
      <c r="A42" s="76" t="s">
        <v>142</v>
      </c>
      <c r="B42" s="79" t="s">
        <v>143</v>
      </c>
      <c r="C42" s="78" t="s">
        <v>144</v>
      </c>
      <c r="D42" s="100">
        <f>4*25000*1.2</f>
        <v>120000</v>
      </c>
      <c r="E42" s="108"/>
      <c r="F42" s="119"/>
      <c r="G42" s="53"/>
      <c r="H42" s="53"/>
      <c r="I42" s="53"/>
      <c r="J42" s="53"/>
      <c r="K42" s="53"/>
    </row>
    <row r="43" spans="1:11" s="38" customFormat="1" ht="30" customHeight="1" x14ac:dyDescent="0.25">
      <c r="A43" s="83" t="s">
        <v>145</v>
      </c>
      <c r="B43" s="85" t="s">
        <v>146</v>
      </c>
      <c r="C43" s="86" t="s">
        <v>146</v>
      </c>
      <c r="D43" s="100">
        <f>4*4200*1.2</f>
        <v>20160</v>
      </c>
      <c r="E43" s="110"/>
      <c r="F43" s="116"/>
      <c r="G43" s="53"/>
      <c r="H43" s="53"/>
      <c r="I43" s="53"/>
      <c r="J43" s="53"/>
      <c r="K43" s="53"/>
    </row>
    <row r="44" spans="1:11" s="38" customFormat="1" ht="30" customHeight="1" x14ac:dyDescent="0.25">
      <c r="A44" s="87" t="s">
        <v>147</v>
      </c>
      <c r="B44" s="127" t="s">
        <v>148</v>
      </c>
      <c r="C44" s="128" t="s">
        <v>149</v>
      </c>
      <c r="D44" s="129">
        <f>4*1500*1.2</f>
        <v>7200</v>
      </c>
      <c r="E44" s="110"/>
      <c r="F44" s="116"/>
      <c r="G44" s="53"/>
      <c r="H44" s="53"/>
      <c r="I44" s="53"/>
      <c r="J44" s="53"/>
      <c r="K44" s="53"/>
    </row>
    <row r="45" spans="1:11" s="38" customFormat="1" ht="30" customHeight="1" x14ac:dyDescent="0.25">
      <c r="A45" s="87" t="s">
        <v>150</v>
      </c>
      <c r="B45" s="81" t="s">
        <v>151</v>
      </c>
      <c r="C45" s="82" t="s">
        <v>152</v>
      </c>
      <c r="D45" s="101">
        <f>4*1000*1.2</f>
        <v>4800</v>
      </c>
      <c r="E45" s="106"/>
      <c r="F45" s="118"/>
      <c r="G45" s="53"/>
      <c r="H45" s="53"/>
      <c r="I45" s="53"/>
      <c r="J45" s="53"/>
      <c r="K45" s="53"/>
    </row>
    <row r="46" spans="1:11" s="38" customFormat="1" ht="30" customHeight="1" x14ac:dyDescent="0.25">
      <c r="A46" s="88" t="s">
        <v>30</v>
      </c>
      <c r="B46" s="400" t="s">
        <v>153</v>
      </c>
      <c r="C46" s="401"/>
      <c r="D46" s="402"/>
      <c r="E46" s="111"/>
      <c r="F46" s="116"/>
      <c r="G46" s="53"/>
      <c r="H46" s="53"/>
      <c r="I46" s="53"/>
      <c r="J46" s="53"/>
      <c r="K46" s="53"/>
    </row>
    <row r="47" spans="1:11" s="38" customFormat="1" ht="41.25" customHeight="1" x14ac:dyDescent="0.25">
      <c r="A47" s="89"/>
      <c r="B47" s="74" t="s">
        <v>54</v>
      </c>
      <c r="C47" s="75" t="s">
        <v>55</v>
      </c>
      <c r="D47" s="99" t="s">
        <v>56</v>
      </c>
      <c r="E47" s="375" t="s">
        <v>216</v>
      </c>
      <c r="F47" s="376"/>
      <c r="G47" s="53"/>
      <c r="H47" s="53"/>
      <c r="I47" s="53"/>
      <c r="J47" s="53"/>
      <c r="K47" s="53"/>
    </row>
    <row r="48" spans="1:11" s="38" customFormat="1" ht="30" customHeight="1" x14ac:dyDescent="0.25">
      <c r="A48" s="87" t="s">
        <v>154</v>
      </c>
      <c r="B48" s="79" t="s">
        <v>155</v>
      </c>
      <c r="C48" s="78" t="s">
        <v>156</v>
      </c>
      <c r="D48" s="100">
        <f>4*11000*1.2</f>
        <v>52800</v>
      </c>
      <c r="E48" s="108"/>
      <c r="F48" s="119"/>
      <c r="G48" s="53"/>
      <c r="H48" s="53"/>
      <c r="I48" s="53"/>
      <c r="J48" s="53"/>
      <c r="K48" s="53"/>
    </row>
    <row r="49" spans="1:11" s="38" customFormat="1" ht="30" customHeight="1" x14ac:dyDescent="0.25">
      <c r="A49" s="87" t="s">
        <v>157</v>
      </c>
      <c r="B49" s="79" t="s">
        <v>158</v>
      </c>
      <c r="C49" s="78" t="s">
        <v>159</v>
      </c>
      <c r="D49" s="100">
        <f>4*11000*1.2</f>
        <v>52800</v>
      </c>
      <c r="E49" s="110"/>
      <c r="F49" s="116"/>
      <c r="G49" s="53"/>
      <c r="H49" s="53"/>
      <c r="I49" s="53"/>
      <c r="J49" s="53"/>
      <c r="K49" s="53"/>
    </row>
    <row r="50" spans="1:11" s="38" customFormat="1" ht="30" customHeight="1" x14ac:dyDescent="0.25">
      <c r="A50" s="90" t="s">
        <v>160</v>
      </c>
      <c r="B50" s="81" t="s">
        <v>161</v>
      </c>
      <c r="C50" s="82" t="s">
        <v>162</v>
      </c>
      <c r="D50" s="101">
        <f>4*11000*1.2</f>
        <v>52800</v>
      </c>
      <c r="E50" s="106"/>
      <c r="F50" s="118"/>
      <c r="G50" s="53"/>
      <c r="H50" s="53"/>
      <c r="I50" s="53"/>
      <c r="J50" s="53"/>
      <c r="K50" s="53"/>
    </row>
    <row r="51" spans="1:11" s="38" customFormat="1" ht="42" customHeight="1" x14ac:dyDescent="0.25">
      <c r="A51" s="91" t="s">
        <v>31</v>
      </c>
      <c r="B51" s="406" t="s">
        <v>207</v>
      </c>
      <c r="C51" s="407"/>
      <c r="D51" s="408"/>
      <c r="E51" s="102"/>
      <c r="F51" s="124"/>
      <c r="G51" s="53"/>
      <c r="H51" s="53"/>
      <c r="I51" s="53"/>
      <c r="J51" s="53"/>
      <c r="K51" s="53"/>
    </row>
    <row r="52" spans="1:11" s="38" customFormat="1" ht="30" customHeight="1" x14ac:dyDescent="0.25">
      <c r="A52" s="92" t="s">
        <v>32</v>
      </c>
      <c r="B52" s="409" t="s">
        <v>163</v>
      </c>
      <c r="C52" s="410"/>
      <c r="D52" s="411"/>
      <c r="E52" s="102"/>
      <c r="F52" s="124"/>
      <c r="G52" s="53"/>
      <c r="H52" s="53"/>
      <c r="I52" s="53"/>
      <c r="J52" s="53"/>
      <c r="K52" s="53"/>
    </row>
    <row r="53" spans="1:11" s="38" customFormat="1" ht="30" customHeight="1" x14ac:dyDescent="0.25">
      <c r="A53" s="92" t="s">
        <v>33</v>
      </c>
      <c r="B53" s="409" t="s">
        <v>164</v>
      </c>
      <c r="C53" s="410"/>
      <c r="D53" s="411"/>
      <c r="E53" s="102"/>
      <c r="F53" s="124"/>
      <c r="G53" s="53"/>
      <c r="H53" s="53"/>
      <c r="I53" s="53"/>
      <c r="J53" s="53"/>
      <c r="K53" s="53"/>
    </row>
    <row r="54" spans="1:11" s="38" customFormat="1" ht="30" customHeight="1" x14ac:dyDescent="0.2">
      <c r="A54" s="92" t="s">
        <v>34</v>
      </c>
      <c r="B54" s="412" t="s">
        <v>165</v>
      </c>
      <c r="C54" s="413"/>
      <c r="D54" s="414"/>
      <c r="E54" s="102"/>
      <c r="F54" s="124"/>
      <c r="G54" s="53"/>
      <c r="H54" s="53"/>
      <c r="I54" s="53"/>
      <c r="J54" s="53"/>
      <c r="K54" s="53"/>
    </row>
    <row r="55" spans="1:11" s="38" customFormat="1" ht="30" customHeight="1" x14ac:dyDescent="0.25">
      <c r="A55" s="92" t="s">
        <v>35</v>
      </c>
      <c r="B55" s="409" t="s">
        <v>166</v>
      </c>
      <c r="C55" s="410"/>
      <c r="D55" s="411"/>
      <c r="E55" s="102"/>
      <c r="F55" s="124"/>
      <c r="G55" s="53"/>
      <c r="H55" s="53"/>
      <c r="I55" s="53"/>
      <c r="J55" s="53"/>
      <c r="K55" s="53"/>
    </row>
    <row r="56" spans="1:11" s="38" customFormat="1" ht="31.5" customHeight="1" x14ac:dyDescent="0.25">
      <c r="A56" s="92" t="s">
        <v>36</v>
      </c>
      <c r="B56" s="385" t="s">
        <v>208</v>
      </c>
      <c r="C56" s="386"/>
      <c r="D56" s="387"/>
      <c r="E56" s="102"/>
      <c r="F56" s="124"/>
      <c r="G56" s="53"/>
      <c r="H56" s="53"/>
      <c r="I56" s="53"/>
      <c r="J56" s="53"/>
      <c r="K56" s="53"/>
    </row>
    <row r="57" spans="1:11" s="38" customFormat="1" ht="31.5" customHeight="1" thickBot="1" x14ac:dyDescent="0.25">
      <c r="A57" s="93" t="s">
        <v>43</v>
      </c>
      <c r="B57" s="391" t="s">
        <v>209</v>
      </c>
      <c r="C57" s="392"/>
      <c r="D57" s="393"/>
      <c r="E57" s="125"/>
      <c r="F57" s="123"/>
      <c r="G57" s="53"/>
      <c r="H57" s="53"/>
      <c r="I57" s="53"/>
      <c r="J57" s="53"/>
      <c r="K57" s="53"/>
    </row>
    <row r="58" spans="1:11" s="38" customFormat="1" ht="30" customHeight="1" x14ac:dyDescent="0.25">
      <c r="A58" s="394" t="s">
        <v>210</v>
      </c>
      <c r="B58" s="395"/>
      <c r="C58" s="395"/>
      <c r="D58" s="395"/>
      <c r="E58" s="395"/>
      <c r="F58" s="396"/>
      <c r="G58" s="53"/>
      <c r="H58" s="53"/>
      <c r="I58" s="53"/>
      <c r="J58" s="53"/>
      <c r="K58" s="53"/>
    </row>
    <row r="59" spans="1:11" s="38" customFormat="1" ht="30" customHeight="1" x14ac:dyDescent="0.25">
      <c r="A59" s="94" t="s">
        <v>27</v>
      </c>
      <c r="B59" s="388" t="s">
        <v>167</v>
      </c>
      <c r="C59" s="389"/>
      <c r="D59" s="390"/>
      <c r="E59" s="102"/>
      <c r="F59" s="124"/>
      <c r="G59" s="53"/>
      <c r="H59" s="53"/>
      <c r="I59" s="53"/>
      <c r="J59" s="53"/>
      <c r="K59" s="53"/>
    </row>
    <row r="60" spans="1:11" s="38" customFormat="1" ht="30" customHeight="1" x14ac:dyDescent="0.25">
      <c r="A60" s="92" t="s">
        <v>28</v>
      </c>
      <c r="B60" s="385" t="s">
        <v>331</v>
      </c>
      <c r="C60" s="386"/>
      <c r="D60" s="387"/>
      <c r="E60" s="102"/>
      <c r="F60" s="124"/>
      <c r="G60" s="53"/>
      <c r="H60" s="53"/>
      <c r="I60" s="53"/>
      <c r="J60" s="53"/>
      <c r="K60" s="53"/>
    </row>
    <row r="61" spans="1:11" s="38" customFormat="1" ht="30" customHeight="1" x14ac:dyDescent="0.25">
      <c r="A61" s="92" t="s">
        <v>29</v>
      </c>
      <c r="B61" s="385" t="s">
        <v>211</v>
      </c>
      <c r="C61" s="386"/>
      <c r="D61" s="387"/>
      <c r="E61" s="102"/>
      <c r="F61" s="124"/>
      <c r="G61" s="53"/>
      <c r="H61" s="53"/>
      <c r="I61" s="53"/>
      <c r="J61" s="53"/>
      <c r="K61" s="53"/>
    </row>
    <row r="62" spans="1:11" s="38" customFormat="1" ht="30" customHeight="1" x14ac:dyDescent="0.25">
      <c r="A62" s="92" t="s">
        <v>30</v>
      </c>
      <c r="B62" s="388" t="s">
        <v>168</v>
      </c>
      <c r="C62" s="389"/>
      <c r="D62" s="390"/>
      <c r="E62" s="102"/>
      <c r="F62" s="124"/>
      <c r="G62" s="53"/>
      <c r="H62" s="53"/>
      <c r="I62" s="53"/>
      <c r="J62" s="53"/>
      <c r="K62" s="53"/>
    </row>
    <row r="63" spans="1:11" s="38" customFormat="1" ht="30" customHeight="1" x14ac:dyDescent="0.25">
      <c r="A63" s="92" t="s">
        <v>31</v>
      </c>
      <c r="B63" s="385" t="s">
        <v>212</v>
      </c>
      <c r="C63" s="386"/>
      <c r="D63" s="387"/>
      <c r="E63" s="102"/>
      <c r="F63" s="124"/>
      <c r="G63" s="53"/>
      <c r="H63" s="53"/>
      <c r="I63" s="53"/>
      <c r="J63" s="53"/>
      <c r="K63" s="53"/>
    </row>
    <row r="64" spans="1:11" s="38" customFormat="1" ht="30" customHeight="1" x14ac:dyDescent="0.25">
      <c r="A64" s="92" t="s">
        <v>32</v>
      </c>
      <c r="B64" s="385" t="s">
        <v>332</v>
      </c>
      <c r="C64" s="386"/>
      <c r="D64" s="387"/>
      <c r="E64" s="102"/>
      <c r="F64" s="124"/>
      <c r="G64" s="53"/>
      <c r="H64" s="53"/>
      <c r="I64" s="53"/>
      <c r="J64" s="53"/>
      <c r="K64" s="53"/>
    </row>
    <row r="65" spans="1:11" s="38" customFormat="1" ht="30" customHeight="1" x14ac:dyDescent="0.25">
      <c r="A65" s="92" t="s">
        <v>33</v>
      </c>
      <c r="B65" s="385" t="s">
        <v>333</v>
      </c>
      <c r="C65" s="386"/>
      <c r="D65" s="387"/>
      <c r="E65" s="102"/>
      <c r="F65" s="124"/>
      <c r="G65" s="53"/>
      <c r="H65" s="53"/>
      <c r="I65" s="53"/>
      <c r="J65" s="53"/>
      <c r="K65" s="53"/>
    </row>
    <row r="66" spans="1:11" s="38" customFormat="1" ht="30" customHeight="1" x14ac:dyDescent="0.25">
      <c r="A66" s="92" t="s">
        <v>34</v>
      </c>
      <c r="B66" s="388" t="s">
        <v>169</v>
      </c>
      <c r="C66" s="389"/>
      <c r="D66" s="390"/>
      <c r="E66" s="102"/>
      <c r="F66" s="124"/>
      <c r="G66" s="53"/>
      <c r="H66" s="53"/>
      <c r="I66" s="53"/>
      <c r="J66" s="53"/>
      <c r="K66" s="53"/>
    </row>
    <row r="67" spans="1:11" s="38" customFormat="1" ht="30" customHeight="1" x14ac:dyDescent="0.25">
      <c r="A67" s="92" t="s">
        <v>35</v>
      </c>
      <c r="B67" s="388" t="s">
        <v>170</v>
      </c>
      <c r="C67" s="389"/>
      <c r="D67" s="390"/>
      <c r="E67" s="102"/>
      <c r="F67" s="124"/>
      <c r="G67" s="53"/>
      <c r="H67" s="53"/>
      <c r="I67" s="53"/>
      <c r="J67" s="53"/>
      <c r="K67" s="53"/>
    </row>
    <row r="68" spans="1:11" s="38" customFormat="1" ht="30" customHeight="1" x14ac:dyDescent="0.25">
      <c r="A68" s="92" t="s">
        <v>36</v>
      </c>
      <c r="B68" s="388" t="s">
        <v>171</v>
      </c>
      <c r="C68" s="389"/>
      <c r="D68" s="390"/>
      <c r="E68" s="102"/>
      <c r="F68" s="124"/>
      <c r="G68" s="53"/>
      <c r="H68" s="53"/>
      <c r="I68" s="53"/>
      <c r="J68" s="53"/>
      <c r="K68" s="53"/>
    </row>
    <row r="69" spans="1:11" s="38" customFormat="1" ht="30" customHeight="1" x14ac:dyDescent="0.25">
      <c r="A69" s="92" t="s">
        <v>43</v>
      </c>
      <c r="B69" s="429" t="s">
        <v>334</v>
      </c>
      <c r="C69" s="386"/>
      <c r="D69" s="387"/>
      <c r="E69" s="102"/>
      <c r="F69" s="124"/>
      <c r="G69" s="53"/>
      <c r="H69" s="53"/>
      <c r="I69" s="53"/>
      <c r="J69" s="53"/>
      <c r="K69" s="53"/>
    </row>
    <row r="70" spans="1:11" s="38" customFormat="1" ht="30" customHeight="1" x14ac:dyDescent="0.25">
      <c r="A70" s="92" t="s">
        <v>44</v>
      </c>
      <c r="B70" s="388" t="s">
        <v>172</v>
      </c>
      <c r="C70" s="389"/>
      <c r="D70" s="390"/>
      <c r="E70" s="102"/>
      <c r="F70" s="124"/>
      <c r="G70" s="53"/>
      <c r="H70" s="53"/>
      <c r="I70" s="53"/>
      <c r="J70" s="53"/>
      <c r="K70" s="53"/>
    </row>
    <row r="71" spans="1:11" s="38" customFormat="1" ht="30" customHeight="1" x14ac:dyDescent="0.25">
      <c r="A71" s="92" t="s">
        <v>49</v>
      </c>
      <c r="B71" s="388" t="s">
        <v>173</v>
      </c>
      <c r="C71" s="389"/>
      <c r="D71" s="390"/>
      <c r="E71" s="102"/>
      <c r="F71" s="124"/>
      <c r="G71" s="53"/>
      <c r="H71" s="53"/>
      <c r="I71" s="53"/>
      <c r="J71" s="53"/>
      <c r="K71" s="53"/>
    </row>
    <row r="72" spans="1:11" s="38" customFormat="1" ht="30" customHeight="1" x14ac:dyDescent="0.25">
      <c r="A72" s="92" t="s">
        <v>50</v>
      </c>
      <c r="B72" s="388" t="s">
        <v>174</v>
      </c>
      <c r="C72" s="389"/>
      <c r="D72" s="390"/>
      <c r="E72" s="102"/>
      <c r="F72" s="124"/>
      <c r="G72" s="53"/>
      <c r="H72" s="53"/>
      <c r="I72" s="53"/>
      <c r="J72" s="53"/>
      <c r="K72" s="53"/>
    </row>
    <row r="73" spans="1:11" s="38" customFormat="1" ht="30" customHeight="1" x14ac:dyDescent="0.25">
      <c r="A73" s="92" t="s">
        <v>175</v>
      </c>
      <c r="B73" s="388" t="s">
        <v>176</v>
      </c>
      <c r="C73" s="389"/>
      <c r="D73" s="390"/>
      <c r="E73" s="102"/>
      <c r="F73" s="124"/>
      <c r="G73" s="53"/>
      <c r="H73" s="53"/>
      <c r="I73" s="53"/>
      <c r="J73" s="53"/>
      <c r="K73" s="53"/>
    </row>
    <row r="74" spans="1:11" s="38" customFormat="1" ht="30" customHeight="1" x14ac:dyDescent="0.25">
      <c r="A74" s="92" t="s">
        <v>177</v>
      </c>
      <c r="B74" s="385" t="s">
        <v>213</v>
      </c>
      <c r="C74" s="386"/>
      <c r="D74" s="387"/>
      <c r="E74" s="102"/>
      <c r="F74" s="124"/>
      <c r="G74" s="53"/>
      <c r="H74" s="53"/>
      <c r="I74" s="53"/>
      <c r="J74" s="53"/>
      <c r="K74" s="53"/>
    </row>
    <row r="75" spans="1:11" s="38" customFormat="1" ht="30" customHeight="1" x14ac:dyDescent="0.25">
      <c r="A75" s="92" t="s">
        <v>178</v>
      </c>
      <c r="B75" s="385" t="s">
        <v>214</v>
      </c>
      <c r="C75" s="386"/>
      <c r="D75" s="387"/>
      <c r="E75" s="102"/>
      <c r="F75" s="124"/>
      <c r="G75" s="53"/>
      <c r="H75" s="53"/>
      <c r="I75" s="53"/>
      <c r="J75" s="53"/>
      <c r="K75" s="53"/>
    </row>
    <row r="76" spans="1:11" s="38" customFormat="1" ht="30" customHeight="1" x14ac:dyDescent="0.25">
      <c r="A76" s="92" t="s">
        <v>179</v>
      </c>
      <c r="B76" s="420" t="s">
        <v>180</v>
      </c>
      <c r="C76" s="421"/>
      <c r="D76" s="422"/>
      <c r="E76" s="102"/>
      <c r="F76" s="124"/>
      <c r="G76" s="53"/>
      <c r="H76" s="53"/>
      <c r="I76" s="53"/>
      <c r="J76" s="53"/>
      <c r="K76" s="53"/>
    </row>
    <row r="77" spans="1:11" s="38" customFormat="1" ht="30" customHeight="1" x14ac:dyDescent="0.25">
      <c r="A77" s="92" t="s">
        <v>181</v>
      </c>
      <c r="B77" s="388" t="s">
        <v>182</v>
      </c>
      <c r="C77" s="389"/>
      <c r="D77" s="390"/>
      <c r="E77" s="102"/>
      <c r="F77" s="124"/>
      <c r="G77" s="53"/>
      <c r="H77" s="53"/>
      <c r="I77" s="53"/>
      <c r="J77" s="53"/>
      <c r="K77" s="53"/>
    </row>
    <row r="78" spans="1:11" s="38" customFormat="1" ht="30" customHeight="1" x14ac:dyDescent="0.25">
      <c r="A78" s="94" t="s">
        <v>183</v>
      </c>
      <c r="B78" s="388" t="s">
        <v>184</v>
      </c>
      <c r="C78" s="389"/>
      <c r="D78" s="390"/>
      <c r="E78" s="102"/>
      <c r="F78" s="124"/>
      <c r="G78" s="53"/>
      <c r="H78" s="53"/>
      <c r="I78" s="53"/>
      <c r="J78" s="53"/>
      <c r="K78" s="53"/>
    </row>
    <row r="79" spans="1:11" s="38" customFormat="1" ht="30" customHeight="1" x14ac:dyDescent="0.25">
      <c r="A79" s="94" t="s">
        <v>185</v>
      </c>
      <c r="B79" s="388" t="s">
        <v>186</v>
      </c>
      <c r="C79" s="389"/>
      <c r="D79" s="390"/>
      <c r="E79" s="102"/>
      <c r="F79" s="124"/>
      <c r="G79" s="53"/>
      <c r="H79" s="53"/>
      <c r="I79" s="53"/>
      <c r="J79" s="53"/>
      <c r="K79" s="53"/>
    </row>
    <row r="80" spans="1:11" s="38" customFormat="1" ht="30" customHeight="1" x14ac:dyDescent="0.25">
      <c r="A80" s="94" t="s">
        <v>187</v>
      </c>
      <c r="B80" s="388" t="s">
        <v>188</v>
      </c>
      <c r="C80" s="389"/>
      <c r="D80" s="390"/>
      <c r="E80" s="102"/>
      <c r="F80" s="124"/>
      <c r="G80" s="53"/>
      <c r="H80" s="53"/>
      <c r="I80" s="53"/>
      <c r="J80" s="53"/>
      <c r="K80" s="53"/>
    </row>
    <row r="81" spans="1:11" s="38" customFormat="1" ht="30" customHeight="1" thickBot="1" x14ac:dyDescent="0.3">
      <c r="A81" s="138" t="s">
        <v>189</v>
      </c>
      <c r="B81" s="423" t="s">
        <v>215</v>
      </c>
      <c r="C81" s="424"/>
      <c r="D81" s="425"/>
      <c r="E81" s="122"/>
      <c r="F81" s="123"/>
      <c r="G81" s="53"/>
      <c r="H81" s="53"/>
      <c r="I81" s="53"/>
      <c r="J81" s="53"/>
      <c r="K81" s="53"/>
    </row>
    <row r="82" spans="1:11" s="38" customFormat="1" ht="30" customHeight="1" x14ac:dyDescent="0.25">
      <c r="A82" s="394" t="s">
        <v>313</v>
      </c>
      <c r="B82" s="395"/>
      <c r="C82" s="395"/>
      <c r="D82" s="395"/>
      <c r="E82" s="395"/>
      <c r="F82" s="396"/>
      <c r="G82" s="53"/>
      <c r="H82" s="53"/>
      <c r="I82" s="53"/>
      <c r="J82" s="53"/>
      <c r="K82" s="53"/>
    </row>
    <row r="83" spans="1:11" s="38" customFormat="1" ht="30" customHeight="1" x14ac:dyDescent="0.25">
      <c r="A83" s="73" t="s">
        <v>27</v>
      </c>
      <c r="B83" s="130" t="s">
        <v>54</v>
      </c>
      <c r="C83" s="131" t="s">
        <v>55</v>
      </c>
      <c r="D83" s="132" t="s">
        <v>56</v>
      </c>
      <c r="E83" s="444" t="s">
        <v>216</v>
      </c>
      <c r="F83" s="445"/>
      <c r="G83" s="53"/>
      <c r="H83" s="53"/>
      <c r="I83" s="53"/>
      <c r="J83" s="53"/>
      <c r="K83" s="53"/>
    </row>
    <row r="84" spans="1:11" s="38" customFormat="1" ht="30" customHeight="1" x14ac:dyDescent="0.25">
      <c r="A84" s="95" t="s">
        <v>57</v>
      </c>
      <c r="B84" s="77" t="s">
        <v>190</v>
      </c>
      <c r="C84" s="78" t="s">
        <v>190</v>
      </c>
      <c r="D84" s="100">
        <f>4*1500*1.2</f>
        <v>7200</v>
      </c>
      <c r="E84" s="108"/>
      <c r="F84" s="119"/>
      <c r="G84" s="53"/>
      <c r="H84" s="53"/>
      <c r="I84" s="53"/>
      <c r="J84" s="53"/>
      <c r="K84" s="53"/>
    </row>
    <row r="85" spans="1:11" s="38" customFormat="1" ht="30" customHeight="1" x14ac:dyDescent="0.25">
      <c r="A85" s="95" t="s">
        <v>60</v>
      </c>
      <c r="B85" s="77" t="s">
        <v>191</v>
      </c>
      <c r="C85" s="78" t="s">
        <v>191</v>
      </c>
      <c r="D85" s="100">
        <f>4*2300*1.2</f>
        <v>11040</v>
      </c>
      <c r="E85" s="110"/>
      <c r="F85" s="116"/>
      <c r="G85" s="53"/>
      <c r="H85" s="53"/>
      <c r="I85" s="53"/>
      <c r="J85" s="53"/>
      <c r="K85" s="53"/>
    </row>
    <row r="86" spans="1:11" s="38" customFormat="1" ht="30" customHeight="1" x14ac:dyDescent="0.25">
      <c r="A86" s="96" t="s">
        <v>63</v>
      </c>
      <c r="B86" s="77" t="s">
        <v>192</v>
      </c>
      <c r="C86" s="78" t="s">
        <v>192</v>
      </c>
      <c r="D86" s="100">
        <f>4*7000*1.2</f>
        <v>33600</v>
      </c>
      <c r="E86" s="108"/>
      <c r="F86" s="119"/>
      <c r="G86" s="53"/>
      <c r="H86" s="53"/>
      <c r="I86" s="53"/>
      <c r="J86" s="53"/>
      <c r="K86" s="53"/>
    </row>
    <row r="87" spans="1:11" s="38" customFormat="1" ht="30" customHeight="1" x14ac:dyDescent="0.25">
      <c r="A87" s="96" t="s">
        <v>66</v>
      </c>
      <c r="B87" s="77" t="s">
        <v>193</v>
      </c>
      <c r="C87" s="78" t="s">
        <v>194</v>
      </c>
      <c r="D87" s="100">
        <f>4*100*1.2</f>
        <v>480</v>
      </c>
      <c r="E87" s="108"/>
      <c r="F87" s="119"/>
      <c r="G87" s="53"/>
      <c r="H87" s="53"/>
      <c r="I87" s="53"/>
      <c r="J87" s="53"/>
      <c r="K87" s="53"/>
    </row>
    <row r="88" spans="1:11" s="38" customFormat="1" ht="30" customHeight="1" x14ac:dyDescent="0.25">
      <c r="A88" s="96" t="s">
        <v>69</v>
      </c>
      <c r="B88" s="77" t="s">
        <v>195</v>
      </c>
      <c r="C88" s="78" t="s">
        <v>196</v>
      </c>
      <c r="D88" s="100">
        <f>4*100*1.2</f>
        <v>480</v>
      </c>
      <c r="E88" s="111"/>
      <c r="F88" s="121"/>
      <c r="G88" s="53"/>
      <c r="H88" s="53"/>
      <c r="I88" s="53"/>
      <c r="J88" s="53"/>
      <c r="K88" s="53"/>
    </row>
    <row r="89" spans="1:11" s="38" customFormat="1" ht="30" customHeight="1" x14ac:dyDescent="0.25">
      <c r="A89" s="90" t="s">
        <v>72</v>
      </c>
      <c r="B89" s="134" t="s">
        <v>197</v>
      </c>
      <c r="C89" s="135" t="s">
        <v>197</v>
      </c>
      <c r="D89" s="136">
        <f>4*7000*1.2</f>
        <v>33600</v>
      </c>
      <c r="E89" s="106"/>
      <c r="F89" s="118"/>
      <c r="G89" s="53"/>
      <c r="H89" s="53"/>
      <c r="I89" s="53"/>
      <c r="J89" s="53"/>
      <c r="K89" s="53"/>
    </row>
    <row r="90" spans="1:11" s="38" customFormat="1" ht="30" customHeight="1" x14ac:dyDescent="0.25">
      <c r="A90" s="418" t="s">
        <v>75</v>
      </c>
      <c r="B90" s="350" t="s">
        <v>335</v>
      </c>
      <c r="C90" s="351" t="s">
        <v>330</v>
      </c>
      <c r="D90" s="141">
        <f>4*15000*1.2</f>
        <v>72000</v>
      </c>
      <c r="E90" s="110"/>
      <c r="F90" s="116"/>
      <c r="G90" s="53"/>
      <c r="H90" s="53"/>
      <c r="I90" s="53"/>
      <c r="J90" s="53"/>
      <c r="K90" s="53"/>
    </row>
    <row r="91" spans="1:11" s="38" customFormat="1" ht="30" customHeight="1" x14ac:dyDescent="0.25">
      <c r="A91" s="419"/>
      <c r="B91" s="426" t="s">
        <v>226</v>
      </c>
      <c r="C91" s="427"/>
      <c r="D91" s="428"/>
      <c r="E91" s="106"/>
      <c r="F91" s="142"/>
      <c r="G91" s="53"/>
      <c r="H91" s="53"/>
      <c r="I91" s="53"/>
      <c r="J91" s="53"/>
      <c r="K91" s="53"/>
    </row>
    <row r="92" spans="1:11" s="38" customFormat="1" ht="30" customHeight="1" x14ac:dyDescent="0.25">
      <c r="A92" s="87" t="s">
        <v>78</v>
      </c>
      <c r="B92" s="133" t="s">
        <v>198</v>
      </c>
      <c r="C92" s="139" t="s">
        <v>199</v>
      </c>
      <c r="D92" s="140">
        <f>4*3000*1.2</f>
        <v>14400</v>
      </c>
      <c r="E92" s="110"/>
      <c r="F92" s="116"/>
      <c r="G92" s="53"/>
      <c r="H92" s="53"/>
      <c r="I92" s="53"/>
      <c r="J92" s="53"/>
      <c r="K92" s="53"/>
    </row>
    <row r="93" spans="1:11" s="38" customFormat="1" ht="30" customHeight="1" x14ac:dyDescent="0.25">
      <c r="A93" s="96" t="s">
        <v>200</v>
      </c>
      <c r="B93" s="133" t="s">
        <v>201</v>
      </c>
      <c r="C93" s="128" t="s">
        <v>201</v>
      </c>
      <c r="D93" s="129">
        <f>4*5000*1.2</f>
        <v>24000</v>
      </c>
      <c r="E93" s="108"/>
      <c r="F93" s="119"/>
      <c r="G93" s="53"/>
      <c r="H93" s="53"/>
      <c r="I93" s="53"/>
      <c r="J93" s="53"/>
      <c r="K93" s="53"/>
    </row>
    <row r="94" spans="1:11" s="38" customFormat="1" ht="30" customHeight="1" x14ac:dyDescent="0.25">
      <c r="A94" s="97" t="s">
        <v>202</v>
      </c>
      <c r="B94" s="134" t="s">
        <v>203</v>
      </c>
      <c r="C94" s="135" t="s">
        <v>204</v>
      </c>
      <c r="D94" s="136">
        <f>4*9000*1.2</f>
        <v>43200</v>
      </c>
      <c r="E94" s="106"/>
      <c r="F94" s="118"/>
      <c r="G94" s="53"/>
      <c r="H94" s="53"/>
      <c r="I94" s="53"/>
      <c r="J94" s="53"/>
      <c r="K94" s="53"/>
    </row>
    <row r="95" spans="1:11" s="38" customFormat="1" ht="42" customHeight="1" x14ac:dyDescent="0.25">
      <c r="A95" s="94" t="s">
        <v>28</v>
      </c>
      <c r="B95" s="429" t="s">
        <v>217</v>
      </c>
      <c r="C95" s="430"/>
      <c r="D95" s="431"/>
      <c r="E95" s="102"/>
      <c r="F95" s="124"/>
      <c r="G95" s="53"/>
      <c r="H95" s="53"/>
      <c r="I95" s="53"/>
      <c r="J95" s="53"/>
      <c r="K95" s="53"/>
    </row>
    <row r="96" spans="1:11" s="38" customFormat="1" ht="30" customHeight="1" x14ac:dyDescent="0.25">
      <c r="A96" s="94" t="s">
        <v>29</v>
      </c>
      <c r="B96" s="409" t="s">
        <v>163</v>
      </c>
      <c r="C96" s="410"/>
      <c r="D96" s="411"/>
      <c r="E96" s="102"/>
      <c r="F96" s="124"/>
      <c r="G96" s="53"/>
      <c r="H96" s="53"/>
      <c r="I96" s="53"/>
      <c r="J96" s="53"/>
      <c r="K96" s="53"/>
    </row>
    <row r="97" spans="1:11" s="38" customFormat="1" ht="30" customHeight="1" x14ac:dyDescent="0.25">
      <c r="A97" s="94" t="s">
        <v>30</v>
      </c>
      <c r="B97" s="409" t="s">
        <v>164</v>
      </c>
      <c r="C97" s="410"/>
      <c r="D97" s="411"/>
      <c r="E97" s="102"/>
      <c r="F97" s="124"/>
      <c r="G97" s="53"/>
      <c r="H97" s="53"/>
      <c r="I97" s="53"/>
      <c r="J97" s="53"/>
      <c r="K97" s="53"/>
    </row>
    <row r="98" spans="1:11" s="38" customFormat="1" ht="30" customHeight="1" x14ac:dyDescent="0.25">
      <c r="A98" s="94" t="s">
        <v>31</v>
      </c>
      <c r="B98" s="409" t="s">
        <v>165</v>
      </c>
      <c r="C98" s="410"/>
      <c r="D98" s="411"/>
      <c r="E98" s="102"/>
      <c r="F98" s="124"/>
      <c r="G98" s="53"/>
      <c r="H98" s="53"/>
      <c r="I98" s="53"/>
      <c r="J98" s="53"/>
      <c r="K98" s="53"/>
    </row>
    <row r="99" spans="1:11" s="38" customFormat="1" ht="30" customHeight="1" x14ac:dyDescent="0.25">
      <c r="A99" s="94" t="s">
        <v>32</v>
      </c>
      <c r="B99" s="409" t="s">
        <v>166</v>
      </c>
      <c r="C99" s="410"/>
      <c r="D99" s="411"/>
      <c r="E99" s="102"/>
      <c r="F99" s="124"/>
      <c r="G99" s="53"/>
      <c r="H99" s="53"/>
      <c r="I99" s="53"/>
      <c r="J99" s="53"/>
      <c r="K99" s="53"/>
    </row>
    <row r="100" spans="1:11" s="38" customFormat="1" ht="30" customHeight="1" x14ac:dyDescent="0.25">
      <c r="A100" s="92" t="s">
        <v>33</v>
      </c>
      <c r="B100" s="415" t="s">
        <v>208</v>
      </c>
      <c r="C100" s="416"/>
      <c r="D100" s="417"/>
      <c r="E100" s="102"/>
      <c r="F100" s="124"/>
      <c r="G100" s="53"/>
      <c r="H100" s="53"/>
      <c r="I100" s="53"/>
      <c r="J100" s="53"/>
      <c r="K100" s="53"/>
    </row>
    <row r="101" spans="1:11" s="38" customFormat="1" ht="30" customHeight="1" thickBot="1" x14ac:dyDescent="0.3">
      <c r="A101" s="93" t="s">
        <v>34</v>
      </c>
      <c r="B101" s="432" t="s">
        <v>218</v>
      </c>
      <c r="C101" s="433"/>
      <c r="D101" s="434"/>
      <c r="E101" s="125"/>
      <c r="F101" s="123"/>
      <c r="G101" s="53"/>
      <c r="H101" s="53"/>
      <c r="I101" s="53"/>
      <c r="J101" s="53"/>
      <c r="K101" s="53"/>
    </row>
    <row r="102" spans="1:11" s="38" customFormat="1" ht="30" customHeight="1" x14ac:dyDescent="0.25">
      <c r="A102" s="394" t="s">
        <v>230</v>
      </c>
      <c r="B102" s="395"/>
      <c r="C102" s="395"/>
      <c r="D102" s="395"/>
      <c r="E102" s="395"/>
      <c r="F102" s="396"/>
      <c r="G102" s="53"/>
      <c r="H102" s="53"/>
      <c r="I102" s="53"/>
      <c r="J102" s="53"/>
      <c r="K102" s="53"/>
    </row>
    <row r="103" spans="1:11" s="38" customFormat="1" ht="30" customHeight="1" x14ac:dyDescent="0.25">
      <c r="A103" s="126" t="s">
        <v>27</v>
      </c>
      <c r="B103" s="435" t="s">
        <v>219</v>
      </c>
      <c r="C103" s="436"/>
      <c r="D103" s="437"/>
      <c r="E103" s="102"/>
      <c r="F103" s="124"/>
      <c r="G103" s="53"/>
      <c r="H103" s="53"/>
      <c r="I103" s="53"/>
      <c r="J103" s="53"/>
      <c r="K103" s="53"/>
    </row>
    <row r="104" spans="1:11" s="38" customFormat="1" ht="30" customHeight="1" x14ac:dyDescent="0.25">
      <c r="A104" s="94" t="s">
        <v>28</v>
      </c>
      <c r="B104" s="388" t="s">
        <v>205</v>
      </c>
      <c r="C104" s="389"/>
      <c r="D104" s="390"/>
      <c r="E104" s="102"/>
      <c r="F104" s="124"/>
      <c r="G104" s="53"/>
      <c r="H104" s="53"/>
      <c r="I104" s="53"/>
      <c r="J104" s="53"/>
      <c r="K104" s="53"/>
    </row>
    <row r="105" spans="1:11" s="38" customFormat="1" ht="30" customHeight="1" x14ac:dyDescent="0.25">
      <c r="A105" s="94" t="s">
        <v>29</v>
      </c>
      <c r="B105" s="385" t="s">
        <v>220</v>
      </c>
      <c r="C105" s="386"/>
      <c r="D105" s="387"/>
      <c r="E105" s="102"/>
      <c r="F105" s="124"/>
      <c r="G105" s="53"/>
      <c r="H105" s="53"/>
      <c r="I105" s="53"/>
      <c r="J105" s="53"/>
      <c r="K105" s="53"/>
    </row>
    <row r="106" spans="1:11" s="38" customFormat="1" ht="30" customHeight="1" x14ac:dyDescent="0.25">
      <c r="A106" s="94" t="s">
        <v>30</v>
      </c>
      <c r="B106" s="388" t="s">
        <v>169</v>
      </c>
      <c r="C106" s="389"/>
      <c r="D106" s="390"/>
      <c r="E106" s="102"/>
      <c r="F106" s="124"/>
      <c r="G106" s="53"/>
      <c r="H106" s="53"/>
      <c r="I106" s="53"/>
      <c r="J106" s="53"/>
      <c r="K106" s="53"/>
    </row>
    <row r="107" spans="1:11" s="38" customFormat="1" ht="40.5" customHeight="1" x14ac:dyDescent="0.25">
      <c r="A107" s="94" t="s">
        <v>31</v>
      </c>
      <c r="B107" s="385" t="s">
        <v>337</v>
      </c>
      <c r="C107" s="386"/>
      <c r="D107" s="387"/>
      <c r="E107" s="102"/>
      <c r="F107" s="124"/>
      <c r="G107" s="53"/>
      <c r="H107" s="53"/>
      <c r="I107" s="53"/>
      <c r="J107" s="53"/>
      <c r="K107" s="53"/>
    </row>
    <row r="108" spans="1:11" s="38" customFormat="1" ht="30" customHeight="1" x14ac:dyDescent="0.25">
      <c r="A108" s="94" t="s">
        <v>32</v>
      </c>
      <c r="B108" s="415" t="s">
        <v>221</v>
      </c>
      <c r="C108" s="416"/>
      <c r="D108" s="417"/>
      <c r="E108" s="102"/>
      <c r="F108" s="124"/>
      <c r="G108" s="53"/>
      <c r="H108" s="53"/>
      <c r="I108" s="53"/>
      <c r="J108" s="53"/>
      <c r="K108" s="53"/>
    </row>
    <row r="109" spans="1:11" s="38" customFormat="1" ht="30" customHeight="1" x14ac:dyDescent="0.25">
      <c r="A109" s="94" t="s">
        <v>33</v>
      </c>
      <c r="B109" s="385" t="s">
        <v>222</v>
      </c>
      <c r="C109" s="386"/>
      <c r="D109" s="387"/>
      <c r="E109" s="102"/>
      <c r="F109" s="124"/>
      <c r="G109" s="53"/>
      <c r="H109" s="53"/>
      <c r="I109" s="53"/>
      <c r="J109" s="53"/>
      <c r="K109" s="53"/>
    </row>
    <row r="110" spans="1:11" s="38" customFormat="1" ht="30" customHeight="1" x14ac:dyDescent="0.25">
      <c r="A110" s="94" t="s">
        <v>34</v>
      </c>
      <c r="B110" s="385" t="s">
        <v>223</v>
      </c>
      <c r="C110" s="386"/>
      <c r="D110" s="387"/>
      <c r="E110" s="102"/>
      <c r="F110" s="124"/>
      <c r="G110" s="53"/>
      <c r="H110" s="53"/>
      <c r="I110" s="53"/>
      <c r="J110" s="53"/>
      <c r="K110" s="53"/>
    </row>
    <row r="111" spans="1:11" s="38" customFormat="1" ht="30" customHeight="1" x14ac:dyDescent="0.25">
      <c r="A111" s="94" t="s">
        <v>35</v>
      </c>
      <c r="B111" s="385" t="s">
        <v>224</v>
      </c>
      <c r="C111" s="386"/>
      <c r="D111" s="387"/>
      <c r="E111" s="102"/>
      <c r="F111" s="124"/>
      <c r="G111" s="53"/>
      <c r="H111" s="53"/>
      <c r="I111" s="53"/>
      <c r="J111" s="53"/>
      <c r="K111" s="53"/>
    </row>
    <row r="112" spans="1:11" s="38" customFormat="1" ht="30" customHeight="1" x14ac:dyDescent="0.25">
      <c r="A112" s="94" t="s">
        <v>36</v>
      </c>
      <c r="B112" s="388" t="s">
        <v>336</v>
      </c>
      <c r="C112" s="389"/>
      <c r="D112" s="390"/>
      <c r="E112" s="102"/>
      <c r="F112" s="124"/>
      <c r="G112" s="53"/>
      <c r="H112" s="53"/>
      <c r="I112" s="53"/>
      <c r="J112" s="53"/>
      <c r="K112" s="53"/>
    </row>
    <row r="113" spans="1:11" s="38" customFormat="1" ht="30" customHeight="1" x14ac:dyDescent="0.25">
      <c r="A113" s="94" t="s">
        <v>43</v>
      </c>
      <c r="B113" s="388" t="s">
        <v>206</v>
      </c>
      <c r="C113" s="389"/>
      <c r="D113" s="390"/>
      <c r="E113" s="102"/>
      <c r="F113" s="124"/>
      <c r="G113" s="53"/>
      <c r="H113" s="53"/>
      <c r="I113" s="53"/>
      <c r="J113" s="53"/>
      <c r="K113" s="53"/>
    </row>
    <row r="114" spans="1:11" s="38" customFormat="1" ht="30" customHeight="1" x14ac:dyDescent="0.25">
      <c r="A114" s="94" t="s">
        <v>44</v>
      </c>
      <c r="B114" s="385" t="s">
        <v>225</v>
      </c>
      <c r="C114" s="386"/>
      <c r="D114" s="387"/>
      <c r="E114" s="102"/>
      <c r="F114" s="124"/>
      <c r="G114" s="53"/>
      <c r="H114" s="53"/>
      <c r="I114" s="53"/>
      <c r="J114" s="53"/>
      <c r="K114" s="53"/>
    </row>
    <row r="115" spans="1:11" s="38" customFormat="1" ht="30" customHeight="1" x14ac:dyDescent="0.25">
      <c r="A115" s="94" t="s">
        <v>49</v>
      </c>
      <c r="B115" s="420" t="s">
        <v>292</v>
      </c>
      <c r="C115" s="421"/>
      <c r="D115" s="422"/>
      <c r="E115" s="102"/>
      <c r="F115" s="124"/>
      <c r="G115" s="53"/>
      <c r="H115" s="53"/>
      <c r="I115" s="53"/>
      <c r="J115" s="53"/>
      <c r="K115" s="53"/>
    </row>
    <row r="116" spans="1:11" s="38" customFormat="1" ht="30" customHeight="1" x14ac:dyDescent="0.25">
      <c r="A116" s="94" t="s">
        <v>50</v>
      </c>
      <c r="B116" s="388" t="s">
        <v>182</v>
      </c>
      <c r="C116" s="389"/>
      <c r="D116" s="390"/>
      <c r="E116" s="102"/>
      <c r="F116" s="124"/>
      <c r="G116" s="53"/>
      <c r="H116" s="53"/>
      <c r="I116" s="53"/>
      <c r="J116" s="53"/>
      <c r="K116" s="53"/>
    </row>
    <row r="117" spans="1:11" s="38" customFormat="1" ht="30" customHeight="1" x14ac:dyDescent="0.25">
      <c r="A117" s="94" t="s">
        <v>175</v>
      </c>
      <c r="B117" s="388" t="s">
        <v>184</v>
      </c>
      <c r="C117" s="389"/>
      <c r="D117" s="390"/>
      <c r="E117" s="103"/>
      <c r="F117" s="137"/>
      <c r="G117" s="53"/>
      <c r="H117" s="53"/>
      <c r="I117" s="53"/>
      <c r="J117" s="53"/>
      <c r="K117" s="53"/>
    </row>
    <row r="118" spans="1:11" s="38" customFormat="1" ht="30" customHeight="1" x14ac:dyDescent="0.25">
      <c r="A118" s="94" t="s">
        <v>177</v>
      </c>
      <c r="B118" s="415" t="s">
        <v>186</v>
      </c>
      <c r="C118" s="416"/>
      <c r="D118" s="417"/>
      <c r="E118" s="102"/>
      <c r="F118" s="124"/>
      <c r="G118" s="53"/>
      <c r="H118" s="53"/>
      <c r="I118" s="53"/>
      <c r="J118" s="53"/>
      <c r="K118" s="53"/>
    </row>
    <row r="119" spans="1:11" s="38" customFormat="1" ht="30" customHeight="1" x14ac:dyDescent="0.25">
      <c r="A119" s="94" t="s">
        <v>178</v>
      </c>
      <c r="B119" s="388" t="s">
        <v>188</v>
      </c>
      <c r="C119" s="389"/>
      <c r="D119" s="390"/>
      <c r="E119" s="102"/>
      <c r="F119" s="124"/>
      <c r="G119" s="53"/>
      <c r="H119" s="53"/>
      <c r="I119" s="53"/>
      <c r="J119" s="53"/>
      <c r="K119" s="53"/>
    </row>
    <row r="120" spans="1:11" s="38" customFormat="1" ht="30" customHeight="1" thickBot="1" x14ac:dyDescent="0.3">
      <c r="A120" s="93" t="s">
        <v>179</v>
      </c>
      <c r="B120" s="432" t="s">
        <v>215</v>
      </c>
      <c r="C120" s="433"/>
      <c r="D120" s="434"/>
      <c r="E120" s="122"/>
      <c r="F120" s="123"/>
      <c r="G120" s="53"/>
      <c r="H120" s="53"/>
      <c r="I120" s="53"/>
      <c r="J120" s="53"/>
      <c r="K120" s="53"/>
    </row>
    <row r="121" spans="1:11" s="38" customFormat="1" ht="11.25" customHeight="1" x14ac:dyDescent="0.25">
      <c r="A121" s="67"/>
      <c r="B121" s="67"/>
      <c r="C121" s="67"/>
      <c r="D121" s="67"/>
      <c r="E121" s="53"/>
      <c r="F121" s="53"/>
      <c r="G121" s="53"/>
      <c r="H121" s="53"/>
      <c r="I121" s="53"/>
      <c r="J121" s="53"/>
      <c r="K121" s="53"/>
    </row>
    <row r="122" spans="1:11" s="38" customFormat="1" ht="11.25" customHeight="1" x14ac:dyDescent="0.25">
      <c r="A122" s="67"/>
      <c r="B122" s="67"/>
      <c r="C122" s="67"/>
      <c r="D122" s="67"/>
      <c r="E122" s="53"/>
      <c r="F122" s="53"/>
      <c r="G122" s="53"/>
      <c r="H122" s="53"/>
      <c r="I122" s="53"/>
      <c r="J122" s="53"/>
      <c r="K122" s="53"/>
    </row>
    <row r="123" spans="1:11" s="38" customFormat="1" ht="11.25" customHeight="1" x14ac:dyDescent="0.25">
      <c r="A123" s="67"/>
      <c r="B123" s="67"/>
      <c r="C123" s="67"/>
      <c r="D123" s="67"/>
      <c r="E123" s="53"/>
      <c r="F123" s="53"/>
      <c r="G123" s="53"/>
      <c r="H123" s="53"/>
      <c r="I123" s="53"/>
      <c r="J123" s="53"/>
      <c r="K123" s="53"/>
    </row>
    <row r="124" spans="1:11" s="38" customFormat="1" ht="11.25" customHeight="1" x14ac:dyDescent="0.25">
      <c r="A124" s="67"/>
      <c r="B124" s="67"/>
      <c r="C124" s="67"/>
      <c r="D124" s="67"/>
      <c r="E124" s="53"/>
      <c r="F124" s="53"/>
      <c r="G124" s="53"/>
      <c r="H124" s="53"/>
      <c r="I124" s="53"/>
      <c r="J124" s="53"/>
      <c r="K124" s="53"/>
    </row>
    <row r="125" spans="1:11" s="19" customFormat="1" ht="20.100000000000001" customHeight="1" x14ac:dyDescent="0.25">
      <c r="A125" s="441" t="s">
        <v>37</v>
      </c>
      <c r="B125" s="441"/>
      <c r="C125" s="441"/>
      <c r="D125" s="441"/>
      <c r="E125" s="56"/>
      <c r="F125" s="56"/>
      <c r="G125" s="56"/>
      <c r="H125" s="56"/>
      <c r="I125" s="56"/>
      <c r="J125" s="56"/>
    </row>
    <row r="126" spans="1:11" s="19" customFormat="1" ht="20.100000000000001" customHeight="1" x14ac:dyDescent="0.25">
      <c r="A126" s="64"/>
      <c r="B126" s="64"/>
      <c r="C126" s="64"/>
      <c r="D126" s="64"/>
      <c r="E126" s="56"/>
      <c r="F126" s="56"/>
      <c r="G126" s="56"/>
      <c r="H126" s="56"/>
      <c r="I126" s="56"/>
      <c r="J126" s="56"/>
    </row>
    <row r="127" spans="1:11" s="43" customFormat="1" ht="30" customHeight="1" x14ac:dyDescent="0.25">
      <c r="A127" s="442" t="s">
        <v>1</v>
      </c>
      <c r="B127" s="442"/>
      <c r="C127" s="443" t="str">
        <f>IF('Príloha č. 1'!$C$6="","",'Príloha č. 1'!$C$6)</f>
        <v/>
      </c>
      <c r="D127" s="443"/>
      <c r="G127" s="44"/>
    </row>
    <row r="128" spans="1:11" s="43" customFormat="1" ht="15" customHeight="1" x14ac:dyDescent="0.25">
      <c r="A128" s="438" t="s">
        <v>2</v>
      </c>
      <c r="B128" s="438"/>
      <c r="C128" s="439" t="str">
        <f>IF('Príloha č. 1'!$C$7="","",'Príloha č. 1'!$C$7)</f>
        <v/>
      </c>
      <c r="D128" s="439"/>
    </row>
    <row r="129" spans="1:8" s="43" customFormat="1" ht="15" customHeight="1" x14ac:dyDescent="0.25">
      <c r="A129" s="438" t="s">
        <v>3</v>
      </c>
      <c r="B129" s="438"/>
      <c r="C129" s="439" t="str">
        <f>IF('Príloha č. 1'!C8:D8="","",'Príloha č. 1'!C8:D8)</f>
        <v/>
      </c>
      <c r="D129" s="439"/>
    </row>
    <row r="130" spans="1:8" s="43" customFormat="1" ht="15" customHeight="1" x14ac:dyDescent="0.25">
      <c r="A130" s="438" t="s">
        <v>4</v>
      </c>
      <c r="B130" s="438"/>
      <c r="C130" s="439" t="str">
        <f>IF('Príloha č. 1'!C9:D9="","",'Príloha č. 1'!C9:D9)</f>
        <v/>
      </c>
      <c r="D130" s="439"/>
    </row>
    <row r="133" spans="1:8" ht="15" customHeight="1" x14ac:dyDescent="0.2">
      <c r="A133" s="37" t="s">
        <v>8</v>
      </c>
      <c r="B133" s="57" t="str">
        <f>IF('Príloha č. 1'!B23:B23="","",'Príloha č. 1'!B23:B23)</f>
        <v/>
      </c>
      <c r="C133" s="70"/>
      <c r="E133" s="37"/>
      <c r="F133" s="37"/>
      <c r="G133" s="37"/>
    </row>
    <row r="134" spans="1:8" ht="15" customHeight="1" x14ac:dyDescent="0.2">
      <c r="A134" s="37" t="s">
        <v>9</v>
      </c>
      <c r="B134" s="29" t="str">
        <f>IF('Príloha č. 1'!B24:B24="","",'Príloha č. 1'!B24:B24)</f>
        <v/>
      </c>
      <c r="C134" s="70"/>
      <c r="E134" s="37"/>
      <c r="F134" s="37"/>
      <c r="G134" s="37"/>
    </row>
    <row r="135" spans="1:8" ht="39.950000000000003" customHeight="1" x14ac:dyDescent="0.2">
      <c r="D135" s="51"/>
      <c r="E135" s="51"/>
      <c r="F135" s="51" t="s">
        <v>293</v>
      </c>
    </row>
    <row r="136" spans="1:8" ht="48.75" customHeight="1" x14ac:dyDescent="0.2">
      <c r="D136" s="186"/>
      <c r="E136" s="186"/>
      <c r="F136" s="186" t="s">
        <v>329</v>
      </c>
      <c r="G136" s="48"/>
    </row>
    <row r="137" spans="1:8" s="45" customFormat="1" x14ac:dyDescent="0.2">
      <c r="A137" s="440" t="s">
        <v>10</v>
      </c>
      <c r="B137" s="440"/>
      <c r="C137" s="66"/>
      <c r="D137" s="48"/>
      <c r="E137" s="70"/>
      <c r="F137" s="70"/>
      <c r="G137" s="70"/>
    </row>
    <row r="138" spans="1:8" s="49" customFormat="1" ht="19.5" customHeight="1" x14ac:dyDescent="0.2">
      <c r="A138" s="46"/>
      <c r="B138" s="47" t="s">
        <v>11</v>
      </c>
      <c r="C138" s="47"/>
      <c r="D138" s="41"/>
      <c r="E138" s="70"/>
      <c r="F138" s="70"/>
      <c r="G138" s="70"/>
      <c r="H138" s="48"/>
    </row>
  </sheetData>
  <mergeCells count="85">
    <mergeCell ref="A130:B130"/>
    <mergeCell ref="C130:D130"/>
    <mergeCell ref="A137:B137"/>
    <mergeCell ref="E40:F40"/>
    <mergeCell ref="A125:D125"/>
    <mergeCell ref="A127:B127"/>
    <mergeCell ref="C127:D127"/>
    <mergeCell ref="A128:B128"/>
    <mergeCell ref="C128:D128"/>
    <mergeCell ref="A129:B129"/>
    <mergeCell ref="C129:D129"/>
    <mergeCell ref="B119:D119"/>
    <mergeCell ref="B120:D120"/>
    <mergeCell ref="B113:D113"/>
    <mergeCell ref="B114:D114"/>
    <mergeCell ref="E83:F83"/>
    <mergeCell ref="A58:F58"/>
    <mergeCell ref="A82:F82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9:D59"/>
    <mergeCell ref="B60:D60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3:D103"/>
    <mergeCell ref="B104:D104"/>
    <mergeCell ref="B105:D105"/>
    <mergeCell ref="B106:D106"/>
    <mergeCell ref="A102:F102"/>
    <mergeCell ref="B99:D99"/>
    <mergeCell ref="B100:D100"/>
    <mergeCell ref="A90:A91"/>
    <mergeCell ref="B76:D76"/>
    <mergeCell ref="B77:D77"/>
    <mergeCell ref="B78:D78"/>
    <mergeCell ref="B79:D79"/>
    <mergeCell ref="B80:D80"/>
    <mergeCell ref="B81:D81"/>
    <mergeCell ref="B91:D91"/>
    <mergeCell ref="B95:D95"/>
    <mergeCell ref="B96:D96"/>
    <mergeCell ref="B98:D98"/>
    <mergeCell ref="B97:D97"/>
    <mergeCell ref="B61:D61"/>
    <mergeCell ref="B62:D62"/>
    <mergeCell ref="B63:D63"/>
    <mergeCell ref="B57:D57"/>
    <mergeCell ref="A7:F7"/>
    <mergeCell ref="B8:D8"/>
    <mergeCell ref="B18:D18"/>
    <mergeCell ref="B39:D39"/>
    <mergeCell ref="B46:D46"/>
    <mergeCell ref="B51:D51"/>
    <mergeCell ref="B52:D52"/>
    <mergeCell ref="B53:D53"/>
    <mergeCell ref="B54:D54"/>
    <mergeCell ref="B55:D55"/>
    <mergeCell ref="B56:D56"/>
    <mergeCell ref="E19:F19"/>
    <mergeCell ref="E9:F9"/>
    <mergeCell ref="E47:F47"/>
    <mergeCell ref="A1:D1"/>
    <mergeCell ref="A3:F3"/>
    <mergeCell ref="A5:D5"/>
    <mergeCell ref="E5:F5"/>
    <mergeCell ref="A2:F2"/>
  </mergeCells>
  <conditionalFormatting sqref="B133:B134">
    <cfRule type="containsBlanks" dxfId="5" priority="3">
      <formula>LEN(TRIM(B133))=0</formula>
    </cfRule>
  </conditionalFormatting>
  <conditionalFormatting sqref="C128:D130">
    <cfRule type="containsBlanks" dxfId="4" priority="2">
      <formula>LEN(TRIM(C128))=0</formula>
    </cfRule>
  </conditionalFormatting>
  <conditionalFormatting sqref="C127:D127">
    <cfRule type="containsBlanks" dxfId="3" priority="1">
      <formula>LEN(TRIM(C127))=0</formula>
    </cfRule>
  </conditionalFormatting>
  <pageMargins left="0.98425196850393704" right="0.78740157480314965" top="0.98425196850393704" bottom="0.78740157480314965" header="0.31496062992125984" footer="0.31496062992125984"/>
  <pageSetup paperSize="9" scale="65" fitToHeight="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01"/>
  <sheetViews>
    <sheetView showGridLines="0" zoomScale="70" zoomScaleNormal="70" workbookViewId="0">
      <selection activeCell="C61" sqref="C61"/>
    </sheetView>
  </sheetViews>
  <sheetFormatPr defaultColWidth="9.140625" defaultRowHeight="12.75" x14ac:dyDescent="0.2"/>
  <cols>
    <col min="1" max="1" width="11.42578125" style="22" customWidth="1"/>
    <col min="2" max="2" width="6.42578125" style="22" customWidth="1"/>
    <col min="3" max="3" width="30.7109375" style="22" customWidth="1"/>
    <col min="4" max="4" width="10.7109375" style="39" customWidth="1"/>
    <col min="5" max="5" width="14.7109375" style="39" customWidth="1"/>
    <col min="6" max="6" width="2" style="182" customWidth="1"/>
    <col min="7" max="7" width="21" style="39" customWidth="1"/>
    <col min="8" max="8" width="22.85546875" style="192" customWidth="1"/>
    <col min="9" max="10" width="13.7109375" style="39" customWidth="1"/>
    <col min="11" max="11" width="10.7109375" style="39" customWidth="1"/>
    <col min="12" max="12" width="13.7109375" style="150" customWidth="1"/>
    <col min="13" max="13" width="10.7109375" style="183" customWidth="1"/>
    <col min="14" max="14" width="13.7109375" style="184" customWidth="1"/>
    <col min="15" max="15" width="10.7109375" style="185" customWidth="1"/>
    <col min="16" max="16" width="10.7109375" style="150" customWidth="1"/>
    <col min="17" max="17" width="13.7109375" style="185" customWidth="1"/>
    <col min="18" max="18" width="15" style="22" customWidth="1"/>
    <col min="19" max="19" width="14.85546875" style="22" customWidth="1"/>
    <col min="20" max="16384" width="9.140625" style="22"/>
  </cols>
  <sheetData>
    <row r="1" spans="1:19" s="7" customFormat="1" ht="20.100000000000001" customHeight="1" x14ac:dyDescent="0.2">
      <c r="A1" s="279" t="s">
        <v>12</v>
      </c>
      <c r="B1" s="279"/>
      <c r="C1" s="58"/>
    </row>
    <row r="2" spans="1:19" s="7" customFormat="1" ht="13.5" customHeight="1" x14ac:dyDescent="0.2">
      <c r="A2" s="446" t="str">
        <f>'Príloha č. 1'!A2:D2</f>
        <v>Diagnostika pre biochemické vyšetrenie vrátane kúpy biochemického a imunochemického analyzátora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9" s="38" customFormat="1" ht="42" customHeight="1" x14ac:dyDescent="0.25">
      <c r="A3" s="447" t="s">
        <v>41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</row>
    <row r="4" spans="1:19" s="7" customFormat="1" ht="19.5" customHeight="1" thickBot="1" x14ac:dyDescent="0.25">
      <c r="A4" s="540" t="s">
        <v>315</v>
      </c>
      <c r="B4" s="540"/>
      <c r="C4" s="540"/>
      <c r="D4" s="540"/>
      <c r="E4" s="540"/>
      <c r="F4" s="540"/>
      <c r="G4" s="540"/>
      <c r="H4" s="540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s="40" customFormat="1" ht="31.5" customHeight="1" x14ac:dyDescent="0.25">
      <c r="A5" s="527" t="s">
        <v>316</v>
      </c>
      <c r="B5" s="528"/>
      <c r="C5" s="491" t="s">
        <v>39</v>
      </c>
      <c r="D5" s="491" t="s">
        <v>40</v>
      </c>
      <c r="E5" s="525" t="s">
        <v>52</v>
      </c>
      <c r="G5" s="532" t="s">
        <v>317</v>
      </c>
      <c r="H5" s="534" t="s">
        <v>318</v>
      </c>
      <c r="I5" s="265"/>
      <c r="J5" s="490"/>
      <c r="K5" s="490"/>
      <c r="L5" s="490"/>
    </row>
    <row r="6" spans="1:19" s="40" customFormat="1" ht="33" customHeight="1" thickBot="1" x14ac:dyDescent="0.3">
      <c r="A6" s="529"/>
      <c r="B6" s="530"/>
      <c r="C6" s="492"/>
      <c r="D6" s="492"/>
      <c r="E6" s="526"/>
      <c r="G6" s="533"/>
      <c r="H6" s="535"/>
      <c r="I6" s="265"/>
      <c r="J6" s="266"/>
      <c r="K6" s="266"/>
      <c r="L6" s="266"/>
    </row>
    <row r="7" spans="1:19" s="41" customFormat="1" ht="12" customHeight="1" x14ac:dyDescent="0.25">
      <c r="A7" s="499" t="s">
        <v>27</v>
      </c>
      <c r="B7" s="500"/>
      <c r="C7" s="294" t="s">
        <v>28</v>
      </c>
      <c r="D7" s="295" t="s">
        <v>29</v>
      </c>
      <c r="E7" s="296" t="s">
        <v>30</v>
      </c>
      <c r="G7" s="300" t="s">
        <v>31</v>
      </c>
      <c r="H7" s="301" t="s">
        <v>32</v>
      </c>
      <c r="I7" s="265"/>
      <c r="J7" s="264"/>
      <c r="K7" s="264"/>
      <c r="L7" s="264"/>
      <c r="M7" s="40"/>
      <c r="N7" s="40"/>
    </row>
    <row r="8" spans="1:19" s="42" customFormat="1" ht="42" customHeight="1" x14ac:dyDescent="0.25">
      <c r="A8" s="523" t="s">
        <v>27</v>
      </c>
      <c r="B8" s="524"/>
      <c r="C8" s="269" t="s">
        <v>304</v>
      </c>
      <c r="D8" s="63" t="s">
        <v>228</v>
      </c>
      <c r="E8" s="200">
        <v>1911360</v>
      </c>
      <c r="G8" s="297"/>
      <c r="H8" s="308"/>
      <c r="I8" s="265"/>
      <c r="J8" s="266"/>
      <c r="K8" s="267"/>
      <c r="L8" s="267"/>
      <c r="M8" s="40"/>
      <c r="N8" s="40"/>
    </row>
    <row r="9" spans="1:19" s="42" customFormat="1" ht="42" customHeight="1" x14ac:dyDescent="0.25">
      <c r="A9" s="503" t="s">
        <v>28</v>
      </c>
      <c r="B9" s="504"/>
      <c r="C9" s="204" t="s">
        <v>227</v>
      </c>
      <c r="D9" s="63" t="s">
        <v>229</v>
      </c>
      <c r="E9" s="201">
        <v>1</v>
      </c>
      <c r="G9" s="298"/>
      <c r="H9" s="308"/>
      <c r="I9" s="265"/>
      <c r="J9" s="267"/>
      <c r="K9" s="267"/>
      <c r="L9" s="267"/>
      <c r="M9" s="40"/>
      <c r="N9" s="40"/>
    </row>
    <row r="10" spans="1:19" s="42" customFormat="1" ht="42" customHeight="1" x14ac:dyDescent="0.25">
      <c r="A10" s="503" t="s">
        <v>29</v>
      </c>
      <c r="B10" s="504"/>
      <c r="C10" s="204" t="s">
        <v>314</v>
      </c>
      <c r="D10" s="63" t="s">
        <v>228</v>
      </c>
      <c r="E10" s="201">
        <v>240000</v>
      </c>
      <c r="G10" s="299"/>
      <c r="H10" s="308"/>
      <c r="I10" s="265"/>
      <c r="J10" s="267"/>
      <c r="K10" s="267"/>
      <c r="L10" s="267"/>
      <c r="M10" s="40"/>
      <c r="N10" s="40"/>
    </row>
    <row r="11" spans="1:19" s="42" customFormat="1" ht="42" customHeight="1" thickBot="1" x14ac:dyDescent="0.3">
      <c r="A11" s="501" t="s">
        <v>30</v>
      </c>
      <c r="B11" s="502"/>
      <c r="C11" s="205" t="s">
        <v>305</v>
      </c>
      <c r="D11" s="202" t="s">
        <v>229</v>
      </c>
      <c r="E11" s="203">
        <v>1</v>
      </c>
      <c r="G11" s="263"/>
      <c r="H11" s="309"/>
      <c r="I11" s="265"/>
      <c r="J11" s="268"/>
      <c r="K11" s="267"/>
      <c r="L11" s="267"/>
    </row>
    <row r="12" spans="1:19" s="50" customFormat="1" ht="24.75" customHeight="1" thickBot="1" x14ac:dyDescent="0.3">
      <c r="A12" s="198"/>
      <c r="B12" s="198"/>
      <c r="C12" s="199"/>
      <c r="E12" s="276" t="s">
        <v>310</v>
      </c>
      <c r="G12" s="333">
        <f>SUM(G8:G11)</f>
        <v>0</v>
      </c>
      <c r="H12" s="324">
        <f>SUM(H8:H11)</f>
        <v>0</v>
      </c>
      <c r="I12" s="206"/>
      <c r="J12" s="213"/>
      <c r="K12" s="198"/>
      <c r="L12" s="214"/>
    </row>
    <row r="13" spans="1:19" s="50" customFormat="1" ht="24.95" customHeight="1" x14ac:dyDescent="0.2">
      <c r="A13" s="216" t="s">
        <v>319</v>
      </c>
      <c r="B13" s="217"/>
      <c r="C13" s="199"/>
      <c r="H13" s="198"/>
      <c r="I13" s="206"/>
      <c r="J13" s="213"/>
      <c r="K13" s="198"/>
      <c r="L13" s="214"/>
    </row>
    <row r="14" spans="1:19" s="27" customFormat="1" ht="10.5" customHeight="1" thickBot="1" x14ac:dyDescent="0.3">
      <c r="A14" s="215"/>
      <c r="B14" s="71"/>
      <c r="D14" s="145"/>
      <c r="E14" s="145"/>
      <c r="F14" s="146"/>
      <c r="G14" s="145"/>
      <c r="H14" s="145"/>
      <c r="I14" s="145"/>
      <c r="J14" s="145"/>
      <c r="K14" s="145"/>
      <c r="L14" s="147"/>
      <c r="M14" s="148"/>
      <c r="N14" s="149"/>
      <c r="O14" s="150"/>
      <c r="P14" s="147"/>
      <c r="Q14" s="150"/>
    </row>
    <row r="15" spans="1:19" s="151" customFormat="1" ht="63" customHeight="1" thickBot="1" x14ac:dyDescent="0.3">
      <c r="A15" s="493" t="s">
        <v>231</v>
      </c>
      <c r="B15" s="494"/>
      <c r="C15" s="218" t="s">
        <v>232</v>
      </c>
      <c r="D15" s="219" t="s">
        <v>233</v>
      </c>
      <c r="E15" s="220" t="s">
        <v>306</v>
      </c>
      <c r="F15" s="221"/>
      <c r="G15" s="544" t="s">
        <v>234</v>
      </c>
      <c r="H15" s="508"/>
      <c r="I15" s="507" t="s">
        <v>235</v>
      </c>
      <c r="J15" s="508"/>
      <c r="K15" s="222" t="s">
        <v>42</v>
      </c>
      <c r="L15" s="223" t="s">
        <v>236</v>
      </c>
      <c r="M15" s="224" t="s">
        <v>237</v>
      </c>
      <c r="N15" s="225" t="s">
        <v>307</v>
      </c>
      <c r="O15" s="223" t="s">
        <v>238</v>
      </c>
      <c r="P15" s="335" t="s">
        <v>239</v>
      </c>
      <c r="Q15" s="336" t="s">
        <v>308</v>
      </c>
      <c r="R15" s="225" t="s">
        <v>317</v>
      </c>
      <c r="S15" s="337" t="s">
        <v>318</v>
      </c>
    </row>
    <row r="16" spans="1:19" s="145" customFormat="1" ht="15" customHeight="1" x14ac:dyDescent="0.25">
      <c r="A16" s="541" t="s">
        <v>27</v>
      </c>
      <c r="B16" s="542"/>
      <c r="C16" s="290" t="s">
        <v>28</v>
      </c>
      <c r="D16" s="291" t="s">
        <v>29</v>
      </c>
      <c r="E16" s="292" t="s">
        <v>30</v>
      </c>
      <c r="F16" s="293"/>
      <c r="G16" s="543" t="s">
        <v>31</v>
      </c>
      <c r="H16" s="513"/>
      <c r="I16" s="513" t="s">
        <v>32</v>
      </c>
      <c r="J16" s="513"/>
      <c r="K16" s="312" t="s">
        <v>33</v>
      </c>
      <c r="L16" s="302" t="s">
        <v>34</v>
      </c>
      <c r="M16" s="304" t="s">
        <v>35</v>
      </c>
      <c r="N16" s="303" t="s">
        <v>36</v>
      </c>
      <c r="O16" s="334" t="s">
        <v>43</v>
      </c>
      <c r="P16" s="338" t="s">
        <v>44</v>
      </c>
      <c r="Q16" s="341" t="s">
        <v>49</v>
      </c>
      <c r="R16" s="342" t="s">
        <v>50</v>
      </c>
      <c r="S16" s="338" t="s">
        <v>175</v>
      </c>
    </row>
    <row r="17" spans="1:19" s="27" customFormat="1" ht="39.75" customHeight="1" x14ac:dyDescent="0.25">
      <c r="A17" s="495" t="s">
        <v>240</v>
      </c>
      <c r="B17" s="496"/>
      <c r="C17" s="281" t="s">
        <v>304</v>
      </c>
      <c r="D17" s="274" t="s">
        <v>241</v>
      </c>
      <c r="E17" s="275">
        <f>SUM(E18:E52)</f>
        <v>1911360</v>
      </c>
      <c r="F17" s="152"/>
      <c r="G17" s="514" t="s">
        <v>216</v>
      </c>
      <c r="H17" s="512"/>
      <c r="I17" s="511" t="s">
        <v>216</v>
      </c>
      <c r="J17" s="512"/>
      <c r="K17" s="316" t="s">
        <v>216</v>
      </c>
      <c r="L17" s="282" t="s">
        <v>216</v>
      </c>
      <c r="M17" s="283" t="s">
        <v>216</v>
      </c>
      <c r="N17" s="284" t="s">
        <v>216</v>
      </c>
      <c r="O17" s="282" t="s">
        <v>216</v>
      </c>
      <c r="P17" s="339" t="s">
        <v>216</v>
      </c>
      <c r="Q17" s="285" t="s">
        <v>216</v>
      </c>
      <c r="R17" s="286">
        <f>SUM(R18:R52)</f>
        <v>0</v>
      </c>
      <c r="S17" s="340">
        <f>SUM(S18:S52)</f>
        <v>0</v>
      </c>
    </row>
    <row r="18" spans="1:19" s="27" customFormat="1" ht="30" customHeight="1" x14ac:dyDescent="0.25">
      <c r="A18" s="497" t="s">
        <v>242</v>
      </c>
      <c r="B18" s="498"/>
      <c r="C18" s="158" t="str">
        <f>'[1]Požiadavky na PZ'!C42</f>
        <v xml:space="preserve">ALP IFCC  L </v>
      </c>
      <c r="D18" s="159" t="s">
        <v>241</v>
      </c>
      <c r="E18" s="160">
        <f>'[1]Požiadavky na PZ'!E42</f>
        <v>40800</v>
      </c>
      <c r="F18" s="152"/>
      <c r="G18" s="480"/>
      <c r="H18" s="481"/>
      <c r="I18" s="510"/>
      <c r="J18" s="481"/>
      <c r="K18" s="315"/>
      <c r="L18" s="161"/>
      <c r="M18" s="162"/>
      <c r="N18" s="163"/>
      <c r="O18" s="161"/>
      <c r="P18" s="164">
        <f>N18*O18</f>
        <v>0</v>
      </c>
      <c r="Q18" s="165">
        <f>N18+P18</f>
        <v>0</v>
      </c>
      <c r="R18" s="163">
        <f t="shared" ref="R18:R53" si="0">N18*E18</f>
        <v>0</v>
      </c>
      <c r="S18" s="166">
        <f>R18*1.1</f>
        <v>0</v>
      </c>
    </row>
    <row r="19" spans="1:19" s="27" customFormat="1" ht="30" customHeight="1" x14ac:dyDescent="0.25">
      <c r="A19" s="459" t="s">
        <v>243</v>
      </c>
      <c r="B19" s="460"/>
      <c r="C19" s="167" t="str">
        <f>'[1]Požiadavky na PZ'!C43</f>
        <v>ALT/L</v>
      </c>
      <c r="D19" s="168" t="s">
        <v>241</v>
      </c>
      <c r="E19" s="169">
        <f>'[1]Požiadavky na PZ'!E43</f>
        <v>96000</v>
      </c>
      <c r="F19" s="152"/>
      <c r="G19" s="505"/>
      <c r="H19" s="506"/>
      <c r="I19" s="509"/>
      <c r="J19" s="506"/>
      <c r="K19" s="313"/>
      <c r="L19" s="171"/>
      <c r="M19" s="172"/>
      <c r="N19" s="173"/>
      <c r="O19" s="171"/>
      <c r="P19" s="174">
        <f t="shared" ref="P19:P52" si="1">N19*O19</f>
        <v>0</v>
      </c>
      <c r="Q19" s="175">
        <f t="shared" ref="Q19:Q52" si="2">N19+P19</f>
        <v>0</v>
      </c>
      <c r="R19" s="173">
        <f t="shared" si="0"/>
        <v>0</v>
      </c>
      <c r="S19" s="176">
        <f t="shared" ref="S19:S52" si="3">R19*1.1</f>
        <v>0</v>
      </c>
    </row>
    <row r="20" spans="1:19" s="27" customFormat="1" ht="30" customHeight="1" x14ac:dyDescent="0.25">
      <c r="A20" s="459" t="s">
        <v>244</v>
      </c>
      <c r="B20" s="460"/>
      <c r="C20" s="167" t="str">
        <f>'[1]Požiadavky na PZ'!C44</f>
        <v xml:space="preserve">AMYL </v>
      </c>
      <c r="D20" s="168" t="s">
        <v>241</v>
      </c>
      <c r="E20" s="169">
        <f>'[1]Požiadavky na PZ'!E44</f>
        <v>14400</v>
      </c>
      <c r="F20" s="152"/>
      <c r="G20" s="505"/>
      <c r="H20" s="506"/>
      <c r="I20" s="509"/>
      <c r="J20" s="506"/>
      <c r="K20" s="313"/>
      <c r="L20" s="171"/>
      <c r="M20" s="172"/>
      <c r="N20" s="173"/>
      <c r="O20" s="171"/>
      <c r="P20" s="174">
        <f t="shared" si="1"/>
        <v>0</v>
      </c>
      <c r="Q20" s="175">
        <f t="shared" si="2"/>
        <v>0</v>
      </c>
      <c r="R20" s="173">
        <f t="shared" si="0"/>
        <v>0</v>
      </c>
      <c r="S20" s="320">
        <f t="shared" si="3"/>
        <v>0</v>
      </c>
    </row>
    <row r="21" spans="1:19" s="27" customFormat="1" ht="30" customHeight="1" x14ac:dyDescent="0.25">
      <c r="A21" s="459" t="s">
        <v>245</v>
      </c>
      <c r="B21" s="460"/>
      <c r="C21" s="167" t="str">
        <f>'[1]Požiadavky na PZ'!C45</f>
        <v>AST L</v>
      </c>
      <c r="D21" s="168" t="s">
        <v>241</v>
      </c>
      <c r="E21" s="169">
        <f>'[1]Požiadavky na PZ'!E45</f>
        <v>91200</v>
      </c>
      <c r="F21" s="152"/>
      <c r="G21" s="505"/>
      <c r="H21" s="506"/>
      <c r="I21" s="509"/>
      <c r="J21" s="506"/>
      <c r="K21" s="313"/>
      <c r="L21" s="171"/>
      <c r="M21" s="172"/>
      <c r="N21" s="173"/>
      <c r="O21" s="171"/>
      <c r="P21" s="174">
        <f t="shared" si="1"/>
        <v>0</v>
      </c>
      <c r="Q21" s="175">
        <f t="shared" si="2"/>
        <v>0</v>
      </c>
      <c r="R21" s="173">
        <f t="shared" si="0"/>
        <v>0</v>
      </c>
      <c r="S21" s="321">
        <f t="shared" si="3"/>
        <v>0</v>
      </c>
    </row>
    <row r="22" spans="1:19" s="27" customFormat="1" ht="30" customHeight="1" x14ac:dyDescent="0.25">
      <c r="A22" s="459" t="s">
        <v>246</v>
      </c>
      <c r="B22" s="460"/>
      <c r="C22" s="167" t="str">
        <f>'[1]Požiadavky na PZ'!C46</f>
        <v>CK L</v>
      </c>
      <c r="D22" s="168" t="s">
        <v>241</v>
      </c>
      <c r="E22" s="169">
        <f>'[1]Požiadavky na PZ'!E46</f>
        <v>67200</v>
      </c>
      <c r="F22" s="152"/>
      <c r="G22" s="505"/>
      <c r="H22" s="506"/>
      <c r="I22" s="509"/>
      <c r="J22" s="506"/>
      <c r="K22" s="313"/>
      <c r="L22" s="171"/>
      <c r="M22" s="172"/>
      <c r="N22" s="173"/>
      <c r="O22" s="171"/>
      <c r="P22" s="174">
        <f t="shared" si="1"/>
        <v>0</v>
      </c>
      <c r="Q22" s="175">
        <f t="shared" si="2"/>
        <v>0</v>
      </c>
      <c r="R22" s="173">
        <f t="shared" si="0"/>
        <v>0</v>
      </c>
      <c r="S22" s="176">
        <f t="shared" si="3"/>
        <v>0</v>
      </c>
    </row>
    <row r="23" spans="1:19" s="27" customFormat="1" ht="30" customHeight="1" x14ac:dyDescent="0.25">
      <c r="A23" s="459" t="s">
        <v>247</v>
      </c>
      <c r="B23" s="460"/>
      <c r="C23" s="167" t="str">
        <f>'[1]Požiadavky na PZ'!C47</f>
        <v>CKMB L</v>
      </c>
      <c r="D23" s="168" t="s">
        <v>241</v>
      </c>
      <c r="E23" s="169">
        <f>'[1]Požiadavky na PZ'!E47</f>
        <v>43200</v>
      </c>
      <c r="F23" s="152"/>
      <c r="G23" s="505"/>
      <c r="H23" s="506"/>
      <c r="I23" s="196"/>
      <c r="J23" s="197"/>
      <c r="K23" s="313"/>
      <c r="L23" s="171"/>
      <c r="M23" s="172"/>
      <c r="N23" s="173"/>
      <c r="O23" s="171"/>
      <c r="P23" s="174">
        <f t="shared" si="1"/>
        <v>0</v>
      </c>
      <c r="Q23" s="175">
        <f t="shared" si="2"/>
        <v>0</v>
      </c>
      <c r="R23" s="173">
        <f t="shared" si="0"/>
        <v>0</v>
      </c>
      <c r="S23" s="320">
        <f t="shared" si="3"/>
        <v>0</v>
      </c>
    </row>
    <row r="24" spans="1:19" s="27" customFormat="1" ht="30" customHeight="1" x14ac:dyDescent="0.25">
      <c r="A24" s="459" t="s">
        <v>248</v>
      </c>
      <c r="B24" s="460"/>
      <c r="C24" s="167" t="str">
        <f>'[1]Požiadavky na PZ'!C48</f>
        <v xml:space="preserve">GGT </v>
      </c>
      <c r="D24" s="168" t="s">
        <v>241</v>
      </c>
      <c r="E24" s="169">
        <f>'[1]Požiadavky na PZ'!E48</f>
        <v>57600</v>
      </c>
      <c r="F24" s="152"/>
      <c r="G24" s="505"/>
      <c r="H24" s="506"/>
      <c r="I24" s="196"/>
      <c r="J24" s="197"/>
      <c r="K24" s="313"/>
      <c r="L24" s="171"/>
      <c r="M24" s="172"/>
      <c r="N24" s="173"/>
      <c r="O24" s="171"/>
      <c r="P24" s="174">
        <f t="shared" si="1"/>
        <v>0</v>
      </c>
      <c r="Q24" s="175">
        <f t="shared" si="2"/>
        <v>0</v>
      </c>
      <c r="R24" s="173">
        <f t="shared" si="0"/>
        <v>0</v>
      </c>
      <c r="S24" s="321">
        <f t="shared" si="3"/>
        <v>0</v>
      </c>
    </row>
    <row r="25" spans="1:19" s="27" customFormat="1" ht="30" customHeight="1" x14ac:dyDescent="0.25">
      <c r="A25" s="459" t="s">
        <v>249</v>
      </c>
      <c r="B25" s="460"/>
      <c r="C25" s="167" t="str">
        <f>'[1]Požiadavky na PZ'!C49</f>
        <v xml:space="preserve">LDH L </v>
      </c>
      <c r="D25" s="168" t="s">
        <v>241</v>
      </c>
      <c r="E25" s="169">
        <f>'[1]Požiadavky na PZ'!E49</f>
        <v>19200</v>
      </c>
      <c r="F25" s="152"/>
      <c r="G25" s="505"/>
      <c r="H25" s="506"/>
      <c r="I25" s="196"/>
      <c r="J25" s="197"/>
      <c r="K25" s="313"/>
      <c r="L25" s="171"/>
      <c r="M25" s="172"/>
      <c r="N25" s="173"/>
      <c r="O25" s="171"/>
      <c r="P25" s="174">
        <f t="shared" si="1"/>
        <v>0</v>
      </c>
      <c r="Q25" s="175">
        <f t="shared" si="2"/>
        <v>0</v>
      </c>
      <c r="R25" s="173">
        <f t="shared" si="0"/>
        <v>0</v>
      </c>
      <c r="S25" s="176">
        <f t="shared" si="3"/>
        <v>0</v>
      </c>
    </row>
    <row r="26" spans="1:19" s="27" customFormat="1" ht="30" customHeight="1" x14ac:dyDescent="0.25">
      <c r="A26" s="459" t="s">
        <v>250</v>
      </c>
      <c r="B26" s="460"/>
      <c r="C26" s="167" t="str">
        <f>'[1]Požiadavky na PZ'!C52</f>
        <v>ALB BCP</v>
      </c>
      <c r="D26" s="168" t="s">
        <v>241</v>
      </c>
      <c r="E26" s="169">
        <f>'[1]Požiadavky na PZ'!E52</f>
        <v>43200</v>
      </c>
      <c r="F26" s="152"/>
      <c r="G26" s="505"/>
      <c r="H26" s="506"/>
      <c r="I26" s="196"/>
      <c r="J26" s="197"/>
      <c r="K26" s="313"/>
      <c r="L26" s="171"/>
      <c r="M26" s="172"/>
      <c r="N26" s="173"/>
      <c r="O26" s="171"/>
      <c r="P26" s="174">
        <f t="shared" si="1"/>
        <v>0</v>
      </c>
      <c r="Q26" s="175">
        <f t="shared" si="2"/>
        <v>0</v>
      </c>
      <c r="R26" s="173">
        <f t="shared" si="0"/>
        <v>0</v>
      </c>
      <c r="S26" s="320">
        <f t="shared" si="3"/>
        <v>0</v>
      </c>
    </row>
    <row r="27" spans="1:19" s="27" customFormat="1" ht="30" customHeight="1" x14ac:dyDescent="0.25">
      <c r="A27" s="459" t="s">
        <v>251</v>
      </c>
      <c r="B27" s="460"/>
      <c r="C27" s="167" t="str">
        <f>'[1]Požiadavky na PZ'!C53</f>
        <v xml:space="preserve">Bil-D </v>
      </c>
      <c r="D27" s="168" t="s">
        <v>241</v>
      </c>
      <c r="E27" s="169">
        <f>'[1]Požiadavky na PZ'!E53</f>
        <v>14400</v>
      </c>
      <c r="F27" s="152"/>
      <c r="G27" s="505"/>
      <c r="H27" s="506"/>
      <c r="I27" s="196"/>
      <c r="J27" s="197"/>
      <c r="K27" s="313"/>
      <c r="L27" s="171"/>
      <c r="M27" s="172"/>
      <c r="N27" s="173"/>
      <c r="O27" s="171"/>
      <c r="P27" s="174">
        <f t="shared" si="1"/>
        <v>0</v>
      </c>
      <c r="Q27" s="175">
        <f t="shared" si="2"/>
        <v>0</v>
      </c>
      <c r="R27" s="173">
        <f t="shared" si="0"/>
        <v>0</v>
      </c>
      <c r="S27" s="321">
        <f t="shared" si="3"/>
        <v>0</v>
      </c>
    </row>
    <row r="28" spans="1:19" s="27" customFormat="1" ht="30" customHeight="1" x14ac:dyDescent="0.25">
      <c r="A28" s="459" t="s">
        <v>252</v>
      </c>
      <c r="B28" s="460"/>
      <c r="C28" s="167" t="str">
        <f>'[1]Požiadavky na PZ'!C54</f>
        <v xml:space="preserve">Bil-T </v>
      </c>
      <c r="D28" s="168" t="s">
        <v>241</v>
      </c>
      <c r="E28" s="169">
        <f>'[1]Požiadavky na PZ'!E54</f>
        <v>110400</v>
      </c>
      <c r="F28" s="152"/>
      <c r="G28" s="505"/>
      <c r="H28" s="506"/>
      <c r="I28" s="196"/>
      <c r="J28" s="197"/>
      <c r="K28" s="313"/>
      <c r="L28" s="171"/>
      <c r="M28" s="172"/>
      <c r="N28" s="173"/>
      <c r="O28" s="171"/>
      <c r="P28" s="174">
        <f t="shared" si="1"/>
        <v>0</v>
      </c>
      <c r="Q28" s="175">
        <f t="shared" si="2"/>
        <v>0</v>
      </c>
      <c r="R28" s="173">
        <f t="shared" si="0"/>
        <v>0</v>
      </c>
      <c r="S28" s="321">
        <f t="shared" si="3"/>
        <v>0</v>
      </c>
    </row>
    <row r="29" spans="1:19" s="27" customFormat="1" ht="30" customHeight="1" x14ac:dyDescent="0.25">
      <c r="A29" s="459" t="s">
        <v>253</v>
      </c>
      <c r="B29" s="460"/>
      <c r="C29" s="167" t="str">
        <f>'[1]Požiadavky na PZ'!C55</f>
        <v xml:space="preserve">Ca  </v>
      </c>
      <c r="D29" s="168" t="s">
        <v>241</v>
      </c>
      <c r="E29" s="169">
        <f>'[1]Požiadavky na PZ'!E55</f>
        <v>7680</v>
      </c>
      <c r="F29" s="152"/>
      <c r="G29" s="505"/>
      <c r="H29" s="506"/>
      <c r="I29" s="196"/>
      <c r="J29" s="197"/>
      <c r="K29" s="313"/>
      <c r="L29" s="171"/>
      <c r="M29" s="172"/>
      <c r="N29" s="173"/>
      <c r="O29" s="171"/>
      <c r="P29" s="174">
        <f t="shared" si="1"/>
        <v>0</v>
      </c>
      <c r="Q29" s="175">
        <f t="shared" si="2"/>
        <v>0</v>
      </c>
      <c r="R29" s="173">
        <f t="shared" si="0"/>
        <v>0</v>
      </c>
      <c r="S29" s="176">
        <f t="shared" si="3"/>
        <v>0</v>
      </c>
    </row>
    <row r="30" spans="1:19" s="27" customFormat="1" ht="30" customHeight="1" x14ac:dyDescent="0.25">
      <c r="A30" s="459" t="s">
        <v>254</v>
      </c>
      <c r="B30" s="460"/>
      <c r="C30" s="167" t="str">
        <f>'[1]Požiadavky na PZ'!C56</f>
        <v xml:space="preserve">CREA  </v>
      </c>
      <c r="D30" s="168" t="s">
        <v>241</v>
      </c>
      <c r="E30" s="169">
        <f>'[1]Požiadavky na PZ'!E56</f>
        <v>206400</v>
      </c>
      <c r="F30" s="152"/>
      <c r="G30" s="505"/>
      <c r="H30" s="506"/>
      <c r="I30" s="196"/>
      <c r="J30" s="197"/>
      <c r="K30" s="313"/>
      <c r="L30" s="171"/>
      <c r="M30" s="172"/>
      <c r="N30" s="173"/>
      <c r="O30" s="171"/>
      <c r="P30" s="174">
        <f t="shared" si="1"/>
        <v>0</v>
      </c>
      <c r="Q30" s="175">
        <f t="shared" si="2"/>
        <v>0</v>
      </c>
      <c r="R30" s="173">
        <f t="shared" si="0"/>
        <v>0</v>
      </c>
      <c r="S30" s="176">
        <f t="shared" si="3"/>
        <v>0</v>
      </c>
    </row>
    <row r="31" spans="1:19" s="27" customFormat="1" ht="30" customHeight="1" x14ac:dyDescent="0.25">
      <c r="A31" s="459" t="s">
        <v>255</v>
      </c>
      <c r="B31" s="460"/>
      <c r="C31" s="167" t="str">
        <f>'[1]Požiadavky na PZ'!C57</f>
        <v xml:space="preserve">IRON </v>
      </c>
      <c r="D31" s="168" t="s">
        <v>241</v>
      </c>
      <c r="E31" s="169">
        <f>'[1]Požiadavky na PZ'!E57</f>
        <v>9600</v>
      </c>
      <c r="F31" s="152"/>
      <c r="G31" s="505"/>
      <c r="H31" s="506"/>
      <c r="I31" s="196"/>
      <c r="J31" s="197"/>
      <c r="K31" s="313"/>
      <c r="L31" s="171"/>
      <c r="M31" s="172"/>
      <c r="N31" s="173"/>
      <c r="O31" s="171"/>
      <c r="P31" s="174">
        <f t="shared" si="1"/>
        <v>0</v>
      </c>
      <c r="Q31" s="175">
        <f t="shared" si="2"/>
        <v>0</v>
      </c>
      <c r="R31" s="173">
        <f t="shared" si="0"/>
        <v>0</v>
      </c>
      <c r="S31" s="320">
        <f t="shared" si="3"/>
        <v>0</v>
      </c>
    </row>
    <row r="32" spans="1:19" s="27" customFormat="1" ht="30" customHeight="1" x14ac:dyDescent="0.25">
      <c r="A32" s="459" t="s">
        <v>256</v>
      </c>
      <c r="B32" s="460"/>
      <c r="C32" s="167" t="str">
        <f>'[1]Požiadavky na PZ'!C58</f>
        <v xml:space="preserve">GLUC  HK </v>
      </c>
      <c r="D32" s="168" t="s">
        <v>241</v>
      </c>
      <c r="E32" s="169">
        <f>'[1]Požiadavky na PZ'!E58</f>
        <v>254400</v>
      </c>
      <c r="F32" s="152"/>
      <c r="G32" s="505"/>
      <c r="H32" s="506"/>
      <c r="I32" s="196"/>
      <c r="J32" s="197"/>
      <c r="K32" s="313"/>
      <c r="L32" s="171"/>
      <c r="M32" s="172"/>
      <c r="N32" s="173"/>
      <c r="O32" s="171"/>
      <c r="P32" s="174">
        <f t="shared" si="1"/>
        <v>0</v>
      </c>
      <c r="Q32" s="175">
        <f t="shared" si="2"/>
        <v>0</v>
      </c>
      <c r="R32" s="173">
        <f t="shared" si="0"/>
        <v>0</v>
      </c>
      <c r="S32" s="321">
        <f t="shared" si="3"/>
        <v>0</v>
      </c>
    </row>
    <row r="33" spans="1:19" s="27" customFormat="1" ht="30" customHeight="1" x14ac:dyDescent="0.25">
      <c r="A33" s="459" t="s">
        <v>257</v>
      </c>
      <c r="B33" s="460"/>
      <c r="C33" s="167" t="str">
        <f>'[1]Požiadavky na PZ'!C59</f>
        <v xml:space="preserve">HDL-C </v>
      </c>
      <c r="D33" s="168" t="s">
        <v>241</v>
      </c>
      <c r="E33" s="169">
        <f>'[1]Požiadavky na PZ'!E59</f>
        <v>52800</v>
      </c>
      <c r="F33" s="152"/>
      <c r="G33" s="505"/>
      <c r="H33" s="506"/>
      <c r="I33" s="196"/>
      <c r="J33" s="197"/>
      <c r="K33" s="313"/>
      <c r="L33" s="171"/>
      <c r="M33" s="172"/>
      <c r="N33" s="173"/>
      <c r="O33" s="171"/>
      <c r="P33" s="174">
        <f t="shared" si="1"/>
        <v>0</v>
      </c>
      <c r="Q33" s="175">
        <f t="shared" si="2"/>
        <v>0</v>
      </c>
      <c r="R33" s="173">
        <f t="shared" si="0"/>
        <v>0</v>
      </c>
      <c r="S33" s="321">
        <f t="shared" si="3"/>
        <v>0</v>
      </c>
    </row>
    <row r="34" spans="1:19" s="27" customFormat="1" ht="30" customHeight="1" x14ac:dyDescent="0.25">
      <c r="A34" s="459" t="s">
        <v>258</v>
      </c>
      <c r="B34" s="460"/>
      <c r="C34" s="167" t="str">
        <f>'[1]Požiadavky na PZ'!C60</f>
        <v xml:space="preserve">LACT </v>
      </c>
      <c r="D34" s="168" t="s">
        <v>241</v>
      </c>
      <c r="E34" s="169">
        <f>'[1]Požiadavky na PZ'!E60</f>
        <v>7200</v>
      </c>
      <c r="F34" s="152"/>
      <c r="G34" s="505"/>
      <c r="H34" s="506"/>
      <c r="I34" s="196"/>
      <c r="J34" s="197"/>
      <c r="K34" s="313"/>
      <c r="L34" s="171"/>
      <c r="M34" s="172"/>
      <c r="N34" s="173"/>
      <c r="O34" s="171"/>
      <c r="P34" s="174">
        <f t="shared" si="1"/>
        <v>0</v>
      </c>
      <c r="Q34" s="175">
        <f t="shared" si="2"/>
        <v>0</v>
      </c>
      <c r="R34" s="173">
        <f t="shared" si="0"/>
        <v>0</v>
      </c>
      <c r="S34" s="321">
        <f t="shared" si="3"/>
        <v>0</v>
      </c>
    </row>
    <row r="35" spans="1:19" s="27" customFormat="1" ht="30" customHeight="1" x14ac:dyDescent="0.25">
      <c r="A35" s="459" t="s">
        <v>259</v>
      </c>
      <c r="B35" s="460"/>
      <c r="C35" s="167" t="str">
        <f>'[1]Požiadavky na PZ'!C61</f>
        <v xml:space="preserve">CHOL - T </v>
      </c>
      <c r="D35" s="168" t="s">
        <v>241</v>
      </c>
      <c r="E35" s="169">
        <f>'[1]Požiadavky na PZ'!E61</f>
        <v>57600</v>
      </c>
      <c r="F35" s="152"/>
      <c r="G35" s="505"/>
      <c r="H35" s="506"/>
      <c r="I35" s="196"/>
      <c r="J35" s="197"/>
      <c r="K35" s="313"/>
      <c r="L35" s="171"/>
      <c r="M35" s="172"/>
      <c r="N35" s="173"/>
      <c r="O35" s="171"/>
      <c r="P35" s="174">
        <f t="shared" si="1"/>
        <v>0</v>
      </c>
      <c r="Q35" s="175">
        <f t="shared" si="2"/>
        <v>0</v>
      </c>
      <c r="R35" s="173">
        <f t="shared" si="0"/>
        <v>0</v>
      </c>
      <c r="S35" s="321">
        <f t="shared" si="3"/>
        <v>0</v>
      </c>
    </row>
    <row r="36" spans="1:19" s="27" customFormat="1" ht="30" customHeight="1" x14ac:dyDescent="0.25">
      <c r="A36" s="459" t="s">
        <v>260</v>
      </c>
      <c r="B36" s="460"/>
      <c r="C36" s="167" t="str">
        <f>'[1]Požiadavky na PZ'!C62</f>
        <v xml:space="preserve">LDL-C </v>
      </c>
      <c r="D36" s="168" t="s">
        <v>241</v>
      </c>
      <c r="E36" s="169">
        <f>'[1]Požiadavky na PZ'!E62</f>
        <v>21600</v>
      </c>
      <c r="F36" s="152"/>
      <c r="G36" s="505"/>
      <c r="H36" s="506"/>
      <c r="I36" s="196"/>
      <c r="J36" s="197"/>
      <c r="K36" s="313"/>
      <c r="L36" s="171"/>
      <c r="M36" s="172"/>
      <c r="N36" s="173"/>
      <c r="O36" s="171"/>
      <c r="P36" s="174">
        <f t="shared" si="1"/>
        <v>0</v>
      </c>
      <c r="Q36" s="175">
        <f t="shared" si="2"/>
        <v>0</v>
      </c>
      <c r="R36" s="173">
        <f t="shared" si="0"/>
        <v>0</v>
      </c>
      <c r="S36" s="321">
        <f t="shared" si="3"/>
        <v>0</v>
      </c>
    </row>
    <row r="37" spans="1:19" s="27" customFormat="1" ht="30" customHeight="1" x14ac:dyDescent="0.25">
      <c r="A37" s="459" t="s">
        <v>261</v>
      </c>
      <c r="B37" s="460"/>
      <c r="C37" s="167" t="str">
        <f>'[1]Požiadavky na PZ'!C63</f>
        <v xml:space="preserve">ALB-T </v>
      </c>
      <c r="D37" s="168" t="s">
        <v>241</v>
      </c>
      <c r="E37" s="169">
        <f>'[1]Požiadavky na PZ'!E63</f>
        <v>1920</v>
      </c>
      <c r="F37" s="152"/>
      <c r="G37" s="505"/>
      <c r="H37" s="506"/>
      <c r="I37" s="196"/>
      <c r="J37" s="197"/>
      <c r="K37" s="313"/>
      <c r="L37" s="171"/>
      <c r="M37" s="172"/>
      <c r="N37" s="173"/>
      <c r="O37" s="171"/>
      <c r="P37" s="174">
        <f t="shared" si="1"/>
        <v>0</v>
      </c>
      <c r="Q37" s="175">
        <f t="shared" si="2"/>
        <v>0</v>
      </c>
      <c r="R37" s="173">
        <f t="shared" si="0"/>
        <v>0</v>
      </c>
      <c r="S37" s="321">
        <f t="shared" si="3"/>
        <v>0</v>
      </c>
    </row>
    <row r="38" spans="1:19" s="27" customFormat="1" ht="30" customHeight="1" x14ac:dyDescent="0.25">
      <c r="A38" s="459" t="s">
        <v>262</v>
      </c>
      <c r="B38" s="460"/>
      <c r="C38" s="167" t="str">
        <f>'[1]Požiadavky na PZ'!C64</f>
        <v xml:space="preserve">MG </v>
      </c>
      <c r="D38" s="168" t="s">
        <v>241</v>
      </c>
      <c r="E38" s="169">
        <f>'[1]Požiadavky na PZ'!E64</f>
        <v>11040</v>
      </c>
      <c r="F38" s="152"/>
      <c r="G38" s="505"/>
      <c r="H38" s="506"/>
      <c r="I38" s="196"/>
      <c r="J38" s="197"/>
      <c r="K38" s="313"/>
      <c r="L38" s="171"/>
      <c r="M38" s="172"/>
      <c r="N38" s="173"/>
      <c r="O38" s="171"/>
      <c r="P38" s="174">
        <f t="shared" si="1"/>
        <v>0</v>
      </c>
      <c r="Q38" s="175">
        <f t="shared" si="2"/>
        <v>0</v>
      </c>
      <c r="R38" s="173">
        <f t="shared" si="0"/>
        <v>0</v>
      </c>
      <c r="S38" s="321">
        <f t="shared" si="3"/>
        <v>0</v>
      </c>
    </row>
    <row r="39" spans="1:19" s="27" customFormat="1" ht="30" customHeight="1" x14ac:dyDescent="0.25">
      <c r="A39" s="459" t="s">
        <v>263</v>
      </c>
      <c r="B39" s="460"/>
      <c r="C39" s="167" t="str">
        <f>'[1]Požiadavky na PZ'!C65</f>
        <v xml:space="preserve">PHOS </v>
      </c>
      <c r="D39" s="168" t="s">
        <v>241</v>
      </c>
      <c r="E39" s="169">
        <f>'[1]Požiadavky na PZ'!E65</f>
        <v>8160</v>
      </c>
      <c r="F39" s="152"/>
      <c r="G39" s="505"/>
      <c r="H39" s="506"/>
      <c r="I39" s="196"/>
      <c r="J39" s="197"/>
      <c r="K39" s="313"/>
      <c r="L39" s="171"/>
      <c r="M39" s="172"/>
      <c r="N39" s="173"/>
      <c r="O39" s="171"/>
      <c r="P39" s="174">
        <f t="shared" si="1"/>
        <v>0</v>
      </c>
      <c r="Q39" s="175">
        <f t="shared" si="2"/>
        <v>0</v>
      </c>
      <c r="R39" s="173">
        <f t="shared" si="0"/>
        <v>0</v>
      </c>
      <c r="S39" s="321">
        <f t="shared" si="3"/>
        <v>0</v>
      </c>
    </row>
    <row r="40" spans="1:19" s="27" customFormat="1" ht="30" customHeight="1" x14ac:dyDescent="0.25">
      <c r="A40" s="459" t="s">
        <v>264</v>
      </c>
      <c r="B40" s="460"/>
      <c r="C40" s="167" t="str">
        <f>'[1]Požiadavky na PZ'!C66</f>
        <v xml:space="preserve">TP </v>
      </c>
      <c r="D40" s="168" t="s">
        <v>241</v>
      </c>
      <c r="E40" s="169">
        <f>'[1]Požiadavky na PZ'!E66</f>
        <v>40800</v>
      </c>
      <c r="F40" s="152"/>
      <c r="G40" s="505"/>
      <c r="H40" s="506"/>
      <c r="I40" s="196"/>
      <c r="J40" s="197"/>
      <c r="K40" s="313"/>
      <c r="L40" s="171"/>
      <c r="M40" s="172"/>
      <c r="N40" s="173"/>
      <c r="O40" s="171"/>
      <c r="P40" s="174">
        <f t="shared" si="1"/>
        <v>0</v>
      </c>
      <c r="Q40" s="175">
        <f t="shared" si="2"/>
        <v>0</v>
      </c>
      <c r="R40" s="173">
        <f t="shared" si="0"/>
        <v>0</v>
      </c>
      <c r="S40" s="321">
        <f t="shared" si="3"/>
        <v>0</v>
      </c>
    </row>
    <row r="41" spans="1:19" s="27" customFormat="1" ht="30" customHeight="1" x14ac:dyDescent="0.25">
      <c r="A41" s="459" t="s">
        <v>265</v>
      </c>
      <c r="B41" s="460"/>
      <c r="C41" s="167" t="str">
        <f>'[1]Požiadavky na PZ'!C67</f>
        <v>TRIGL</v>
      </c>
      <c r="D41" s="168" t="s">
        <v>241</v>
      </c>
      <c r="E41" s="169">
        <f>'[1]Požiadavky na PZ'!E67</f>
        <v>52800</v>
      </c>
      <c r="F41" s="152"/>
      <c r="G41" s="505"/>
      <c r="H41" s="506"/>
      <c r="I41" s="196"/>
      <c r="J41" s="197"/>
      <c r="K41" s="313"/>
      <c r="L41" s="171"/>
      <c r="M41" s="172"/>
      <c r="N41" s="173"/>
      <c r="O41" s="171"/>
      <c r="P41" s="174">
        <f t="shared" si="1"/>
        <v>0</v>
      </c>
      <c r="Q41" s="175">
        <f t="shared" si="2"/>
        <v>0</v>
      </c>
      <c r="R41" s="173">
        <f t="shared" si="0"/>
        <v>0</v>
      </c>
      <c r="S41" s="321">
        <f t="shared" si="3"/>
        <v>0</v>
      </c>
    </row>
    <row r="42" spans="1:19" s="27" customFormat="1" ht="30" customHeight="1" x14ac:dyDescent="0.25">
      <c r="A42" s="459" t="s">
        <v>266</v>
      </c>
      <c r="B42" s="460"/>
      <c r="C42" s="167" t="str">
        <f>'[1]Požiadavky na PZ'!C68</f>
        <v xml:space="preserve">TPUC </v>
      </c>
      <c r="D42" s="168" t="s">
        <v>241</v>
      </c>
      <c r="E42" s="169">
        <f>'[1]Požiadavky na PZ'!E68</f>
        <v>2880</v>
      </c>
      <c r="F42" s="152"/>
      <c r="G42" s="505"/>
      <c r="H42" s="506"/>
      <c r="I42" s="196"/>
      <c r="J42" s="197"/>
      <c r="K42" s="313"/>
      <c r="L42" s="171"/>
      <c r="M42" s="172"/>
      <c r="N42" s="173"/>
      <c r="O42" s="171"/>
      <c r="P42" s="174">
        <f t="shared" si="1"/>
        <v>0</v>
      </c>
      <c r="Q42" s="175">
        <f t="shared" si="2"/>
        <v>0</v>
      </c>
      <c r="R42" s="173">
        <f t="shared" si="0"/>
        <v>0</v>
      </c>
      <c r="S42" s="321">
        <f t="shared" si="3"/>
        <v>0</v>
      </c>
    </row>
    <row r="43" spans="1:19" s="27" customFormat="1" ht="30" customHeight="1" x14ac:dyDescent="0.25">
      <c r="A43" s="459" t="s">
        <v>267</v>
      </c>
      <c r="B43" s="460"/>
      <c r="C43" s="167" t="str">
        <f>'[1]Požiadavky na PZ'!C69</f>
        <v xml:space="preserve">UA </v>
      </c>
      <c r="D43" s="168" t="s">
        <v>241</v>
      </c>
      <c r="E43" s="169">
        <f>'[1]Požiadavky na PZ'!E69</f>
        <v>60000</v>
      </c>
      <c r="F43" s="152"/>
      <c r="G43" s="505"/>
      <c r="H43" s="506"/>
      <c r="I43" s="196"/>
      <c r="J43" s="197"/>
      <c r="K43" s="313"/>
      <c r="L43" s="171"/>
      <c r="M43" s="172"/>
      <c r="N43" s="173"/>
      <c r="O43" s="171"/>
      <c r="P43" s="174">
        <f t="shared" si="1"/>
        <v>0</v>
      </c>
      <c r="Q43" s="175">
        <f t="shared" si="2"/>
        <v>0</v>
      </c>
      <c r="R43" s="173">
        <f t="shared" si="0"/>
        <v>0</v>
      </c>
      <c r="S43" s="321">
        <f t="shared" si="3"/>
        <v>0</v>
      </c>
    </row>
    <row r="44" spans="1:19" s="27" customFormat="1" ht="30" customHeight="1" x14ac:dyDescent="0.25">
      <c r="A44" s="459" t="s">
        <v>268</v>
      </c>
      <c r="B44" s="460"/>
      <c r="C44" s="167" t="str">
        <f>'[1]Požiadavky na PZ'!C70</f>
        <v>UREA L</v>
      </c>
      <c r="D44" s="168" t="s">
        <v>241</v>
      </c>
      <c r="E44" s="169">
        <f>'[1]Požiadavky na PZ'!E70</f>
        <v>201600</v>
      </c>
      <c r="F44" s="152"/>
      <c r="G44" s="505"/>
      <c r="H44" s="506"/>
      <c r="I44" s="196"/>
      <c r="J44" s="197"/>
      <c r="K44" s="313"/>
      <c r="L44" s="171"/>
      <c r="M44" s="172"/>
      <c r="N44" s="173"/>
      <c r="O44" s="171"/>
      <c r="P44" s="174">
        <f t="shared" si="1"/>
        <v>0</v>
      </c>
      <c r="Q44" s="175">
        <f t="shared" si="2"/>
        <v>0</v>
      </c>
      <c r="R44" s="173">
        <f t="shared" si="0"/>
        <v>0</v>
      </c>
      <c r="S44" s="176">
        <f t="shared" si="3"/>
        <v>0</v>
      </c>
    </row>
    <row r="45" spans="1:19" s="27" customFormat="1" ht="30" customHeight="1" x14ac:dyDescent="0.25">
      <c r="A45" s="459" t="s">
        <v>269</v>
      </c>
      <c r="B45" s="460"/>
      <c r="C45" s="167" t="str">
        <f>'[1]Požiadavky na PZ'!C73</f>
        <v xml:space="preserve">ASLO </v>
      </c>
      <c r="D45" s="168" t="s">
        <v>241</v>
      </c>
      <c r="E45" s="169">
        <f>'[1]Požiadavky na PZ'!E73</f>
        <v>6720</v>
      </c>
      <c r="F45" s="152"/>
      <c r="G45" s="505"/>
      <c r="H45" s="506"/>
      <c r="I45" s="196"/>
      <c r="J45" s="197"/>
      <c r="K45" s="313"/>
      <c r="L45" s="171"/>
      <c r="M45" s="172"/>
      <c r="N45" s="173"/>
      <c r="O45" s="171"/>
      <c r="P45" s="174">
        <f t="shared" si="1"/>
        <v>0</v>
      </c>
      <c r="Q45" s="175">
        <f t="shared" si="2"/>
        <v>0</v>
      </c>
      <c r="R45" s="173">
        <f t="shared" si="0"/>
        <v>0</v>
      </c>
      <c r="S45" s="320">
        <f t="shared" si="3"/>
        <v>0</v>
      </c>
    </row>
    <row r="46" spans="1:19" s="27" customFormat="1" ht="30" customHeight="1" x14ac:dyDescent="0.25">
      <c r="A46" s="459" t="s">
        <v>270</v>
      </c>
      <c r="B46" s="460"/>
      <c r="C46" s="167" t="str">
        <f>'[1]Požiadavky na PZ'!C74</f>
        <v xml:space="preserve">CRP </v>
      </c>
      <c r="D46" s="168" t="s">
        <v>241</v>
      </c>
      <c r="E46" s="169">
        <f>'[1]Požiadavky na PZ'!E74</f>
        <v>120000</v>
      </c>
      <c r="F46" s="152"/>
      <c r="G46" s="505"/>
      <c r="H46" s="506"/>
      <c r="I46" s="196"/>
      <c r="J46" s="197"/>
      <c r="K46" s="313"/>
      <c r="L46" s="171"/>
      <c r="M46" s="172"/>
      <c r="N46" s="173"/>
      <c r="O46" s="171"/>
      <c r="P46" s="174">
        <f t="shared" si="1"/>
        <v>0</v>
      </c>
      <c r="Q46" s="175">
        <f t="shared" si="2"/>
        <v>0</v>
      </c>
      <c r="R46" s="173">
        <f t="shared" si="0"/>
        <v>0</v>
      </c>
      <c r="S46" s="321">
        <f t="shared" si="3"/>
        <v>0</v>
      </c>
    </row>
    <row r="47" spans="1:19" s="27" customFormat="1" ht="30" customHeight="1" x14ac:dyDescent="0.25">
      <c r="A47" s="459" t="s">
        <v>271</v>
      </c>
      <c r="B47" s="460"/>
      <c r="C47" s="167" t="str">
        <f>'[1]Požiadavky na PZ'!C75</f>
        <v>hsCRP</v>
      </c>
      <c r="D47" s="168" t="s">
        <v>241</v>
      </c>
      <c r="E47" s="169">
        <f>'[1]Požiadavky na PZ'!E75</f>
        <v>20160</v>
      </c>
      <c r="F47" s="152"/>
      <c r="G47" s="505"/>
      <c r="H47" s="506"/>
      <c r="I47" s="196"/>
      <c r="J47" s="197"/>
      <c r="K47" s="313"/>
      <c r="L47" s="171"/>
      <c r="M47" s="172"/>
      <c r="N47" s="173"/>
      <c r="O47" s="171"/>
      <c r="P47" s="174">
        <f t="shared" si="1"/>
        <v>0</v>
      </c>
      <c r="Q47" s="175">
        <f t="shared" si="2"/>
        <v>0</v>
      </c>
      <c r="R47" s="173">
        <f t="shared" si="0"/>
        <v>0</v>
      </c>
      <c r="S47" s="321">
        <f t="shared" si="3"/>
        <v>0</v>
      </c>
    </row>
    <row r="48" spans="1:19" s="27" customFormat="1" ht="30" customHeight="1" x14ac:dyDescent="0.25">
      <c r="A48" s="459" t="s">
        <v>272</v>
      </c>
      <c r="B48" s="460"/>
      <c r="C48" s="167" t="str">
        <f>'[1]Požiadavky na PZ'!C76</f>
        <v xml:space="preserve">FERR </v>
      </c>
      <c r="D48" s="168" t="s">
        <v>241</v>
      </c>
      <c r="E48" s="169">
        <f>'[1]Požiadavky na PZ'!E76</f>
        <v>7200</v>
      </c>
      <c r="F48" s="152"/>
      <c r="G48" s="505"/>
      <c r="H48" s="506"/>
      <c r="I48" s="196"/>
      <c r="J48" s="197"/>
      <c r="K48" s="313"/>
      <c r="L48" s="171"/>
      <c r="M48" s="172"/>
      <c r="N48" s="173"/>
      <c r="O48" s="171"/>
      <c r="P48" s="174">
        <f t="shared" si="1"/>
        <v>0</v>
      </c>
      <c r="Q48" s="175">
        <f t="shared" si="2"/>
        <v>0</v>
      </c>
      <c r="R48" s="173">
        <f t="shared" si="0"/>
        <v>0</v>
      </c>
      <c r="S48" s="176">
        <f t="shared" si="3"/>
        <v>0</v>
      </c>
    </row>
    <row r="49" spans="1:19" s="27" customFormat="1" ht="30" customHeight="1" x14ac:dyDescent="0.25">
      <c r="A49" s="459" t="s">
        <v>273</v>
      </c>
      <c r="B49" s="460"/>
      <c r="C49" s="167" t="str">
        <f>'[1]Požiadavky na PZ'!C77</f>
        <v xml:space="preserve">HAPT </v>
      </c>
      <c r="D49" s="168" t="s">
        <v>241</v>
      </c>
      <c r="E49" s="169">
        <f>'[1]Požiadavky na PZ'!E77</f>
        <v>4800</v>
      </c>
      <c r="F49" s="152"/>
      <c r="G49" s="505"/>
      <c r="H49" s="506"/>
      <c r="I49" s="196"/>
      <c r="J49" s="197"/>
      <c r="K49" s="313"/>
      <c r="L49" s="171"/>
      <c r="M49" s="172"/>
      <c r="N49" s="173"/>
      <c r="O49" s="171"/>
      <c r="P49" s="174">
        <f t="shared" si="1"/>
        <v>0</v>
      </c>
      <c r="Q49" s="175">
        <f t="shared" si="2"/>
        <v>0</v>
      </c>
      <c r="R49" s="173">
        <f t="shared" si="0"/>
        <v>0</v>
      </c>
      <c r="S49" s="176">
        <f t="shared" si="3"/>
        <v>0</v>
      </c>
    </row>
    <row r="50" spans="1:19" s="27" customFormat="1" ht="30" customHeight="1" x14ac:dyDescent="0.25">
      <c r="A50" s="459" t="s">
        <v>274</v>
      </c>
      <c r="B50" s="460"/>
      <c r="C50" s="317" t="str">
        <f>'[1]Požiadavky na PZ'!C80</f>
        <v>ISE Cartridge Na</v>
      </c>
      <c r="D50" s="168" t="s">
        <v>241</v>
      </c>
      <c r="E50" s="169">
        <f>'[1]Požiadavky na PZ'!E80</f>
        <v>52800</v>
      </c>
      <c r="F50" s="152"/>
      <c r="G50" s="505"/>
      <c r="H50" s="506"/>
      <c r="I50" s="196"/>
      <c r="J50" s="197"/>
      <c r="K50" s="313"/>
      <c r="L50" s="171"/>
      <c r="M50" s="172"/>
      <c r="N50" s="173"/>
      <c r="O50" s="171"/>
      <c r="P50" s="174">
        <f t="shared" si="1"/>
        <v>0</v>
      </c>
      <c r="Q50" s="175">
        <f t="shared" si="2"/>
        <v>0</v>
      </c>
      <c r="R50" s="173">
        <f t="shared" si="0"/>
        <v>0</v>
      </c>
      <c r="S50" s="176">
        <f t="shared" si="3"/>
        <v>0</v>
      </c>
    </row>
    <row r="51" spans="1:19" s="27" customFormat="1" ht="30" customHeight="1" x14ac:dyDescent="0.25">
      <c r="A51" s="459" t="s">
        <v>275</v>
      </c>
      <c r="B51" s="460"/>
      <c r="C51" s="317" t="str">
        <f>'[1]Požiadavky na PZ'!C81</f>
        <v>ISE Cartridge K</v>
      </c>
      <c r="D51" s="168" t="s">
        <v>241</v>
      </c>
      <c r="E51" s="169">
        <f>'[1]Požiadavky na PZ'!E81</f>
        <v>52800</v>
      </c>
      <c r="F51" s="152"/>
      <c r="G51" s="505"/>
      <c r="H51" s="506"/>
      <c r="I51" s="196"/>
      <c r="J51" s="197"/>
      <c r="K51" s="313"/>
      <c r="L51" s="171"/>
      <c r="M51" s="172"/>
      <c r="N51" s="173"/>
      <c r="O51" s="171"/>
      <c r="P51" s="174">
        <f t="shared" si="1"/>
        <v>0</v>
      </c>
      <c r="Q51" s="175">
        <f t="shared" si="2"/>
        <v>0</v>
      </c>
      <c r="R51" s="173">
        <f t="shared" si="0"/>
        <v>0</v>
      </c>
      <c r="S51" s="320">
        <f t="shared" si="3"/>
        <v>0</v>
      </c>
    </row>
    <row r="52" spans="1:19" s="27" customFormat="1" ht="30" customHeight="1" x14ac:dyDescent="0.25">
      <c r="A52" s="461" t="s">
        <v>276</v>
      </c>
      <c r="B52" s="462"/>
      <c r="C52" s="318" t="str">
        <f>'[1]Požiadavky na PZ'!C82</f>
        <v>ISE Cartridge Cl</v>
      </c>
      <c r="D52" s="240" t="s">
        <v>241</v>
      </c>
      <c r="E52" s="241">
        <f>'[1]Požiadavky na PZ'!E82</f>
        <v>52800</v>
      </c>
      <c r="F52" s="152"/>
      <c r="G52" s="519"/>
      <c r="H52" s="520"/>
      <c r="I52" s="244"/>
      <c r="J52" s="245"/>
      <c r="K52" s="314"/>
      <c r="L52" s="233"/>
      <c r="M52" s="234"/>
      <c r="N52" s="235"/>
      <c r="O52" s="233"/>
      <c r="P52" s="236">
        <f t="shared" si="1"/>
        <v>0</v>
      </c>
      <c r="Q52" s="237">
        <f t="shared" si="2"/>
        <v>0</v>
      </c>
      <c r="R52" s="235">
        <f t="shared" si="0"/>
        <v>0</v>
      </c>
      <c r="S52" s="238">
        <f t="shared" si="3"/>
        <v>0</v>
      </c>
    </row>
    <row r="53" spans="1:19" s="27" customFormat="1" ht="30" customHeight="1" thickBot="1" x14ac:dyDescent="0.3">
      <c r="A53" s="469" t="s">
        <v>277</v>
      </c>
      <c r="B53" s="470"/>
      <c r="C53" s="271" t="s">
        <v>282</v>
      </c>
      <c r="D53" s="272" t="s">
        <v>38</v>
      </c>
      <c r="E53" s="273">
        <v>1</v>
      </c>
      <c r="F53" s="152"/>
      <c r="G53" s="471"/>
      <c r="H53" s="472"/>
      <c r="I53" s="242"/>
      <c r="J53" s="243"/>
      <c r="K53" s="210"/>
      <c r="L53" s="227"/>
      <c r="M53" s="228"/>
      <c r="N53" s="229"/>
      <c r="O53" s="227"/>
      <c r="P53" s="230">
        <f>N53*O53</f>
        <v>0</v>
      </c>
      <c r="Q53" s="231">
        <f>N53+P53</f>
        <v>0</v>
      </c>
      <c r="R53" s="278">
        <f t="shared" si="0"/>
        <v>0</v>
      </c>
      <c r="S53" s="311">
        <f>R53*1.2</f>
        <v>0</v>
      </c>
    </row>
    <row r="54" spans="1:19" s="27" customFormat="1" ht="30" customHeight="1" x14ac:dyDescent="0.25">
      <c r="A54" s="465" t="s">
        <v>280</v>
      </c>
      <c r="B54" s="466"/>
      <c r="C54" s="270" t="s">
        <v>314</v>
      </c>
      <c r="D54" s="274" t="s">
        <v>241</v>
      </c>
      <c r="E54" s="275">
        <f>SUM(E55:E64)</f>
        <v>240000</v>
      </c>
      <c r="F54" s="152"/>
      <c r="G54" s="517" t="s">
        <v>216</v>
      </c>
      <c r="H54" s="518"/>
      <c r="I54" s="515" t="s">
        <v>216</v>
      </c>
      <c r="J54" s="516"/>
      <c r="K54" s="207" t="s">
        <v>216</v>
      </c>
      <c r="L54" s="153" t="s">
        <v>216</v>
      </c>
      <c r="M54" s="154" t="s">
        <v>216</v>
      </c>
      <c r="N54" s="155" t="s">
        <v>216</v>
      </c>
      <c r="O54" s="153" t="s">
        <v>216</v>
      </c>
      <c r="P54" s="156" t="s">
        <v>216</v>
      </c>
      <c r="Q54" s="157" t="s">
        <v>216</v>
      </c>
      <c r="R54" s="277">
        <f>SUM(R55:R64)</f>
        <v>0</v>
      </c>
      <c r="S54" s="310">
        <f>SUM(S55:S64)</f>
        <v>0</v>
      </c>
    </row>
    <row r="55" spans="1:19" s="27" customFormat="1" ht="30" customHeight="1" x14ac:dyDescent="0.25">
      <c r="A55" s="467" t="s">
        <v>242</v>
      </c>
      <c r="B55" s="468"/>
      <c r="C55" s="180" t="str">
        <f>'[1]Požiadavky na PZ'!C116</f>
        <v>fFT3</v>
      </c>
      <c r="D55" s="159" t="s">
        <v>241</v>
      </c>
      <c r="E55" s="160">
        <f>'[1]Požiadavky na PZ'!E116</f>
        <v>7200</v>
      </c>
      <c r="F55" s="152"/>
      <c r="G55" s="480"/>
      <c r="H55" s="481"/>
      <c r="I55" s="487"/>
      <c r="J55" s="488"/>
      <c r="K55" s="208"/>
      <c r="L55" s="161"/>
      <c r="M55" s="162"/>
      <c r="N55" s="163"/>
      <c r="O55" s="161"/>
      <c r="P55" s="164">
        <f>N55*O55</f>
        <v>0</v>
      </c>
      <c r="Q55" s="165">
        <f>N55+P55</f>
        <v>0</v>
      </c>
      <c r="R55" s="163">
        <f t="shared" ref="R55:R65" si="4">N55*E55</f>
        <v>0</v>
      </c>
      <c r="S55" s="322">
        <f>R55*1.1</f>
        <v>0</v>
      </c>
    </row>
    <row r="56" spans="1:19" s="27" customFormat="1" ht="30" customHeight="1" x14ac:dyDescent="0.25">
      <c r="A56" s="457" t="s">
        <v>243</v>
      </c>
      <c r="B56" s="458"/>
      <c r="C56" s="181" t="str">
        <f>'[1]Požiadavky na PZ'!C117</f>
        <v>fFT4</v>
      </c>
      <c r="D56" s="168" t="s">
        <v>241</v>
      </c>
      <c r="E56" s="169">
        <f>'[1]Požiadavky na PZ'!E117</f>
        <v>11040</v>
      </c>
      <c r="F56" s="152"/>
      <c r="G56" s="505"/>
      <c r="H56" s="506"/>
      <c r="I56" s="485"/>
      <c r="J56" s="486"/>
      <c r="K56" s="209"/>
      <c r="L56" s="171"/>
      <c r="M56" s="172"/>
      <c r="N56" s="173"/>
      <c r="O56" s="171"/>
      <c r="P56" s="174">
        <f t="shared" ref="P56:P64" si="5">N56*O56</f>
        <v>0</v>
      </c>
      <c r="Q56" s="175">
        <f t="shared" ref="Q56:Q64" si="6">N56+P56</f>
        <v>0</v>
      </c>
      <c r="R56" s="173">
        <f t="shared" si="4"/>
        <v>0</v>
      </c>
      <c r="S56" s="321">
        <f>R56*1.1</f>
        <v>0</v>
      </c>
    </row>
    <row r="57" spans="1:19" s="27" customFormat="1" ht="30" customHeight="1" x14ac:dyDescent="0.25">
      <c r="A57" s="457" t="s">
        <v>244</v>
      </c>
      <c r="B57" s="458"/>
      <c r="C57" s="181" t="str">
        <f>'[1]Požiadavky na PZ'!C118</f>
        <v>TSH</v>
      </c>
      <c r="D57" s="168" t="s">
        <v>241</v>
      </c>
      <c r="E57" s="169">
        <f>'[1]Požiadavky na PZ'!E118</f>
        <v>33600</v>
      </c>
      <c r="F57" s="152"/>
      <c r="G57" s="505"/>
      <c r="H57" s="506"/>
      <c r="I57" s="485"/>
      <c r="J57" s="486"/>
      <c r="K57" s="170"/>
      <c r="L57" s="171"/>
      <c r="M57" s="172"/>
      <c r="N57" s="173"/>
      <c r="O57" s="171"/>
      <c r="P57" s="174">
        <f t="shared" si="5"/>
        <v>0</v>
      </c>
      <c r="Q57" s="175">
        <f t="shared" si="6"/>
        <v>0</v>
      </c>
      <c r="R57" s="173">
        <f t="shared" si="4"/>
        <v>0</v>
      </c>
      <c r="S57" s="321">
        <f t="shared" ref="S57:S61" si="7">R57*1.1</f>
        <v>0</v>
      </c>
    </row>
    <row r="58" spans="1:19" s="27" customFormat="1" ht="30" customHeight="1" x14ac:dyDescent="0.25">
      <c r="A58" s="457" t="s">
        <v>245</v>
      </c>
      <c r="B58" s="458"/>
      <c r="C58" s="181" t="str">
        <f>'[1]Požiadavky na PZ'!C119</f>
        <v>CA 125</v>
      </c>
      <c r="D58" s="168" t="s">
        <v>241</v>
      </c>
      <c r="E58" s="169">
        <f>'[1]Požiadavky na PZ'!E119</f>
        <v>480</v>
      </c>
      <c r="F58" s="152"/>
      <c r="G58" s="505"/>
      <c r="H58" s="506"/>
      <c r="I58" s="485"/>
      <c r="J58" s="486"/>
      <c r="K58" s="170"/>
      <c r="L58" s="171"/>
      <c r="M58" s="172"/>
      <c r="N58" s="173"/>
      <c r="O58" s="171"/>
      <c r="P58" s="174">
        <f t="shared" si="5"/>
        <v>0</v>
      </c>
      <c r="Q58" s="175">
        <f t="shared" si="6"/>
        <v>0</v>
      </c>
      <c r="R58" s="173">
        <f t="shared" si="4"/>
        <v>0</v>
      </c>
      <c r="S58" s="321">
        <f t="shared" si="7"/>
        <v>0</v>
      </c>
    </row>
    <row r="59" spans="1:19" s="27" customFormat="1" ht="30" customHeight="1" x14ac:dyDescent="0.25">
      <c r="A59" s="457" t="s">
        <v>246</v>
      </c>
      <c r="B59" s="458"/>
      <c r="C59" s="181" t="str">
        <f>'[1]Požiadavky na PZ'!C120</f>
        <v>PSA total</v>
      </c>
      <c r="D59" s="168" t="s">
        <v>241</v>
      </c>
      <c r="E59" s="169">
        <f>'[1]Požiadavky na PZ'!E120</f>
        <v>480</v>
      </c>
      <c r="F59" s="152"/>
      <c r="G59" s="505"/>
      <c r="H59" s="506"/>
      <c r="I59" s="485"/>
      <c r="J59" s="486"/>
      <c r="K59" s="209"/>
      <c r="L59" s="171"/>
      <c r="M59" s="172"/>
      <c r="N59" s="173"/>
      <c r="O59" s="171"/>
      <c r="P59" s="174">
        <f t="shared" si="5"/>
        <v>0</v>
      </c>
      <c r="Q59" s="175">
        <f t="shared" si="6"/>
        <v>0</v>
      </c>
      <c r="R59" s="173">
        <f t="shared" si="4"/>
        <v>0</v>
      </c>
      <c r="S59" s="321">
        <f t="shared" si="7"/>
        <v>0</v>
      </c>
    </row>
    <row r="60" spans="1:19" s="27" customFormat="1" ht="30" customHeight="1" x14ac:dyDescent="0.25">
      <c r="A60" s="457" t="s">
        <v>247</v>
      </c>
      <c r="B60" s="458"/>
      <c r="C60" s="181" t="str">
        <f>'[1]Požiadavky na PZ'!C121</f>
        <v>NT-proBNP</v>
      </c>
      <c r="D60" s="168" t="s">
        <v>241</v>
      </c>
      <c r="E60" s="169">
        <f>'[1]Požiadavky na PZ'!E121</f>
        <v>33600</v>
      </c>
      <c r="F60" s="152"/>
      <c r="G60" s="505"/>
      <c r="H60" s="506"/>
      <c r="I60" s="485"/>
      <c r="J60" s="486"/>
      <c r="K60" s="209"/>
      <c r="L60" s="171"/>
      <c r="M60" s="172"/>
      <c r="N60" s="173"/>
      <c r="O60" s="171"/>
      <c r="P60" s="174">
        <f t="shared" si="5"/>
        <v>0</v>
      </c>
      <c r="Q60" s="175">
        <f t="shared" si="6"/>
        <v>0</v>
      </c>
      <c r="R60" s="173">
        <f t="shared" si="4"/>
        <v>0</v>
      </c>
      <c r="S60" s="321">
        <f t="shared" si="7"/>
        <v>0</v>
      </c>
    </row>
    <row r="61" spans="1:19" s="27" customFormat="1" ht="30" customHeight="1" x14ac:dyDescent="0.25">
      <c r="A61" s="457" t="s">
        <v>248</v>
      </c>
      <c r="B61" s="458"/>
      <c r="C61" s="181" t="s">
        <v>335</v>
      </c>
      <c r="D61" s="168" t="s">
        <v>241</v>
      </c>
      <c r="E61" s="169">
        <f>'[1]Požiadavky na PZ'!E122</f>
        <v>72000</v>
      </c>
      <c r="F61" s="152"/>
      <c r="G61" s="505"/>
      <c r="H61" s="506"/>
      <c r="I61" s="485"/>
      <c r="J61" s="486"/>
      <c r="K61" s="209"/>
      <c r="L61" s="171"/>
      <c r="M61" s="172"/>
      <c r="N61" s="173"/>
      <c r="O61" s="171"/>
      <c r="P61" s="174">
        <f t="shared" si="5"/>
        <v>0</v>
      </c>
      <c r="Q61" s="175">
        <f>N61+P61</f>
        <v>0</v>
      </c>
      <c r="R61" s="173">
        <f t="shared" si="4"/>
        <v>0</v>
      </c>
      <c r="S61" s="321">
        <f t="shared" si="7"/>
        <v>0</v>
      </c>
    </row>
    <row r="62" spans="1:19" s="27" customFormat="1" ht="30" customHeight="1" x14ac:dyDescent="0.25">
      <c r="A62" s="457" t="s">
        <v>249</v>
      </c>
      <c r="B62" s="458"/>
      <c r="C62" s="181" t="str">
        <f>'[1]Požiadavky na PZ'!C123</f>
        <v>Digoxín</v>
      </c>
      <c r="D62" s="168" t="s">
        <v>241</v>
      </c>
      <c r="E62" s="169">
        <f>'[1]Požiadavky na PZ'!E123</f>
        <v>14400</v>
      </c>
      <c r="F62" s="152"/>
      <c r="G62" s="505"/>
      <c r="H62" s="506"/>
      <c r="I62" s="485"/>
      <c r="J62" s="486"/>
      <c r="K62" s="209"/>
      <c r="L62" s="171"/>
      <c r="M62" s="172"/>
      <c r="N62" s="173"/>
      <c r="O62" s="171"/>
      <c r="P62" s="174">
        <f t="shared" si="5"/>
        <v>0</v>
      </c>
      <c r="Q62" s="175">
        <f t="shared" si="6"/>
        <v>0</v>
      </c>
      <c r="R62" s="173">
        <f t="shared" si="4"/>
        <v>0</v>
      </c>
      <c r="S62" s="321">
        <f>R62*1.1</f>
        <v>0</v>
      </c>
    </row>
    <row r="63" spans="1:19" s="27" customFormat="1" ht="30" customHeight="1" x14ac:dyDescent="0.25">
      <c r="A63" s="457" t="s">
        <v>278</v>
      </c>
      <c r="B63" s="458"/>
      <c r="C63" s="181" t="str">
        <f>'[1]Požiadavky na PZ'!C124</f>
        <v>HBsAg</v>
      </c>
      <c r="D63" s="168" t="s">
        <v>241</v>
      </c>
      <c r="E63" s="169">
        <f>'[1]Požiadavky na PZ'!E124</f>
        <v>24000</v>
      </c>
      <c r="F63" s="152"/>
      <c r="G63" s="505"/>
      <c r="H63" s="506"/>
      <c r="I63" s="485"/>
      <c r="J63" s="486"/>
      <c r="K63" s="209"/>
      <c r="L63" s="171"/>
      <c r="M63" s="172"/>
      <c r="N63" s="173"/>
      <c r="O63" s="171"/>
      <c r="P63" s="174">
        <f t="shared" si="5"/>
        <v>0</v>
      </c>
      <c r="Q63" s="175">
        <f t="shared" si="6"/>
        <v>0</v>
      </c>
      <c r="R63" s="173">
        <f t="shared" si="4"/>
        <v>0</v>
      </c>
      <c r="S63" s="321">
        <f>R63*1.1</f>
        <v>0</v>
      </c>
    </row>
    <row r="64" spans="1:19" s="27" customFormat="1" ht="30" customHeight="1" x14ac:dyDescent="0.25">
      <c r="A64" s="477" t="s">
        <v>279</v>
      </c>
      <c r="B64" s="478"/>
      <c r="C64" s="239" t="str">
        <f>'[1]Požiadavky na PZ'!C125</f>
        <v>Procalcitonín</v>
      </c>
      <c r="D64" s="240" t="s">
        <v>241</v>
      </c>
      <c r="E64" s="241">
        <f>'[1]Požiadavky na PZ'!E125</f>
        <v>43200</v>
      </c>
      <c r="F64" s="152"/>
      <c r="G64" s="519"/>
      <c r="H64" s="520"/>
      <c r="I64" s="521"/>
      <c r="J64" s="522"/>
      <c r="K64" s="232"/>
      <c r="L64" s="233"/>
      <c r="M64" s="234"/>
      <c r="N64" s="235"/>
      <c r="O64" s="233"/>
      <c r="P64" s="236">
        <f t="shared" si="5"/>
        <v>0</v>
      </c>
      <c r="Q64" s="237">
        <f t="shared" si="6"/>
        <v>0</v>
      </c>
      <c r="R64" s="235">
        <f t="shared" si="4"/>
        <v>0</v>
      </c>
      <c r="S64" s="238">
        <f>R64*1.1</f>
        <v>0</v>
      </c>
    </row>
    <row r="65" spans="1:19" s="27" customFormat="1" ht="30" customHeight="1" thickBot="1" x14ac:dyDescent="0.3">
      <c r="A65" s="469" t="s">
        <v>281</v>
      </c>
      <c r="B65" s="470"/>
      <c r="C65" s="271" t="s">
        <v>283</v>
      </c>
      <c r="D65" s="272" t="s">
        <v>38</v>
      </c>
      <c r="E65" s="273">
        <v>1</v>
      </c>
      <c r="F65" s="152"/>
      <c r="G65" s="471"/>
      <c r="H65" s="472"/>
      <c r="I65" s="483"/>
      <c r="J65" s="484"/>
      <c r="K65" s="226"/>
      <c r="L65" s="227"/>
      <c r="M65" s="228"/>
      <c r="N65" s="229"/>
      <c r="O65" s="227"/>
      <c r="P65" s="230">
        <f>N65*O65</f>
        <v>0</v>
      </c>
      <c r="Q65" s="231">
        <f>N65+P65</f>
        <v>0</v>
      </c>
      <c r="R65" s="328">
        <f t="shared" si="4"/>
        <v>0</v>
      </c>
      <c r="S65" s="311">
        <f>R65*1.2</f>
        <v>0</v>
      </c>
    </row>
    <row r="66" spans="1:19" ht="29.25" customHeight="1" thickBot="1" x14ac:dyDescent="0.25">
      <c r="A66" s="489" t="s">
        <v>310</v>
      </c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327">
        <f>R17+R53+R54+R65</f>
        <v>0</v>
      </c>
      <c r="S66" s="325">
        <f>S17+S53+S54+S65</f>
        <v>0</v>
      </c>
    </row>
    <row r="67" spans="1:19" ht="12" customHeight="1" x14ac:dyDescent="0.2">
      <c r="A67" s="476" t="s">
        <v>284</v>
      </c>
      <c r="B67" s="476"/>
      <c r="C67" s="476"/>
      <c r="D67" s="476"/>
      <c r="E67" s="476"/>
      <c r="F67" s="177"/>
      <c r="G67" s="177"/>
      <c r="H67" s="191"/>
      <c r="I67" s="177"/>
      <c r="J67" s="177"/>
      <c r="K67" s="177"/>
      <c r="L67" s="177"/>
      <c r="M67" s="177"/>
      <c r="N67" s="177"/>
      <c r="O67" s="177"/>
      <c r="P67" s="178"/>
      <c r="Q67" s="179"/>
      <c r="R67" s="326"/>
    </row>
    <row r="68" spans="1:19" ht="10.5" customHeight="1" x14ac:dyDescent="0.2">
      <c r="A68" s="479"/>
      <c r="B68" s="479"/>
      <c r="C68" s="479"/>
      <c r="D68" s="479"/>
      <c r="E68" s="479"/>
      <c r="F68" s="177"/>
      <c r="G68" s="177"/>
      <c r="H68" s="288"/>
      <c r="I68" s="177"/>
      <c r="J68" s="177"/>
      <c r="K68" s="177"/>
      <c r="L68" s="177"/>
      <c r="M68" s="177"/>
      <c r="N68" s="177"/>
      <c r="O68" s="177"/>
      <c r="P68" s="178"/>
      <c r="Q68" s="179"/>
    </row>
    <row r="69" spans="1:19" ht="21" customHeight="1" x14ac:dyDescent="0.2">
      <c r="A69" s="287" t="s">
        <v>27</v>
      </c>
      <c r="B69" s="473" t="s">
        <v>285</v>
      </c>
      <c r="C69" s="474"/>
      <c r="D69" s="474"/>
      <c r="E69" s="475"/>
      <c r="F69" s="177"/>
      <c r="G69" s="330"/>
      <c r="H69" s="289" t="s">
        <v>311</v>
      </c>
      <c r="I69" s="177"/>
      <c r="J69" s="177"/>
      <c r="K69" s="177"/>
      <c r="L69" s="177"/>
      <c r="M69" s="177"/>
      <c r="N69" s="177"/>
      <c r="O69" s="177"/>
      <c r="P69" s="178"/>
      <c r="Q69" s="179"/>
    </row>
    <row r="70" spans="1:19" ht="21" customHeight="1" x14ac:dyDescent="0.2">
      <c r="A70" s="287" t="s">
        <v>28</v>
      </c>
      <c r="B70" s="473" t="s">
        <v>286</v>
      </c>
      <c r="C70" s="474"/>
      <c r="D70" s="474"/>
      <c r="E70" s="475"/>
      <c r="F70" s="177"/>
      <c r="G70" s="330"/>
      <c r="H70" s="289" t="s">
        <v>288</v>
      </c>
      <c r="I70" s="177"/>
      <c r="J70" s="177"/>
      <c r="K70" s="177"/>
      <c r="L70" s="177"/>
      <c r="M70" s="177"/>
      <c r="N70" s="177"/>
      <c r="O70" s="177"/>
      <c r="P70" s="178"/>
      <c r="Q70" s="179"/>
    </row>
    <row r="71" spans="1:19" ht="21" customHeight="1" x14ac:dyDescent="0.2">
      <c r="A71" s="287" t="s">
        <v>29</v>
      </c>
      <c r="B71" s="473" t="s">
        <v>287</v>
      </c>
      <c r="C71" s="474"/>
      <c r="D71" s="474"/>
      <c r="E71" s="475"/>
      <c r="F71" s="177"/>
      <c r="G71" s="332" t="s">
        <v>289</v>
      </c>
      <c r="H71" s="289" t="s">
        <v>312</v>
      </c>
      <c r="I71" s="177"/>
      <c r="J71" s="177"/>
      <c r="K71" s="177"/>
      <c r="L71" s="177"/>
      <c r="M71" s="177"/>
      <c r="N71" s="177"/>
      <c r="O71" s="177"/>
      <c r="P71" s="178"/>
      <c r="Q71" s="179"/>
    </row>
    <row r="73" spans="1:19" ht="12" customHeight="1" x14ac:dyDescent="0.2">
      <c r="A73" s="476" t="s">
        <v>290</v>
      </c>
      <c r="B73" s="476"/>
      <c r="C73" s="476"/>
      <c r="D73" s="476"/>
      <c r="E73" s="476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178"/>
      <c r="Q73" s="179"/>
    </row>
    <row r="74" spans="1:19" ht="10.5" customHeight="1" x14ac:dyDescent="0.2">
      <c r="A74" s="479"/>
      <c r="B74" s="479"/>
      <c r="C74" s="479"/>
      <c r="D74" s="479"/>
      <c r="E74" s="479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178"/>
      <c r="Q74" s="179"/>
    </row>
    <row r="75" spans="1:19" ht="21" customHeight="1" x14ac:dyDescent="0.2">
      <c r="A75" s="287" t="s">
        <v>27</v>
      </c>
      <c r="B75" s="473" t="s">
        <v>285</v>
      </c>
      <c r="C75" s="474"/>
      <c r="D75" s="474"/>
      <c r="E75" s="475"/>
      <c r="F75" s="280"/>
      <c r="G75" s="330"/>
      <c r="H75" s="289" t="s">
        <v>311</v>
      </c>
      <c r="I75" s="280"/>
      <c r="J75" s="280"/>
      <c r="K75" s="280"/>
      <c r="L75" s="280"/>
      <c r="M75" s="280"/>
      <c r="N75" s="280"/>
      <c r="O75" s="280"/>
      <c r="P75" s="178"/>
      <c r="Q75" s="179"/>
    </row>
    <row r="76" spans="1:19" ht="21" customHeight="1" x14ac:dyDescent="0.2">
      <c r="A76" s="287" t="s">
        <v>28</v>
      </c>
      <c r="B76" s="473" t="s">
        <v>286</v>
      </c>
      <c r="C76" s="474"/>
      <c r="D76" s="474"/>
      <c r="E76" s="475"/>
      <c r="F76" s="280"/>
      <c r="G76" s="330"/>
      <c r="H76" s="289" t="s">
        <v>288</v>
      </c>
      <c r="I76" s="280"/>
      <c r="J76" s="280"/>
      <c r="K76" s="280"/>
      <c r="L76" s="280"/>
      <c r="M76" s="280"/>
      <c r="N76" s="280"/>
      <c r="O76" s="280"/>
      <c r="P76" s="178"/>
      <c r="Q76" s="179"/>
    </row>
    <row r="77" spans="1:19" ht="21" customHeight="1" x14ac:dyDescent="0.2">
      <c r="A77" s="287" t="s">
        <v>29</v>
      </c>
      <c r="B77" s="473" t="s">
        <v>287</v>
      </c>
      <c r="C77" s="474"/>
      <c r="D77" s="474"/>
      <c r="E77" s="475"/>
      <c r="F77" s="280"/>
      <c r="G77" s="332" t="s">
        <v>289</v>
      </c>
      <c r="H77" s="289" t="s">
        <v>312</v>
      </c>
      <c r="I77" s="280"/>
      <c r="J77" s="280"/>
      <c r="K77" s="280"/>
      <c r="L77" s="280"/>
      <c r="M77" s="280"/>
      <c r="N77" s="280"/>
      <c r="O77" s="280"/>
      <c r="P77" s="178"/>
      <c r="Q77" s="179"/>
    </row>
    <row r="78" spans="1:19" x14ac:dyDescent="0.2">
      <c r="D78" s="192"/>
      <c r="E78" s="192"/>
      <c r="G78" s="192"/>
      <c r="I78" s="192"/>
      <c r="J78" s="192"/>
      <c r="K78" s="192"/>
    </row>
    <row r="79" spans="1:19" x14ac:dyDescent="0.2">
      <c r="D79" s="192"/>
      <c r="E79" s="192"/>
      <c r="G79" s="192"/>
      <c r="I79" s="192"/>
      <c r="J79" s="192"/>
      <c r="K79" s="192"/>
    </row>
    <row r="80" spans="1:19" x14ac:dyDescent="0.2">
      <c r="D80" s="192"/>
      <c r="E80" s="192"/>
      <c r="G80" s="192"/>
      <c r="I80" s="192"/>
      <c r="J80" s="192"/>
      <c r="K80" s="192"/>
    </row>
    <row r="82" spans="1:10" s="19" customFormat="1" ht="19.5" customHeight="1" x14ac:dyDescent="0.25">
      <c r="A82" s="441"/>
      <c r="B82" s="441"/>
      <c r="C82" s="441"/>
      <c r="D82" s="441"/>
      <c r="E82" s="441"/>
      <c r="F82" s="441"/>
    </row>
    <row r="83" spans="1:10" s="19" customFormat="1" ht="9" customHeight="1" x14ac:dyDescent="0.25">
      <c r="A83" s="319"/>
      <c r="B83" s="319"/>
      <c r="C83" s="319"/>
      <c r="D83" s="319"/>
      <c r="E83" s="319"/>
      <c r="F83" s="319"/>
      <c r="H83" s="144"/>
      <c r="I83" s="144"/>
    </row>
    <row r="84" spans="1:10" s="43" customFormat="1" ht="27" customHeight="1" x14ac:dyDescent="0.25">
      <c r="A84" s="442" t="s">
        <v>1</v>
      </c>
      <c r="B84" s="442"/>
      <c r="C84" s="448"/>
      <c r="D84" s="449"/>
      <c r="E84" s="450"/>
      <c r="F84" s="319"/>
      <c r="G84" s="19"/>
      <c r="H84" s="143"/>
      <c r="I84" s="143"/>
      <c r="J84" s="143"/>
    </row>
    <row r="85" spans="1:10" s="43" customFormat="1" ht="23.25" customHeight="1" x14ac:dyDescent="0.25">
      <c r="A85" s="438" t="s">
        <v>2</v>
      </c>
      <c r="B85" s="438"/>
      <c r="C85" s="451"/>
      <c r="D85" s="452"/>
      <c r="E85" s="453"/>
      <c r="F85" s="195"/>
      <c r="G85" s="19"/>
      <c r="H85" s="143"/>
      <c r="I85" s="143"/>
    </row>
    <row r="86" spans="1:10" s="43" customFormat="1" ht="22.5" customHeight="1" x14ac:dyDescent="0.25">
      <c r="A86" s="438" t="s">
        <v>3</v>
      </c>
      <c r="B86" s="438"/>
      <c r="C86" s="454"/>
      <c r="D86" s="455"/>
      <c r="E86" s="456"/>
      <c r="F86" s="195"/>
      <c r="G86" s="19"/>
      <c r="H86" s="143"/>
      <c r="I86" s="143"/>
    </row>
    <row r="87" spans="1:10" s="43" customFormat="1" ht="15.75" customHeight="1" x14ac:dyDescent="0.25">
      <c r="A87" s="438" t="s">
        <v>4</v>
      </c>
      <c r="B87" s="438"/>
      <c r="C87" s="454"/>
      <c r="D87" s="455"/>
      <c r="E87" s="456"/>
      <c r="F87" s="195"/>
      <c r="G87" s="19"/>
      <c r="H87" s="143"/>
      <c r="I87" s="143"/>
    </row>
    <row r="88" spans="1:10" s="37" customFormat="1" x14ac:dyDescent="0.2">
      <c r="F88" s="195"/>
    </row>
    <row r="89" spans="1:10" s="37" customFormat="1" x14ac:dyDescent="0.2">
      <c r="F89" s="195"/>
    </row>
    <row r="90" spans="1:10" s="37" customFormat="1" ht="15" customHeight="1" x14ac:dyDescent="0.2">
      <c r="A90" s="37" t="s">
        <v>8</v>
      </c>
      <c r="B90" s="536"/>
      <c r="C90" s="537"/>
      <c r="D90" s="70"/>
    </row>
    <row r="91" spans="1:10" s="37" customFormat="1" ht="15" customHeight="1" x14ac:dyDescent="0.2">
      <c r="A91" s="37" t="s">
        <v>9</v>
      </c>
      <c r="B91" s="538"/>
      <c r="C91" s="539"/>
      <c r="D91" s="70"/>
    </row>
    <row r="92" spans="1:10" s="37" customFormat="1" ht="12.75" customHeight="1" x14ac:dyDescent="0.2">
      <c r="I92" s="51"/>
    </row>
    <row r="93" spans="1:10" s="37" customFormat="1" ht="44.25" customHeight="1" x14ac:dyDescent="0.2">
      <c r="H93" s="482" t="s">
        <v>328</v>
      </c>
      <c r="I93" s="482"/>
    </row>
    <row r="94" spans="1:10" s="45" customFormat="1" ht="12" x14ac:dyDescent="0.2">
      <c r="A94" s="49" t="s">
        <v>323</v>
      </c>
    </row>
    <row r="95" spans="1:10" s="49" customFormat="1" ht="15" customHeight="1" x14ac:dyDescent="0.2">
      <c r="A95" s="331"/>
      <c r="B95" s="463" t="s">
        <v>322</v>
      </c>
      <c r="C95" s="464"/>
    </row>
    <row r="96" spans="1:10" x14ac:dyDescent="0.2">
      <c r="D96" s="192"/>
    </row>
    <row r="97" spans="1:11" ht="15" customHeight="1" x14ac:dyDescent="0.2">
      <c r="A97" s="329"/>
      <c r="B97" s="531" t="s">
        <v>320</v>
      </c>
      <c r="C97" s="531"/>
      <c r="D97" s="192"/>
      <c r="E97" s="192"/>
      <c r="G97" s="192"/>
      <c r="I97" s="192"/>
      <c r="J97" s="192"/>
      <c r="K97" s="192"/>
    </row>
    <row r="98" spans="1:11" ht="13.5" thickBot="1" x14ac:dyDescent="0.25">
      <c r="D98" s="192"/>
      <c r="E98" s="192"/>
      <c r="G98" s="192"/>
      <c r="I98" s="192"/>
      <c r="J98" s="192"/>
      <c r="K98" s="192"/>
    </row>
    <row r="99" spans="1:11" ht="15.75" customHeight="1" thickBot="1" x14ac:dyDescent="0.25">
      <c r="A99" s="323"/>
      <c r="B99" s="531" t="s">
        <v>321</v>
      </c>
      <c r="C99" s="531"/>
      <c r="D99" s="531"/>
      <c r="E99" s="192"/>
      <c r="G99" s="192"/>
      <c r="I99" s="192"/>
      <c r="J99" s="192"/>
      <c r="K99" s="192"/>
    </row>
    <row r="100" spans="1:11" x14ac:dyDescent="0.2">
      <c r="D100" s="192"/>
      <c r="E100" s="192"/>
      <c r="G100" s="192"/>
      <c r="I100" s="192"/>
      <c r="J100" s="192"/>
      <c r="K100" s="192"/>
    </row>
    <row r="101" spans="1:11" x14ac:dyDescent="0.2">
      <c r="D101" s="192"/>
      <c r="E101" s="192"/>
      <c r="G101" s="192"/>
      <c r="I101" s="192"/>
      <c r="J101" s="192"/>
      <c r="K101" s="192"/>
    </row>
  </sheetData>
  <mergeCells count="163">
    <mergeCell ref="B97:C97"/>
    <mergeCell ref="B99:D99"/>
    <mergeCell ref="G5:G6"/>
    <mergeCell ref="H5:H6"/>
    <mergeCell ref="B90:C90"/>
    <mergeCell ref="B91:C91"/>
    <mergeCell ref="A4:H4"/>
    <mergeCell ref="A73:E73"/>
    <mergeCell ref="A74:E74"/>
    <mergeCell ref="B75:E75"/>
    <mergeCell ref="B76:E76"/>
    <mergeCell ref="B77:E77"/>
    <mergeCell ref="A16:B16"/>
    <mergeCell ref="G16:H16"/>
    <mergeCell ref="G15:H15"/>
    <mergeCell ref="G35:H35"/>
    <mergeCell ref="G34:H34"/>
    <mergeCell ref="G31:H31"/>
    <mergeCell ref="G30:H30"/>
    <mergeCell ref="G29:H29"/>
    <mergeCell ref="G28:H28"/>
    <mergeCell ref="G27:H27"/>
    <mergeCell ref="G26:H26"/>
    <mergeCell ref="G25:H25"/>
    <mergeCell ref="A9:B9"/>
    <mergeCell ref="A8:B8"/>
    <mergeCell ref="E5:E6"/>
    <mergeCell ref="D5:D6"/>
    <mergeCell ref="A5:B6"/>
    <mergeCell ref="G52:H52"/>
    <mergeCell ref="G51:H51"/>
    <mergeCell ref="G40:H40"/>
    <mergeCell ref="G39:H39"/>
    <mergeCell ref="G38:H38"/>
    <mergeCell ref="G48:H48"/>
    <mergeCell ref="G49:H49"/>
    <mergeCell ref="G50:H50"/>
    <mergeCell ref="G24:H24"/>
    <mergeCell ref="G23:H23"/>
    <mergeCell ref="G22:H22"/>
    <mergeCell ref="G46:H46"/>
    <mergeCell ref="G47:H47"/>
    <mergeCell ref="G41:H41"/>
    <mergeCell ref="G42:H42"/>
    <mergeCell ref="G43:H43"/>
    <mergeCell ref="G44:H44"/>
    <mergeCell ref="G45:H45"/>
    <mergeCell ref="G32:H32"/>
    <mergeCell ref="I62:J62"/>
    <mergeCell ref="I61:J61"/>
    <mergeCell ref="I60:J60"/>
    <mergeCell ref="I59:J59"/>
    <mergeCell ref="I58:J58"/>
    <mergeCell ref="I54:J54"/>
    <mergeCell ref="G54:H54"/>
    <mergeCell ref="G65:H65"/>
    <mergeCell ref="G64:H64"/>
    <mergeCell ref="G63:H63"/>
    <mergeCell ref="G62:H62"/>
    <mergeCell ref="G61:H61"/>
    <mergeCell ref="G60:H60"/>
    <mergeCell ref="G59:H59"/>
    <mergeCell ref="G58:H58"/>
    <mergeCell ref="G57:H57"/>
    <mergeCell ref="G56:H56"/>
    <mergeCell ref="I64:J64"/>
    <mergeCell ref="G33:H33"/>
    <mergeCell ref="G37:H37"/>
    <mergeCell ref="G36:H36"/>
    <mergeCell ref="I15:J15"/>
    <mergeCell ref="I22:J22"/>
    <mergeCell ref="I21:J21"/>
    <mergeCell ref="I20:J20"/>
    <mergeCell ref="I19:J19"/>
    <mergeCell ref="I18:J18"/>
    <mergeCell ref="I17:J17"/>
    <mergeCell ref="I16:J16"/>
    <mergeCell ref="G21:H21"/>
    <mergeCell ref="G20:H20"/>
    <mergeCell ref="G19:H19"/>
    <mergeCell ref="G18:H18"/>
    <mergeCell ref="G17:H17"/>
    <mergeCell ref="J5:L5"/>
    <mergeCell ref="C5:C6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5:B15"/>
    <mergeCell ref="A17:B17"/>
    <mergeCell ref="A23:B23"/>
    <mergeCell ref="A24:B24"/>
    <mergeCell ref="A18:B18"/>
    <mergeCell ref="A19:B19"/>
    <mergeCell ref="A20:B20"/>
    <mergeCell ref="A21:B21"/>
    <mergeCell ref="A22:B22"/>
    <mergeCell ref="A7:B7"/>
    <mergeCell ref="A11:B11"/>
    <mergeCell ref="A10:B10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B95:C95"/>
    <mergeCell ref="A54:B54"/>
    <mergeCell ref="A55:B55"/>
    <mergeCell ref="A56:B56"/>
    <mergeCell ref="A82:F82"/>
    <mergeCell ref="A53:B53"/>
    <mergeCell ref="G53:H53"/>
    <mergeCell ref="B70:E70"/>
    <mergeCell ref="B71:E71"/>
    <mergeCell ref="A67:E67"/>
    <mergeCell ref="B69:E69"/>
    <mergeCell ref="A62:B62"/>
    <mergeCell ref="A63:B63"/>
    <mergeCell ref="A64:B64"/>
    <mergeCell ref="A65:B65"/>
    <mergeCell ref="A68:E68"/>
    <mergeCell ref="G55:H55"/>
    <mergeCell ref="H93:I93"/>
    <mergeCell ref="I65:J65"/>
    <mergeCell ref="I63:J63"/>
    <mergeCell ref="I57:J57"/>
    <mergeCell ref="I56:J56"/>
    <mergeCell ref="I55:J55"/>
    <mergeCell ref="A66:Q66"/>
    <mergeCell ref="A2:K2"/>
    <mergeCell ref="A3:S3"/>
    <mergeCell ref="A84:B84"/>
    <mergeCell ref="A85:B85"/>
    <mergeCell ref="A86:B86"/>
    <mergeCell ref="A87:B87"/>
    <mergeCell ref="C84:E84"/>
    <mergeCell ref="C85:E85"/>
    <mergeCell ref="C86:E86"/>
    <mergeCell ref="C87:E87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</mergeCells>
  <conditionalFormatting sqref="C84:E87">
    <cfRule type="containsBlanks" dxfId="2" priority="2">
      <formula>LEN(TRIM(#REF!))=0</formula>
    </cfRule>
  </conditionalFormatting>
  <conditionalFormatting sqref="B90:B91">
    <cfRule type="containsBlanks" dxfId="1" priority="1">
      <formula>LEN(TRIM(B90))=0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D26" sqref="D26"/>
    </sheetView>
  </sheetViews>
  <sheetFormatPr defaultRowHeight="15" x14ac:dyDescent="0.25"/>
  <cols>
    <col min="1" max="1" width="5" customWidth="1"/>
    <col min="2" max="2" width="15.28515625" customWidth="1"/>
    <col min="3" max="3" width="25.7109375" customWidth="1"/>
    <col min="4" max="4" width="22.42578125" customWidth="1"/>
    <col min="5" max="5" width="10" customWidth="1"/>
    <col min="6" max="6" width="24.140625" customWidth="1"/>
  </cols>
  <sheetData>
    <row r="1" spans="1:6" ht="15" customHeight="1" x14ac:dyDescent="0.25">
      <c r="A1" s="367" t="s">
        <v>12</v>
      </c>
      <c r="B1" s="367"/>
      <c r="C1" s="367"/>
      <c r="D1" s="211"/>
      <c r="E1" s="211"/>
    </row>
    <row r="2" spans="1:6" ht="23.25" customHeight="1" x14ac:dyDescent="0.25">
      <c r="A2" s="359" t="s">
        <v>303</v>
      </c>
      <c r="B2" s="359"/>
      <c r="C2" s="359"/>
      <c r="D2" s="359"/>
      <c r="E2" s="359"/>
      <c r="F2" s="359"/>
    </row>
    <row r="3" spans="1:6" x14ac:dyDescent="0.25">
      <c r="A3" s="368"/>
      <c r="B3" s="368"/>
      <c r="C3" s="368"/>
      <c r="D3" s="368"/>
      <c r="E3" s="368"/>
    </row>
    <row r="4" spans="1:6" x14ac:dyDescent="0.25">
      <c r="A4" s="546" t="s">
        <v>294</v>
      </c>
      <c r="B4" s="546"/>
      <c r="C4" s="546"/>
      <c r="D4" s="546"/>
      <c r="E4" s="546"/>
    </row>
    <row r="5" spans="1:6" x14ac:dyDescent="0.25">
      <c r="A5" s="1"/>
      <c r="B5" s="1"/>
      <c r="C5" s="1"/>
      <c r="D5" s="1"/>
      <c r="E5" s="1"/>
    </row>
    <row r="6" spans="1:6" ht="30.75" customHeight="1" x14ac:dyDescent="0.25">
      <c r="A6" s="547" t="s">
        <v>295</v>
      </c>
      <c r="B6" s="547"/>
      <c r="C6" s="547"/>
      <c r="D6" s="547"/>
      <c r="E6" s="547"/>
    </row>
    <row r="7" spans="1:6" ht="24.95" customHeight="1" x14ac:dyDescent="0.25">
      <c r="A7" s="2" t="s">
        <v>27</v>
      </c>
      <c r="B7" s="545" t="s">
        <v>324</v>
      </c>
      <c r="C7" s="545"/>
      <c r="D7" s="545"/>
      <c r="E7" s="250"/>
    </row>
    <row r="8" spans="1:6" ht="24.95" customHeight="1" x14ac:dyDescent="0.25">
      <c r="A8" s="2" t="s">
        <v>28</v>
      </c>
      <c r="B8" s="545" t="s">
        <v>325</v>
      </c>
      <c r="C8" s="545"/>
      <c r="D8" s="545"/>
      <c r="E8" s="250"/>
    </row>
    <row r="9" spans="1:6" ht="24.95" customHeight="1" x14ac:dyDescent="0.25">
      <c r="A9" s="2" t="s">
        <v>29</v>
      </c>
      <c r="B9" s="545" t="s">
        <v>296</v>
      </c>
      <c r="C9" s="545"/>
      <c r="D9" s="545"/>
      <c r="E9" s="250"/>
    </row>
    <row r="10" spans="1:6" ht="24.95" customHeight="1" x14ac:dyDescent="0.25">
      <c r="A10" s="2" t="s">
        <v>30</v>
      </c>
      <c r="B10" s="545" t="s">
        <v>297</v>
      </c>
      <c r="C10" s="545"/>
      <c r="D10" s="545"/>
      <c r="E10" s="250"/>
    </row>
    <row r="11" spans="1:6" ht="15.75" thickBot="1" x14ac:dyDescent="0.3">
      <c r="A11" s="367"/>
      <c r="B11" s="367"/>
      <c r="C11" s="367"/>
      <c r="D11" s="367"/>
      <c r="E11" s="367"/>
    </row>
    <row r="12" spans="1:6" ht="61.5" customHeight="1" x14ac:dyDescent="0.25">
      <c r="A12" s="251" t="s">
        <v>298</v>
      </c>
      <c r="B12" s="252" t="s">
        <v>299</v>
      </c>
      <c r="C12" s="252" t="s">
        <v>300</v>
      </c>
      <c r="D12" s="252" t="s">
        <v>301</v>
      </c>
      <c r="E12" s="347" t="s">
        <v>302</v>
      </c>
      <c r="F12" s="343" t="s">
        <v>326</v>
      </c>
    </row>
    <row r="13" spans="1:6" s="307" customFormat="1" ht="9.75" customHeight="1" x14ac:dyDescent="0.2">
      <c r="A13" s="305" t="s">
        <v>27</v>
      </c>
      <c r="B13" s="306" t="s">
        <v>28</v>
      </c>
      <c r="C13" s="306" t="s">
        <v>29</v>
      </c>
      <c r="D13" s="306" t="s">
        <v>30</v>
      </c>
      <c r="E13" s="348" t="s">
        <v>31</v>
      </c>
      <c r="F13" s="349" t="s">
        <v>32</v>
      </c>
    </row>
    <row r="14" spans="1:6" x14ac:dyDescent="0.25">
      <c r="A14" s="253"/>
      <c r="B14" s="254"/>
      <c r="C14" s="255"/>
      <c r="D14" s="254"/>
      <c r="E14" s="255"/>
      <c r="F14" s="344"/>
    </row>
    <row r="15" spans="1:6" x14ac:dyDescent="0.25">
      <c r="A15" s="253"/>
      <c r="B15" s="254"/>
      <c r="C15" s="255"/>
      <c r="D15" s="254"/>
      <c r="E15" s="255"/>
      <c r="F15" s="344"/>
    </row>
    <row r="16" spans="1:6" x14ac:dyDescent="0.25">
      <c r="A16" s="253"/>
      <c r="B16" s="254"/>
      <c r="C16" s="255"/>
      <c r="D16" s="254"/>
      <c r="E16" s="255"/>
      <c r="F16" s="344"/>
    </row>
    <row r="17" spans="1:6" x14ac:dyDescent="0.25">
      <c r="A17" s="253"/>
      <c r="B17" s="254"/>
      <c r="C17" s="255"/>
      <c r="D17" s="254"/>
      <c r="E17" s="255"/>
      <c r="F17" s="344"/>
    </row>
    <row r="18" spans="1:6" x14ac:dyDescent="0.25">
      <c r="A18" s="256"/>
      <c r="B18" s="257"/>
      <c r="C18" s="258"/>
      <c r="D18" s="257"/>
      <c r="E18" s="258"/>
      <c r="F18" s="345"/>
    </row>
    <row r="19" spans="1:6" ht="15.75" thickBot="1" x14ac:dyDescent="0.3">
      <c r="A19" s="259"/>
      <c r="B19" s="260"/>
      <c r="C19" s="261"/>
      <c r="D19" s="260"/>
      <c r="E19" s="261"/>
      <c r="F19" s="346"/>
    </row>
    <row r="20" spans="1:6" ht="15.75" customHeight="1" x14ac:dyDescent="0.25">
      <c r="A20" s="352"/>
      <c r="B20" s="352"/>
      <c r="C20" s="352"/>
      <c r="D20" s="352"/>
      <c r="E20" s="352"/>
    </row>
    <row r="21" spans="1:6" x14ac:dyDescent="0.25">
      <c r="A21" s="22"/>
      <c r="B21" s="22"/>
      <c r="C21" s="22"/>
      <c r="D21" s="22"/>
      <c r="E21" s="22"/>
    </row>
    <row r="22" spans="1:6" x14ac:dyDescent="0.25">
      <c r="A22" s="22" t="s">
        <v>8</v>
      </c>
      <c r="B22" s="188"/>
      <c r="C22" s="193"/>
      <c r="D22" s="28"/>
      <c r="E22" s="193"/>
    </row>
    <row r="23" spans="1:6" x14ac:dyDescent="0.25">
      <c r="A23" s="22" t="s">
        <v>9</v>
      </c>
      <c r="B23" s="29"/>
      <c r="C23" s="29"/>
      <c r="D23" s="194"/>
      <c r="E23" s="29"/>
    </row>
    <row r="24" spans="1:6" x14ac:dyDescent="0.25">
      <c r="A24" s="22"/>
      <c r="B24" s="22"/>
      <c r="C24" s="22"/>
      <c r="D24" s="22"/>
      <c r="E24" s="22"/>
    </row>
    <row r="25" spans="1:6" x14ac:dyDescent="0.25">
      <c r="A25" s="22"/>
      <c r="B25" s="22"/>
      <c r="C25" s="194"/>
      <c r="D25" s="194"/>
      <c r="E25" s="194"/>
    </row>
    <row r="26" spans="1:6" ht="57.75" x14ac:dyDescent="0.25">
      <c r="A26" s="22"/>
      <c r="B26" s="22"/>
      <c r="C26" s="145"/>
      <c r="D26" s="262" t="s">
        <v>327</v>
      </c>
      <c r="E26" s="145"/>
    </row>
    <row r="27" spans="1:6" x14ac:dyDescent="0.25">
      <c r="A27" s="23"/>
      <c r="B27" s="23"/>
      <c r="C27" s="187"/>
      <c r="D27" s="190"/>
      <c r="E27" s="187"/>
    </row>
    <row r="28" spans="1:6" x14ac:dyDescent="0.25">
      <c r="A28" s="362" t="s">
        <v>10</v>
      </c>
      <c r="B28" s="362"/>
      <c r="C28" s="31"/>
      <c r="D28" s="31"/>
      <c r="E28" s="31"/>
    </row>
    <row r="29" spans="1:6" x14ac:dyDescent="0.25">
      <c r="A29" s="32"/>
      <c r="B29" s="548" t="s">
        <v>11</v>
      </c>
      <c r="C29" s="373"/>
      <c r="D29" s="373"/>
      <c r="E29" s="373"/>
    </row>
    <row r="30" spans="1:6" x14ac:dyDescent="0.25">
      <c r="A30" s="189"/>
      <c r="B30" s="189"/>
      <c r="C30" s="189"/>
      <c r="D30" s="189"/>
      <c r="E30" s="189"/>
    </row>
    <row r="31" spans="1:6" x14ac:dyDescent="0.25">
      <c r="A31" s="23"/>
      <c r="B31" s="23"/>
      <c r="C31" s="23"/>
      <c r="D31" s="23"/>
      <c r="E31" s="23"/>
    </row>
  </sheetData>
  <mergeCells count="13">
    <mergeCell ref="B29:E29"/>
    <mergeCell ref="B8:D8"/>
    <mergeCell ref="B9:D9"/>
    <mergeCell ref="B10:D10"/>
    <mergeCell ref="A11:E11"/>
    <mergeCell ref="A20:E20"/>
    <mergeCell ref="A28:B28"/>
    <mergeCell ref="A1:C1"/>
    <mergeCell ref="B7:D7"/>
    <mergeCell ref="A3:E3"/>
    <mergeCell ref="A4:E4"/>
    <mergeCell ref="A6:E6"/>
    <mergeCell ref="A2:F2"/>
  </mergeCells>
  <conditionalFormatting sqref="B22:B23">
    <cfRule type="containsBlanks" dxfId="0" priority="1">
      <formula>LEN(TRIM(B22))=0</formula>
    </cfRule>
  </conditionalFormatting>
  <pageMargins left="0.9055118110236221" right="0.70866141732283472" top="0.74803149606299213" bottom="0.74803149606299213" header="0.31496062992125984" footer="0.31496062992125984"/>
  <pageSetup paperSize="9" scale="77" orientation="portrait" r:id="rId1"/>
  <headerFooter>
    <oddHeader>&amp;L&amp;"-,Tučné"&amp;9Príloha č. 6 SP&amp;"-,Normálne"
Zoznam subdodávateľov s podiel subdodávok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2018-12-18T12:19:11Z</cp:lastPrinted>
  <dcterms:created xsi:type="dcterms:W3CDTF">2015-02-18T09:10:07Z</dcterms:created>
  <dcterms:modified xsi:type="dcterms:W3CDTF">2018-12-21T12:02:01Z</dcterms:modified>
</cp:coreProperties>
</file>