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J:\OŽP\Baranec\Cesty a chodníky-O+Ú\Opravy MK 2022\.podklady do VO I. etapa\3-okruh Soprán - Satur - Tulipán\"/>
    </mc:Choice>
  </mc:AlternateContent>
  <bookViews>
    <workbookView xWindow="-120" yWindow="-120" windowWidth="20730" windowHeight="11160" firstSheet="1" activeTab="1"/>
  </bookViews>
  <sheets>
    <sheet name="Rekapitulácia stavby" sheetId="1" state="veryHidden" r:id="rId1"/>
    <sheet name="9ha-MILO-11-2021 - Oprava..." sheetId="2" r:id="rId2"/>
  </sheets>
  <definedNames>
    <definedName name="_xlnm._FilterDatabase" localSheetId="1" hidden="1">'9ha-MILO-11-2021 - Oprava...'!$C$120:$K$143</definedName>
    <definedName name="_xlnm.Print_Titles" localSheetId="1">'9ha-MILO-11-2021 - Oprava...'!$120:$120</definedName>
    <definedName name="_xlnm.Print_Titles" localSheetId="0">'Rekapitulácia stavby'!$92:$92</definedName>
    <definedName name="_xlnm.Print_Area" localSheetId="1">'9ha-MILO-11-2021 - Oprava...'!$C$4:$J$76,'9ha-MILO-11-2021 - Oprava...'!$C$82:$J$104,'9ha-MILO-11-2021 - Oprava...'!$C$110:$J$143</definedName>
    <definedName name="_xlnm.Print_Area" localSheetId="0">'Rekapitulácia stavby'!$D$4:$AO$76,'Rekapitulácia stavby'!$C$82:$AQ$96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31" i="2" l="1"/>
  <c r="J35" i="2"/>
  <c r="J34" i="2"/>
  <c r="AY95" i="1" s="1"/>
  <c r="J33" i="2"/>
  <c r="AX95" i="1"/>
  <c r="BI143" i="2"/>
  <c r="BH143" i="2"/>
  <c r="BG143" i="2"/>
  <c r="BE143" i="2"/>
  <c r="T143" i="2"/>
  <c r="R143" i="2"/>
  <c r="P143" i="2"/>
  <c r="BI142" i="2"/>
  <c r="BH142" i="2"/>
  <c r="BG142" i="2"/>
  <c r="BE142" i="2"/>
  <c r="T142" i="2"/>
  <c r="R142" i="2"/>
  <c r="P142" i="2"/>
  <c r="BI140" i="2"/>
  <c r="BH140" i="2"/>
  <c r="BG140" i="2"/>
  <c r="BE140" i="2"/>
  <c r="T140" i="2"/>
  <c r="R140" i="2"/>
  <c r="P140" i="2"/>
  <c r="BI139" i="2"/>
  <c r="BH139" i="2"/>
  <c r="BG139" i="2"/>
  <c r="BE139" i="2"/>
  <c r="T139" i="2"/>
  <c r="R139" i="2"/>
  <c r="P139" i="2"/>
  <c r="BI138" i="2"/>
  <c r="BH138" i="2"/>
  <c r="BG138" i="2"/>
  <c r="BE138" i="2"/>
  <c r="T138" i="2"/>
  <c r="R138" i="2"/>
  <c r="P138" i="2"/>
  <c r="BI137" i="2"/>
  <c r="BH137" i="2"/>
  <c r="BG137" i="2"/>
  <c r="BE137" i="2"/>
  <c r="T137" i="2"/>
  <c r="R137" i="2"/>
  <c r="P137" i="2"/>
  <c r="BI136" i="2"/>
  <c r="BH136" i="2"/>
  <c r="BG136" i="2"/>
  <c r="BE136" i="2"/>
  <c r="T136" i="2"/>
  <c r="R136" i="2"/>
  <c r="P136" i="2"/>
  <c r="BI134" i="2"/>
  <c r="BH134" i="2"/>
  <c r="BG134" i="2"/>
  <c r="BE134" i="2"/>
  <c r="T134" i="2"/>
  <c r="R134" i="2"/>
  <c r="P134" i="2"/>
  <c r="BI133" i="2"/>
  <c r="BH133" i="2"/>
  <c r="BG133" i="2"/>
  <c r="BE133" i="2"/>
  <c r="T133" i="2"/>
  <c r="R133" i="2"/>
  <c r="P133" i="2"/>
  <c r="J100" i="2"/>
  <c r="BI129" i="2"/>
  <c r="BH129" i="2"/>
  <c r="BG129" i="2"/>
  <c r="BE129" i="2"/>
  <c r="T129" i="2"/>
  <c r="T128" i="2"/>
  <c r="R129" i="2"/>
  <c r="R128" i="2"/>
  <c r="P129" i="2"/>
  <c r="P128" i="2"/>
  <c r="BI127" i="2"/>
  <c r="BH127" i="2"/>
  <c r="BG127" i="2"/>
  <c r="BE127" i="2"/>
  <c r="T127" i="2"/>
  <c r="T126" i="2"/>
  <c r="R127" i="2"/>
  <c r="R126" i="2"/>
  <c r="P127" i="2"/>
  <c r="P126" i="2"/>
  <c r="BI125" i="2"/>
  <c r="BH125" i="2"/>
  <c r="BG125" i="2"/>
  <c r="BE125" i="2"/>
  <c r="T125" i="2"/>
  <c r="R125" i="2"/>
  <c r="P125" i="2"/>
  <c r="BI124" i="2"/>
  <c r="BH124" i="2"/>
  <c r="BG124" i="2"/>
  <c r="BE124" i="2"/>
  <c r="T124" i="2"/>
  <c r="R124" i="2"/>
  <c r="P124" i="2"/>
  <c r="J118" i="2"/>
  <c r="F117" i="2"/>
  <c r="F115" i="2"/>
  <c r="E113" i="2"/>
  <c r="J90" i="2"/>
  <c r="F89" i="2"/>
  <c r="F87" i="2"/>
  <c r="E85" i="2"/>
  <c r="J19" i="2"/>
  <c r="E19" i="2"/>
  <c r="J89" i="2" s="1"/>
  <c r="J18" i="2"/>
  <c r="J16" i="2"/>
  <c r="E16" i="2"/>
  <c r="F118" i="2"/>
  <c r="J15" i="2"/>
  <c r="J87" i="2"/>
  <c r="L90" i="1"/>
  <c r="AM90" i="1"/>
  <c r="AM89" i="1"/>
  <c r="L89" i="1"/>
  <c r="AM87" i="1"/>
  <c r="L87" i="1"/>
  <c r="L85" i="1"/>
  <c r="L84" i="1"/>
  <c r="BK127" i="2"/>
  <c r="J142" i="2"/>
  <c r="J127" i="2"/>
  <c r="BK138" i="2"/>
  <c r="J134" i="2"/>
  <c r="BK143" i="2"/>
  <c r="BK133" i="2"/>
  <c r="J124" i="2"/>
  <c r="J137" i="2"/>
  <c r="BK136" i="2"/>
  <c r="J136" i="2"/>
  <c r="J140" i="2"/>
  <c r="J133" i="2"/>
  <c r="BK129" i="2"/>
  <c r="BK134" i="2"/>
  <c r="J129" i="2"/>
  <c r="BK125" i="2"/>
  <c r="BK139" i="2"/>
  <c r="BK142" i="2"/>
  <c r="BK140" i="2"/>
  <c r="BK137" i="2"/>
  <c r="J125" i="2"/>
  <c r="BK124" i="2"/>
  <c r="AS94" i="1"/>
  <c r="J143" i="2"/>
  <c r="J138" i="2"/>
  <c r="J139" i="2"/>
  <c r="P123" i="2" l="1"/>
  <c r="P122" i="2" s="1"/>
  <c r="T132" i="2"/>
  <c r="P132" i="2"/>
  <c r="BK141" i="2"/>
  <c r="J141" i="2" s="1"/>
  <c r="J103" i="2" s="1"/>
  <c r="BK123" i="2"/>
  <c r="J123" i="2" s="1"/>
  <c r="J96" i="2" s="1"/>
  <c r="R132" i="2"/>
  <c r="R130" i="2"/>
  <c r="R135" i="2"/>
  <c r="R141" i="2"/>
  <c r="T123" i="2"/>
  <c r="T122" i="2"/>
  <c r="BK135" i="2"/>
  <c r="J135" i="2" s="1"/>
  <c r="J102" i="2" s="1"/>
  <c r="T135" i="2"/>
  <c r="P141" i="2"/>
  <c r="R123" i="2"/>
  <c r="R122" i="2"/>
  <c r="R121" i="2"/>
  <c r="BK132" i="2"/>
  <c r="J132" i="2" s="1"/>
  <c r="J101" i="2" s="1"/>
  <c r="P135" i="2"/>
  <c r="T141" i="2"/>
  <c r="BK126" i="2"/>
  <c r="J126" i="2"/>
  <c r="J97" i="2"/>
  <c r="BK128" i="2"/>
  <c r="J128" i="2" s="1"/>
  <c r="J98" i="2" s="1"/>
  <c r="BF124" i="2"/>
  <c r="BF137" i="2"/>
  <c r="J115" i="2"/>
  <c r="BF127" i="2"/>
  <c r="BF136" i="2"/>
  <c r="F90" i="2"/>
  <c r="BF133" i="2"/>
  <c r="BF139" i="2"/>
  <c r="BF140" i="2"/>
  <c r="BF142" i="2"/>
  <c r="BF143" i="2"/>
  <c r="J117" i="2"/>
  <c r="BF134" i="2"/>
  <c r="BF138" i="2"/>
  <c r="BF125" i="2"/>
  <c r="BF129" i="2"/>
  <c r="F35" i="2"/>
  <c r="BD95" i="1" s="1"/>
  <c r="BD94" i="1" s="1"/>
  <c r="W33" i="1" s="1"/>
  <c r="F33" i="2"/>
  <c r="BB95" i="1" s="1"/>
  <c r="BB94" i="1" s="1"/>
  <c r="W31" i="1" s="1"/>
  <c r="F34" i="2"/>
  <c r="BC95" i="1"/>
  <c r="BC94" i="1" s="1"/>
  <c r="W32" i="1" s="1"/>
  <c r="F31" i="2"/>
  <c r="AZ95" i="1" s="1"/>
  <c r="AZ94" i="1" s="1"/>
  <c r="AV94" i="1" s="1"/>
  <c r="AK29" i="1" s="1"/>
  <c r="J31" i="2"/>
  <c r="AV95" i="1" s="1"/>
  <c r="P130" i="2" l="1"/>
  <c r="T130" i="2"/>
  <c r="T121" i="2"/>
  <c r="P121" i="2"/>
  <c r="AU95" i="1" s="1"/>
  <c r="AU94" i="1" s="1"/>
  <c r="BK130" i="2"/>
  <c r="J130" i="2"/>
  <c r="J99" i="2"/>
  <c r="BK122" i="2"/>
  <c r="J122" i="2" s="1"/>
  <c r="J95" i="2" s="1"/>
  <c r="AX94" i="1"/>
  <c r="F32" i="2"/>
  <c r="BA95" i="1" s="1"/>
  <c r="BA94" i="1" s="1"/>
  <c r="AW94" i="1" s="1"/>
  <c r="AK30" i="1" s="1"/>
  <c r="AY94" i="1"/>
  <c r="W29" i="1"/>
  <c r="J32" i="2"/>
  <c r="AW95" i="1" s="1"/>
  <c r="AT95" i="1" s="1"/>
  <c r="BK121" i="2" l="1"/>
  <c r="J121" i="2"/>
  <c r="J94" i="2"/>
  <c r="AT94" i="1"/>
  <c r="W30" i="1"/>
  <c r="J28" i="2" l="1"/>
  <c r="AG95" i="1" s="1"/>
  <c r="AG94" i="1" s="1"/>
  <c r="AK26" i="1" s="1"/>
  <c r="J37" i="2" l="1"/>
  <c r="AK35" i="1"/>
  <c r="AN95" i="1"/>
  <c r="AN94" i="1"/>
</calcChain>
</file>

<file path=xl/sharedStrings.xml><?xml version="1.0" encoding="utf-8"?>
<sst xmlns="http://schemas.openxmlformats.org/spreadsheetml/2006/main" count="493" uniqueCount="177">
  <si>
    <t>Export Komplet</t>
  </si>
  <si>
    <t/>
  </si>
  <si>
    <t>2.0</t>
  </si>
  <si>
    <t>False</t>
  </si>
  <si>
    <t>{dd3586dd-5663-47c2-9188-6cfb24135eda}</t>
  </si>
  <si>
    <t>&gt;&gt;  skryté stĺpce  &lt;&lt;</t>
  </si>
  <si>
    <t>0,01</t>
  </si>
  <si>
    <t>20</t>
  </si>
  <si>
    <t>REKAPITULÁCIA STAVBY</t>
  </si>
  <si>
    <t>v ---  nižšie sa nachádzajú doplnkové a pomocné údaje k zostavám  --- v</t>
  </si>
  <si>
    <t>0,001</t>
  </si>
  <si>
    <t>Kód:</t>
  </si>
  <si>
    <t>9ha-MILO/11/2021</t>
  </si>
  <si>
    <t>Stavba:</t>
  </si>
  <si>
    <t>Oprava živičného krytu vozovky vo vnútrobloku ciest Nám. Matice Slovenskej a ul. SNP vrátane parkovísk ( Soprán-Satur- C</t>
  </si>
  <si>
    <t>JKSO:</t>
  </si>
  <si>
    <t>KS:</t>
  </si>
  <si>
    <t>Miesto:</t>
  </si>
  <si>
    <t>Žiar nad Hronom</t>
  </si>
  <si>
    <t>Dátum:</t>
  </si>
  <si>
    <t>30. 11. 2021</t>
  </si>
  <si>
    <t>Objednávateľ:</t>
  </si>
  <si>
    <t>IČO:</t>
  </si>
  <si>
    <t>0031125</t>
  </si>
  <si>
    <t>Mesto Žiar nad Hronom - Ing. Baranec</t>
  </si>
  <si>
    <t>IČ DPH:</t>
  </si>
  <si>
    <t>2021339463</t>
  </si>
  <si>
    <t>Zhotoviteľ:</t>
  </si>
  <si>
    <t xml:space="preserve"> </t>
  </si>
  <si>
    <t>Projektant:</t>
  </si>
  <si>
    <t>True</t>
  </si>
  <si>
    <t>Spracovateľ:</t>
  </si>
  <si>
    <t>31609651</t>
  </si>
  <si>
    <t>TECHNICKÉ SLUŽBY ,spol. s.r.o Žiar nad Hronom</t>
  </si>
  <si>
    <t>SK2020479714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</si>
  <si>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</si>
  <si>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</si>
  <si>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</si>
  <si>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</si>
  <si>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</si>
  <si>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</si>
  <si>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</si>
  <si>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</si>
  <si>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</si>
  <si>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</si>
  <si>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</si>
  <si>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</si>
  <si>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</si>
  <si>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</si>
  <si>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</si>
  <si>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</si>
  <si>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</si>
  <si>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</si>
  <si>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</si>
  <si>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</si>
  <si>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</si>
  <si>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</si>
  <si>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</si>
  <si>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</si>
  <si>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</si>
  <si>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</si>
  <si>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</si>
  <si>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</si>
  <si>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</si>
  <si>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</si>
  <si>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</si>
  <si>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</si>
  <si>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</si>
  <si>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</si>
  <si>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</si>
  <si>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</si>
  <si>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</si>
  <si>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</si>
  <si>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</si>
  <si>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</si>
  <si>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</si>
  <si>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</si>
  <si>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</si>
  <si>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</si>
  <si>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</si>
  <si>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</si>
  <si>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</si>
  <si>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</si>
  <si>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KRYCÍ LIST ROZPOČTU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</si>
  <si>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</si>
  <si>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</si>
  <si>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</si>
  <si>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</si>
  <si>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</si>
  <si>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</si>
  <si>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1 - Zemné práce</t>
  </si>
  <si>
    <t xml:space="preserve">    5 - Komunikácie</t>
  </si>
  <si>
    <t xml:space="preserve">    8 - Rúrové vedenie</t>
  </si>
  <si>
    <t xml:space="preserve">    9 - Ostatné konštrukcie a práce-búranie</t>
  </si>
  <si>
    <t xml:space="preserve">    99 - Presun hmôt HSV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</si>
  <si>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</si>
  <si>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</si>
  <si>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</si>
  <si>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</si>
  <si>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</si>
  <si>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</si>
  <si>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</si>
  <si>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</si>
  <si>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</si>
  <si>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</si>
  <si>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</si>
  <si>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</si>
  <si>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</si>
  <si>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</si>
  <si>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</si>
  <si>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Zemné práce</t>
  </si>
  <si>
    <t>27</t>
  </si>
  <si>
    <t>K</t>
  </si>
  <si>
    <t>113152120.S</t>
  </si>
  <si>
    <t>Frézovanie asf. podkladu alebo krytu bez prek., plochy do 500 m2, pruh š. do 0,5 m, hr. 40 mm  0,102 t- celkom</t>
  </si>
  <si>
    <t>m2</t>
  </si>
  <si>
    <t>4</t>
  </si>
  <si>
    <t>2</t>
  </si>
  <si>
    <t>1263753424</t>
  </si>
  <si>
    <t>28</t>
  </si>
  <si>
    <t>113307142.S</t>
  </si>
  <si>
    <t xml:space="preserve">Odstránenie podkladu asfaltového v ploche do 200 m2, hr.nad 50 do 100 mm,  -0,18100t- krajnice </t>
  </si>
  <si>
    <t>150691150</t>
  </si>
  <si>
    <t>5</t>
  </si>
  <si>
    <t>Komunikácie</t>
  </si>
  <si>
    <t>17</t>
  </si>
  <si>
    <t>566902161.S-ch</t>
  </si>
  <si>
    <t>Vyspravenie podkladu po prekopoch inžinierskych sietí plochy do 15 m2 podkladovým betónom PB I tr. C 20/25 hr. do 100 mm- parkovisko+ okruh</t>
  </si>
  <si>
    <t>788747441</t>
  </si>
  <si>
    <t>8</t>
  </si>
  <si>
    <t>Rúrové vedenie</t>
  </si>
  <si>
    <t>899231111.S-ch</t>
  </si>
  <si>
    <t>Výšková úprava uličného vstupu alebo vpuste, šachty do 200 mm zvýšením mreže- cesta</t>
  </si>
  <si>
    <t>ks</t>
  </si>
  <si>
    <t>1823398405</t>
  </si>
  <si>
    <t>573191111.S</t>
  </si>
  <si>
    <t>Náter asfaltový infiltračný katiónaktívnou emulziou v množstve 1,00 kg/m2</t>
  </si>
  <si>
    <t>1684658927</t>
  </si>
  <si>
    <t>6</t>
  </si>
  <si>
    <t>577154211.S</t>
  </si>
  <si>
    <t>Asfaltový betón vrstva obrusná AC 11 O v pruhu š. do 3 m z nemodifik. asfaltu tr. I, po zhutnení hr. 50 mm</t>
  </si>
  <si>
    <t>543720557</t>
  </si>
  <si>
    <t>9</t>
  </si>
  <si>
    <t>Ostatné konštrukcie a práce-búranie</t>
  </si>
  <si>
    <t>919735111.S</t>
  </si>
  <si>
    <t>Rezanie existujúceho asfaltového krytu alebo podkladu hĺbky do 50 mm</t>
  </si>
  <si>
    <t>m</t>
  </si>
  <si>
    <t>1912909188</t>
  </si>
  <si>
    <t>31</t>
  </si>
  <si>
    <t>979082213.S-2</t>
  </si>
  <si>
    <t>Vodorovná doprava sutiny so zložením a hrubým urovnaním na vzdialenosť do 1 km- krajnice,ručne</t>
  </si>
  <si>
    <t>t</t>
  </si>
  <si>
    <t>-990776409</t>
  </si>
  <si>
    <t>979082213.S-1</t>
  </si>
  <si>
    <t>Vodorovná doprava sutiny so zložením a hrubým urovnaním na vzdialenosť do 1 km- frézing</t>
  </si>
  <si>
    <t>1851822698</t>
  </si>
  <si>
    <t>32</t>
  </si>
  <si>
    <t>979082219.S-1</t>
  </si>
  <si>
    <t>Príplatok k cene za každý ďalší aj začatý 1 km nad 1 km pre vodorovnú dopravu sutiny 10 km- krajnice-skládka</t>
  </si>
  <si>
    <t>-1851183602</t>
  </si>
  <si>
    <t>30</t>
  </si>
  <si>
    <t>979087212.S-2</t>
  </si>
  <si>
    <t>Nakladanie na dopravné prostriedky pre vodorovnú dopravu sutiny- skládka -krajnice</t>
  </si>
  <si>
    <t>-1125097169</t>
  </si>
  <si>
    <t>99</t>
  </si>
  <si>
    <t>Presun hmôt HSV</t>
  </si>
  <si>
    <t>7</t>
  </si>
  <si>
    <t>998224111.S</t>
  </si>
  <si>
    <t>Presun hmôt pre pozemné komunikácie s krytom monolitickým betónovým akejkoľvek dĺžky objektu</t>
  </si>
  <si>
    <t>646822532</t>
  </si>
  <si>
    <t>998224195.S</t>
  </si>
  <si>
    <t>Príplatok pre pozemné komunikácie s krytom monolitickým betónovým za každých ďalších 5000 m nad 5000 m- 40 km</t>
  </si>
  <si>
    <t>50913773</t>
  </si>
  <si>
    <t>Ul. Nám. Matice slovenskej, Ul. SNP, Žiar nad Hronom</t>
  </si>
  <si>
    <t>Mesto Žiar nad Hronom, Ul. Š. Moysesa 46, 965 19 Žiar nad Hronom</t>
  </si>
  <si>
    <t>Technické služby Žiar nad Hronom, spol. s r.o., Ul. A. Dubčeka 45, 965 01 Žiar nad Hronom</t>
  </si>
  <si>
    <t>Výkaz výmer - 3 - Oprava živičného krytu vozovky vo vnútrobloku ciest Nám. Matice slovenskej a Ul. SNP vrátane parkovísk (Soprán-Satur-COOP-Tulipán)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</si>
</sst>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%"/>
    <numFmt numFmtId="165" formatCode="dd\.mm\.yyyy"/>
    <numFmt numFmtId="166" formatCode="#,##0.00000"/>
    <numFmt numFmtId="167" formatCode="#,##0.000"/>
  </numFmts>
  <fonts count="30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29" fillId="0" borderId="0" applyNumberFormat="0" applyFill="0" applyBorder="0" applyAlignment="0" applyProtection="0"/>
  </cellStyleXfs>
  <cellXfs count="194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2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13" fillId="0" borderId="0" xfId="0" applyFont="1" applyAlignment="1">
      <alignment horizontal="left" vertical="center"/>
    </xf>
    <xf numFmtId="0" fontId="0" fillId="3" borderId="0" xfId="0" applyFont="1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ont="1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15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4" borderId="7" xfId="0" applyFont="1" applyFill="1" applyBorder="1" applyAlignment="1">
      <alignment vertical="center"/>
    </xf>
    <xf numFmtId="0" fontId="18" fillId="4" borderId="0" xfId="0" applyFont="1" applyFill="1" applyAlignment="1">
      <alignment horizontal="center" vertical="center"/>
    </xf>
    <xf numFmtId="0" fontId="19" fillId="0" borderId="16" xfId="0" applyFont="1" applyBorder="1" applyAlignment="1">
      <alignment horizontal="center" vertical="center" wrapText="1"/>
    </xf>
    <xf numFmtId="0" fontId="19" fillId="0" borderId="17" xfId="0" applyFont="1" applyBorder="1" applyAlignment="1">
      <alignment horizontal="center" vertical="center" wrapText="1"/>
    </xf>
    <xf numFmtId="0" fontId="19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vertical="center"/>
    </xf>
    <xf numFmtId="4" fontId="20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6" fillId="0" borderId="14" xfId="0" applyNumberFormat="1" applyFont="1" applyBorder="1" applyAlignment="1">
      <alignment vertical="center"/>
    </xf>
    <xf numFmtId="4" fontId="16" fillId="0" borderId="0" xfId="0" applyNumberFormat="1" applyFont="1" applyBorder="1" applyAlignment="1">
      <alignment vertical="center"/>
    </xf>
    <xf numFmtId="166" fontId="16" fillId="0" borderId="0" xfId="0" applyNumberFormat="1" applyFont="1" applyBorder="1" applyAlignment="1">
      <alignment vertical="center"/>
    </xf>
    <xf numFmtId="4" fontId="16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1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2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4" fillId="0" borderId="19" xfId="0" applyNumberFormat="1" applyFont="1" applyBorder="1" applyAlignment="1">
      <alignment vertical="center"/>
    </xf>
    <xf numFmtId="4" fontId="24" fillId="0" borderId="20" xfId="0" applyNumberFormat="1" applyFont="1" applyBorder="1" applyAlignment="1">
      <alignment vertical="center"/>
    </xf>
    <xf numFmtId="166" fontId="24" fillId="0" borderId="20" xfId="0" applyNumberFormat="1" applyFont="1" applyBorder="1" applyAlignment="1">
      <alignment vertical="center"/>
    </xf>
    <xf numFmtId="4" fontId="24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0" fillId="0" borderId="0" xfId="0" applyProtection="1"/>
    <xf numFmtId="0" fontId="25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2" fillId="0" borderId="0" xfId="0" applyFont="1" applyAlignment="1">
      <alignment horizontal="left" vertical="center"/>
    </xf>
    <xf numFmtId="0" fontId="9" fillId="0" borderId="3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17" fillId="0" borderId="0" xfId="0" applyFont="1" applyAlignment="1">
      <alignment horizontal="left" vertical="center"/>
    </xf>
    <xf numFmtId="4" fontId="13" fillId="0" borderId="0" xfId="0" applyNumberFormat="1" applyFont="1" applyAlignment="1">
      <alignment vertical="center"/>
    </xf>
    <xf numFmtId="164" fontId="13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18" fillId="4" borderId="0" xfId="0" applyFont="1" applyFill="1" applyAlignment="1">
      <alignment horizontal="left" vertical="center"/>
    </xf>
    <xf numFmtId="0" fontId="18" fillId="4" borderId="0" xfId="0" applyFont="1" applyFill="1" applyAlignment="1">
      <alignment horizontal="right" vertical="center"/>
    </xf>
    <xf numFmtId="0" fontId="26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18" fillId="4" borderId="16" xfId="0" applyFont="1" applyFill="1" applyBorder="1" applyAlignment="1">
      <alignment horizontal="center" vertical="center" wrapText="1"/>
    </xf>
    <xf numFmtId="0" fontId="18" fillId="4" borderId="17" xfId="0" applyFont="1" applyFill="1" applyBorder="1" applyAlignment="1">
      <alignment horizontal="center" vertical="center" wrapText="1"/>
    </xf>
    <xf numFmtId="0" fontId="18" fillId="4" borderId="18" xfId="0" applyFont="1" applyFill="1" applyBorder="1" applyAlignment="1">
      <alignment horizontal="center" vertical="center" wrapText="1"/>
    </xf>
    <xf numFmtId="0" fontId="18" fillId="4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0" fillId="0" borderId="0" xfId="0" applyNumberFormat="1" applyFont="1" applyAlignment="1"/>
    <xf numFmtId="166" fontId="27" fillId="0" borderId="12" xfId="0" applyNumberFormat="1" applyFont="1" applyBorder="1" applyAlignment="1"/>
    <xf numFmtId="166" fontId="27" fillId="0" borderId="13" xfId="0" applyNumberFormat="1" applyFont="1" applyBorder="1" applyAlignment="1"/>
    <xf numFmtId="4" fontId="28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4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18" fillId="0" borderId="22" xfId="0" applyFont="1" applyBorder="1" applyAlignment="1" applyProtection="1">
      <alignment horizontal="center" vertical="center"/>
      <protection locked="0"/>
    </xf>
    <xf numFmtId="49" fontId="18" fillId="0" borderId="22" xfId="0" applyNumberFormat="1" applyFont="1" applyBorder="1" applyAlignment="1" applyProtection="1">
      <alignment horizontal="left" vertical="center" wrapText="1"/>
      <protection locked="0"/>
    </xf>
    <xf numFmtId="0" fontId="18" fillId="0" borderId="22" xfId="0" applyFont="1" applyBorder="1" applyAlignment="1" applyProtection="1">
      <alignment horizontal="left" vertical="center" wrapText="1"/>
      <protection locked="0"/>
    </xf>
    <xf numFmtId="0" fontId="18" fillId="0" borderId="22" xfId="0" applyFont="1" applyBorder="1" applyAlignment="1" applyProtection="1">
      <alignment horizontal="center" vertical="center" wrapText="1"/>
      <protection locked="0"/>
    </xf>
    <xf numFmtId="167" fontId="18" fillId="0" borderId="22" xfId="0" applyNumberFormat="1" applyFont="1" applyBorder="1" applyAlignment="1" applyProtection="1">
      <alignment vertical="center"/>
      <protection locked="0"/>
    </xf>
    <xf numFmtId="4" fontId="18" fillId="0" borderId="22" xfId="0" applyNumberFormat="1" applyFont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19" fillId="0" borderId="14" xfId="0" applyFont="1" applyBorder="1" applyAlignment="1">
      <alignment horizontal="left" vertical="center"/>
    </xf>
    <xf numFmtId="0" fontId="19" fillId="0" borderId="0" xfId="0" applyFont="1" applyBorder="1" applyAlignment="1">
      <alignment horizontal="center" vertical="center"/>
    </xf>
    <xf numFmtId="166" fontId="19" fillId="0" borderId="0" xfId="0" applyNumberFormat="1" applyFont="1" applyBorder="1" applyAlignment="1">
      <alignment vertical="center"/>
    </xf>
    <xf numFmtId="166" fontId="19" fillId="0" borderId="15" xfId="0" applyNumberFormat="1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19" fillId="0" borderId="19" xfId="0" applyFont="1" applyBorder="1" applyAlignment="1">
      <alignment horizontal="left" vertical="center"/>
    </xf>
    <xf numFmtId="0" fontId="19" fillId="0" borderId="20" xfId="0" applyFont="1" applyBorder="1" applyAlignment="1">
      <alignment horizontal="center" vertical="center"/>
    </xf>
    <xf numFmtId="166" fontId="19" fillId="0" borderId="20" xfId="0" applyNumberFormat="1" applyFont="1" applyBorder="1" applyAlignment="1">
      <alignment vertical="center"/>
    </xf>
    <xf numFmtId="166" fontId="19" fillId="0" borderId="21" xfId="0" applyNumberFormat="1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14" fontId="0" fillId="0" borderId="5" xfId="0" applyNumberFormat="1" applyFont="1" applyBorder="1" applyAlignment="1">
      <alignment vertical="center"/>
    </xf>
    <xf numFmtId="14" fontId="0" fillId="0" borderId="0" xfId="0" applyNumberForma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4" fontId="12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4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23" fillId="0" borderId="0" xfId="0" applyNumberFormat="1" applyFont="1" applyAlignment="1">
      <alignment vertical="center"/>
    </xf>
    <xf numFmtId="0" fontId="23" fillId="0" borderId="0" xfId="0" applyFont="1" applyAlignment="1">
      <alignment vertical="center"/>
    </xf>
    <xf numFmtId="0" fontId="22" fillId="0" borderId="0" xfId="0" applyFont="1" applyAlignment="1">
      <alignment horizontal="left" vertical="center" wrapText="1"/>
    </xf>
    <xf numFmtId="4" fontId="20" fillId="0" borderId="0" xfId="0" applyNumberFormat="1" applyFont="1" applyAlignment="1">
      <alignment horizontal="right" vertical="center"/>
    </xf>
    <xf numFmtId="4" fontId="20" fillId="0" borderId="0" xfId="0" applyNumberFormat="1" applyFont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8" fillId="4" borderId="6" xfId="0" applyFont="1" applyFill="1" applyBorder="1" applyAlignment="1">
      <alignment horizontal="center" vertical="center"/>
    </xf>
    <xf numFmtId="0" fontId="18" fillId="4" borderId="7" xfId="0" applyFont="1" applyFill="1" applyBorder="1" applyAlignment="1">
      <alignment horizontal="left" vertical="center"/>
    </xf>
    <xf numFmtId="0" fontId="18" fillId="4" borderId="7" xfId="0" applyFont="1" applyFill="1" applyBorder="1" applyAlignment="1">
      <alignment horizontal="center" vertical="center"/>
    </xf>
    <xf numFmtId="0" fontId="18" fillId="4" borderId="7" xfId="0" applyFont="1" applyFill="1" applyBorder="1" applyAlignment="1">
      <alignment horizontal="right" vertical="center"/>
    </xf>
    <xf numFmtId="0" fontId="18" fillId="4" borderId="8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6" fillId="0" borderId="11" xfId="0" applyFont="1" applyBorder="1" applyAlignment="1">
      <alignment horizontal="center" vertical="center"/>
    </xf>
    <xf numFmtId="0" fontId="16" fillId="0" borderId="12" xfId="0" applyFont="1" applyBorder="1" applyAlignment="1">
      <alignment horizontal="left" vertical="center"/>
    </xf>
    <xf numFmtId="0" fontId="17" fillId="0" borderId="14" xfId="0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0" fontId="0" fillId="3" borderId="7" xfId="0" applyFont="1" applyFill="1" applyBorder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8" xfId="0" applyFont="1" applyFill="1" applyBorder="1" applyAlignment="1">
      <alignment vertical="center"/>
    </xf>
    <xf numFmtId="0" fontId="3" fillId="0" borderId="0" xfId="0" applyFont="1" applyAlignment="1">
      <alignment horizontal="center" vertical="center" wrapText="1"/>
    </xf>
  </cellXfs>
  <cellStyles count="2">
    <cellStyle name="Hypertextové prepojenie" xfId="1" builtinId="8"/>
    <cellStyle name="Normálne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295275</xdr:colOff>
      <xdr:row>49</xdr:row>
      <xdr:rowOff>171450</xdr:rowOff>
    </xdr:from>
    <xdr:to>
      <xdr:col>9</xdr:col>
      <xdr:colOff>1123950</xdr:colOff>
      <xdr:row>58</xdr:row>
      <xdr:rowOff>66675</xdr:rowOff>
    </xdr:to>
    <xdr:pic>
      <xdr:nvPicPr>
        <xdr:cNvPr id="2" name="Picture 2" descr="podpis">
          <a:extLst>
            <a:ext uri="{FF2B5EF4-FFF2-40B4-BE49-F238E27FC236}">
              <a16:creationId xmlns:a16="http://schemas.microsoft.com/office/drawing/2014/main" xmlns="" id="{90EA850D-E03B-4542-93FF-FA456FB4C3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0175" y="8486775"/>
          <a:ext cx="2962275" cy="1219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790576</xdr:colOff>
      <xdr:row>64</xdr:row>
      <xdr:rowOff>47625</xdr:rowOff>
    </xdr:from>
    <xdr:to>
      <xdr:col>5</xdr:col>
      <xdr:colOff>1885951</xdr:colOff>
      <xdr:row>73</xdr:row>
      <xdr:rowOff>66611</xdr:rowOff>
    </xdr:to>
    <xdr:pic>
      <xdr:nvPicPr>
        <xdr:cNvPr id="4" name="Obrázok 3">
          <a:extLst>
            <a:ext uri="{FF2B5EF4-FFF2-40B4-BE49-F238E27FC236}">
              <a16:creationId xmlns:a16="http://schemas.microsoft.com/office/drawing/2014/main" xmlns="" id="{9E4A9784-EAD7-4F42-BD32-808C66966D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19276" y="10563225"/>
          <a:ext cx="2076450" cy="132391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97"/>
  <sheetViews>
    <sheetView showGridLines="0" workbookViewId="0"/>
  </sheetViews>
  <sheetFormatPr defaultRowHeight="11.2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>
      <c r="A1" s="13" t="s">
        <v>0</v>
      </c>
      <c r="AZ1" s="13" t="s">
        <v>1</v>
      </c>
      <c r="BA1" s="13" t="s">
        <v>2</v>
      </c>
      <c r="BB1" s="13" t="s">
        <v>1</v>
      </c>
      <c r="BT1" s="13" t="s">
        <v>3</v>
      </c>
      <c r="BU1" s="13" t="s">
        <v>3</v>
      </c>
      <c r="BV1" s="13" t="s">
        <v>4</v>
      </c>
    </row>
    <row r="2" spans="1:74" s="1" customFormat="1" ht="36.950000000000003" customHeight="1">
      <c r="AR2" s="174" t="s">
        <v>5</v>
      </c>
      <c r="AS2" s="160"/>
      <c r="AT2" s="160"/>
      <c r="AU2" s="160"/>
      <c r="AV2" s="160"/>
      <c r="AW2" s="160"/>
      <c r="AX2" s="160"/>
      <c r="AY2" s="160"/>
      <c r="AZ2" s="160"/>
      <c r="BA2" s="160"/>
      <c r="BB2" s="160"/>
      <c r="BC2" s="160"/>
      <c r="BD2" s="160"/>
      <c r="BE2" s="160"/>
      <c r="BS2" s="14" t="s">
        <v>6</v>
      </c>
      <c r="BT2" s="14" t="s">
        <v>7</v>
      </c>
    </row>
    <row r="3" spans="1:74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14" t="s">
        <v>6</v>
      </c>
      <c r="BT3" s="14" t="s">
        <v>7</v>
      </c>
    </row>
    <row r="4" spans="1:74" s="1" customFormat="1" ht="24.95" customHeight="1">
      <c r="B4" s="17"/>
      <c r="D4" s="18" t="s">
        <v>8</v>
      </c>
      <c r="AR4" s="17"/>
      <c r="AS4" s="19" t="s">
        <v>9</v>
      </c>
      <c r="BS4" s="14" t="s">
        <v>10</v>
      </c>
    </row>
    <row r="5" spans="1:74" s="1" customFormat="1" ht="12" customHeight="1">
      <c r="B5" s="17"/>
      <c r="D5" s="20" t="s">
        <v>11</v>
      </c>
      <c r="K5" s="159" t="s">
        <v>12</v>
      </c>
      <c r="L5" s="160"/>
      <c r="M5" s="160"/>
      <c r="N5" s="160"/>
      <c r="O5" s="160"/>
      <c r="P5" s="160"/>
      <c r="Q5" s="160"/>
      <c r="R5" s="160"/>
      <c r="S5" s="160"/>
      <c r="T5" s="160"/>
      <c r="U5" s="160"/>
      <c r="V5" s="160"/>
      <c r="W5" s="160"/>
      <c r="X5" s="160"/>
      <c r="Y5" s="160"/>
      <c r="Z5" s="160"/>
      <c r="AA5" s="160"/>
      <c r="AB5" s="160"/>
      <c r="AC5" s="160"/>
      <c r="AD5" s="160"/>
      <c r="AE5" s="160"/>
      <c r="AF5" s="160"/>
      <c r="AG5" s="160"/>
      <c r="AH5" s="160"/>
      <c r="AI5" s="160"/>
      <c r="AJ5" s="160"/>
      <c r="AK5" s="160"/>
      <c r="AL5" s="160"/>
      <c r="AM5" s="160"/>
      <c r="AN5" s="160"/>
      <c r="AO5" s="160"/>
      <c r="AR5" s="17"/>
      <c r="BS5" s="14" t="s">
        <v>6</v>
      </c>
    </row>
    <row r="6" spans="1:74" s="1" customFormat="1" ht="36.950000000000003" customHeight="1">
      <c r="B6" s="17"/>
      <c r="D6" s="22" t="s">
        <v>13</v>
      </c>
      <c r="K6" s="161" t="s">
        <v>14</v>
      </c>
      <c r="L6" s="160"/>
      <c r="M6" s="160"/>
      <c r="N6" s="160"/>
      <c r="O6" s="160"/>
      <c r="P6" s="160"/>
      <c r="Q6" s="160"/>
      <c r="R6" s="160"/>
      <c r="S6" s="160"/>
      <c r="T6" s="160"/>
      <c r="U6" s="160"/>
      <c r="V6" s="160"/>
      <c r="W6" s="160"/>
      <c r="X6" s="160"/>
      <c r="Y6" s="160"/>
      <c r="Z6" s="160"/>
      <c r="AA6" s="160"/>
      <c r="AB6" s="160"/>
      <c r="AC6" s="160"/>
      <c r="AD6" s="160"/>
      <c r="AE6" s="160"/>
      <c r="AF6" s="160"/>
      <c r="AG6" s="160"/>
      <c r="AH6" s="160"/>
      <c r="AI6" s="160"/>
      <c r="AJ6" s="160"/>
      <c r="AK6" s="160"/>
      <c r="AL6" s="160"/>
      <c r="AM6" s="160"/>
      <c r="AN6" s="160"/>
      <c r="AO6" s="160"/>
      <c r="AR6" s="17"/>
      <c r="BS6" s="14" t="s">
        <v>6</v>
      </c>
    </row>
    <row r="7" spans="1:74" s="1" customFormat="1" ht="12" customHeight="1">
      <c r="B7" s="17"/>
      <c r="D7" s="23" t="s">
        <v>15</v>
      </c>
      <c r="K7" s="21" t="s">
        <v>1</v>
      </c>
      <c r="AK7" s="23" t="s">
        <v>16</v>
      </c>
      <c r="AN7" s="21" t="s">
        <v>1</v>
      </c>
      <c r="AR7" s="17"/>
      <c r="BS7" s="14" t="s">
        <v>6</v>
      </c>
    </row>
    <row r="8" spans="1:74" s="1" customFormat="1" ht="12" customHeight="1">
      <c r="B8" s="17"/>
      <c r="D8" s="23" t="s">
        <v>17</v>
      </c>
      <c r="K8" s="21" t="s">
        <v>18</v>
      </c>
      <c r="AK8" s="23" t="s">
        <v>19</v>
      </c>
      <c r="AN8" s="21" t="s">
        <v>20</v>
      </c>
      <c r="AR8" s="17"/>
      <c r="BS8" s="14" t="s">
        <v>6</v>
      </c>
    </row>
    <row r="9" spans="1:74" s="1" customFormat="1" ht="14.45" customHeight="1">
      <c r="B9" s="17"/>
      <c r="AR9" s="17"/>
      <c r="BS9" s="14" t="s">
        <v>6</v>
      </c>
    </row>
    <row r="10" spans="1:74" s="1" customFormat="1" ht="12" customHeight="1">
      <c r="B10" s="17"/>
      <c r="D10" s="23" t="s">
        <v>21</v>
      </c>
      <c r="AK10" s="23" t="s">
        <v>22</v>
      </c>
      <c r="AN10" s="21" t="s">
        <v>23</v>
      </c>
      <c r="AR10" s="17"/>
      <c r="BS10" s="14" t="s">
        <v>6</v>
      </c>
    </row>
    <row r="11" spans="1:74" s="1" customFormat="1" ht="18.399999999999999" customHeight="1">
      <c r="B11" s="17"/>
      <c r="E11" s="21" t="s">
        <v>24</v>
      </c>
      <c r="AK11" s="23" t="s">
        <v>25</v>
      </c>
      <c r="AN11" s="21" t="s">
        <v>26</v>
      </c>
      <c r="AR11" s="17"/>
      <c r="BS11" s="14" t="s">
        <v>6</v>
      </c>
    </row>
    <row r="12" spans="1:74" s="1" customFormat="1" ht="6.95" customHeight="1">
      <c r="B12" s="17"/>
      <c r="AR12" s="17"/>
      <c r="BS12" s="14" t="s">
        <v>6</v>
      </c>
    </row>
    <row r="13" spans="1:74" s="1" customFormat="1" ht="12" customHeight="1">
      <c r="B13" s="17"/>
      <c r="D13" s="23" t="s">
        <v>27</v>
      </c>
      <c r="AK13" s="23" t="s">
        <v>22</v>
      </c>
      <c r="AN13" s="21" t="s">
        <v>1</v>
      </c>
      <c r="AR13" s="17"/>
      <c r="BS13" s="14" t="s">
        <v>6</v>
      </c>
    </row>
    <row r="14" spans="1:74" ht="12.75">
      <c r="B14" s="17"/>
      <c r="E14" s="21" t="s">
        <v>28</v>
      </c>
      <c r="AK14" s="23" t="s">
        <v>25</v>
      </c>
      <c r="AN14" s="21" t="s">
        <v>1</v>
      </c>
      <c r="AR14" s="17"/>
      <c r="BS14" s="14" t="s">
        <v>6</v>
      </c>
    </row>
    <row r="15" spans="1:74" s="1" customFormat="1" ht="6.95" customHeight="1">
      <c r="B15" s="17"/>
      <c r="AR15" s="17"/>
      <c r="BS15" s="14" t="s">
        <v>3</v>
      </c>
    </row>
    <row r="16" spans="1:74" s="1" customFormat="1" ht="12" customHeight="1">
      <c r="B16" s="17"/>
      <c r="D16" s="23" t="s">
        <v>29</v>
      </c>
      <c r="AK16" s="23" t="s">
        <v>22</v>
      </c>
      <c r="AN16" s="21" t="s">
        <v>1</v>
      </c>
      <c r="AR16" s="17"/>
      <c r="BS16" s="14" t="s">
        <v>3</v>
      </c>
    </row>
    <row r="17" spans="1:71" s="1" customFormat="1" ht="18.399999999999999" customHeight="1">
      <c r="B17" s="17"/>
      <c r="E17" s="21" t="s">
        <v>28</v>
      </c>
      <c r="AK17" s="23" t="s">
        <v>25</v>
      </c>
      <c r="AN17" s="21" t="s">
        <v>1</v>
      </c>
      <c r="AR17" s="17"/>
      <c r="BS17" s="14" t="s">
        <v>30</v>
      </c>
    </row>
    <row r="18" spans="1:71" s="1" customFormat="1" ht="6.95" customHeight="1">
      <c r="B18" s="17"/>
      <c r="AR18" s="17"/>
      <c r="BS18" s="14" t="s">
        <v>6</v>
      </c>
    </row>
    <row r="19" spans="1:71" s="1" customFormat="1" ht="12" customHeight="1">
      <c r="B19" s="17"/>
      <c r="D19" s="23" t="s">
        <v>31</v>
      </c>
      <c r="AK19" s="23" t="s">
        <v>22</v>
      </c>
      <c r="AN19" s="21" t="s">
        <v>32</v>
      </c>
      <c r="AR19" s="17"/>
      <c r="BS19" s="14" t="s">
        <v>6</v>
      </c>
    </row>
    <row r="20" spans="1:71" s="1" customFormat="1" ht="18.399999999999999" customHeight="1">
      <c r="B20" s="17"/>
      <c r="E20" s="21" t="s">
        <v>33</v>
      </c>
      <c r="AK20" s="23" t="s">
        <v>25</v>
      </c>
      <c r="AN20" s="21" t="s">
        <v>34</v>
      </c>
      <c r="AR20" s="17"/>
      <c r="BS20" s="14" t="s">
        <v>30</v>
      </c>
    </row>
    <row r="21" spans="1:71" s="1" customFormat="1" ht="6.95" customHeight="1">
      <c r="B21" s="17"/>
      <c r="AR21" s="17"/>
    </row>
    <row r="22" spans="1:71" s="1" customFormat="1" ht="12" customHeight="1">
      <c r="B22" s="17"/>
      <c r="D22" s="23" t="s">
        <v>35</v>
      </c>
      <c r="AR22" s="17"/>
    </row>
    <row r="23" spans="1:71" s="1" customFormat="1" ht="16.5" customHeight="1">
      <c r="B23" s="17"/>
      <c r="E23" s="162" t="s">
        <v>1</v>
      </c>
      <c r="F23" s="162"/>
      <c r="G23" s="162"/>
      <c r="H23" s="162"/>
      <c r="I23" s="162"/>
      <c r="J23" s="162"/>
      <c r="K23" s="162"/>
      <c r="L23" s="162"/>
      <c r="M23" s="162"/>
      <c r="N23" s="162"/>
      <c r="O23" s="162"/>
      <c r="P23" s="162"/>
      <c r="Q23" s="162"/>
      <c r="R23" s="162"/>
      <c r="S23" s="162"/>
      <c r="T23" s="162"/>
      <c r="U23" s="162"/>
      <c r="V23" s="162"/>
      <c r="W23" s="162"/>
      <c r="X23" s="162"/>
      <c r="Y23" s="162"/>
      <c r="Z23" s="162"/>
      <c r="AA23" s="162"/>
      <c r="AB23" s="162"/>
      <c r="AC23" s="162"/>
      <c r="AD23" s="162"/>
      <c r="AE23" s="162"/>
      <c r="AF23" s="162"/>
      <c r="AG23" s="162"/>
      <c r="AH23" s="162"/>
      <c r="AI23" s="162"/>
      <c r="AJ23" s="162"/>
      <c r="AK23" s="162"/>
      <c r="AL23" s="162"/>
      <c r="AM23" s="162"/>
      <c r="AN23" s="162"/>
      <c r="AR23" s="17"/>
    </row>
    <row r="24" spans="1:71" s="1" customFormat="1" ht="6.95" customHeight="1">
      <c r="B24" s="17"/>
      <c r="AR24" s="17"/>
    </row>
    <row r="25" spans="1:71" s="1" customFormat="1" ht="6.95" customHeight="1">
      <c r="B25" s="17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R25" s="17"/>
    </row>
    <row r="26" spans="1:71" s="2" customFormat="1" ht="25.9" customHeight="1">
      <c r="A26" s="26"/>
      <c r="B26" s="27"/>
      <c r="C26" s="26"/>
      <c r="D26" s="28" t="s">
        <v>36</v>
      </c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163">
        <f>ROUND(AG94,2)</f>
        <v>0</v>
      </c>
      <c r="AL26" s="164"/>
      <c r="AM26" s="164"/>
      <c r="AN26" s="164"/>
      <c r="AO26" s="164"/>
      <c r="AP26" s="26"/>
      <c r="AQ26" s="26"/>
      <c r="AR26" s="27"/>
      <c r="BE26" s="26"/>
    </row>
    <row r="27" spans="1:71" s="2" customFormat="1" ht="6.95" customHeight="1">
      <c r="A27" s="26"/>
      <c r="B27" s="27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7"/>
      <c r="BE27" s="26"/>
    </row>
    <row r="28" spans="1:71" s="2" customFormat="1" ht="12.75">
      <c r="A28" s="26"/>
      <c r="B28" s="27"/>
      <c r="C28" s="26"/>
      <c r="D28" s="26"/>
      <c r="E28" s="26"/>
      <c r="F28" s="26"/>
      <c r="G28" s="26"/>
      <c r="H28" s="26"/>
      <c r="I28" s="26"/>
      <c r="J28" s="26"/>
      <c r="K28" s="26"/>
      <c r="L28" s="165" t="s">
        <v>37</v>
      </c>
      <c r="M28" s="165"/>
      <c r="N28" s="165"/>
      <c r="O28" s="165"/>
      <c r="P28" s="165"/>
      <c r="Q28" s="26"/>
      <c r="R28" s="26"/>
      <c r="S28" s="26"/>
      <c r="T28" s="26"/>
      <c r="U28" s="26"/>
      <c r="V28" s="26"/>
      <c r="W28" s="165" t="s">
        <v>38</v>
      </c>
      <c r="X28" s="165"/>
      <c r="Y28" s="165"/>
      <c r="Z28" s="165"/>
      <c r="AA28" s="165"/>
      <c r="AB28" s="165"/>
      <c r="AC28" s="165"/>
      <c r="AD28" s="165"/>
      <c r="AE28" s="165"/>
      <c r="AF28" s="26"/>
      <c r="AG28" s="26"/>
      <c r="AH28" s="26"/>
      <c r="AI28" s="26"/>
      <c r="AJ28" s="26"/>
      <c r="AK28" s="165" t="s">
        <v>39</v>
      </c>
      <c r="AL28" s="165"/>
      <c r="AM28" s="165"/>
      <c r="AN28" s="165"/>
      <c r="AO28" s="165"/>
      <c r="AP28" s="26"/>
      <c r="AQ28" s="26"/>
      <c r="AR28" s="27"/>
      <c r="BE28" s="26"/>
    </row>
    <row r="29" spans="1:71" s="3" customFormat="1" ht="14.45" customHeight="1">
      <c r="B29" s="31"/>
      <c r="D29" s="23" t="s">
        <v>40</v>
      </c>
      <c r="F29" s="32" t="s">
        <v>41</v>
      </c>
      <c r="L29" s="168">
        <v>0.2</v>
      </c>
      <c r="M29" s="167"/>
      <c r="N29" s="167"/>
      <c r="O29" s="167"/>
      <c r="P29" s="167"/>
      <c r="W29" s="166">
        <f>ROUND(AZ94, 2)</f>
        <v>0</v>
      </c>
      <c r="X29" s="167"/>
      <c r="Y29" s="167"/>
      <c r="Z29" s="167"/>
      <c r="AA29" s="167"/>
      <c r="AB29" s="167"/>
      <c r="AC29" s="167"/>
      <c r="AD29" s="167"/>
      <c r="AE29" s="167"/>
      <c r="AK29" s="166">
        <f>ROUND(AV94, 2)</f>
        <v>0</v>
      </c>
      <c r="AL29" s="167"/>
      <c r="AM29" s="167"/>
      <c r="AN29" s="167"/>
      <c r="AO29" s="167"/>
      <c r="AR29" s="31"/>
    </row>
    <row r="30" spans="1:71" s="3" customFormat="1" ht="14.45" customHeight="1">
      <c r="B30" s="31"/>
      <c r="F30" s="32" t="s">
        <v>42</v>
      </c>
      <c r="L30" s="168">
        <v>0.2</v>
      </c>
      <c r="M30" s="167"/>
      <c r="N30" s="167"/>
      <c r="O30" s="167"/>
      <c r="P30" s="167"/>
      <c r="W30" s="166">
        <f>ROUND(BA94, 2)</f>
        <v>0</v>
      </c>
      <c r="X30" s="167"/>
      <c r="Y30" s="167"/>
      <c r="Z30" s="167"/>
      <c r="AA30" s="167"/>
      <c r="AB30" s="167"/>
      <c r="AC30" s="167"/>
      <c r="AD30" s="167"/>
      <c r="AE30" s="167"/>
      <c r="AK30" s="166">
        <f>ROUND(AW94, 2)</f>
        <v>0</v>
      </c>
      <c r="AL30" s="167"/>
      <c r="AM30" s="167"/>
      <c r="AN30" s="167"/>
      <c r="AO30" s="167"/>
      <c r="AR30" s="31"/>
    </row>
    <row r="31" spans="1:71" s="3" customFormat="1" ht="14.45" hidden="1" customHeight="1">
      <c r="B31" s="31"/>
      <c r="F31" s="23" t="s">
        <v>43</v>
      </c>
      <c r="L31" s="168">
        <v>0.2</v>
      </c>
      <c r="M31" s="167"/>
      <c r="N31" s="167"/>
      <c r="O31" s="167"/>
      <c r="P31" s="167"/>
      <c r="W31" s="166">
        <f>ROUND(BB94, 2)</f>
        <v>0</v>
      </c>
      <c r="X31" s="167"/>
      <c r="Y31" s="167"/>
      <c r="Z31" s="167"/>
      <c r="AA31" s="167"/>
      <c r="AB31" s="167"/>
      <c r="AC31" s="167"/>
      <c r="AD31" s="167"/>
      <c r="AE31" s="167"/>
      <c r="AK31" s="166">
        <v>0</v>
      </c>
      <c r="AL31" s="167"/>
      <c r="AM31" s="167"/>
      <c r="AN31" s="167"/>
      <c r="AO31" s="167"/>
      <c r="AR31" s="31"/>
    </row>
    <row r="32" spans="1:71" s="3" customFormat="1" ht="14.45" hidden="1" customHeight="1">
      <c r="B32" s="31"/>
      <c r="F32" s="23" t="s">
        <v>44</v>
      </c>
      <c r="L32" s="168">
        <v>0.2</v>
      </c>
      <c r="M32" s="167"/>
      <c r="N32" s="167"/>
      <c r="O32" s="167"/>
      <c r="P32" s="167"/>
      <c r="W32" s="166">
        <f>ROUND(BC94, 2)</f>
        <v>0</v>
      </c>
      <c r="X32" s="167"/>
      <c r="Y32" s="167"/>
      <c r="Z32" s="167"/>
      <c r="AA32" s="167"/>
      <c r="AB32" s="167"/>
      <c r="AC32" s="167"/>
      <c r="AD32" s="167"/>
      <c r="AE32" s="167"/>
      <c r="AK32" s="166">
        <v>0</v>
      </c>
      <c r="AL32" s="167"/>
      <c r="AM32" s="167"/>
      <c r="AN32" s="167"/>
      <c r="AO32" s="167"/>
      <c r="AR32" s="31"/>
    </row>
    <row r="33" spans="1:57" s="3" customFormat="1" ht="14.45" hidden="1" customHeight="1">
      <c r="B33" s="31"/>
      <c r="F33" s="32" t="s">
        <v>45</v>
      </c>
      <c r="L33" s="168">
        <v>0</v>
      </c>
      <c r="M33" s="167"/>
      <c r="N33" s="167"/>
      <c r="O33" s="167"/>
      <c r="P33" s="167"/>
      <c r="W33" s="166">
        <f>ROUND(BD94, 2)</f>
        <v>0</v>
      </c>
      <c r="X33" s="167"/>
      <c r="Y33" s="167"/>
      <c r="Z33" s="167"/>
      <c r="AA33" s="167"/>
      <c r="AB33" s="167"/>
      <c r="AC33" s="167"/>
      <c r="AD33" s="167"/>
      <c r="AE33" s="167"/>
      <c r="AK33" s="166">
        <v>0</v>
      </c>
      <c r="AL33" s="167"/>
      <c r="AM33" s="167"/>
      <c r="AN33" s="167"/>
      <c r="AO33" s="167"/>
      <c r="AR33" s="31"/>
    </row>
    <row r="34" spans="1:57" s="2" customFormat="1" ht="6.95" customHeight="1">
      <c r="A34" s="26"/>
      <c r="B34" s="27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7"/>
      <c r="BE34" s="26"/>
    </row>
    <row r="35" spans="1:57" s="2" customFormat="1" ht="25.9" customHeight="1">
      <c r="A35" s="26"/>
      <c r="B35" s="27"/>
      <c r="C35" s="33"/>
      <c r="D35" s="34" t="s">
        <v>46</v>
      </c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6" t="s">
        <v>47</v>
      </c>
      <c r="U35" s="35"/>
      <c r="V35" s="35"/>
      <c r="W35" s="35"/>
      <c r="X35" s="189" t="s">
        <v>48</v>
      </c>
      <c r="Y35" s="190"/>
      <c r="Z35" s="190"/>
      <c r="AA35" s="190"/>
      <c r="AB35" s="190"/>
      <c r="AC35" s="35"/>
      <c r="AD35" s="35"/>
      <c r="AE35" s="35"/>
      <c r="AF35" s="35"/>
      <c r="AG35" s="35"/>
      <c r="AH35" s="35"/>
      <c r="AI35" s="35"/>
      <c r="AJ35" s="35"/>
      <c r="AK35" s="191">
        <f>SUM(AK26:AK33)</f>
        <v>0</v>
      </c>
      <c r="AL35" s="190"/>
      <c r="AM35" s="190"/>
      <c r="AN35" s="190"/>
      <c r="AO35" s="192"/>
      <c r="AP35" s="33"/>
      <c r="AQ35" s="33"/>
      <c r="AR35" s="27"/>
      <c r="BE35" s="26"/>
    </row>
    <row r="36" spans="1:57" s="2" customFormat="1" ht="6.95" customHeight="1">
      <c r="A36" s="26"/>
      <c r="B36" s="27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7"/>
      <c r="BE36" s="26"/>
    </row>
    <row r="37" spans="1:57" s="2" customFormat="1" ht="14.45" customHeight="1">
      <c r="A37" s="26"/>
      <c r="B37" s="27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7"/>
      <c r="BE37" s="26"/>
    </row>
    <row r="38" spans="1:57" s="1" customFormat="1" ht="14.45" customHeight="1">
      <c r="B38" s="17"/>
      <c r="AR38" s="17"/>
    </row>
    <row r="39" spans="1:57" s="1" customFormat="1" ht="14.45" customHeight="1">
      <c r="B39" s="17"/>
      <c r="AR39" s="17"/>
    </row>
    <row r="40" spans="1:57" s="1" customFormat="1" ht="14.45" customHeight="1">
      <c r="B40" s="17"/>
      <c r="AR40" s="17"/>
    </row>
    <row r="41" spans="1:57" s="1" customFormat="1" ht="14.45" customHeight="1">
      <c r="B41" s="17"/>
      <c r="AR41" s="17"/>
    </row>
    <row r="42" spans="1:57" s="1" customFormat="1" ht="14.45" customHeight="1">
      <c r="B42" s="17"/>
      <c r="AR42" s="17"/>
    </row>
    <row r="43" spans="1:57" s="1" customFormat="1" ht="14.45" customHeight="1">
      <c r="B43" s="17"/>
      <c r="AR43" s="17"/>
    </row>
    <row r="44" spans="1:57" s="1" customFormat="1" ht="14.45" customHeight="1">
      <c r="B44" s="17"/>
      <c r="AR44" s="17"/>
    </row>
    <row r="45" spans="1:57" s="1" customFormat="1" ht="14.45" customHeight="1">
      <c r="B45" s="17"/>
      <c r="AR45" s="17"/>
    </row>
    <row r="46" spans="1:57" s="1" customFormat="1" ht="14.45" customHeight="1">
      <c r="B46" s="17"/>
      <c r="AR46" s="17"/>
    </row>
    <row r="47" spans="1:57" s="1" customFormat="1" ht="14.45" customHeight="1">
      <c r="B47" s="17"/>
      <c r="AR47" s="17"/>
    </row>
    <row r="48" spans="1:57" s="1" customFormat="1" ht="14.45" customHeight="1">
      <c r="B48" s="17"/>
      <c r="AR48" s="17"/>
    </row>
    <row r="49" spans="1:57" s="2" customFormat="1" ht="14.45" customHeight="1">
      <c r="B49" s="37"/>
      <c r="D49" s="38" t="s">
        <v>49</v>
      </c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8" t="s">
        <v>50</v>
      </c>
      <c r="AI49" s="39"/>
      <c r="AJ49" s="39"/>
      <c r="AK49" s="39"/>
      <c r="AL49" s="39"/>
      <c r="AM49" s="39"/>
      <c r="AN49" s="39"/>
      <c r="AO49" s="39"/>
      <c r="AR49" s="37"/>
    </row>
    <row r="50" spans="1:57">
      <c r="B50" s="17"/>
      <c r="AR50" s="17"/>
    </row>
    <row r="51" spans="1:57">
      <c r="B51" s="17"/>
      <c r="AR51" s="17"/>
    </row>
    <row r="52" spans="1:57">
      <c r="B52" s="17"/>
      <c r="AR52" s="17"/>
    </row>
    <row r="53" spans="1:57">
      <c r="B53" s="17"/>
      <c r="AR53" s="17"/>
    </row>
    <row r="54" spans="1:57">
      <c r="B54" s="17"/>
      <c r="AR54" s="17"/>
    </row>
    <row r="55" spans="1:57">
      <c r="B55" s="17"/>
      <c r="AR55" s="17"/>
    </row>
    <row r="56" spans="1:57">
      <c r="B56" s="17"/>
      <c r="AR56" s="17"/>
    </row>
    <row r="57" spans="1:57">
      <c r="B57" s="17"/>
      <c r="AR57" s="17"/>
    </row>
    <row r="58" spans="1:57">
      <c r="B58" s="17"/>
      <c r="AR58" s="17"/>
    </row>
    <row r="59" spans="1:57">
      <c r="B59" s="17"/>
      <c r="AR59" s="17"/>
    </row>
    <row r="60" spans="1:57" s="2" customFormat="1" ht="12.75">
      <c r="A60" s="26"/>
      <c r="B60" s="27"/>
      <c r="C60" s="26"/>
      <c r="D60" s="40" t="s">
        <v>51</v>
      </c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40" t="s">
        <v>52</v>
      </c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40" t="s">
        <v>51</v>
      </c>
      <c r="AI60" s="29"/>
      <c r="AJ60" s="29"/>
      <c r="AK60" s="29"/>
      <c r="AL60" s="29"/>
      <c r="AM60" s="40" t="s">
        <v>52</v>
      </c>
      <c r="AN60" s="29"/>
      <c r="AO60" s="29"/>
      <c r="AP60" s="26"/>
      <c r="AQ60" s="26"/>
      <c r="AR60" s="27"/>
      <c r="BE60" s="26"/>
    </row>
    <row r="61" spans="1:57">
      <c r="B61" s="17"/>
      <c r="AR61" s="17"/>
    </row>
    <row r="62" spans="1:57">
      <c r="B62" s="17"/>
      <c r="AR62" s="17"/>
    </row>
    <row r="63" spans="1:57">
      <c r="B63" s="17"/>
      <c r="AR63" s="17"/>
    </row>
    <row r="64" spans="1:57" s="2" customFormat="1" ht="12.75">
      <c r="A64" s="26"/>
      <c r="B64" s="27"/>
      <c r="C64" s="26"/>
      <c r="D64" s="38" t="s">
        <v>53</v>
      </c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38" t="s">
        <v>54</v>
      </c>
      <c r="AI64" s="41"/>
      <c r="AJ64" s="41"/>
      <c r="AK64" s="41"/>
      <c r="AL64" s="41"/>
      <c r="AM64" s="41"/>
      <c r="AN64" s="41"/>
      <c r="AO64" s="41"/>
      <c r="AP64" s="26"/>
      <c r="AQ64" s="26"/>
      <c r="AR64" s="27"/>
      <c r="BE64" s="26"/>
    </row>
    <row r="65" spans="1:57">
      <c r="B65" s="17"/>
      <c r="AR65" s="17"/>
    </row>
    <row r="66" spans="1:57">
      <c r="B66" s="17"/>
      <c r="AR66" s="17"/>
    </row>
    <row r="67" spans="1:57">
      <c r="B67" s="17"/>
      <c r="AR67" s="17"/>
    </row>
    <row r="68" spans="1:57">
      <c r="B68" s="17"/>
      <c r="AR68" s="17"/>
    </row>
    <row r="69" spans="1:57">
      <c r="B69" s="17"/>
      <c r="AR69" s="17"/>
    </row>
    <row r="70" spans="1:57">
      <c r="B70" s="17"/>
      <c r="AR70" s="17"/>
    </row>
    <row r="71" spans="1:57">
      <c r="B71" s="17"/>
      <c r="AR71" s="17"/>
    </row>
    <row r="72" spans="1:57">
      <c r="B72" s="17"/>
      <c r="AR72" s="17"/>
    </row>
    <row r="73" spans="1:57">
      <c r="B73" s="17"/>
      <c r="AR73" s="17"/>
    </row>
    <row r="74" spans="1:57">
      <c r="B74" s="17"/>
      <c r="AR74" s="17"/>
    </row>
    <row r="75" spans="1:57" s="2" customFormat="1" ht="12.75">
      <c r="A75" s="26"/>
      <c r="B75" s="27"/>
      <c r="C75" s="26"/>
      <c r="D75" s="40" t="s">
        <v>51</v>
      </c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40" t="s">
        <v>52</v>
      </c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29"/>
      <c r="AH75" s="40" t="s">
        <v>51</v>
      </c>
      <c r="AI75" s="29"/>
      <c r="AJ75" s="29"/>
      <c r="AK75" s="29"/>
      <c r="AL75" s="29"/>
      <c r="AM75" s="40" t="s">
        <v>52</v>
      </c>
      <c r="AN75" s="29"/>
      <c r="AO75" s="29"/>
      <c r="AP75" s="26"/>
      <c r="AQ75" s="26"/>
      <c r="AR75" s="27"/>
      <c r="BE75" s="26"/>
    </row>
    <row r="76" spans="1:57" s="2" customFormat="1">
      <c r="A76" s="26"/>
      <c r="B76" s="27"/>
      <c r="C76" s="26"/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  <c r="AF76" s="26"/>
      <c r="AG76" s="26"/>
      <c r="AH76" s="26"/>
      <c r="AI76" s="26"/>
      <c r="AJ76" s="26"/>
      <c r="AK76" s="26"/>
      <c r="AL76" s="26"/>
      <c r="AM76" s="26"/>
      <c r="AN76" s="26"/>
      <c r="AO76" s="26"/>
      <c r="AP76" s="26"/>
      <c r="AQ76" s="26"/>
      <c r="AR76" s="27"/>
      <c r="BE76" s="26"/>
    </row>
    <row r="77" spans="1:57" s="2" customFormat="1" ht="6.95" customHeight="1">
      <c r="A77" s="26"/>
      <c r="B77" s="42"/>
      <c r="C77" s="43"/>
      <c r="D77" s="43"/>
      <c r="E77" s="43"/>
      <c r="F77" s="43"/>
      <c r="G77" s="43"/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3"/>
      <c r="Z77" s="43"/>
      <c r="AA77" s="43"/>
      <c r="AB77" s="43"/>
      <c r="AC77" s="43"/>
      <c r="AD77" s="43"/>
      <c r="AE77" s="43"/>
      <c r="AF77" s="43"/>
      <c r="AG77" s="43"/>
      <c r="AH77" s="43"/>
      <c r="AI77" s="43"/>
      <c r="AJ77" s="43"/>
      <c r="AK77" s="43"/>
      <c r="AL77" s="43"/>
      <c r="AM77" s="43"/>
      <c r="AN77" s="43"/>
      <c r="AO77" s="43"/>
      <c r="AP77" s="43"/>
      <c r="AQ77" s="43"/>
      <c r="AR77" s="27"/>
      <c r="BE77" s="26"/>
    </row>
    <row r="81" spans="1:90" s="2" customFormat="1" ht="6.95" customHeight="1">
      <c r="A81" s="26"/>
      <c r="B81" s="44"/>
      <c r="C81" s="45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5"/>
      <c r="U81" s="45"/>
      <c r="V81" s="45"/>
      <c r="W81" s="45"/>
      <c r="X81" s="45"/>
      <c r="Y81" s="45"/>
      <c r="Z81" s="45"/>
      <c r="AA81" s="45"/>
      <c r="AB81" s="45"/>
      <c r="AC81" s="45"/>
      <c r="AD81" s="45"/>
      <c r="AE81" s="45"/>
      <c r="AF81" s="45"/>
      <c r="AG81" s="45"/>
      <c r="AH81" s="45"/>
      <c r="AI81" s="45"/>
      <c r="AJ81" s="45"/>
      <c r="AK81" s="45"/>
      <c r="AL81" s="45"/>
      <c r="AM81" s="45"/>
      <c r="AN81" s="45"/>
      <c r="AO81" s="45"/>
      <c r="AP81" s="45"/>
      <c r="AQ81" s="45"/>
      <c r="AR81" s="27"/>
      <c r="BE81" s="26"/>
    </row>
    <row r="82" spans="1:90" s="2" customFormat="1" ht="24.95" customHeight="1">
      <c r="A82" s="26"/>
      <c r="B82" s="27"/>
      <c r="C82" s="18" t="s">
        <v>55</v>
      </c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  <c r="AF82" s="26"/>
      <c r="AG82" s="26"/>
      <c r="AH82" s="26"/>
      <c r="AI82" s="26"/>
      <c r="AJ82" s="26"/>
      <c r="AK82" s="26"/>
      <c r="AL82" s="26"/>
      <c r="AM82" s="26"/>
      <c r="AN82" s="26"/>
      <c r="AO82" s="26"/>
      <c r="AP82" s="26"/>
      <c r="AQ82" s="26"/>
      <c r="AR82" s="27"/>
      <c r="BE82" s="26"/>
    </row>
    <row r="83" spans="1:90" s="2" customFormat="1" ht="6.95" customHeight="1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  <c r="AF83" s="26"/>
      <c r="AG83" s="26"/>
      <c r="AH83" s="26"/>
      <c r="AI83" s="26"/>
      <c r="AJ83" s="26"/>
      <c r="AK83" s="26"/>
      <c r="AL83" s="26"/>
      <c r="AM83" s="26"/>
      <c r="AN83" s="26"/>
      <c r="AO83" s="26"/>
      <c r="AP83" s="26"/>
      <c r="AQ83" s="26"/>
      <c r="AR83" s="27"/>
      <c r="BE83" s="26"/>
    </row>
    <row r="84" spans="1:90" s="4" customFormat="1" ht="12" customHeight="1">
      <c r="B84" s="46"/>
      <c r="C84" s="23" t="s">
        <v>11</v>
      </c>
      <c r="L84" s="4" t="str">
        <f>K5</f>
        <v>9ha-MILO/11/2021</v>
      </c>
      <c r="AR84" s="46"/>
    </row>
    <row r="85" spans="1:90" s="5" customFormat="1" ht="36.950000000000003" customHeight="1">
      <c r="B85" s="47"/>
      <c r="C85" s="48" t="s">
        <v>13</v>
      </c>
      <c r="L85" s="180" t="str">
        <f>K6</f>
        <v>Oprava živičného krytu vozovky vo vnútrobloku ciest Nám. Matice Slovenskej a ul. SNP vrátane parkovísk ( Soprán-Satur- C</v>
      </c>
      <c r="M85" s="181"/>
      <c r="N85" s="181"/>
      <c r="O85" s="181"/>
      <c r="P85" s="181"/>
      <c r="Q85" s="181"/>
      <c r="R85" s="181"/>
      <c r="S85" s="181"/>
      <c r="T85" s="181"/>
      <c r="U85" s="181"/>
      <c r="V85" s="181"/>
      <c r="W85" s="181"/>
      <c r="X85" s="181"/>
      <c r="Y85" s="181"/>
      <c r="Z85" s="181"/>
      <c r="AA85" s="181"/>
      <c r="AB85" s="181"/>
      <c r="AC85" s="181"/>
      <c r="AD85" s="181"/>
      <c r="AE85" s="181"/>
      <c r="AF85" s="181"/>
      <c r="AG85" s="181"/>
      <c r="AH85" s="181"/>
      <c r="AI85" s="181"/>
      <c r="AJ85" s="181"/>
      <c r="AK85" s="181"/>
      <c r="AL85" s="181"/>
      <c r="AM85" s="181"/>
      <c r="AN85" s="181"/>
      <c r="AO85" s="181"/>
      <c r="AR85" s="47"/>
    </row>
    <row r="86" spans="1:90" s="2" customFormat="1" ht="6.95" customHeight="1">
      <c r="A86" s="26"/>
      <c r="B86" s="27"/>
      <c r="C86" s="26"/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  <c r="AF86" s="26"/>
      <c r="AG86" s="26"/>
      <c r="AH86" s="26"/>
      <c r="AI86" s="26"/>
      <c r="AJ86" s="26"/>
      <c r="AK86" s="26"/>
      <c r="AL86" s="26"/>
      <c r="AM86" s="26"/>
      <c r="AN86" s="26"/>
      <c r="AO86" s="26"/>
      <c r="AP86" s="26"/>
      <c r="AQ86" s="26"/>
      <c r="AR86" s="27"/>
      <c r="BE86" s="26"/>
    </row>
    <row r="87" spans="1:90" s="2" customFormat="1" ht="12" customHeight="1">
      <c r="A87" s="26"/>
      <c r="B87" s="27"/>
      <c r="C87" s="23" t="s">
        <v>17</v>
      </c>
      <c r="D87" s="26"/>
      <c r="E87" s="26"/>
      <c r="F87" s="26"/>
      <c r="G87" s="26"/>
      <c r="H87" s="26"/>
      <c r="I87" s="26"/>
      <c r="J87" s="26"/>
      <c r="K87" s="26"/>
      <c r="L87" s="49" t="str">
        <f>IF(K8="","",K8)</f>
        <v>Žiar nad Hronom</v>
      </c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  <c r="AF87" s="26"/>
      <c r="AG87" s="26"/>
      <c r="AH87" s="26"/>
      <c r="AI87" s="23" t="s">
        <v>19</v>
      </c>
      <c r="AJ87" s="26"/>
      <c r="AK87" s="26"/>
      <c r="AL87" s="26"/>
      <c r="AM87" s="182" t="str">
        <f>IF(AN8= "","",AN8)</f>
        <v>30. 11. 2021</v>
      </c>
      <c r="AN87" s="182"/>
      <c r="AO87" s="26"/>
      <c r="AP87" s="26"/>
      <c r="AQ87" s="26"/>
      <c r="AR87" s="27"/>
      <c r="BE87" s="26"/>
    </row>
    <row r="88" spans="1:90" s="2" customFormat="1" ht="6.95" customHeight="1">
      <c r="A88" s="26"/>
      <c r="B88" s="27"/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  <c r="AF88" s="26"/>
      <c r="AG88" s="26"/>
      <c r="AH88" s="26"/>
      <c r="AI88" s="26"/>
      <c r="AJ88" s="26"/>
      <c r="AK88" s="26"/>
      <c r="AL88" s="26"/>
      <c r="AM88" s="26"/>
      <c r="AN88" s="26"/>
      <c r="AO88" s="26"/>
      <c r="AP88" s="26"/>
      <c r="AQ88" s="26"/>
      <c r="AR88" s="27"/>
      <c r="BE88" s="26"/>
    </row>
    <row r="89" spans="1:90" s="2" customFormat="1" ht="15.2" customHeight="1">
      <c r="A89" s="26"/>
      <c r="B89" s="27"/>
      <c r="C89" s="23" t="s">
        <v>21</v>
      </c>
      <c r="D89" s="26"/>
      <c r="E89" s="26"/>
      <c r="F89" s="26"/>
      <c r="G89" s="26"/>
      <c r="H89" s="26"/>
      <c r="I89" s="26"/>
      <c r="J89" s="26"/>
      <c r="K89" s="26"/>
      <c r="L89" s="4" t="str">
        <f>IF(E11= "","",E11)</f>
        <v>Mesto Žiar nad Hronom - Ing. Baranec</v>
      </c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  <c r="AF89" s="26"/>
      <c r="AG89" s="26"/>
      <c r="AH89" s="26"/>
      <c r="AI89" s="23" t="s">
        <v>29</v>
      </c>
      <c r="AJ89" s="26"/>
      <c r="AK89" s="26"/>
      <c r="AL89" s="26"/>
      <c r="AM89" s="183" t="str">
        <f>IF(E17="","",E17)</f>
        <v xml:space="preserve"> </v>
      </c>
      <c r="AN89" s="184"/>
      <c r="AO89" s="184"/>
      <c r="AP89" s="184"/>
      <c r="AQ89" s="26"/>
      <c r="AR89" s="27"/>
      <c r="AS89" s="185" t="s">
        <v>56</v>
      </c>
      <c r="AT89" s="186"/>
      <c r="AU89" s="51"/>
      <c r="AV89" s="51"/>
      <c r="AW89" s="51"/>
      <c r="AX89" s="51"/>
      <c r="AY89" s="51"/>
      <c r="AZ89" s="51"/>
      <c r="BA89" s="51"/>
      <c r="BB89" s="51"/>
      <c r="BC89" s="51"/>
      <c r="BD89" s="52"/>
      <c r="BE89" s="26"/>
    </row>
    <row r="90" spans="1:90" s="2" customFormat="1" ht="25.7" customHeight="1">
      <c r="A90" s="26"/>
      <c r="B90" s="27"/>
      <c r="C90" s="23" t="s">
        <v>27</v>
      </c>
      <c r="D90" s="26"/>
      <c r="E90" s="26"/>
      <c r="F90" s="26"/>
      <c r="G90" s="26"/>
      <c r="H90" s="26"/>
      <c r="I90" s="26"/>
      <c r="J90" s="26"/>
      <c r="K90" s="26"/>
      <c r="L90" s="4" t="str">
        <f>IF(E14="","",E14)</f>
        <v xml:space="preserve"> </v>
      </c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  <c r="AF90" s="26"/>
      <c r="AG90" s="26"/>
      <c r="AH90" s="26"/>
      <c r="AI90" s="23" t="s">
        <v>31</v>
      </c>
      <c r="AJ90" s="26"/>
      <c r="AK90" s="26"/>
      <c r="AL90" s="26"/>
      <c r="AM90" s="183" t="str">
        <f>IF(E20="","",E20)</f>
        <v>TECHNICKÉ SLUŽBY ,spol. s.r.o Žiar nad Hronom</v>
      </c>
      <c r="AN90" s="184"/>
      <c r="AO90" s="184"/>
      <c r="AP90" s="184"/>
      <c r="AQ90" s="26"/>
      <c r="AR90" s="27"/>
      <c r="AS90" s="187"/>
      <c r="AT90" s="188"/>
      <c r="AU90" s="53"/>
      <c r="AV90" s="53"/>
      <c r="AW90" s="53"/>
      <c r="AX90" s="53"/>
      <c r="AY90" s="53"/>
      <c r="AZ90" s="53"/>
      <c r="BA90" s="53"/>
      <c r="BB90" s="53"/>
      <c r="BC90" s="53"/>
      <c r="BD90" s="54"/>
      <c r="BE90" s="26"/>
    </row>
    <row r="91" spans="1:90" s="2" customFormat="1" ht="10.9" customHeight="1">
      <c r="A91" s="26"/>
      <c r="B91" s="27"/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  <c r="AF91" s="26"/>
      <c r="AG91" s="26"/>
      <c r="AH91" s="26"/>
      <c r="AI91" s="26"/>
      <c r="AJ91" s="26"/>
      <c r="AK91" s="26"/>
      <c r="AL91" s="26"/>
      <c r="AM91" s="26"/>
      <c r="AN91" s="26"/>
      <c r="AO91" s="26"/>
      <c r="AP91" s="26"/>
      <c r="AQ91" s="26"/>
      <c r="AR91" s="27"/>
      <c r="AS91" s="187"/>
      <c r="AT91" s="188"/>
      <c r="AU91" s="53"/>
      <c r="AV91" s="53"/>
      <c r="AW91" s="53"/>
      <c r="AX91" s="53"/>
      <c r="AY91" s="53"/>
      <c r="AZ91" s="53"/>
      <c r="BA91" s="53"/>
      <c r="BB91" s="53"/>
      <c r="BC91" s="53"/>
      <c r="BD91" s="54"/>
      <c r="BE91" s="26"/>
    </row>
    <row r="92" spans="1:90" s="2" customFormat="1" ht="29.25" customHeight="1">
      <c r="A92" s="26"/>
      <c r="B92" s="27"/>
      <c r="C92" s="175" t="s">
        <v>57</v>
      </c>
      <c r="D92" s="176"/>
      <c r="E92" s="176"/>
      <c r="F92" s="176"/>
      <c r="G92" s="176"/>
      <c r="H92" s="55"/>
      <c r="I92" s="177" t="s">
        <v>58</v>
      </c>
      <c r="J92" s="176"/>
      <c r="K92" s="176"/>
      <c r="L92" s="176"/>
      <c r="M92" s="176"/>
      <c r="N92" s="176"/>
      <c r="O92" s="176"/>
      <c r="P92" s="176"/>
      <c r="Q92" s="176"/>
      <c r="R92" s="176"/>
      <c r="S92" s="176"/>
      <c r="T92" s="176"/>
      <c r="U92" s="176"/>
      <c r="V92" s="176"/>
      <c r="W92" s="176"/>
      <c r="X92" s="176"/>
      <c r="Y92" s="176"/>
      <c r="Z92" s="176"/>
      <c r="AA92" s="176"/>
      <c r="AB92" s="176"/>
      <c r="AC92" s="176"/>
      <c r="AD92" s="176"/>
      <c r="AE92" s="176"/>
      <c r="AF92" s="176"/>
      <c r="AG92" s="178" t="s">
        <v>59</v>
      </c>
      <c r="AH92" s="176"/>
      <c r="AI92" s="176"/>
      <c r="AJ92" s="176"/>
      <c r="AK92" s="176"/>
      <c r="AL92" s="176"/>
      <c r="AM92" s="176"/>
      <c r="AN92" s="177" t="s">
        <v>60</v>
      </c>
      <c r="AO92" s="176"/>
      <c r="AP92" s="179"/>
      <c r="AQ92" s="56" t="s">
        <v>61</v>
      </c>
      <c r="AR92" s="27"/>
      <c r="AS92" s="57" t="s">
        <v>62</v>
      </c>
      <c r="AT92" s="58" t="s">
        <v>63</v>
      </c>
      <c r="AU92" s="58" t="s">
        <v>64</v>
      </c>
      <c r="AV92" s="58" t="s">
        <v>65</v>
      </c>
      <c r="AW92" s="58" t="s">
        <v>66</v>
      </c>
      <c r="AX92" s="58" t="s">
        <v>67</v>
      </c>
      <c r="AY92" s="58" t="s">
        <v>68</v>
      </c>
      <c r="AZ92" s="58" t="s">
        <v>69</v>
      </c>
      <c r="BA92" s="58" t="s">
        <v>70</v>
      </c>
      <c r="BB92" s="58" t="s">
        <v>71</v>
      </c>
      <c r="BC92" s="58" t="s">
        <v>72</v>
      </c>
      <c r="BD92" s="59" t="s">
        <v>73</v>
      </c>
      <c r="BE92" s="26"/>
    </row>
    <row r="93" spans="1:90" s="2" customFormat="1" ht="10.9" customHeight="1">
      <c r="A93" s="26"/>
      <c r="B93" s="27"/>
      <c r="C93" s="26"/>
      <c r="D93" s="26"/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  <c r="AF93" s="26"/>
      <c r="AG93" s="26"/>
      <c r="AH93" s="26"/>
      <c r="AI93" s="26"/>
      <c r="AJ93" s="26"/>
      <c r="AK93" s="26"/>
      <c r="AL93" s="26"/>
      <c r="AM93" s="26"/>
      <c r="AN93" s="26"/>
      <c r="AO93" s="26"/>
      <c r="AP93" s="26"/>
      <c r="AQ93" s="26"/>
      <c r="AR93" s="27"/>
      <c r="AS93" s="60"/>
      <c r="AT93" s="61"/>
      <c r="AU93" s="61"/>
      <c r="AV93" s="61"/>
      <c r="AW93" s="61"/>
      <c r="AX93" s="61"/>
      <c r="AY93" s="61"/>
      <c r="AZ93" s="61"/>
      <c r="BA93" s="61"/>
      <c r="BB93" s="61"/>
      <c r="BC93" s="61"/>
      <c r="BD93" s="62"/>
      <c r="BE93" s="26"/>
    </row>
    <row r="94" spans="1:90" s="6" customFormat="1" ht="32.450000000000003" customHeight="1">
      <c r="B94" s="63"/>
      <c r="C94" s="64" t="s">
        <v>74</v>
      </c>
      <c r="D94" s="65"/>
      <c r="E94" s="65"/>
      <c r="F94" s="65"/>
      <c r="G94" s="65"/>
      <c r="H94" s="65"/>
      <c r="I94" s="65"/>
      <c r="J94" s="65"/>
      <c r="K94" s="65"/>
      <c r="L94" s="65"/>
      <c r="M94" s="65"/>
      <c r="N94" s="65"/>
      <c r="O94" s="65"/>
      <c r="P94" s="65"/>
      <c r="Q94" s="65"/>
      <c r="R94" s="65"/>
      <c r="S94" s="65"/>
      <c r="T94" s="65"/>
      <c r="U94" s="65"/>
      <c r="V94" s="65"/>
      <c r="W94" s="65"/>
      <c r="X94" s="65"/>
      <c r="Y94" s="65"/>
      <c r="Z94" s="65"/>
      <c r="AA94" s="65"/>
      <c r="AB94" s="65"/>
      <c r="AC94" s="65"/>
      <c r="AD94" s="65"/>
      <c r="AE94" s="65"/>
      <c r="AF94" s="65"/>
      <c r="AG94" s="172">
        <f>ROUND(AG95,2)</f>
        <v>0</v>
      </c>
      <c r="AH94" s="172"/>
      <c r="AI94" s="172"/>
      <c r="AJ94" s="172"/>
      <c r="AK94" s="172"/>
      <c r="AL94" s="172"/>
      <c r="AM94" s="172"/>
      <c r="AN94" s="173">
        <f>SUM(AG94,AT94)</f>
        <v>0</v>
      </c>
      <c r="AO94" s="173"/>
      <c r="AP94" s="173"/>
      <c r="AQ94" s="67" t="s">
        <v>1</v>
      </c>
      <c r="AR94" s="63"/>
      <c r="AS94" s="68">
        <f>ROUND(AS95,2)</f>
        <v>0</v>
      </c>
      <c r="AT94" s="69">
        <f>ROUND(SUM(AV94:AW94),2)</f>
        <v>0</v>
      </c>
      <c r="AU94" s="70">
        <f>ROUND(AU95,5)</f>
        <v>897.97533999999996</v>
      </c>
      <c r="AV94" s="69">
        <f>ROUND(AZ94*L29,2)</f>
        <v>0</v>
      </c>
      <c r="AW94" s="69">
        <f>ROUND(BA94*L30,2)</f>
        <v>0</v>
      </c>
      <c r="AX94" s="69">
        <f>ROUND(BB94*L29,2)</f>
        <v>0</v>
      </c>
      <c r="AY94" s="69">
        <f>ROUND(BC94*L30,2)</f>
        <v>0</v>
      </c>
      <c r="AZ94" s="69">
        <f>ROUND(AZ95,2)</f>
        <v>0</v>
      </c>
      <c r="BA94" s="69">
        <f>ROUND(BA95,2)</f>
        <v>0</v>
      </c>
      <c r="BB94" s="69">
        <f>ROUND(BB95,2)</f>
        <v>0</v>
      </c>
      <c r="BC94" s="69">
        <f>ROUND(BC95,2)</f>
        <v>0</v>
      </c>
      <c r="BD94" s="71">
        <f>ROUND(BD95,2)</f>
        <v>0</v>
      </c>
      <c r="BS94" s="72" t="s">
        <v>75</v>
      </c>
      <c r="BT94" s="72" t="s">
        <v>76</v>
      </c>
      <c r="BV94" s="72" t="s">
        <v>77</v>
      </c>
      <c r="BW94" s="72" t="s">
        <v>4</v>
      </c>
      <c r="BX94" s="72" t="s">
        <v>78</v>
      </c>
      <c r="CL94" s="72" t="s">
        <v>1</v>
      </c>
    </row>
    <row r="95" spans="1:90" s="7" customFormat="1" ht="50.25" customHeight="1">
      <c r="A95" s="73" t="s">
        <v>79</v>
      </c>
      <c r="B95" s="74"/>
      <c r="C95" s="75"/>
      <c r="D95" s="171" t="s">
        <v>12</v>
      </c>
      <c r="E95" s="171"/>
      <c r="F95" s="171"/>
      <c r="G95" s="171"/>
      <c r="H95" s="171"/>
      <c r="I95" s="76"/>
      <c r="J95" s="171" t="s">
        <v>14</v>
      </c>
      <c r="K95" s="171"/>
      <c r="L95" s="171"/>
      <c r="M95" s="171"/>
      <c r="N95" s="171"/>
      <c r="O95" s="171"/>
      <c r="P95" s="171"/>
      <c r="Q95" s="171"/>
      <c r="R95" s="171"/>
      <c r="S95" s="171"/>
      <c r="T95" s="171"/>
      <c r="U95" s="171"/>
      <c r="V95" s="171"/>
      <c r="W95" s="171"/>
      <c r="X95" s="171"/>
      <c r="Y95" s="171"/>
      <c r="Z95" s="171"/>
      <c r="AA95" s="171"/>
      <c r="AB95" s="171"/>
      <c r="AC95" s="171"/>
      <c r="AD95" s="171"/>
      <c r="AE95" s="171"/>
      <c r="AF95" s="171"/>
      <c r="AG95" s="169">
        <f>'9ha-MILO-11-2021 - Oprava...'!J28</f>
        <v>0</v>
      </c>
      <c r="AH95" s="170"/>
      <c r="AI95" s="170"/>
      <c r="AJ95" s="170"/>
      <c r="AK95" s="170"/>
      <c r="AL95" s="170"/>
      <c r="AM95" s="170"/>
      <c r="AN95" s="169">
        <f>SUM(AG95,AT95)</f>
        <v>0</v>
      </c>
      <c r="AO95" s="170"/>
      <c r="AP95" s="170"/>
      <c r="AQ95" s="77" t="s">
        <v>80</v>
      </c>
      <c r="AR95" s="74"/>
      <c r="AS95" s="78">
        <v>0</v>
      </c>
      <c r="AT95" s="79">
        <f>ROUND(SUM(AV95:AW95),2)</f>
        <v>0</v>
      </c>
      <c r="AU95" s="80">
        <f>'9ha-MILO-11-2021 - Oprava...'!P121</f>
        <v>897.97533500000009</v>
      </c>
      <c r="AV95" s="79">
        <f>'9ha-MILO-11-2021 - Oprava...'!J31</f>
        <v>0</v>
      </c>
      <c r="AW95" s="79">
        <f>'9ha-MILO-11-2021 - Oprava...'!J32</f>
        <v>0</v>
      </c>
      <c r="AX95" s="79">
        <f>'9ha-MILO-11-2021 - Oprava...'!J33</f>
        <v>0</v>
      </c>
      <c r="AY95" s="79">
        <f>'9ha-MILO-11-2021 - Oprava...'!J34</f>
        <v>0</v>
      </c>
      <c r="AZ95" s="79">
        <f>'9ha-MILO-11-2021 - Oprava...'!F31</f>
        <v>0</v>
      </c>
      <c r="BA95" s="79">
        <f>'9ha-MILO-11-2021 - Oprava...'!F32</f>
        <v>0</v>
      </c>
      <c r="BB95" s="79">
        <f>'9ha-MILO-11-2021 - Oprava...'!F33</f>
        <v>0</v>
      </c>
      <c r="BC95" s="79">
        <f>'9ha-MILO-11-2021 - Oprava...'!F34</f>
        <v>0</v>
      </c>
      <c r="BD95" s="81">
        <f>'9ha-MILO-11-2021 - Oprava...'!F35</f>
        <v>0</v>
      </c>
      <c r="BT95" s="82" t="s">
        <v>81</v>
      </c>
      <c r="BU95" s="82" t="s">
        <v>82</v>
      </c>
      <c r="BV95" s="82" t="s">
        <v>77</v>
      </c>
      <c r="BW95" s="82" t="s">
        <v>4</v>
      </c>
      <c r="BX95" s="82" t="s">
        <v>78</v>
      </c>
      <c r="CL95" s="82" t="s">
        <v>1</v>
      </c>
    </row>
    <row r="96" spans="1:90" s="2" customFormat="1" ht="30" customHeight="1">
      <c r="A96" s="26"/>
      <c r="B96" s="27"/>
      <c r="C96" s="26"/>
      <c r="D96" s="26"/>
      <c r="E96" s="26"/>
      <c r="F96" s="26"/>
      <c r="G96" s="26"/>
      <c r="H96" s="26"/>
      <c r="I96" s="26"/>
      <c r="J96" s="26"/>
      <c r="K96" s="26"/>
      <c r="L96" s="26"/>
      <c r="M96" s="26"/>
      <c r="N96" s="26"/>
      <c r="O96" s="26"/>
      <c r="P96" s="26"/>
      <c r="Q96" s="26"/>
      <c r="R96" s="2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F96" s="26"/>
      <c r="AG96" s="26"/>
      <c r="AH96" s="26"/>
      <c r="AI96" s="26"/>
      <c r="AJ96" s="26"/>
      <c r="AK96" s="26"/>
      <c r="AL96" s="26"/>
      <c r="AM96" s="26"/>
      <c r="AN96" s="26"/>
      <c r="AO96" s="26"/>
      <c r="AP96" s="26"/>
      <c r="AQ96" s="26"/>
      <c r="AR96" s="27"/>
      <c r="AS96" s="26"/>
      <c r="AT96" s="26"/>
      <c r="AU96" s="26"/>
      <c r="AV96" s="26"/>
      <c r="AW96" s="26"/>
      <c r="AX96" s="26"/>
      <c r="AY96" s="26"/>
      <c r="AZ96" s="26"/>
      <c r="BA96" s="26"/>
      <c r="BB96" s="26"/>
      <c r="BC96" s="26"/>
      <c r="BD96" s="26"/>
      <c r="BE96" s="26"/>
    </row>
    <row r="97" spans="1:57" s="2" customFormat="1" ht="6.95" customHeight="1">
      <c r="A97" s="26"/>
      <c r="B97" s="42"/>
      <c r="C97" s="43"/>
      <c r="D97" s="43"/>
      <c r="E97" s="43"/>
      <c r="F97" s="43"/>
      <c r="G97" s="43"/>
      <c r="H97" s="43"/>
      <c r="I97" s="43"/>
      <c r="J97" s="43"/>
      <c r="K97" s="43"/>
      <c r="L97" s="43"/>
      <c r="M97" s="43"/>
      <c r="N97" s="43"/>
      <c r="O97" s="43"/>
      <c r="P97" s="43"/>
      <c r="Q97" s="43"/>
      <c r="R97" s="43"/>
      <c r="S97" s="43"/>
      <c r="T97" s="43"/>
      <c r="U97" s="43"/>
      <c r="V97" s="43"/>
      <c r="W97" s="43"/>
      <c r="X97" s="43"/>
      <c r="Y97" s="43"/>
      <c r="Z97" s="43"/>
      <c r="AA97" s="43"/>
      <c r="AB97" s="43"/>
      <c r="AC97" s="43"/>
      <c r="AD97" s="43"/>
      <c r="AE97" s="43"/>
      <c r="AF97" s="43"/>
      <c r="AG97" s="43"/>
      <c r="AH97" s="43"/>
      <c r="AI97" s="43"/>
      <c r="AJ97" s="43"/>
      <c r="AK97" s="43"/>
      <c r="AL97" s="43"/>
      <c r="AM97" s="43"/>
      <c r="AN97" s="43"/>
      <c r="AO97" s="43"/>
      <c r="AP97" s="43"/>
      <c r="AQ97" s="43"/>
      <c r="AR97" s="27"/>
      <c r="AS97" s="26"/>
      <c r="AT97" s="26"/>
      <c r="AU97" s="26"/>
      <c r="AV97" s="26"/>
      <c r="AW97" s="26"/>
      <c r="AX97" s="26"/>
      <c r="AY97" s="26"/>
      <c r="AZ97" s="26"/>
      <c r="BA97" s="26"/>
      <c r="BB97" s="26"/>
      <c r="BC97" s="26"/>
      <c r="BD97" s="26"/>
      <c r="BE97" s="26"/>
    </row>
  </sheetData>
  <mergeCells count="40">
    <mergeCell ref="AR2:BE2"/>
    <mergeCell ref="C92:G92"/>
    <mergeCell ref="I92:AF92"/>
    <mergeCell ref="AG92:AM92"/>
    <mergeCell ref="AN92:AP92"/>
    <mergeCell ref="L85:AO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W31:AE31"/>
    <mergeCell ref="AN95:AP95"/>
    <mergeCell ref="AG95:AM95"/>
    <mergeCell ref="D95:H95"/>
    <mergeCell ref="J95:AF95"/>
    <mergeCell ref="AG94:AM94"/>
    <mergeCell ref="AN94:AP94"/>
    <mergeCell ref="AK31:AO31"/>
    <mergeCell ref="L31:P31"/>
    <mergeCell ref="W32:AE32"/>
    <mergeCell ref="AK32:AO32"/>
    <mergeCell ref="L32:P32"/>
    <mergeCell ref="W29:AE29"/>
    <mergeCell ref="AK29:AO29"/>
    <mergeCell ref="L29:P29"/>
    <mergeCell ref="W30:AE30"/>
    <mergeCell ref="AK30:AO30"/>
    <mergeCell ref="L30:P30"/>
    <mergeCell ref="K5:AO5"/>
    <mergeCell ref="K6:AO6"/>
    <mergeCell ref="E23:AN23"/>
    <mergeCell ref="AK26:AO26"/>
    <mergeCell ref="L28:P28"/>
    <mergeCell ref="W28:AE28"/>
    <mergeCell ref="AK28:AO28"/>
  </mergeCells>
  <hyperlinks>
    <hyperlink ref="A95" location="'9ha-MILO-11-2021 - Oprava...'!C2" display="/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144"/>
  <sheetViews>
    <sheetView showGridLines="0" tabSelected="1" workbookViewId="0">
      <selection activeCell="I148" sqref="I148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1" spans="1:46">
      <c r="A1" s="83"/>
    </row>
    <row r="2" spans="1:46" s="1" customFormat="1" ht="36.950000000000003" customHeight="1">
      <c r="L2" s="174" t="s">
        <v>5</v>
      </c>
      <c r="M2" s="160"/>
      <c r="N2" s="160"/>
      <c r="O2" s="160"/>
      <c r="P2" s="160"/>
      <c r="Q2" s="160"/>
      <c r="R2" s="160"/>
      <c r="S2" s="160"/>
      <c r="T2" s="160"/>
      <c r="U2" s="160"/>
      <c r="V2" s="160"/>
      <c r="AT2" s="14" t="s">
        <v>4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76</v>
      </c>
    </row>
    <row r="4" spans="1:46" s="1" customFormat="1" ht="24.95" customHeight="1">
      <c r="B4" s="17"/>
      <c r="D4" s="18" t="s">
        <v>83</v>
      </c>
      <c r="L4" s="17"/>
      <c r="M4" s="84" t="s">
        <v>9</v>
      </c>
      <c r="AT4" s="14" t="s">
        <v>3</v>
      </c>
    </row>
    <row r="5" spans="1:46" s="1" customFormat="1" ht="6.95" customHeight="1">
      <c r="B5" s="17"/>
      <c r="L5" s="17"/>
    </row>
    <row r="6" spans="1:46" s="2" customFormat="1" ht="12" customHeight="1">
      <c r="A6" s="26"/>
      <c r="B6" s="27"/>
      <c r="C6" s="26"/>
      <c r="D6" s="23" t="s">
        <v>13</v>
      </c>
      <c r="E6" s="26"/>
      <c r="F6" s="26"/>
      <c r="G6" s="26"/>
      <c r="H6" s="26"/>
      <c r="I6" s="26"/>
      <c r="J6" s="26"/>
      <c r="K6" s="26"/>
      <c r="L6" s="37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</row>
    <row r="7" spans="1:46" s="2" customFormat="1" ht="45" customHeight="1">
      <c r="A7" s="26"/>
      <c r="B7" s="27"/>
      <c r="C7" s="26"/>
      <c r="D7" s="26"/>
      <c r="E7" s="193" t="s">
        <v>176</v>
      </c>
      <c r="F7" s="193"/>
      <c r="G7" s="193"/>
      <c r="H7" s="193"/>
      <c r="I7" s="193"/>
      <c r="J7" s="26"/>
      <c r="K7" s="26"/>
      <c r="L7" s="37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</row>
    <row r="8" spans="1:46" s="2" customFormat="1">
      <c r="A8" s="26"/>
      <c r="B8" s="27"/>
      <c r="C8" s="26"/>
      <c r="D8" s="26"/>
      <c r="E8" s="26"/>
      <c r="F8" s="26"/>
      <c r="G8" s="26"/>
      <c r="H8" s="26"/>
      <c r="I8" s="26"/>
      <c r="J8" s="26"/>
      <c r="K8" s="26"/>
      <c r="L8" s="37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</row>
    <row r="9" spans="1:46" s="2" customFormat="1" ht="12" customHeight="1">
      <c r="A9" s="26"/>
      <c r="B9" s="27"/>
      <c r="C9" s="26"/>
      <c r="D9" s="23" t="s">
        <v>15</v>
      </c>
      <c r="E9" s="26"/>
      <c r="F9" s="21" t="s">
        <v>1</v>
      </c>
      <c r="G9" s="26"/>
      <c r="H9" s="26"/>
      <c r="I9" s="23" t="s">
        <v>16</v>
      </c>
      <c r="J9" s="21" t="s">
        <v>1</v>
      </c>
      <c r="K9" s="26"/>
      <c r="L9" s="37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</row>
    <row r="10" spans="1:46" s="2" customFormat="1" ht="12" customHeight="1">
      <c r="A10" s="26"/>
      <c r="B10" s="27"/>
      <c r="C10" s="26"/>
      <c r="D10" s="23" t="s">
        <v>17</v>
      </c>
      <c r="E10" s="26"/>
      <c r="F10" s="156" t="s">
        <v>173</v>
      </c>
      <c r="G10" s="26"/>
      <c r="H10" s="26"/>
      <c r="I10" s="23" t="s">
        <v>19</v>
      </c>
      <c r="J10" s="50">
        <v>44595</v>
      </c>
      <c r="K10" s="26"/>
      <c r="L10" s="37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</row>
    <row r="11" spans="1:46" s="2" customFormat="1" ht="10.9" customHeight="1">
      <c r="A11" s="26"/>
      <c r="B11" s="27"/>
      <c r="C11" s="26"/>
      <c r="D11" s="26"/>
      <c r="E11" s="156"/>
      <c r="F11" s="26"/>
      <c r="G11" s="26"/>
      <c r="H11" s="26"/>
      <c r="I11" s="26"/>
      <c r="J11" s="26"/>
      <c r="K11" s="26"/>
      <c r="L11" s="37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</row>
    <row r="12" spans="1:46" s="2" customFormat="1" ht="12" customHeight="1">
      <c r="A12" s="26"/>
      <c r="B12" s="27"/>
      <c r="C12" s="26"/>
      <c r="D12" s="23" t="s">
        <v>21</v>
      </c>
      <c r="E12" s="26"/>
      <c r="F12" s="26"/>
      <c r="G12" s="26"/>
      <c r="H12" s="26"/>
      <c r="I12" s="23" t="s">
        <v>22</v>
      </c>
      <c r="J12" s="21" t="s">
        <v>23</v>
      </c>
      <c r="K12" s="26"/>
      <c r="L12" s="37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</row>
    <row r="13" spans="1:46" s="2" customFormat="1" ht="18" customHeight="1">
      <c r="A13" s="26"/>
      <c r="B13" s="27"/>
      <c r="C13" s="26"/>
      <c r="D13" s="26"/>
      <c r="E13" s="156" t="s">
        <v>174</v>
      </c>
      <c r="F13" s="26"/>
      <c r="G13" s="26"/>
      <c r="H13" s="26"/>
      <c r="I13" s="23" t="s">
        <v>25</v>
      </c>
      <c r="J13" s="21" t="s">
        <v>26</v>
      </c>
      <c r="K13" s="26"/>
      <c r="L13" s="37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</row>
    <row r="14" spans="1:46" s="2" customFormat="1" ht="6.95" customHeight="1">
      <c r="A14" s="26"/>
      <c r="B14" s="27"/>
      <c r="C14" s="26"/>
      <c r="D14" s="26"/>
      <c r="E14" s="26"/>
      <c r="F14" s="26"/>
      <c r="G14" s="26"/>
      <c r="H14" s="26"/>
      <c r="I14" s="26"/>
      <c r="J14" s="26"/>
      <c r="K14" s="26"/>
      <c r="L14" s="37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</row>
    <row r="15" spans="1:46" s="2" customFormat="1" ht="12" customHeight="1">
      <c r="A15" s="26"/>
      <c r="B15" s="27"/>
      <c r="C15" s="26"/>
      <c r="D15" s="23" t="s">
        <v>27</v>
      </c>
      <c r="E15" s="26"/>
      <c r="F15" s="26"/>
      <c r="G15" s="26"/>
      <c r="H15" s="26"/>
      <c r="I15" s="23" t="s">
        <v>22</v>
      </c>
      <c r="J15" s="21" t="str">
        <f>'Rekapitulácia stavby'!AN13</f>
        <v/>
      </c>
      <c r="K15" s="26"/>
      <c r="L15" s="37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</row>
    <row r="16" spans="1:46" s="2" customFormat="1" ht="18" customHeight="1">
      <c r="A16" s="26"/>
      <c r="B16" s="27"/>
      <c r="C16" s="26"/>
      <c r="D16" s="26"/>
      <c r="E16" s="159" t="str">
        <f>'Rekapitulácia stavby'!E14</f>
        <v xml:space="preserve"> </v>
      </c>
      <c r="F16" s="159"/>
      <c r="G16" s="159"/>
      <c r="H16" s="159"/>
      <c r="I16" s="23" t="s">
        <v>25</v>
      </c>
      <c r="J16" s="21" t="str">
        <f>'Rekapitulácia stavby'!AN14</f>
        <v/>
      </c>
      <c r="K16" s="26"/>
      <c r="L16" s="37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</row>
    <row r="17" spans="1:52" s="2" customFormat="1" ht="6.95" customHeight="1">
      <c r="A17" s="26"/>
      <c r="B17" s="27"/>
      <c r="C17" s="26"/>
      <c r="D17" s="26"/>
      <c r="E17" s="26"/>
      <c r="F17" s="26"/>
      <c r="G17" s="26"/>
      <c r="H17" s="26"/>
      <c r="I17" s="26"/>
      <c r="J17" s="26"/>
      <c r="K17" s="26"/>
      <c r="L17" s="37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</row>
    <row r="18" spans="1:52" s="2" customFormat="1" ht="12" customHeight="1">
      <c r="A18" s="26"/>
      <c r="B18" s="27"/>
      <c r="C18" s="26"/>
      <c r="D18" s="23" t="s">
        <v>29</v>
      </c>
      <c r="E18" s="26"/>
      <c r="F18" s="26"/>
      <c r="G18" s="26"/>
      <c r="H18" s="26"/>
      <c r="I18" s="23" t="s">
        <v>22</v>
      </c>
      <c r="J18" s="21" t="str">
        <f>IF('Rekapitulácia stavby'!AN16="","",'Rekapitulácia stavby'!AN16)</f>
        <v/>
      </c>
      <c r="K18" s="26"/>
      <c r="L18" s="37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</row>
    <row r="19" spans="1:52" s="2" customFormat="1" ht="18" customHeight="1">
      <c r="A19" s="26"/>
      <c r="B19" s="27"/>
      <c r="C19" s="26"/>
      <c r="D19" s="26"/>
      <c r="E19" s="21" t="str">
        <f>IF('Rekapitulácia stavby'!E17="","",'Rekapitulácia stavby'!E17)</f>
        <v xml:space="preserve"> </v>
      </c>
      <c r="F19" s="26"/>
      <c r="G19" s="26"/>
      <c r="H19" s="26"/>
      <c r="I19" s="23" t="s">
        <v>25</v>
      </c>
      <c r="J19" s="21" t="str">
        <f>IF('Rekapitulácia stavby'!AN17="","",'Rekapitulácia stavby'!AN17)</f>
        <v/>
      </c>
      <c r="K19" s="26"/>
      <c r="L19" s="37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</row>
    <row r="20" spans="1:52" s="2" customFormat="1" ht="6.95" customHeight="1">
      <c r="A20" s="26"/>
      <c r="B20" s="27"/>
      <c r="C20" s="26"/>
      <c r="D20" s="26"/>
      <c r="E20" s="26"/>
      <c r="F20" s="26"/>
      <c r="G20" s="26"/>
      <c r="H20" s="26"/>
      <c r="I20" s="26"/>
      <c r="J20" s="26"/>
      <c r="K20" s="26"/>
      <c r="L20" s="37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</row>
    <row r="21" spans="1:52" s="2" customFormat="1" ht="12" customHeight="1">
      <c r="A21" s="26"/>
      <c r="B21" s="27"/>
      <c r="C21" s="26"/>
      <c r="D21" s="23" t="s">
        <v>31</v>
      </c>
      <c r="E21" s="26"/>
      <c r="F21" s="26"/>
      <c r="G21" s="26"/>
      <c r="H21" s="26"/>
      <c r="I21" s="23" t="s">
        <v>22</v>
      </c>
      <c r="J21" s="21" t="s">
        <v>32</v>
      </c>
      <c r="K21" s="26"/>
      <c r="L21" s="37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</row>
    <row r="22" spans="1:52" s="2" customFormat="1" ht="18" customHeight="1">
      <c r="A22" s="26"/>
      <c r="B22" s="27"/>
      <c r="C22" s="26"/>
      <c r="D22" s="26"/>
      <c r="E22" s="156" t="s">
        <v>175</v>
      </c>
      <c r="F22" s="26"/>
      <c r="G22" s="26"/>
      <c r="H22" s="26"/>
      <c r="I22" s="23" t="s">
        <v>25</v>
      </c>
      <c r="J22" s="21" t="s">
        <v>34</v>
      </c>
      <c r="K22" s="26"/>
      <c r="L22" s="37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</row>
    <row r="23" spans="1:52" s="2" customFormat="1" ht="6.95" customHeight="1">
      <c r="A23" s="26"/>
      <c r="B23" s="27"/>
      <c r="C23" s="26"/>
      <c r="D23" s="26"/>
      <c r="E23" s="26"/>
      <c r="F23" s="26"/>
      <c r="G23" s="26"/>
      <c r="H23" s="26"/>
      <c r="I23" s="26"/>
      <c r="J23" s="26"/>
      <c r="K23" s="26"/>
      <c r="L23" s="37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</row>
    <row r="24" spans="1:52" s="2" customFormat="1" ht="12" customHeight="1">
      <c r="A24" s="26"/>
      <c r="B24" s="27"/>
      <c r="C24" s="26"/>
      <c r="D24" s="23" t="s">
        <v>35</v>
      </c>
      <c r="E24" s="26"/>
      <c r="F24" s="26"/>
      <c r="G24" s="26"/>
      <c r="H24" s="26"/>
      <c r="I24" s="26"/>
      <c r="J24" s="26"/>
      <c r="K24" s="26"/>
      <c r="L24" s="37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</row>
    <row r="25" spans="1:52" s="8" customFormat="1" ht="16.5" customHeight="1">
      <c r="A25" s="85"/>
      <c r="B25" s="86"/>
      <c r="C25" s="85"/>
      <c r="D25" s="85"/>
      <c r="E25" s="162" t="s">
        <v>1</v>
      </c>
      <c r="F25" s="162"/>
      <c r="G25" s="162"/>
      <c r="H25" s="162"/>
      <c r="I25" s="85"/>
      <c r="J25" s="85"/>
      <c r="K25" s="85"/>
      <c r="L25" s="87"/>
      <c r="S25" s="85"/>
      <c r="T25" s="85"/>
      <c r="U25" s="85"/>
      <c r="V25" s="85"/>
      <c r="W25" s="85"/>
      <c r="X25" s="85"/>
      <c r="Y25" s="85"/>
      <c r="Z25" s="85"/>
      <c r="AA25" s="85"/>
      <c r="AB25" s="85"/>
      <c r="AC25" s="85"/>
      <c r="AD25" s="85"/>
      <c r="AE25" s="85"/>
    </row>
    <row r="26" spans="1:52" s="2" customFormat="1" ht="6.95" customHeight="1">
      <c r="A26" s="26"/>
      <c r="B26" s="27"/>
      <c r="C26" s="26"/>
      <c r="D26" s="26"/>
      <c r="E26" s="26"/>
      <c r="F26" s="26"/>
      <c r="G26" s="26"/>
      <c r="H26" s="26"/>
      <c r="I26" s="26"/>
      <c r="J26" s="26"/>
      <c r="K26" s="26"/>
      <c r="L26" s="37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</row>
    <row r="27" spans="1:52" s="2" customFormat="1" ht="6.95" customHeight="1">
      <c r="A27" s="26"/>
      <c r="B27" s="27"/>
      <c r="C27" s="26"/>
      <c r="D27" s="61"/>
      <c r="E27" s="61"/>
      <c r="F27" s="61"/>
      <c r="G27" s="61"/>
      <c r="H27" s="61"/>
      <c r="I27" s="61"/>
      <c r="J27" s="61"/>
      <c r="K27" s="61"/>
      <c r="L27" s="37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</row>
    <row r="28" spans="1:52" s="2" customFormat="1" ht="25.35" customHeight="1">
      <c r="A28" s="26"/>
      <c r="B28" s="27"/>
      <c r="C28" s="26"/>
      <c r="D28" s="88" t="s">
        <v>36</v>
      </c>
      <c r="E28" s="26"/>
      <c r="F28" s="26"/>
      <c r="G28" s="26"/>
      <c r="H28" s="26"/>
      <c r="I28" s="26"/>
      <c r="J28" s="66">
        <f>ROUND(J121, 2)</f>
        <v>0</v>
      </c>
      <c r="K28" s="26"/>
      <c r="L28" s="37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</row>
    <row r="29" spans="1:52" s="2" customFormat="1" ht="6.95" customHeight="1">
      <c r="A29" s="26"/>
      <c r="B29" s="27"/>
      <c r="C29" s="26"/>
      <c r="D29" s="61"/>
      <c r="E29" s="61"/>
      <c r="F29" s="61"/>
      <c r="G29" s="61"/>
      <c r="H29" s="61"/>
      <c r="I29" s="61"/>
      <c r="J29" s="61"/>
      <c r="K29" s="61"/>
      <c r="L29" s="89"/>
      <c r="M29" s="90"/>
      <c r="N29" s="90"/>
      <c r="O29" s="90"/>
      <c r="P29" s="90"/>
      <c r="Q29" s="90"/>
      <c r="R29" s="90"/>
      <c r="S29" s="90"/>
      <c r="T29" s="90"/>
      <c r="U29" s="90"/>
      <c r="V29" s="90"/>
      <c r="W29" s="90"/>
      <c r="X29" s="90"/>
      <c r="Y29" s="90"/>
      <c r="Z29" s="90"/>
      <c r="AA29" s="90"/>
      <c r="AB29" s="90"/>
      <c r="AC29" s="90"/>
      <c r="AD29" s="90"/>
      <c r="AE29" s="90"/>
      <c r="AF29" s="90"/>
      <c r="AG29" s="90"/>
      <c r="AH29" s="90"/>
      <c r="AI29" s="90"/>
      <c r="AJ29" s="90"/>
      <c r="AK29" s="90"/>
      <c r="AL29" s="90"/>
      <c r="AM29" s="90"/>
      <c r="AN29" s="90"/>
      <c r="AO29" s="90"/>
      <c r="AP29" s="90"/>
      <c r="AQ29" s="90"/>
      <c r="AR29" s="90"/>
      <c r="AS29" s="90"/>
      <c r="AT29" s="90"/>
      <c r="AU29" s="90"/>
      <c r="AV29" s="90"/>
      <c r="AW29" s="90"/>
      <c r="AX29" s="90"/>
      <c r="AY29" s="90"/>
      <c r="AZ29" s="90"/>
    </row>
    <row r="30" spans="1:52" s="2" customFormat="1" ht="14.45" customHeight="1">
      <c r="A30" s="26"/>
      <c r="B30" s="27"/>
      <c r="C30" s="26"/>
      <c r="D30" s="26"/>
      <c r="E30" s="26"/>
      <c r="F30" s="30" t="s">
        <v>38</v>
      </c>
      <c r="G30" s="26"/>
      <c r="H30" s="26"/>
      <c r="I30" s="30" t="s">
        <v>37</v>
      </c>
      <c r="J30" s="30" t="s">
        <v>39</v>
      </c>
      <c r="K30" s="26"/>
      <c r="L30" s="89"/>
      <c r="M30" s="90"/>
      <c r="N30" s="90"/>
      <c r="O30" s="90"/>
      <c r="P30" s="90"/>
      <c r="Q30" s="90"/>
      <c r="R30" s="90"/>
      <c r="S30" s="90"/>
      <c r="T30" s="90"/>
      <c r="U30" s="90"/>
      <c r="V30" s="90"/>
      <c r="W30" s="90"/>
      <c r="X30" s="90"/>
      <c r="Y30" s="90"/>
      <c r="Z30" s="90"/>
      <c r="AA30" s="90"/>
      <c r="AB30" s="90"/>
      <c r="AC30" s="90"/>
      <c r="AD30" s="90"/>
      <c r="AE30" s="90"/>
      <c r="AF30" s="90"/>
      <c r="AG30" s="90"/>
      <c r="AH30" s="90"/>
      <c r="AI30" s="90"/>
      <c r="AJ30" s="90"/>
      <c r="AK30" s="90"/>
      <c r="AL30" s="90"/>
      <c r="AM30" s="90"/>
      <c r="AN30" s="90"/>
      <c r="AO30" s="90"/>
      <c r="AP30" s="90"/>
      <c r="AQ30" s="90"/>
      <c r="AR30" s="90"/>
      <c r="AS30" s="90"/>
      <c r="AT30" s="90"/>
      <c r="AU30" s="90"/>
      <c r="AV30" s="90"/>
      <c r="AW30" s="90"/>
      <c r="AX30" s="90"/>
      <c r="AY30" s="90"/>
      <c r="AZ30" s="90"/>
    </row>
    <row r="31" spans="1:52" s="2" customFormat="1" ht="14.45" customHeight="1">
      <c r="A31" s="26"/>
      <c r="B31" s="27"/>
      <c r="C31" s="26"/>
      <c r="D31" s="91" t="s">
        <v>40</v>
      </c>
      <c r="E31" s="32" t="s">
        <v>41</v>
      </c>
      <c r="F31" s="92">
        <f>ROUND((SUM(BE121:BE143)),  2)</f>
        <v>0</v>
      </c>
      <c r="G31" s="90"/>
      <c r="H31" s="90"/>
      <c r="I31" s="93">
        <v>0.2</v>
      </c>
      <c r="J31" s="92">
        <f>ROUND(((SUM(BE121:BE143))*I31),  2)</f>
        <v>0</v>
      </c>
      <c r="K31" s="26"/>
      <c r="L31" s="37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</row>
    <row r="32" spans="1:52" s="2" customFormat="1" ht="14.45" customHeight="1">
      <c r="A32" s="26"/>
      <c r="B32" s="27"/>
      <c r="C32" s="26"/>
      <c r="D32" s="26"/>
      <c r="E32" s="32" t="s">
        <v>42</v>
      </c>
      <c r="F32" s="94">
        <f>ROUND((SUM(BF121:BF143)),  2)</f>
        <v>0</v>
      </c>
      <c r="G32" s="26"/>
      <c r="H32" s="26"/>
      <c r="I32" s="95">
        <v>0.2</v>
      </c>
      <c r="J32" s="94">
        <f>ROUND(((SUM(BF121:BF143))*I32),  2)</f>
        <v>0</v>
      </c>
      <c r="K32" s="26"/>
      <c r="L32" s="37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</row>
    <row r="33" spans="1:52" s="2" customFormat="1" ht="14.45" hidden="1" customHeight="1">
      <c r="A33" s="26"/>
      <c r="B33" s="27"/>
      <c r="C33" s="26"/>
      <c r="D33" s="26"/>
      <c r="E33" s="23" t="s">
        <v>43</v>
      </c>
      <c r="F33" s="94">
        <f>ROUND((SUM(BG121:BG143)),  2)</f>
        <v>0</v>
      </c>
      <c r="G33" s="26"/>
      <c r="H33" s="26"/>
      <c r="I33" s="95">
        <v>0.2</v>
      </c>
      <c r="J33" s="94">
        <f>0</f>
        <v>0</v>
      </c>
      <c r="K33" s="26"/>
      <c r="L33" s="89"/>
      <c r="M33" s="90"/>
      <c r="N33" s="90"/>
      <c r="O33" s="90"/>
      <c r="P33" s="90"/>
      <c r="Q33" s="90"/>
      <c r="R33" s="90"/>
      <c r="S33" s="90"/>
      <c r="T33" s="90"/>
      <c r="U33" s="90"/>
      <c r="V33" s="90"/>
      <c r="W33" s="90"/>
      <c r="X33" s="90"/>
      <c r="Y33" s="90"/>
      <c r="Z33" s="90"/>
      <c r="AA33" s="90"/>
      <c r="AB33" s="90"/>
      <c r="AC33" s="90"/>
      <c r="AD33" s="90"/>
      <c r="AE33" s="90"/>
      <c r="AF33" s="90"/>
      <c r="AG33" s="90"/>
      <c r="AH33" s="90"/>
      <c r="AI33" s="90"/>
      <c r="AJ33" s="90"/>
      <c r="AK33" s="90"/>
      <c r="AL33" s="90"/>
      <c r="AM33" s="90"/>
      <c r="AN33" s="90"/>
      <c r="AO33" s="90"/>
      <c r="AP33" s="90"/>
      <c r="AQ33" s="90"/>
      <c r="AR33" s="90"/>
      <c r="AS33" s="90"/>
      <c r="AT33" s="90"/>
      <c r="AU33" s="90"/>
      <c r="AV33" s="90"/>
      <c r="AW33" s="90"/>
      <c r="AX33" s="90"/>
      <c r="AY33" s="90"/>
      <c r="AZ33" s="90"/>
    </row>
    <row r="34" spans="1:52" s="2" customFormat="1" ht="14.45" hidden="1" customHeight="1">
      <c r="A34" s="26"/>
      <c r="B34" s="27"/>
      <c r="C34" s="26"/>
      <c r="D34" s="26"/>
      <c r="E34" s="23" t="s">
        <v>44</v>
      </c>
      <c r="F34" s="94">
        <f>ROUND((SUM(BH121:BH143)),  2)</f>
        <v>0</v>
      </c>
      <c r="G34" s="26"/>
      <c r="H34" s="26"/>
      <c r="I34" s="95">
        <v>0.2</v>
      </c>
      <c r="J34" s="94">
        <f>0</f>
        <v>0</v>
      </c>
      <c r="K34" s="26"/>
      <c r="L34" s="37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</row>
    <row r="35" spans="1:52" s="2" customFormat="1" ht="14.45" hidden="1" customHeight="1">
      <c r="A35" s="26"/>
      <c r="B35" s="27"/>
      <c r="C35" s="26"/>
      <c r="D35" s="26"/>
      <c r="E35" s="32" t="s">
        <v>45</v>
      </c>
      <c r="F35" s="92">
        <f>ROUND((SUM(BI121:BI143)),  2)</f>
        <v>0</v>
      </c>
      <c r="G35" s="90"/>
      <c r="H35" s="90"/>
      <c r="I35" s="93">
        <v>0</v>
      </c>
      <c r="J35" s="92">
        <f>0</f>
        <v>0</v>
      </c>
      <c r="K35" s="26"/>
      <c r="L35" s="37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</row>
    <row r="36" spans="1:52" s="2" customFormat="1" ht="6.95" customHeight="1">
      <c r="A36" s="26"/>
      <c r="B36" s="27"/>
      <c r="C36" s="26"/>
      <c r="D36" s="26"/>
      <c r="E36" s="26"/>
      <c r="F36" s="26"/>
      <c r="G36" s="26"/>
      <c r="H36" s="26"/>
      <c r="I36" s="26"/>
      <c r="J36" s="26"/>
      <c r="K36" s="26"/>
      <c r="L36" s="37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</row>
    <row r="37" spans="1:52" s="2" customFormat="1" ht="25.35" customHeight="1">
      <c r="A37" s="26"/>
      <c r="B37" s="27"/>
      <c r="C37" s="96"/>
      <c r="D37" s="97" t="s">
        <v>46</v>
      </c>
      <c r="E37" s="55"/>
      <c r="F37" s="55"/>
      <c r="G37" s="98" t="s">
        <v>47</v>
      </c>
      <c r="H37" s="99" t="s">
        <v>48</v>
      </c>
      <c r="I37" s="55"/>
      <c r="J37" s="100">
        <f>SUM(J28:J35)</f>
        <v>0</v>
      </c>
      <c r="K37" s="101"/>
      <c r="L37" s="37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</row>
    <row r="38" spans="1:52" s="2" customFormat="1" ht="14.45" customHeight="1">
      <c r="A38" s="26"/>
      <c r="B38" s="27"/>
      <c r="C38" s="26"/>
      <c r="D38" s="26"/>
      <c r="E38" s="26"/>
      <c r="F38" s="26"/>
      <c r="G38" s="26"/>
      <c r="H38" s="26"/>
      <c r="I38" s="26"/>
      <c r="J38" s="26"/>
      <c r="K38" s="26"/>
      <c r="L38" s="37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</row>
    <row r="39" spans="1:52" s="1" customFormat="1" ht="14.45" customHeight="1">
      <c r="B39" s="17"/>
      <c r="L39" s="17"/>
    </row>
    <row r="40" spans="1:52" s="1" customFormat="1" ht="14.45" customHeight="1">
      <c r="B40" s="17"/>
      <c r="L40" s="17"/>
    </row>
    <row r="41" spans="1:52" s="1" customFormat="1" ht="14.45" customHeight="1">
      <c r="B41" s="17"/>
      <c r="L41" s="17"/>
    </row>
    <row r="42" spans="1:52" s="1" customFormat="1" ht="14.45" customHeight="1">
      <c r="B42" s="17"/>
      <c r="L42" s="17"/>
    </row>
    <row r="43" spans="1:52" s="1" customFormat="1" ht="14.45" customHeight="1">
      <c r="B43" s="17"/>
      <c r="L43" s="17"/>
    </row>
    <row r="44" spans="1:52" s="1" customFormat="1" ht="14.45" customHeight="1">
      <c r="B44" s="17"/>
      <c r="L44" s="17"/>
    </row>
    <row r="45" spans="1:52" s="1" customFormat="1" ht="14.45" customHeight="1">
      <c r="B45" s="17"/>
      <c r="L45" s="17"/>
    </row>
    <row r="46" spans="1:52" s="1" customFormat="1" ht="14.45" customHeight="1">
      <c r="B46" s="17"/>
      <c r="L46" s="17"/>
    </row>
    <row r="47" spans="1:52" s="1" customFormat="1" ht="14.45" customHeight="1">
      <c r="B47" s="17"/>
      <c r="L47" s="17"/>
    </row>
    <row r="48" spans="1:52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37"/>
      <c r="D50" s="38" t="s">
        <v>49</v>
      </c>
      <c r="E50" s="39"/>
      <c r="F50" s="39"/>
      <c r="G50" s="38" t="s">
        <v>50</v>
      </c>
      <c r="H50" s="39"/>
      <c r="I50" s="39"/>
      <c r="J50" s="39"/>
      <c r="K50" s="39"/>
      <c r="L50" s="37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26"/>
      <c r="B61" s="27"/>
      <c r="C61" s="26"/>
      <c r="D61" s="40" t="s">
        <v>51</v>
      </c>
      <c r="E61" s="29"/>
      <c r="F61" s="102" t="s">
        <v>52</v>
      </c>
      <c r="G61" s="40" t="s">
        <v>51</v>
      </c>
      <c r="H61" s="29"/>
      <c r="I61" s="157">
        <v>44595</v>
      </c>
      <c r="J61" s="103" t="s">
        <v>52</v>
      </c>
      <c r="K61" s="29"/>
      <c r="L61" s="37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26"/>
      <c r="B65" s="27"/>
      <c r="C65" s="26"/>
      <c r="D65" s="38" t="s">
        <v>53</v>
      </c>
      <c r="E65" s="41"/>
      <c r="F65" s="41"/>
      <c r="G65" s="38" t="s">
        <v>54</v>
      </c>
      <c r="H65" s="41"/>
      <c r="I65" s="41"/>
      <c r="J65" s="41"/>
      <c r="K65" s="41"/>
      <c r="L65" s="37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F75" s="158">
        <v>44595</v>
      </c>
      <c r="L75" s="17"/>
    </row>
    <row r="76" spans="1:31" s="2" customFormat="1" ht="12.75">
      <c r="A76" s="26"/>
      <c r="B76" s="27"/>
      <c r="C76" s="26"/>
      <c r="D76" s="40" t="s">
        <v>51</v>
      </c>
      <c r="E76" s="29"/>
      <c r="F76" s="102" t="s">
        <v>52</v>
      </c>
      <c r="G76" s="40" t="s">
        <v>51</v>
      </c>
      <c r="H76" s="29"/>
      <c r="I76" s="29"/>
      <c r="J76" s="103" t="s">
        <v>52</v>
      </c>
      <c r="K76" s="29"/>
      <c r="L76" s="37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</row>
    <row r="77" spans="1:31" s="2" customFormat="1" ht="14.45" customHeight="1">
      <c r="A77" s="26"/>
      <c r="B77" s="42"/>
      <c r="C77" s="43"/>
      <c r="D77" s="43"/>
      <c r="E77" s="43"/>
      <c r="F77" s="43"/>
      <c r="G77" s="43"/>
      <c r="H77" s="43"/>
      <c r="I77" s="43"/>
      <c r="J77" s="43"/>
      <c r="K77" s="43"/>
      <c r="L77" s="37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</row>
    <row r="81" spans="1:47" s="2" customFormat="1" ht="6.95" customHeight="1">
      <c r="A81" s="26"/>
      <c r="B81" s="44"/>
      <c r="C81" s="45"/>
      <c r="D81" s="45"/>
      <c r="E81" s="45"/>
      <c r="F81" s="45"/>
      <c r="G81" s="45"/>
      <c r="H81" s="45"/>
      <c r="I81" s="45"/>
      <c r="J81" s="45"/>
      <c r="K81" s="45"/>
      <c r="L81" s="37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</row>
    <row r="82" spans="1:47" s="2" customFormat="1" ht="24.95" customHeight="1">
      <c r="A82" s="26"/>
      <c r="B82" s="27"/>
      <c r="C82" s="18" t="s">
        <v>84</v>
      </c>
      <c r="D82" s="26"/>
      <c r="E82" s="26"/>
      <c r="F82" s="26"/>
      <c r="G82" s="26"/>
      <c r="H82" s="26"/>
      <c r="I82" s="26"/>
      <c r="J82" s="26"/>
      <c r="K82" s="26"/>
      <c r="L82" s="37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</row>
    <row r="83" spans="1:47" s="2" customFormat="1" ht="6.95" customHeight="1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37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</row>
    <row r="84" spans="1:47" s="2" customFormat="1" ht="12" customHeight="1">
      <c r="A84" s="26"/>
      <c r="B84" s="27"/>
      <c r="C84" s="23" t="s">
        <v>13</v>
      </c>
      <c r="D84" s="26"/>
      <c r="E84" s="26"/>
      <c r="F84" s="26"/>
      <c r="G84" s="26"/>
      <c r="H84" s="26"/>
      <c r="I84" s="26"/>
      <c r="J84" s="26"/>
      <c r="K84" s="26"/>
      <c r="L84" s="37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</row>
    <row r="85" spans="1:47" s="2" customFormat="1" ht="45" customHeight="1">
      <c r="A85" s="26"/>
      <c r="B85" s="27"/>
      <c r="C85" s="26"/>
      <c r="D85" s="26"/>
      <c r="E85" s="193" t="str">
        <f>E7</f>
        <v>Výkaz výmer - 3 - Oprava živičného krytu vozovky vo vnútrobloku ciest Nám. Matice slovenskej a Ul. SNP vrátane parkovísk (Soprán-Satur-COOP-Tulipán)</v>
      </c>
      <c r="F85" s="193"/>
      <c r="G85" s="193"/>
      <c r="H85" s="193"/>
      <c r="I85" s="193"/>
      <c r="J85" s="26"/>
      <c r="K85" s="26"/>
      <c r="L85" s="37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</row>
    <row r="86" spans="1:47" s="2" customFormat="1" ht="6.95" customHeight="1">
      <c r="A86" s="26"/>
      <c r="B86" s="27"/>
      <c r="C86" s="26"/>
      <c r="D86" s="26"/>
      <c r="E86" s="26"/>
      <c r="F86" s="26"/>
      <c r="G86" s="26"/>
      <c r="H86" s="26"/>
      <c r="I86" s="26"/>
      <c r="J86" s="26"/>
      <c r="K86" s="26"/>
      <c r="L86" s="37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</row>
    <row r="87" spans="1:47" s="2" customFormat="1" ht="12" customHeight="1">
      <c r="A87" s="26"/>
      <c r="B87" s="27"/>
      <c r="C87" s="23" t="s">
        <v>17</v>
      </c>
      <c r="D87" s="26"/>
      <c r="E87" s="26"/>
      <c r="F87" s="21" t="str">
        <f>F10</f>
        <v>Ul. Nám. Matice slovenskej, Ul. SNP, Žiar nad Hronom</v>
      </c>
      <c r="G87" s="26"/>
      <c r="H87" s="26"/>
      <c r="I87" s="23" t="s">
        <v>19</v>
      </c>
      <c r="J87" s="50">
        <f>IF(J10="","",J10)</f>
        <v>44595</v>
      </c>
      <c r="K87" s="26"/>
      <c r="L87" s="37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</row>
    <row r="88" spans="1:47" s="2" customFormat="1" ht="6.95" customHeight="1">
      <c r="A88" s="26"/>
      <c r="B88" s="27"/>
      <c r="C88" s="26"/>
      <c r="D88" s="26"/>
      <c r="E88" s="26"/>
      <c r="F88" s="26"/>
      <c r="G88" s="26"/>
      <c r="H88" s="26"/>
      <c r="I88" s="26"/>
      <c r="J88" s="26"/>
      <c r="K88" s="26"/>
      <c r="L88" s="37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</row>
    <row r="89" spans="1:47" s="2" customFormat="1" ht="15.2" customHeight="1">
      <c r="A89" s="26"/>
      <c r="B89" s="27"/>
      <c r="C89" s="23" t="s">
        <v>21</v>
      </c>
      <c r="D89" s="26"/>
      <c r="E89" s="26"/>
      <c r="F89" s="21" t="str">
        <f>E13</f>
        <v>Mesto Žiar nad Hronom, Ul. Š. Moysesa 46, 965 19 Žiar nad Hronom</v>
      </c>
      <c r="G89" s="26"/>
      <c r="H89" s="26"/>
      <c r="I89" s="23" t="s">
        <v>29</v>
      </c>
      <c r="J89" s="24" t="str">
        <f>E19</f>
        <v xml:space="preserve"> </v>
      </c>
      <c r="K89" s="26"/>
      <c r="L89" s="37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</row>
    <row r="90" spans="1:47" s="2" customFormat="1" ht="73.5" customHeight="1">
      <c r="A90" s="26"/>
      <c r="B90" s="27"/>
      <c r="C90" s="23" t="s">
        <v>27</v>
      </c>
      <c r="D90" s="26"/>
      <c r="E90" s="26"/>
      <c r="F90" s="21" t="str">
        <f>IF(E16="","",E16)</f>
        <v xml:space="preserve"> </v>
      </c>
      <c r="G90" s="26"/>
      <c r="H90" s="26"/>
      <c r="I90" s="23" t="s">
        <v>31</v>
      </c>
      <c r="J90" s="24" t="str">
        <f>E22</f>
        <v>Technické služby Žiar nad Hronom, spol. s r.o., Ul. A. Dubčeka 45, 965 01 Žiar nad Hronom</v>
      </c>
      <c r="K90" s="26"/>
      <c r="L90" s="37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</row>
    <row r="91" spans="1:47" s="2" customFormat="1" ht="10.35" customHeight="1">
      <c r="A91" s="26"/>
      <c r="B91" s="27"/>
      <c r="C91" s="26"/>
      <c r="D91" s="26"/>
      <c r="E91" s="26"/>
      <c r="F91" s="26"/>
      <c r="G91" s="26"/>
      <c r="H91" s="26"/>
      <c r="I91" s="26"/>
      <c r="J91" s="26"/>
      <c r="K91" s="26"/>
      <c r="L91" s="37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</row>
    <row r="92" spans="1:47" s="2" customFormat="1" ht="29.25" customHeight="1">
      <c r="A92" s="26"/>
      <c r="B92" s="27"/>
      <c r="C92" s="104" t="s">
        <v>85</v>
      </c>
      <c r="D92" s="96"/>
      <c r="E92" s="96"/>
      <c r="F92" s="96"/>
      <c r="G92" s="96"/>
      <c r="H92" s="96"/>
      <c r="I92" s="96"/>
      <c r="J92" s="105" t="s">
        <v>86</v>
      </c>
      <c r="K92" s="96"/>
      <c r="L92" s="37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</row>
    <row r="93" spans="1:47" s="2" customFormat="1" ht="10.35" customHeight="1">
      <c r="A93" s="26"/>
      <c r="B93" s="27"/>
      <c r="C93" s="26"/>
      <c r="D93" s="26"/>
      <c r="E93" s="26"/>
      <c r="F93" s="26"/>
      <c r="G93" s="26"/>
      <c r="H93" s="26"/>
      <c r="I93" s="26"/>
      <c r="J93" s="26"/>
      <c r="K93" s="26"/>
      <c r="L93" s="37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</row>
    <row r="94" spans="1:47" s="2" customFormat="1" ht="22.9" customHeight="1">
      <c r="A94" s="26"/>
      <c r="B94" s="27"/>
      <c r="C94" s="106" t="s">
        <v>87</v>
      </c>
      <c r="D94" s="26"/>
      <c r="E94" s="26"/>
      <c r="F94" s="26"/>
      <c r="G94" s="26"/>
      <c r="H94" s="26"/>
      <c r="I94" s="26"/>
      <c r="J94" s="66">
        <f>J121</f>
        <v>0</v>
      </c>
      <c r="K94" s="26"/>
      <c r="L94" s="37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  <c r="AU94" s="14" t="s">
        <v>88</v>
      </c>
    </row>
    <row r="95" spans="1:47" s="9" customFormat="1" ht="24.95" customHeight="1">
      <c r="B95" s="107"/>
      <c r="D95" s="108" t="s">
        <v>89</v>
      </c>
      <c r="E95" s="109"/>
      <c r="F95" s="109"/>
      <c r="G95" s="109"/>
      <c r="H95" s="109"/>
      <c r="I95" s="109"/>
      <c r="J95" s="110">
        <f>J122</f>
        <v>0</v>
      </c>
      <c r="L95" s="107"/>
    </row>
    <row r="96" spans="1:47" s="10" customFormat="1" ht="19.899999999999999" customHeight="1">
      <c r="B96" s="111"/>
      <c r="D96" s="112" t="s">
        <v>90</v>
      </c>
      <c r="E96" s="113"/>
      <c r="F96" s="113"/>
      <c r="G96" s="113"/>
      <c r="H96" s="113"/>
      <c r="I96" s="113"/>
      <c r="J96" s="114">
        <f>J123</f>
        <v>0</v>
      </c>
      <c r="L96" s="111"/>
    </row>
    <row r="97" spans="1:31" s="10" customFormat="1" ht="19.899999999999999" customHeight="1">
      <c r="B97" s="111"/>
      <c r="D97" s="112" t="s">
        <v>91</v>
      </c>
      <c r="E97" s="113"/>
      <c r="F97" s="113"/>
      <c r="G97" s="113"/>
      <c r="H97" s="113"/>
      <c r="I97" s="113"/>
      <c r="J97" s="114">
        <f>J126</f>
        <v>0</v>
      </c>
      <c r="L97" s="111"/>
    </row>
    <row r="98" spans="1:31" s="10" customFormat="1" ht="19.899999999999999" customHeight="1">
      <c r="B98" s="111"/>
      <c r="D98" s="112" t="s">
        <v>92</v>
      </c>
      <c r="E98" s="113"/>
      <c r="F98" s="113"/>
      <c r="G98" s="113"/>
      <c r="H98" s="113"/>
      <c r="I98" s="113"/>
      <c r="J98" s="114">
        <f>J128</f>
        <v>0</v>
      </c>
      <c r="L98" s="111"/>
    </row>
    <row r="99" spans="1:31" s="9" customFormat="1" ht="24.95" customHeight="1">
      <c r="B99" s="107"/>
      <c r="D99" s="108" t="s">
        <v>89</v>
      </c>
      <c r="E99" s="109"/>
      <c r="F99" s="109"/>
      <c r="G99" s="109"/>
      <c r="H99" s="109"/>
      <c r="I99" s="109"/>
      <c r="J99" s="110">
        <f>J130</f>
        <v>0</v>
      </c>
      <c r="L99" s="107"/>
    </row>
    <row r="100" spans="1:31" s="10" customFormat="1" ht="19.899999999999999" customHeight="1">
      <c r="B100" s="111"/>
      <c r="D100" s="112" t="s">
        <v>90</v>
      </c>
      <c r="E100" s="113"/>
      <c r="F100" s="113"/>
      <c r="G100" s="113"/>
      <c r="H100" s="113"/>
      <c r="I100" s="113"/>
      <c r="J100" s="114">
        <f>J131</f>
        <v>0</v>
      </c>
      <c r="L100" s="111"/>
    </row>
    <row r="101" spans="1:31" s="10" customFormat="1" ht="19.899999999999999" customHeight="1">
      <c r="B101" s="111"/>
      <c r="D101" s="112" t="s">
        <v>91</v>
      </c>
      <c r="E101" s="113"/>
      <c r="F101" s="113"/>
      <c r="G101" s="113"/>
      <c r="H101" s="113"/>
      <c r="I101" s="113"/>
      <c r="J101" s="114">
        <f>J132</f>
        <v>0</v>
      </c>
      <c r="L101" s="111"/>
    </row>
    <row r="102" spans="1:31" s="10" customFormat="1" ht="19.899999999999999" customHeight="1">
      <c r="B102" s="111"/>
      <c r="D102" s="112" t="s">
        <v>93</v>
      </c>
      <c r="E102" s="113"/>
      <c r="F102" s="113"/>
      <c r="G102" s="113"/>
      <c r="H102" s="113"/>
      <c r="I102" s="113"/>
      <c r="J102" s="114">
        <f>J135</f>
        <v>0</v>
      </c>
      <c r="L102" s="111"/>
    </row>
    <row r="103" spans="1:31" s="10" customFormat="1" ht="19.899999999999999" customHeight="1">
      <c r="B103" s="111"/>
      <c r="D103" s="112" t="s">
        <v>94</v>
      </c>
      <c r="E103" s="113"/>
      <c r="F103" s="113"/>
      <c r="G103" s="113"/>
      <c r="H103" s="113"/>
      <c r="I103" s="113"/>
      <c r="J103" s="114">
        <f>J141</f>
        <v>0</v>
      </c>
      <c r="L103" s="111"/>
    </row>
    <row r="104" spans="1:31" s="2" customFormat="1" ht="21.75" customHeight="1">
      <c r="A104" s="26"/>
      <c r="B104" s="27"/>
      <c r="C104" s="26"/>
      <c r="D104" s="26"/>
      <c r="E104" s="26"/>
      <c r="F104" s="26"/>
      <c r="G104" s="26"/>
      <c r="H104" s="26"/>
      <c r="I104" s="26"/>
      <c r="J104" s="26"/>
      <c r="K104" s="26"/>
      <c r="L104" s="37"/>
      <c r="S104" s="26"/>
      <c r="T104" s="26"/>
      <c r="U104" s="26"/>
      <c r="V104" s="26"/>
      <c r="W104" s="26"/>
      <c r="X104" s="26"/>
      <c r="Y104" s="26"/>
      <c r="Z104" s="26"/>
      <c r="AA104" s="26"/>
      <c r="AB104" s="26"/>
      <c r="AC104" s="26"/>
      <c r="AD104" s="26"/>
      <c r="AE104" s="26"/>
    </row>
    <row r="105" spans="1:31" s="2" customFormat="1" ht="6.95" customHeight="1">
      <c r="A105" s="26"/>
      <c r="B105" s="42"/>
      <c r="C105" s="43"/>
      <c r="D105" s="43"/>
      <c r="E105" s="43"/>
      <c r="F105" s="43"/>
      <c r="G105" s="43"/>
      <c r="H105" s="43"/>
      <c r="I105" s="43"/>
      <c r="J105" s="43"/>
      <c r="K105" s="43"/>
      <c r="L105" s="37"/>
      <c r="S105" s="26"/>
      <c r="T105" s="26"/>
      <c r="U105" s="26"/>
      <c r="V105" s="26"/>
      <c r="W105" s="26"/>
      <c r="X105" s="26"/>
      <c r="Y105" s="26"/>
      <c r="Z105" s="26"/>
      <c r="AA105" s="26"/>
      <c r="AB105" s="26"/>
      <c r="AC105" s="26"/>
      <c r="AD105" s="26"/>
      <c r="AE105" s="26"/>
    </row>
    <row r="109" spans="1:31" s="2" customFormat="1" ht="6.95" customHeight="1">
      <c r="A109" s="26"/>
      <c r="B109" s="44"/>
      <c r="C109" s="45"/>
      <c r="D109" s="45"/>
      <c r="E109" s="45"/>
      <c r="F109" s="45"/>
      <c r="G109" s="45"/>
      <c r="H109" s="45"/>
      <c r="I109" s="45"/>
      <c r="J109" s="45"/>
      <c r="K109" s="45"/>
      <c r="L109" s="37"/>
      <c r="S109" s="26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  <c r="AE109" s="26"/>
    </row>
    <row r="110" spans="1:31" s="2" customFormat="1" ht="24.95" customHeight="1">
      <c r="A110" s="26"/>
      <c r="B110" s="27"/>
      <c r="C110" s="18" t="s">
        <v>95</v>
      </c>
      <c r="D110" s="26"/>
      <c r="E110" s="26"/>
      <c r="F110" s="26"/>
      <c r="G110" s="26"/>
      <c r="H110" s="26"/>
      <c r="I110" s="26"/>
      <c r="J110" s="26"/>
      <c r="K110" s="26"/>
      <c r="L110" s="37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</row>
    <row r="111" spans="1:31" s="2" customFormat="1" ht="6.95" customHeight="1">
      <c r="A111" s="26"/>
      <c r="B111" s="27"/>
      <c r="C111" s="26"/>
      <c r="D111" s="26"/>
      <c r="E111" s="26"/>
      <c r="F111" s="26"/>
      <c r="G111" s="26"/>
      <c r="H111" s="26"/>
      <c r="I111" s="26"/>
      <c r="J111" s="26"/>
      <c r="K111" s="26"/>
      <c r="L111" s="37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</row>
    <row r="112" spans="1:31" s="2" customFormat="1" ht="12" customHeight="1">
      <c r="A112" s="26"/>
      <c r="B112" s="27"/>
      <c r="C112" s="23" t="s">
        <v>13</v>
      </c>
      <c r="D112" s="26"/>
      <c r="E112" s="26"/>
      <c r="F112" s="26"/>
      <c r="G112" s="26"/>
      <c r="H112" s="26"/>
      <c r="I112" s="26"/>
      <c r="J112" s="26"/>
      <c r="K112" s="26"/>
      <c r="L112" s="37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</row>
    <row r="113" spans="1:65" s="2" customFormat="1" ht="45" customHeight="1">
      <c r="A113" s="26"/>
      <c r="B113" s="27"/>
      <c r="C113" s="26"/>
      <c r="D113" s="26"/>
      <c r="E113" s="193" t="str">
        <f>E7</f>
        <v>Výkaz výmer - 3 - Oprava živičného krytu vozovky vo vnútrobloku ciest Nám. Matice slovenskej a Ul. SNP vrátane parkovísk (Soprán-Satur-COOP-Tulipán)</v>
      </c>
      <c r="F113" s="193"/>
      <c r="G113" s="193"/>
      <c r="H113" s="193"/>
      <c r="I113" s="193"/>
      <c r="J113" s="26"/>
      <c r="K113" s="26"/>
      <c r="L113" s="37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</row>
    <row r="114" spans="1:65" s="2" customFormat="1" ht="6.95" customHeight="1">
      <c r="A114" s="26"/>
      <c r="B114" s="27"/>
      <c r="C114" s="26"/>
      <c r="D114" s="26"/>
      <c r="E114" s="26"/>
      <c r="F114" s="26"/>
      <c r="G114" s="26"/>
      <c r="H114" s="26"/>
      <c r="I114" s="26"/>
      <c r="J114" s="26"/>
      <c r="K114" s="26"/>
      <c r="L114" s="37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</row>
    <row r="115" spans="1:65" s="2" customFormat="1" ht="12" customHeight="1">
      <c r="A115" s="26"/>
      <c r="B115" s="27"/>
      <c r="C115" s="23" t="s">
        <v>17</v>
      </c>
      <c r="D115" s="26"/>
      <c r="E115" s="26"/>
      <c r="F115" s="21" t="str">
        <f>F10</f>
        <v>Ul. Nám. Matice slovenskej, Ul. SNP, Žiar nad Hronom</v>
      </c>
      <c r="G115" s="26"/>
      <c r="H115" s="26"/>
      <c r="I115" s="23" t="s">
        <v>19</v>
      </c>
      <c r="J115" s="50">
        <f>IF(J10="","",J10)</f>
        <v>44595</v>
      </c>
      <c r="K115" s="26"/>
      <c r="L115" s="37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</row>
    <row r="116" spans="1:65" s="2" customFormat="1" ht="6.95" customHeight="1">
      <c r="A116" s="26"/>
      <c r="B116" s="27"/>
      <c r="C116" s="26"/>
      <c r="D116" s="26"/>
      <c r="E116" s="26"/>
      <c r="F116" s="26"/>
      <c r="G116" s="26"/>
      <c r="H116" s="26"/>
      <c r="I116" s="26"/>
      <c r="J116" s="26"/>
      <c r="K116" s="26"/>
      <c r="L116" s="37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</row>
    <row r="117" spans="1:65" s="2" customFormat="1" ht="15.2" customHeight="1">
      <c r="A117" s="26"/>
      <c r="B117" s="27"/>
      <c r="C117" s="23" t="s">
        <v>21</v>
      </c>
      <c r="D117" s="26"/>
      <c r="E117" s="26"/>
      <c r="F117" s="21" t="str">
        <f>E13</f>
        <v>Mesto Žiar nad Hronom, Ul. Š. Moysesa 46, 965 19 Žiar nad Hronom</v>
      </c>
      <c r="G117" s="26"/>
      <c r="H117" s="26"/>
      <c r="I117" s="23" t="s">
        <v>29</v>
      </c>
      <c r="J117" s="24" t="str">
        <f>E19</f>
        <v xml:space="preserve"> </v>
      </c>
      <c r="K117" s="26"/>
      <c r="L117" s="37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</row>
    <row r="118" spans="1:65" s="2" customFormat="1" ht="66" customHeight="1">
      <c r="A118" s="26"/>
      <c r="B118" s="27"/>
      <c r="C118" s="23" t="s">
        <v>27</v>
      </c>
      <c r="D118" s="26"/>
      <c r="E118" s="26"/>
      <c r="F118" s="21" t="str">
        <f>IF(E16="","",E16)</f>
        <v xml:space="preserve"> </v>
      </c>
      <c r="G118" s="26"/>
      <c r="H118" s="26"/>
      <c r="I118" s="23" t="s">
        <v>31</v>
      </c>
      <c r="J118" s="24" t="str">
        <f>E22</f>
        <v>Technické služby Žiar nad Hronom, spol. s r.o., Ul. A. Dubčeka 45, 965 01 Žiar nad Hronom</v>
      </c>
      <c r="K118" s="26"/>
      <c r="L118" s="37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</row>
    <row r="119" spans="1:65" s="2" customFormat="1" ht="10.35" customHeight="1">
      <c r="A119" s="26"/>
      <c r="B119" s="27"/>
      <c r="C119" s="26"/>
      <c r="D119" s="26"/>
      <c r="E119" s="26"/>
      <c r="F119" s="26"/>
      <c r="G119" s="26"/>
      <c r="H119" s="26"/>
      <c r="I119" s="26"/>
      <c r="J119" s="26"/>
      <c r="K119" s="26"/>
      <c r="L119" s="37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</row>
    <row r="120" spans="1:65" s="11" customFormat="1" ht="29.25" customHeight="1">
      <c r="A120" s="115"/>
      <c r="B120" s="116"/>
      <c r="C120" s="117" t="s">
        <v>96</v>
      </c>
      <c r="D120" s="118" t="s">
        <v>61</v>
      </c>
      <c r="E120" s="118" t="s">
        <v>57</v>
      </c>
      <c r="F120" s="118" t="s">
        <v>58</v>
      </c>
      <c r="G120" s="118" t="s">
        <v>97</v>
      </c>
      <c r="H120" s="118" t="s">
        <v>98</v>
      </c>
      <c r="I120" s="118" t="s">
        <v>99</v>
      </c>
      <c r="J120" s="119" t="s">
        <v>86</v>
      </c>
      <c r="K120" s="120" t="s">
        <v>100</v>
      </c>
      <c r="L120" s="121"/>
      <c r="M120" s="57" t="s">
        <v>1</v>
      </c>
      <c r="N120" s="58" t="s">
        <v>40</v>
      </c>
      <c r="O120" s="58" t="s">
        <v>101</v>
      </c>
      <c r="P120" s="58" t="s">
        <v>102</v>
      </c>
      <c r="Q120" s="58" t="s">
        <v>103</v>
      </c>
      <c r="R120" s="58" t="s">
        <v>104</v>
      </c>
      <c r="S120" s="58" t="s">
        <v>105</v>
      </c>
      <c r="T120" s="59" t="s">
        <v>106</v>
      </c>
      <c r="U120" s="115"/>
      <c r="V120" s="115"/>
      <c r="W120" s="115"/>
      <c r="X120" s="115"/>
      <c r="Y120" s="115"/>
      <c r="Z120" s="115"/>
      <c r="AA120" s="115"/>
      <c r="AB120" s="115"/>
      <c r="AC120" s="115"/>
      <c r="AD120" s="115"/>
      <c r="AE120" s="115"/>
    </row>
    <row r="121" spans="1:65" s="2" customFormat="1" ht="22.9" customHeight="1">
      <c r="A121" s="26"/>
      <c r="B121" s="27"/>
      <c r="C121" s="64" t="s">
        <v>87</v>
      </c>
      <c r="D121" s="26"/>
      <c r="E121" s="26"/>
      <c r="F121" s="26"/>
      <c r="G121" s="26"/>
      <c r="H121" s="26"/>
      <c r="I121" s="26"/>
      <c r="J121" s="122">
        <f>BK121</f>
        <v>0</v>
      </c>
      <c r="K121" s="26"/>
      <c r="L121" s="27"/>
      <c r="M121" s="60"/>
      <c r="N121" s="51"/>
      <c r="O121" s="61"/>
      <c r="P121" s="123">
        <f>P122+P130</f>
        <v>897.97533500000009</v>
      </c>
      <c r="Q121" s="61"/>
      <c r="R121" s="123">
        <f>R122+R130</f>
        <v>522.15515000000005</v>
      </c>
      <c r="S121" s="61"/>
      <c r="T121" s="124">
        <f>T122+T130</f>
        <v>300.98499999999996</v>
      </c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  <c r="AT121" s="14" t="s">
        <v>75</v>
      </c>
      <c r="AU121" s="14" t="s">
        <v>88</v>
      </c>
      <c r="BK121" s="125">
        <f>BK122+BK130</f>
        <v>0</v>
      </c>
    </row>
    <row r="122" spans="1:65" s="12" customFormat="1" ht="25.9" customHeight="1">
      <c r="B122" s="126"/>
      <c r="D122" s="127" t="s">
        <v>75</v>
      </c>
      <c r="E122" s="128" t="s">
        <v>107</v>
      </c>
      <c r="F122" s="128" t="s">
        <v>108</v>
      </c>
      <c r="J122" s="129">
        <f>BK122</f>
        <v>0</v>
      </c>
      <c r="L122" s="126"/>
      <c r="M122" s="130"/>
      <c r="N122" s="131"/>
      <c r="O122" s="131"/>
      <c r="P122" s="132">
        <f>P123+P126+P128</f>
        <v>529.68133</v>
      </c>
      <c r="Q122" s="131"/>
      <c r="R122" s="132">
        <f>R123+R126+R128</f>
        <v>84.615569999999991</v>
      </c>
      <c r="S122" s="131"/>
      <c r="T122" s="133">
        <f>T123+T126+T128</f>
        <v>300.98499999999996</v>
      </c>
      <c r="AR122" s="127" t="s">
        <v>81</v>
      </c>
      <c r="AT122" s="134" t="s">
        <v>75</v>
      </c>
      <c r="AU122" s="134" t="s">
        <v>76</v>
      </c>
      <c r="AY122" s="127" t="s">
        <v>109</v>
      </c>
      <c r="BK122" s="135">
        <f>BK123+BK126+BK128</f>
        <v>0</v>
      </c>
    </row>
    <row r="123" spans="1:65" s="12" customFormat="1" ht="22.9" customHeight="1">
      <c r="B123" s="126"/>
      <c r="D123" s="127" t="s">
        <v>75</v>
      </c>
      <c r="E123" s="136" t="s">
        <v>81</v>
      </c>
      <c r="F123" s="136" t="s">
        <v>110</v>
      </c>
      <c r="J123" s="137">
        <f>BK123</f>
        <v>0</v>
      </c>
      <c r="L123" s="126"/>
      <c r="M123" s="130"/>
      <c r="N123" s="131"/>
      <c r="O123" s="131"/>
      <c r="P123" s="132">
        <f>SUM(P124:P125)</f>
        <v>341.56333000000001</v>
      </c>
      <c r="Q123" s="131"/>
      <c r="R123" s="132">
        <f>SUM(R124:R125)</f>
        <v>0.18332999999999999</v>
      </c>
      <c r="S123" s="131"/>
      <c r="T123" s="133">
        <f>SUM(T124:T125)</f>
        <v>300.98499999999996</v>
      </c>
      <c r="AR123" s="127" t="s">
        <v>81</v>
      </c>
      <c r="AT123" s="134" t="s">
        <v>75</v>
      </c>
      <c r="AU123" s="134" t="s">
        <v>81</v>
      </c>
      <c r="AY123" s="127" t="s">
        <v>109</v>
      </c>
      <c r="BK123" s="135">
        <f>SUM(BK124:BK125)</f>
        <v>0</v>
      </c>
    </row>
    <row r="124" spans="1:65" s="2" customFormat="1" ht="37.9" customHeight="1">
      <c r="A124" s="26"/>
      <c r="B124" s="138"/>
      <c r="C124" s="139" t="s">
        <v>111</v>
      </c>
      <c r="D124" s="139" t="s">
        <v>112</v>
      </c>
      <c r="E124" s="140" t="s">
        <v>113</v>
      </c>
      <c r="F124" s="141" t="s">
        <v>114</v>
      </c>
      <c r="G124" s="142" t="s">
        <v>115</v>
      </c>
      <c r="H124" s="143">
        <v>2619</v>
      </c>
      <c r="I124" s="144"/>
      <c r="J124" s="144">
        <f>ROUND(I124*H124,2)</f>
        <v>0</v>
      </c>
      <c r="K124" s="145"/>
      <c r="L124" s="27"/>
      <c r="M124" s="146" t="s">
        <v>1</v>
      </c>
      <c r="N124" s="147" t="s">
        <v>42</v>
      </c>
      <c r="O124" s="148">
        <v>0.10507</v>
      </c>
      <c r="P124" s="148">
        <f>O124*H124</f>
        <v>275.17833000000002</v>
      </c>
      <c r="Q124" s="148">
        <v>6.9999999999999994E-5</v>
      </c>
      <c r="R124" s="148">
        <f>Q124*H124</f>
        <v>0.18332999999999999</v>
      </c>
      <c r="S124" s="148">
        <v>0.10199999999999999</v>
      </c>
      <c r="T124" s="149">
        <f>S124*H124</f>
        <v>267.13799999999998</v>
      </c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  <c r="AR124" s="150" t="s">
        <v>116</v>
      </c>
      <c r="AT124" s="150" t="s">
        <v>112</v>
      </c>
      <c r="AU124" s="150" t="s">
        <v>117</v>
      </c>
      <c r="AY124" s="14" t="s">
        <v>109</v>
      </c>
      <c r="BE124" s="151">
        <f>IF(N124="základná",J124,0)</f>
        <v>0</v>
      </c>
      <c r="BF124" s="151">
        <f>IF(N124="znížená",J124,0)</f>
        <v>0</v>
      </c>
      <c r="BG124" s="151">
        <f>IF(N124="zákl. prenesená",J124,0)</f>
        <v>0</v>
      </c>
      <c r="BH124" s="151">
        <f>IF(N124="zníž. prenesená",J124,0)</f>
        <v>0</v>
      </c>
      <c r="BI124" s="151">
        <f>IF(N124="nulová",J124,0)</f>
        <v>0</v>
      </c>
      <c r="BJ124" s="14" t="s">
        <v>117</v>
      </c>
      <c r="BK124" s="151">
        <f>ROUND(I124*H124,2)</f>
        <v>0</v>
      </c>
      <c r="BL124" s="14" t="s">
        <v>116</v>
      </c>
      <c r="BM124" s="150" t="s">
        <v>118</v>
      </c>
    </row>
    <row r="125" spans="1:65" s="2" customFormat="1" ht="33" customHeight="1">
      <c r="A125" s="26"/>
      <c r="B125" s="138"/>
      <c r="C125" s="139" t="s">
        <v>119</v>
      </c>
      <c r="D125" s="139" t="s">
        <v>112</v>
      </c>
      <c r="E125" s="140" t="s">
        <v>120</v>
      </c>
      <c r="F125" s="141" t="s">
        <v>121</v>
      </c>
      <c r="G125" s="142" t="s">
        <v>115</v>
      </c>
      <c r="H125" s="143">
        <v>187</v>
      </c>
      <c r="I125" s="144"/>
      <c r="J125" s="144">
        <f>ROUND(I125*H125,2)</f>
        <v>0</v>
      </c>
      <c r="K125" s="145"/>
      <c r="L125" s="27"/>
      <c r="M125" s="146" t="s">
        <v>1</v>
      </c>
      <c r="N125" s="147" t="s">
        <v>42</v>
      </c>
      <c r="O125" s="148">
        <v>0.35499999999999998</v>
      </c>
      <c r="P125" s="148">
        <f>O125*H125</f>
        <v>66.384999999999991</v>
      </c>
      <c r="Q125" s="148">
        <v>0</v>
      </c>
      <c r="R125" s="148">
        <f>Q125*H125</f>
        <v>0</v>
      </c>
      <c r="S125" s="148">
        <v>0.18099999999999999</v>
      </c>
      <c r="T125" s="149">
        <f>S125*H125</f>
        <v>33.847000000000001</v>
      </c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  <c r="AR125" s="150" t="s">
        <v>116</v>
      </c>
      <c r="AT125" s="150" t="s">
        <v>112</v>
      </c>
      <c r="AU125" s="150" t="s">
        <v>117</v>
      </c>
      <c r="AY125" s="14" t="s">
        <v>109</v>
      </c>
      <c r="BE125" s="151">
        <f>IF(N125="základná",J125,0)</f>
        <v>0</v>
      </c>
      <c r="BF125" s="151">
        <f>IF(N125="znížená",J125,0)</f>
        <v>0</v>
      </c>
      <c r="BG125" s="151">
        <f>IF(N125="zákl. prenesená",J125,0)</f>
        <v>0</v>
      </c>
      <c r="BH125" s="151">
        <f>IF(N125="zníž. prenesená",J125,0)</f>
        <v>0</v>
      </c>
      <c r="BI125" s="151">
        <f>IF(N125="nulová",J125,0)</f>
        <v>0</v>
      </c>
      <c r="BJ125" s="14" t="s">
        <v>117</v>
      </c>
      <c r="BK125" s="151">
        <f>ROUND(I125*H125,2)</f>
        <v>0</v>
      </c>
      <c r="BL125" s="14" t="s">
        <v>116</v>
      </c>
      <c r="BM125" s="150" t="s">
        <v>122</v>
      </c>
    </row>
    <row r="126" spans="1:65" s="12" customFormat="1" ht="22.9" customHeight="1">
      <c r="B126" s="126"/>
      <c r="D126" s="127" t="s">
        <v>75</v>
      </c>
      <c r="E126" s="136" t="s">
        <v>123</v>
      </c>
      <c r="F126" s="136" t="s">
        <v>124</v>
      </c>
      <c r="J126" s="137">
        <f>BK126</f>
        <v>0</v>
      </c>
      <c r="L126" s="126"/>
      <c r="M126" s="130"/>
      <c r="N126" s="131"/>
      <c r="O126" s="131"/>
      <c r="P126" s="132">
        <f>P127</f>
        <v>166.32000000000002</v>
      </c>
      <c r="Q126" s="131"/>
      <c r="R126" s="132">
        <f>R127</f>
        <v>81.946799999999996</v>
      </c>
      <c r="S126" s="131"/>
      <c r="T126" s="133">
        <f>T127</f>
        <v>0</v>
      </c>
      <c r="AR126" s="127" t="s">
        <v>81</v>
      </c>
      <c r="AT126" s="134" t="s">
        <v>75</v>
      </c>
      <c r="AU126" s="134" t="s">
        <v>81</v>
      </c>
      <c r="AY126" s="127" t="s">
        <v>109</v>
      </c>
      <c r="BK126" s="135">
        <f>BK127</f>
        <v>0</v>
      </c>
    </row>
    <row r="127" spans="1:65" s="2" customFormat="1" ht="44.25" customHeight="1">
      <c r="A127" s="26"/>
      <c r="B127" s="138"/>
      <c r="C127" s="139" t="s">
        <v>125</v>
      </c>
      <c r="D127" s="139" t="s">
        <v>112</v>
      </c>
      <c r="E127" s="140" t="s">
        <v>126</v>
      </c>
      <c r="F127" s="141" t="s">
        <v>127</v>
      </c>
      <c r="G127" s="142" t="s">
        <v>115</v>
      </c>
      <c r="H127" s="143">
        <v>360</v>
      </c>
      <c r="I127" s="144"/>
      <c r="J127" s="144">
        <f>ROUND(I127*H127,2)</f>
        <v>0</v>
      </c>
      <c r="K127" s="145"/>
      <c r="L127" s="27"/>
      <c r="M127" s="146" t="s">
        <v>1</v>
      </c>
      <c r="N127" s="147" t="s">
        <v>42</v>
      </c>
      <c r="O127" s="148">
        <v>0.46200000000000002</v>
      </c>
      <c r="P127" s="148">
        <f>O127*H127</f>
        <v>166.32000000000002</v>
      </c>
      <c r="Q127" s="148">
        <v>0.22763</v>
      </c>
      <c r="R127" s="148">
        <f>Q127*H127</f>
        <v>81.946799999999996</v>
      </c>
      <c r="S127" s="148">
        <v>0</v>
      </c>
      <c r="T127" s="149">
        <f>S127*H127</f>
        <v>0</v>
      </c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  <c r="AR127" s="150" t="s">
        <v>116</v>
      </c>
      <c r="AT127" s="150" t="s">
        <v>112</v>
      </c>
      <c r="AU127" s="150" t="s">
        <v>117</v>
      </c>
      <c r="AY127" s="14" t="s">
        <v>109</v>
      </c>
      <c r="BE127" s="151">
        <f>IF(N127="základná",J127,0)</f>
        <v>0</v>
      </c>
      <c r="BF127" s="151">
        <f>IF(N127="znížená",J127,0)</f>
        <v>0</v>
      </c>
      <c r="BG127" s="151">
        <f>IF(N127="zákl. prenesená",J127,0)</f>
        <v>0</v>
      </c>
      <c r="BH127" s="151">
        <f>IF(N127="zníž. prenesená",J127,0)</f>
        <v>0</v>
      </c>
      <c r="BI127" s="151">
        <f>IF(N127="nulová",J127,0)</f>
        <v>0</v>
      </c>
      <c r="BJ127" s="14" t="s">
        <v>117</v>
      </c>
      <c r="BK127" s="151">
        <f>ROUND(I127*H127,2)</f>
        <v>0</v>
      </c>
      <c r="BL127" s="14" t="s">
        <v>116</v>
      </c>
      <c r="BM127" s="150" t="s">
        <v>128</v>
      </c>
    </row>
    <row r="128" spans="1:65" s="12" customFormat="1" ht="22.9" customHeight="1">
      <c r="B128" s="126"/>
      <c r="D128" s="127" t="s">
        <v>75</v>
      </c>
      <c r="E128" s="136" t="s">
        <v>129</v>
      </c>
      <c r="F128" s="136" t="s">
        <v>130</v>
      </c>
      <c r="J128" s="137">
        <f>BK128</f>
        <v>0</v>
      </c>
      <c r="L128" s="126"/>
      <c r="M128" s="130"/>
      <c r="N128" s="131"/>
      <c r="O128" s="131"/>
      <c r="P128" s="132">
        <f>P129</f>
        <v>21.798000000000002</v>
      </c>
      <c r="Q128" s="131"/>
      <c r="R128" s="132">
        <f>R129</f>
        <v>2.4854400000000001</v>
      </c>
      <c r="S128" s="131"/>
      <c r="T128" s="133">
        <f>T129</f>
        <v>0</v>
      </c>
      <c r="AR128" s="127" t="s">
        <v>81</v>
      </c>
      <c r="AT128" s="134" t="s">
        <v>75</v>
      </c>
      <c r="AU128" s="134" t="s">
        <v>81</v>
      </c>
      <c r="AY128" s="127" t="s">
        <v>109</v>
      </c>
      <c r="BK128" s="135">
        <f>BK129</f>
        <v>0</v>
      </c>
    </row>
    <row r="129" spans="1:65" s="2" customFormat="1" ht="24.2" customHeight="1">
      <c r="A129" s="26"/>
      <c r="B129" s="138"/>
      <c r="C129" s="139" t="s">
        <v>7</v>
      </c>
      <c r="D129" s="139" t="s">
        <v>112</v>
      </c>
      <c r="E129" s="140" t="s">
        <v>131</v>
      </c>
      <c r="F129" s="141" t="s">
        <v>132</v>
      </c>
      <c r="G129" s="142" t="s">
        <v>133</v>
      </c>
      <c r="H129" s="143">
        <v>6</v>
      </c>
      <c r="I129" s="144"/>
      <c r="J129" s="144">
        <f>ROUND(I129*H129,2)</f>
        <v>0</v>
      </c>
      <c r="K129" s="145"/>
      <c r="L129" s="27"/>
      <c r="M129" s="146" t="s">
        <v>1</v>
      </c>
      <c r="N129" s="147" t="s">
        <v>42</v>
      </c>
      <c r="O129" s="148">
        <v>3.633</v>
      </c>
      <c r="P129" s="148">
        <f>O129*H129</f>
        <v>21.798000000000002</v>
      </c>
      <c r="Q129" s="148">
        <v>0.41424</v>
      </c>
      <c r="R129" s="148">
        <f>Q129*H129</f>
        <v>2.4854400000000001</v>
      </c>
      <c r="S129" s="148">
        <v>0</v>
      </c>
      <c r="T129" s="149">
        <f>S129*H129</f>
        <v>0</v>
      </c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  <c r="AE129" s="26"/>
      <c r="AR129" s="150" t="s">
        <v>116</v>
      </c>
      <c r="AT129" s="150" t="s">
        <v>112</v>
      </c>
      <c r="AU129" s="150" t="s">
        <v>117</v>
      </c>
      <c r="AY129" s="14" t="s">
        <v>109</v>
      </c>
      <c r="BE129" s="151">
        <f>IF(N129="základná",J129,0)</f>
        <v>0</v>
      </c>
      <c r="BF129" s="151">
        <f>IF(N129="znížená",J129,0)</f>
        <v>0</v>
      </c>
      <c r="BG129" s="151">
        <f>IF(N129="zákl. prenesená",J129,0)</f>
        <v>0</v>
      </c>
      <c r="BH129" s="151">
        <f>IF(N129="zníž. prenesená",J129,0)</f>
        <v>0</v>
      </c>
      <c r="BI129" s="151">
        <f>IF(N129="nulová",J129,0)</f>
        <v>0</v>
      </c>
      <c r="BJ129" s="14" t="s">
        <v>117</v>
      </c>
      <c r="BK129" s="151">
        <f>ROUND(I129*H129,2)</f>
        <v>0</v>
      </c>
      <c r="BL129" s="14" t="s">
        <v>116</v>
      </c>
      <c r="BM129" s="150" t="s">
        <v>134</v>
      </c>
    </row>
    <row r="130" spans="1:65" s="12" customFormat="1" ht="25.9" customHeight="1">
      <c r="B130" s="126"/>
      <c r="D130" s="127" t="s">
        <v>75</v>
      </c>
      <c r="E130" s="128" t="s">
        <v>107</v>
      </c>
      <c r="F130" s="128" t="s">
        <v>108</v>
      </c>
      <c r="J130" s="129">
        <f>BK130</f>
        <v>0</v>
      </c>
      <c r="L130" s="126"/>
      <c r="M130" s="130"/>
      <c r="N130" s="131"/>
      <c r="O130" s="131"/>
      <c r="P130" s="132">
        <f>P131+P132+P135+P141</f>
        <v>368.29400500000003</v>
      </c>
      <c r="Q130" s="131"/>
      <c r="R130" s="132">
        <f>R131+R132+R135+R141</f>
        <v>437.53958000000006</v>
      </c>
      <c r="S130" s="131"/>
      <c r="T130" s="133">
        <f>T131+T132+T135+T141</f>
        <v>0</v>
      </c>
      <c r="AR130" s="127" t="s">
        <v>81</v>
      </c>
      <c r="AT130" s="134" t="s">
        <v>75</v>
      </c>
      <c r="AU130" s="134" t="s">
        <v>76</v>
      </c>
      <c r="AY130" s="127" t="s">
        <v>109</v>
      </c>
      <c r="BK130" s="135">
        <f>BK131+BK132+BK135+BK141</f>
        <v>0</v>
      </c>
    </row>
    <row r="131" spans="1:65" s="12" customFormat="1" ht="22.9" customHeight="1">
      <c r="B131" s="126"/>
      <c r="D131" s="127" t="s">
        <v>75</v>
      </c>
      <c r="E131" s="136" t="s">
        <v>81</v>
      </c>
      <c r="F131" s="136" t="s">
        <v>110</v>
      </c>
      <c r="J131" s="137">
        <f>BK131</f>
        <v>0</v>
      </c>
      <c r="L131" s="126"/>
      <c r="M131" s="130"/>
      <c r="N131" s="131"/>
      <c r="O131" s="131"/>
      <c r="P131" s="132">
        <v>0</v>
      </c>
      <c r="Q131" s="131"/>
      <c r="R131" s="132">
        <v>0</v>
      </c>
      <c r="S131" s="131"/>
      <c r="T131" s="133">
        <v>0</v>
      </c>
      <c r="AR131" s="127" t="s">
        <v>81</v>
      </c>
      <c r="AT131" s="134" t="s">
        <v>75</v>
      </c>
      <c r="AU131" s="134" t="s">
        <v>81</v>
      </c>
      <c r="AY131" s="127" t="s">
        <v>109</v>
      </c>
      <c r="BK131" s="135">
        <v>0</v>
      </c>
    </row>
    <row r="132" spans="1:65" s="12" customFormat="1" ht="22.9" customHeight="1">
      <c r="B132" s="126"/>
      <c r="D132" s="127" t="s">
        <v>75</v>
      </c>
      <c r="E132" s="136" t="s">
        <v>123</v>
      </c>
      <c r="F132" s="136" t="s">
        <v>124</v>
      </c>
      <c r="J132" s="137">
        <f>BK132</f>
        <v>0</v>
      </c>
      <c r="L132" s="126"/>
      <c r="M132" s="130"/>
      <c r="N132" s="131"/>
      <c r="O132" s="131"/>
      <c r="P132" s="132">
        <f>SUM(P133:P134)</f>
        <v>255.34600000000003</v>
      </c>
      <c r="Q132" s="131"/>
      <c r="R132" s="132">
        <f>SUM(R133:R134)</f>
        <v>437.53958000000006</v>
      </c>
      <c r="S132" s="131"/>
      <c r="T132" s="133">
        <f>SUM(T133:T134)</f>
        <v>0</v>
      </c>
      <c r="AR132" s="127" t="s">
        <v>81</v>
      </c>
      <c r="AT132" s="134" t="s">
        <v>75</v>
      </c>
      <c r="AU132" s="134" t="s">
        <v>81</v>
      </c>
      <c r="AY132" s="127" t="s">
        <v>109</v>
      </c>
      <c r="BK132" s="135">
        <f>SUM(BK133:BK134)</f>
        <v>0</v>
      </c>
    </row>
    <row r="133" spans="1:65" s="2" customFormat="1" ht="24.2" customHeight="1">
      <c r="A133" s="26"/>
      <c r="B133" s="138"/>
      <c r="C133" s="139" t="s">
        <v>123</v>
      </c>
      <c r="D133" s="139" t="s">
        <v>112</v>
      </c>
      <c r="E133" s="140" t="s">
        <v>135</v>
      </c>
      <c r="F133" s="141" t="s">
        <v>136</v>
      </c>
      <c r="G133" s="142" t="s">
        <v>115</v>
      </c>
      <c r="H133" s="143">
        <v>2806</v>
      </c>
      <c r="I133" s="144"/>
      <c r="J133" s="144">
        <f>ROUND(I133*H133,2)</f>
        <v>0</v>
      </c>
      <c r="K133" s="145"/>
      <c r="L133" s="27"/>
      <c r="M133" s="146" t="s">
        <v>1</v>
      </c>
      <c r="N133" s="147" t="s">
        <v>42</v>
      </c>
      <c r="O133" s="148">
        <v>8.0000000000000002E-3</v>
      </c>
      <c r="P133" s="148">
        <f>O133*H133</f>
        <v>22.448</v>
      </c>
      <c r="Q133" s="148">
        <v>3.4000000000000002E-4</v>
      </c>
      <c r="R133" s="148">
        <f>Q133*H133</f>
        <v>0.95404000000000011</v>
      </c>
      <c r="S133" s="148">
        <v>0</v>
      </c>
      <c r="T133" s="149">
        <f>S133*H133</f>
        <v>0</v>
      </c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  <c r="AR133" s="150" t="s">
        <v>116</v>
      </c>
      <c r="AT133" s="150" t="s">
        <v>112</v>
      </c>
      <c r="AU133" s="150" t="s">
        <v>117</v>
      </c>
      <c r="AY133" s="14" t="s">
        <v>109</v>
      </c>
      <c r="BE133" s="151">
        <f>IF(N133="základná",J133,0)</f>
        <v>0</v>
      </c>
      <c r="BF133" s="151">
        <f>IF(N133="znížená",J133,0)</f>
        <v>0</v>
      </c>
      <c r="BG133" s="151">
        <f>IF(N133="zákl. prenesená",J133,0)</f>
        <v>0</v>
      </c>
      <c r="BH133" s="151">
        <f>IF(N133="zníž. prenesená",J133,0)</f>
        <v>0</v>
      </c>
      <c r="BI133" s="151">
        <f>IF(N133="nulová",J133,0)</f>
        <v>0</v>
      </c>
      <c r="BJ133" s="14" t="s">
        <v>117</v>
      </c>
      <c r="BK133" s="151">
        <f>ROUND(I133*H133,2)</f>
        <v>0</v>
      </c>
      <c r="BL133" s="14" t="s">
        <v>116</v>
      </c>
      <c r="BM133" s="150" t="s">
        <v>137</v>
      </c>
    </row>
    <row r="134" spans="1:65" s="2" customFormat="1" ht="33" customHeight="1">
      <c r="A134" s="26"/>
      <c r="B134" s="138"/>
      <c r="C134" s="139" t="s">
        <v>138</v>
      </c>
      <c r="D134" s="139" t="s">
        <v>112</v>
      </c>
      <c r="E134" s="140" t="s">
        <v>139</v>
      </c>
      <c r="F134" s="141" t="s">
        <v>140</v>
      </c>
      <c r="G134" s="142" t="s">
        <v>115</v>
      </c>
      <c r="H134" s="143">
        <v>2806</v>
      </c>
      <c r="I134" s="144"/>
      <c r="J134" s="144">
        <f>ROUND(I134*H134,2)</f>
        <v>0</v>
      </c>
      <c r="K134" s="145"/>
      <c r="L134" s="27"/>
      <c r="M134" s="146" t="s">
        <v>1</v>
      </c>
      <c r="N134" s="147" t="s">
        <v>42</v>
      </c>
      <c r="O134" s="148">
        <v>8.3000000000000004E-2</v>
      </c>
      <c r="P134" s="148">
        <f>O134*H134</f>
        <v>232.89800000000002</v>
      </c>
      <c r="Q134" s="148">
        <v>0.15559000000000001</v>
      </c>
      <c r="R134" s="148">
        <f>Q134*H134</f>
        <v>436.58554000000004</v>
      </c>
      <c r="S134" s="148">
        <v>0</v>
      </c>
      <c r="T134" s="149">
        <f>S134*H134</f>
        <v>0</v>
      </c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  <c r="AR134" s="150" t="s">
        <v>116</v>
      </c>
      <c r="AT134" s="150" t="s">
        <v>112</v>
      </c>
      <c r="AU134" s="150" t="s">
        <v>117</v>
      </c>
      <c r="AY134" s="14" t="s">
        <v>109</v>
      </c>
      <c r="BE134" s="151">
        <f>IF(N134="základná",J134,0)</f>
        <v>0</v>
      </c>
      <c r="BF134" s="151">
        <f>IF(N134="znížená",J134,0)</f>
        <v>0</v>
      </c>
      <c r="BG134" s="151">
        <f>IF(N134="zákl. prenesená",J134,0)</f>
        <v>0</v>
      </c>
      <c r="BH134" s="151">
        <f>IF(N134="zníž. prenesená",J134,0)</f>
        <v>0</v>
      </c>
      <c r="BI134" s="151">
        <f>IF(N134="nulová",J134,0)</f>
        <v>0</v>
      </c>
      <c r="BJ134" s="14" t="s">
        <v>117</v>
      </c>
      <c r="BK134" s="151">
        <f>ROUND(I134*H134,2)</f>
        <v>0</v>
      </c>
      <c r="BL134" s="14" t="s">
        <v>116</v>
      </c>
      <c r="BM134" s="150" t="s">
        <v>141</v>
      </c>
    </row>
    <row r="135" spans="1:65" s="12" customFormat="1" ht="22.9" customHeight="1">
      <c r="B135" s="126"/>
      <c r="D135" s="127" t="s">
        <v>75</v>
      </c>
      <c r="E135" s="136" t="s">
        <v>142</v>
      </c>
      <c r="F135" s="136" t="s">
        <v>143</v>
      </c>
      <c r="J135" s="137">
        <f>BK135</f>
        <v>0</v>
      </c>
      <c r="L135" s="126"/>
      <c r="M135" s="130"/>
      <c r="N135" s="131"/>
      <c r="O135" s="131"/>
      <c r="P135" s="132">
        <f>SUM(P136:P140)</f>
        <v>22.092855</v>
      </c>
      <c r="Q135" s="131"/>
      <c r="R135" s="132">
        <f>SUM(R136:R140)</f>
        <v>0</v>
      </c>
      <c r="S135" s="131"/>
      <c r="T135" s="133">
        <f>SUM(T136:T140)</f>
        <v>0</v>
      </c>
      <c r="AR135" s="127" t="s">
        <v>81</v>
      </c>
      <c r="AT135" s="134" t="s">
        <v>75</v>
      </c>
      <c r="AU135" s="134" t="s">
        <v>81</v>
      </c>
      <c r="AY135" s="127" t="s">
        <v>109</v>
      </c>
      <c r="BK135" s="135">
        <f>SUM(BK136:BK140)</f>
        <v>0</v>
      </c>
    </row>
    <row r="136" spans="1:65" s="2" customFormat="1" ht="24.2" customHeight="1">
      <c r="A136" s="26"/>
      <c r="B136" s="138"/>
      <c r="C136" s="139" t="s">
        <v>142</v>
      </c>
      <c r="D136" s="139" t="s">
        <v>112</v>
      </c>
      <c r="E136" s="140" t="s">
        <v>144</v>
      </c>
      <c r="F136" s="141" t="s">
        <v>145</v>
      </c>
      <c r="G136" s="142" t="s">
        <v>146</v>
      </c>
      <c r="H136" s="143">
        <v>32</v>
      </c>
      <c r="I136" s="144"/>
      <c r="J136" s="144">
        <f>ROUND(I136*H136,2)</f>
        <v>0</v>
      </c>
      <c r="K136" s="145"/>
      <c r="L136" s="27"/>
      <c r="M136" s="146" t="s">
        <v>1</v>
      </c>
      <c r="N136" s="147" t="s">
        <v>42</v>
      </c>
      <c r="O136" s="148">
        <v>0.14499999999999999</v>
      </c>
      <c r="P136" s="148">
        <f>O136*H136</f>
        <v>4.6399999999999997</v>
      </c>
      <c r="Q136" s="148">
        <v>0</v>
      </c>
      <c r="R136" s="148">
        <f>Q136*H136</f>
        <v>0</v>
      </c>
      <c r="S136" s="148">
        <v>0</v>
      </c>
      <c r="T136" s="149">
        <f>S136*H136</f>
        <v>0</v>
      </c>
      <c r="U136" s="26"/>
      <c r="V136" s="26"/>
      <c r="W136" s="26"/>
      <c r="X136" s="26"/>
      <c r="Y136" s="26"/>
      <c r="Z136" s="26"/>
      <c r="AA136" s="26"/>
      <c r="AB136" s="26"/>
      <c r="AC136" s="26"/>
      <c r="AD136" s="26"/>
      <c r="AE136" s="26"/>
      <c r="AR136" s="150" t="s">
        <v>116</v>
      </c>
      <c r="AT136" s="150" t="s">
        <v>112</v>
      </c>
      <c r="AU136" s="150" t="s">
        <v>117</v>
      </c>
      <c r="AY136" s="14" t="s">
        <v>109</v>
      </c>
      <c r="BE136" s="151">
        <f>IF(N136="základná",J136,0)</f>
        <v>0</v>
      </c>
      <c r="BF136" s="151">
        <f>IF(N136="znížená",J136,0)</f>
        <v>0</v>
      </c>
      <c r="BG136" s="151">
        <f>IF(N136="zákl. prenesená",J136,0)</f>
        <v>0</v>
      </c>
      <c r="BH136" s="151">
        <f>IF(N136="zníž. prenesená",J136,0)</f>
        <v>0</v>
      </c>
      <c r="BI136" s="151">
        <f>IF(N136="nulová",J136,0)</f>
        <v>0</v>
      </c>
      <c r="BJ136" s="14" t="s">
        <v>117</v>
      </c>
      <c r="BK136" s="151">
        <f>ROUND(I136*H136,2)</f>
        <v>0</v>
      </c>
      <c r="BL136" s="14" t="s">
        <v>116</v>
      </c>
      <c r="BM136" s="150" t="s">
        <v>147</v>
      </c>
    </row>
    <row r="137" spans="1:65" s="2" customFormat="1" ht="33" customHeight="1">
      <c r="A137" s="26"/>
      <c r="B137" s="138"/>
      <c r="C137" s="139" t="s">
        <v>148</v>
      </c>
      <c r="D137" s="139" t="s">
        <v>112</v>
      </c>
      <c r="E137" s="140" t="s">
        <v>149</v>
      </c>
      <c r="F137" s="141" t="s">
        <v>150</v>
      </c>
      <c r="G137" s="142" t="s">
        <v>151</v>
      </c>
      <c r="H137" s="143">
        <v>33.843000000000004</v>
      </c>
      <c r="I137" s="144"/>
      <c r="J137" s="144">
        <f>ROUND(I137*H137,2)</f>
        <v>0</v>
      </c>
      <c r="K137" s="145"/>
      <c r="L137" s="27"/>
      <c r="M137" s="146" t="s">
        <v>1</v>
      </c>
      <c r="N137" s="147" t="s">
        <v>42</v>
      </c>
      <c r="O137" s="148">
        <v>3.1E-2</v>
      </c>
      <c r="P137" s="148">
        <f>O137*H137</f>
        <v>1.0491330000000001</v>
      </c>
      <c r="Q137" s="148">
        <v>0</v>
      </c>
      <c r="R137" s="148">
        <f>Q137*H137</f>
        <v>0</v>
      </c>
      <c r="S137" s="148">
        <v>0</v>
      </c>
      <c r="T137" s="149">
        <f>S137*H137</f>
        <v>0</v>
      </c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R137" s="150" t="s">
        <v>116</v>
      </c>
      <c r="AT137" s="150" t="s">
        <v>112</v>
      </c>
      <c r="AU137" s="150" t="s">
        <v>117</v>
      </c>
      <c r="AY137" s="14" t="s">
        <v>109</v>
      </c>
      <c r="BE137" s="151">
        <f>IF(N137="základná",J137,0)</f>
        <v>0</v>
      </c>
      <c r="BF137" s="151">
        <f>IF(N137="znížená",J137,0)</f>
        <v>0</v>
      </c>
      <c r="BG137" s="151">
        <f>IF(N137="zákl. prenesená",J137,0)</f>
        <v>0</v>
      </c>
      <c r="BH137" s="151">
        <f>IF(N137="zníž. prenesená",J137,0)</f>
        <v>0</v>
      </c>
      <c r="BI137" s="151">
        <f>IF(N137="nulová",J137,0)</f>
        <v>0</v>
      </c>
      <c r="BJ137" s="14" t="s">
        <v>117</v>
      </c>
      <c r="BK137" s="151">
        <f>ROUND(I137*H137,2)</f>
        <v>0</v>
      </c>
      <c r="BL137" s="14" t="s">
        <v>116</v>
      </c>
      <c r="BM137" s="150" t="s">
        <v>152</v>
      </c>
    </row>
    <row r="138" spans="1:65" s="2" customFormat="1" ht="24.2" customHeight="1">
      <c r="A138" s="26"/>
      <c r="B138" s="138"/>
      <c r="C138" s="139" t="s">
        <v>117</v>
      </c>
      <c r="D138" s="139" t="s">
        <v>112</v>
      </c>
      <c r="E138" s="140" t="s">
        <v>153</v>
      </c>
      <c r="F138" s="141" t="s">
        <v>154</v>
      </c>
      <c r="G138" s="142" t="s">
        <v>151</v>
      </c>
      <c r="H138" s="143">
        <v>300.98500000000001</v>
      </c>
      <c r="I138" s="144"/>
      <c r="J138" s="144">
        <f>ROUND(I138*H138,2)</f>
        <v>0</v>
      </c>
      <c r="K138" s="145"/>
      <c r="L138" s="27"/>
      <c r="M138" s="146" t="s">
        <v>1</v>
      </c>
      <c r="N138" s="147" t="s">
        <v>42</v>
      </c>
      <c r="O138" s="148">
        <v>3.1E-2</v>
      </c>
      <c r="P138" s="148">
        <f>O138*H138</f>
        <v>9.3305350000000011</v>
      </c>
      <c r="Q138" s="148">
        <v>0</v>
      </c>
      <c r="R138" s="148">
        <f>Q138*H138</f>
        <v>0</v>
      </c>
      <c r="S138" s="148">
        <v>0</v>
      </c>
      <c r="T138" s="149">
        <f>S138*H138</f>
        <v>0</v>
      </c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  <c r="AE138" s="26"/>
      <c r="AR138" s="150" t="s">
        <v>116</v>
      </c>
      <c r="AT138" s="150" t="s">
        <v>112</v>
      </c>
      <c r="AU138" s="150" t="s">
        <v>117</v>
      </c>
      <c r="AY138" s="14" t="s">
        <v>109</v>
      </c>
      <c r="BE138" s="151">
        <f>IF(N138="základná",J138,0)</f>
        <v>0</v>
      </c>
      <c r="BF138" s="151">
        <f>IF(N138="znížená",J138,0)</f>
        <v>0</v>
      </c>
      <c r="BG138" s="151">
        <f>IF(N138="zákl. prenesená",J138,0)</f>
        <v>0</v>
      </c>
      <c r="BH138" s="151">
        <f>IF(N138="zníž. prenesená",J138,0)</f>
        <v>0</v>
      </c>
      <c r="BI138" s="151">
        <f>IF(N138="nulová",J138,0)</f>
        <v>0</v>
      </c>
      <c r="BJ138" s="14" t="s">
        <v>117</v>
      </c>
      <c r="BK138" s="151">
        <f>ROUND(I138*H138,2)</f>
        <v>0</v>
      </c>
      <c r="BL138" s="14" t="s">
        <v>116</v>
      </c>
      <c r="BM138" s="150" t="s">
        <v>155</v>
      </c>
    </row>
    <row r="139" spans="1:65" s="2" customFormat="1" ht="33" customHeight="1">
      <c r="A139" s="26"/>
      <c r="B139" s="138"/>
      <c r="C139" s="139" t="s">
        <v>156</v>
      </c>
      <c r="D139" s="139" t="s">
        <v>112</v>
      </c>
      <c r="E139" s="140" t="s">
        <v>157</v>
      </c>
      <c r="F139" s="141" t="s">
        <v>158</v>
      </c>
      <c r="G139" s="142" t="s">
        <v>151</v>
      </c>
      <c r="H139" s="143">
        <v>338.43</v>
      </c>
      <c r="I139" s="144"/>
      <c r="J139" s="144">
        <f>ROUND(I139*H139,2)</f>
        <v>0</v>
      </c>
      <c r="K139" s="145"/>
      <c r="L139" s="27"/>
      <c r="M139" s="146" t="s">
        <v>1</v>
      </c>
      <c r="N139" s="147" t="s">
        <v>42</v>
      </c>
      <c r="O139" s="148">
        <v>6.0000000000000001E-3</v>
      </c>
      <c r="P139" s="148">
        <f>O139*H139</f>
        <v>2.0305800000000001</v>
      </c>
      <c r="Q139" s="148">
        <v>0</v>
      </c>
      <c r="R139" s="148">
        <f>Q139*H139</f>
        <v>0</v>
      </c>
      <c r="S139" s="148">
        <v>0</v>
      </c>
      <c r="T139" s="149">
        <f>S139*H139</f>
        <v>0</v>
      </c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  <c r="AR139" s="150" t="s">
        <v>116</v>
      </c>
      <c r="AT139" s="150" t="s">
        <v>112</v>
      </c>
      <c r="AU139" s="150" t="s">
        <v>117</v>
      </c>
      <c r="AY139" s="14" t="s">
        <v>109</v>
      </c>
      <c r="BE139" s="151">
        <f>IF(N139="základná",J139,0)</f>
        <v>0</v>
      </c>
      <c r="BF139" s="151">
        <f>IF(N139="znížená",J139,0)</f>
        <v>0</v>
      </c>
      <c r="BG139" s="151">
        <f>IF(N139="zákl. prenesená",J139,0)</f>
        <v>0</v>
      </c>
      <c r="BH139" s="151">
        <f>IF(N139="zníž. prenesená",J139,0)</f>
        <v>0</v>
      </c>
      <c r="BI139" s="151">
        <f>IF(N139="nulová",J139,0)</f>
        <v>0</v>
      </c>
      <c r="BJ139" s="14" t="s">
        <v>117</v>
      </c>
      <c r="BK139" s="151">
        <f>ROUND(I139*H139,2)</f>
        <v>0</v>
      </c>
      <c r="BL139" s="14" t="s">
        <v>116</v>
      </c>
      <c r="BM139" s="150" t="s">
        <v>159</v>
      </c>
    </row>
    <row r="140" spans="1:65" s="2" customFormat="1" ht="24.2" customHeight="1">
      <c r="A140" s="26"/>
      <c r="B140" s="138"/>
      <c r="C140" s="139" t="s">
        <v>160</v>
      </c>
      <c r="D140" s="139" t="s">
        <v>112</v>
      </c>
      <c r="E140" s="140" t="s">
        <v>161</v>
      </c>
      <c r="F140" s="141" t="s">
        <v>162</v>
      </c>
      <c r="G140" s="142" t="s">
        <v>151</v>
      </c>
      <c r="H140" s="143">
        <v>33.843000000000004</v>
      </c>
      <c r="I140" s="144"/>
      <c r="J140" s="144">
        <f>ROUND(I140*H140,2)</f>
        <v>0</v>
      </c>
      <c r="K140" s="145"/>
      <c r="L140" s="27"/>
      <c r="M140" s="146" t="s">
        <v>1</v>
      </c>
      <c r="N140" s="147" t="s">
        <v>42</v>
      </c>
      <c r="O140" s="148">
        <v>0.14899999999999999</v>
      </c>
      <c r="P140" s="148">
        <f>O140*H140</f>
        <v>5.0426070000000003</v>
      </c>
      <c r="Q140" s="148">
        <v>0</v>
      </c>
      <c r="R140" s="148">
        <f>Q140*H140</f>
        <v>0</v>
      </c>
      <c r="S140" s="148">
        <v>0</v>
      </c>
      <c r="T140" s="149">
        <f>S140*H140</f>
        <v>0</v>
      </c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  <c r="AR140" s="150" t="s">
        <v>116</v>
      </c>
      <c r="AT140" s="150" t="s">
        <v>112</v>
      </c>
      <c r="AU140" s="150" t="s">
        <v>117</v>
      </c>
      <c r="AY140" s="14" t="s">
        <v>109</v>
      </c>
      <c r="BE140" s="151">
        <f>IF(N140="základná",J140,0)</f>
        <v>0</v>
      </c>
      <c r="BF140" s="151">
        <f>IF(N140="znížená",J140,0)</f>
        <v>0</v>
      </c>
      <c r="BG140" s="151">
        <f>IF(N140="zákl. prenesená",J140,0)</f>
        <v>0</v>
      </c>
      <c r="BH140" s="151">
        <f>IF(N140="zníž. prenesená",J140,0)</f>
        <v>0</v>
      </c>
      <c r="BI140" s="151">
        <f>IF(N140="nulová",J140,0)</f>
        <v>0</v>
      </c>
      <c r="BJ140" s="14" t="s">
        <v>117</v>
      </c>
      <c r="BK140" s="151">
        <f>ROUND(I140*H140,2)</f>
        <v>0</v>
      </c>
      <c r="BL140" s="14" t="s">
        <v>116</v>
      </c>
      <c r="BM140" s="150" t="s">
        <v>163</v>
      </c>
    </row>
    <row r="141" spans="1:65" s="12" customFormat="1" ht="22.9" customHeight="1">
      <c r="B141" s="126"/>
      <c r="D141" s="127" t="s">
        <v>75</v>
      </c>
      <c r="E141" s="136" t="s">
        <v>164</v>
      </c>
      <c r="F141" s="136" t="s">
        <v>165</v>
      </c>
      <c r="J141" s="137">
        <f>BK141</f>
        <v>0</v>
      </c>
      <c r="L141" s="126"/>
      <c r="M141" s="130"/>
      <c r="N141" s="131"/>
      <c r="O141" s="131"/>
      <c r="P141" s="132">
        <f>SUM(P142:P143)</f>
        <v>90.855149999999995</v>
      </c>
      <c r="Q141" s="131"/>
      <c r="R141" s="132">
        <f>SUM(R142:R143)</f>
        <v>0</v>
      </c>
      <c r="S141" s="131"/>
      <c r="T141" s="133">
        <f>SUM(T142:T143)</f>
        <v>0</v>
      </c>
      <c r="AR141" s="127" t="s">
        <v>81</v>
      </c>
      <c r="AT141" s="134" t="s">
        <v>75</v>
      </c>
      <c r="AU141" s="134" t="s">
        <v>81</v>
      </c>
      <c r="AY141" s="127" t="s">
        <v>109</v>
      </c>
      <c r="BK141" s="135">
        <f>SUM(BK142:BK143)</f>
        <v>0</v>
      </c>
    </row>
    <row r="142" spans="1:65" s="2" customFormat="1" ht="33" customHeight="1">
      <c r="A142" s="26"/>
      <c r="B142" s="138"/>
      <c r="C142" s="139" t="s">
        <v>166</v>
      </c>
      <c r="D142" s="139" t="s">
        <v>112</v>
      </c>
      <c r="E142" s="140" t="s">
        <v>167</v>
      </c>
      <c r="F142" s="141" t="s">
        <v>168</v>
      </c>
      <c r="G142" s="142" t="s">
        <v>151</v>
      </c>
      <c r="H142" s="143">
        <v>522.15499999999997</v>
      </c>
      <c r="I142" s="144"/>
      <c r="J142" s="144">
        <f>ROUND(I142*H142,2)</f>
        <v>0</v>
      </c>
      <c r="K142" s="145"/>
      <c r="L142" s="27"/>
      <c r="M142" s="146" t="s">
        <v>1</v>
      </c>
      <c r="N142" s="147" t="s">
        <v>42</v>
      </c>
      <c r="O142" s="148">
        <v>0.03</v>
      </c>
      <c r="P142" s="148">
        <f>O142*H142</f>
        <v>15.664649999999998</v>
      </c>
      <c r="Q142" s="148">
        <v>0</v>
      </c>
      <c r="R142" s="148">
        <f>Q142*H142</f>
        <v>0</v>
      </c>
      <c r="S142" s="148">
        <v>0</v>
      </c>
      <c r="T142" s="149">
        <f>S142*H142</f>
        <v>0</v>
      </c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  <c r="AE142" s="26"/>
      <c r="AR142" s="150" t="s">
        <v>116</v>
      </c>
      <c r="AT142" s="150" t="s">
        <v>112</v>
      </c>
      <c r="AU142" s="150" t="s">
        <v>117</v>
      </c>
      <c r="AY142" s="14" t="s">
        <v>109</v>
      </c>
      <c r="BE142" s="151">
        <f>IF(N142="základná",J142,0)</f>
        <v>0</v>
      </c>
      <c r="BF142" s="151">
        <f>IF(N142="znížená",J142,0)</f>
        <v>0</v>
      </c>
      <c r="BG142" s="151">
        <f>IF(N142="zákl. prenesená",J142,0)</f>
        <v>0</v>
      </c>
      <c r="BH142" s="151">
        <f>IF(N142="zníž. prenesená",J142,0)</f>
        <v>0</v>
      </c>
      <c r="BI142" s="151">
        <f>IF(N142="nulová",J142,0)</f>
        <v>0</v>
      </c>
      <c r="BJ142" s="14" t="s">
        <v>117</v>
      </c>
      <c r="BK142" s="151">
        <f>ROUND(I142*H142,2)</f>
        <v>0</v>
      </c>
      <c r="BL142" s="14" t="s">
        <v>116</v>
      </c>
      <c r="BM142" s="150" t="s">
        <v>169</v>
      </c>
    </row>
    <row r="143" spans="1:65" s="2" customFormat="1" ht="37.9" customHeight="1">
      <c r="A143" s="26"/>
      <c r="B143" s="138"/>
      <c r="C143" s="139" t="s">
        <v>129</v>
      </c>
      <c r="D143" s="139" t="s">
        <v>112</v>
      </c>
      <c r="E143" s="140" t="s">
        <v>170</v>
      </c>
      <c r="F143" s="141" t="s">
        <v>171</v>
      </c>
      <c r="G143" s="142" t="s">
        <v>151</v>
      </c>
      <c r="H143" s="143">
        <v>4177.25</v>
      </c>
      <c r="I143" s="144"/>
      <c r="J143" s="144">
        <f>ROUND(I143*H143,2)</f>
        <v>0</v>
      </c>
      <c r="K143" s="145"/>
      <c r="L143" s="27"/>
      <c r="M143" s="152" t="s">
        <v>1</v>
      </c>
      <c r="N143" s="153" t="s">
        <v>42</v>
      </c>
      <c r="O143" s="154">
        <v>1.7999999999999999E-2</v>
      </c>
      <c r="P143" s="154">
        <f>O143*H143</f>
        <v>75.1905</v>
      </c>
      <c r="Q143" s="154">
        <v>0</v>
      </c>
      <c r="R143" s="154">
        <f>Q143*H143</f>
        <v>0</v>
      </c>
      <c r="S143" s="154">
        <v>0</v>
      </c>
      <c r="T143" s="155">
        <f>S143*H143</f>
        <v>0</v>
      </c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  <c r="AE143" s="26"/>
      <c r="AR143" s="150" t="s">
        <v>116</v>
      </c>
      <c r="AT143" s="150" t="s">
        <v>112</v>
      </c>
      <c r="AU143" s="150" t="s">
        <v>117</v>
      </c>
      <c r="AY143" s="14" t="s">
        <v>109</v>
      </c>
      <c r="BE143" s="151">
        <f>IF(N143="základná",J143,0)</f>
        <v>0</v>
      </c>
      <c r="BF143" s="151">
        <f>IF(N143="znížená",J143,0)</f>
        <v>0</v>
      </c>
      <c r="BG143" s="151">
        <f>IF(N143="zákl. prenesená",J143,0)</f>
        <v>0</v>
      </c>
      <c r="BH143" s="151">
        <f>IF(N143="zníž. prenesená",J143,0)</f>
        <v>0</v>
      </c>
      <c r="BI143" s="151">
        <f>IF(N143="nulová",J143,0)</f>
        <v>0</v>
      </c>
      <c r="BJ143" s="14" t="s">
        <v>117</v>
      </c>
      <c r="BK143" s="151">
        <f>ROUND(I143*H143,2)</f>
        <v>0</v>
      </c>
      <c r="BL143" s="14" t="s">
        <v>116</v>
      </c>
      <c r="BM143" s="150" t="s">
        <v>172</v>
      </c>
    </row>
    <row r="144" spans="1:65" s="2" customFormat="1" ht="6.95" customHeight="1">
      <c r="A144" s="26"/>
      <c r="B144" s="42"/>
      <c r="C144" s="43"/>
      <c r="D144" s="43"/>
      <c r="E144" s="43"/>
      <c r="F144" s="43"/>
      <c r="G144" s="43"/>
      <c r="H144" s="43"/>
      <c r="I144" s="43"/>
      <c r="J144" s="43"/>
      <c r="K144" s="43"/>
      <c r="L144" s="27"/>
      <c r="M144" s="26"/>
      <c r="O144" s="26"/>
      <c r="P144" s="26"/>
      <c r="Q144" s="26"/>
      <c r="R144" s="26"/>
      <c r="S144" s="26"/>
      <c r="T144" s="26"/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</row>
  </sheetData>
  <autoFilter ref="C120:K143"/>
  <mergeCells count="6">
    <mergeCell ref="E113:I113"/>
    <mergeCell ref="L2:V2"/>
    <mergeCell ref="E16:H16"/>
    <mergeCell ref="E25:H25"/>
    <mergeCell ref="E7:I7"/>
    <mergeCell ref="E85:I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4</vt:i4>
      </vt:variant>
    </vt:vector>
  </HeadingPairs>
  <TitlesOfParts>
    <vt:vector size="5" baseType="lpstr">
      <vt:lpstr>9ha-MILO-11-2021 - Oprava...</vt:lpstr>
      <vt:lpstr>'9ha-MILO-11-2021 - Oprava...'!Názvy_tlače</vt:lpstr>
      <vt:lpstr>'Rekapitulácia stavby'!Názvy_tlače</vt:lpstr>
      <vt:lpstr>'9ha-MILO-11-2021 - Oprava...'!Oblasť_tlače</vt:lpstr>
      <vt:lpstr>'Rekapitulácia stavby'!Oblasť_tlače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OFFICE-06\holic</dc:creator>
  <cp:lastModifiedBy>Miloslav Baranec</cp:lastModifiedBy>
  <dcterms:created xsi:type="dcterms:W3CDTF">2022-02-03T10:08:21Z</dcterms:created>
  <dcterms:modified xsi:type="dcterms:W3CDTF">2022-02-04T07:56:34Z</dcterms:modified>
</cp:coreProperties>
</file>