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21_2022 - Rekonštrukcia plynovej kotolne MŠ Polianska 4, Košice\"/>
    </mc:Choice>
  </mc:AlternateContent>
  <xr:revisionPtr revIDLastSave="0" documentId="13_ncr:1_{C6EE0CE1-B10B-4FF0-A1C6-7607E375EB5F}" xr6:coauthVersionLast="47" xr6:coauthVersionMax="47" xr10:uidLastSave="{00000000-0000-0000-0000-000000000000}"/>
  <bookViews>
    <workbookView xWindow="-28920" yWindow="-1995" windowWidth="29040" windowHeight="17640" xr2:uid="{B4027740-59FB-4460-8E0B-687B3167D771}"/>
  </bookViews>
  <sheets>
    <sheet name="Cenová ponuka" sheetId="4" r:id="rId1"/>
    <sheet name="Výkaz výmer - ELI MaR" sheetId="1" r:id="rId2"/>
    <sheet name="Výkaz výmer - Plyn OPZ" sheetId="2" r:id="rId3"/>
    <sheet name="Výkaz výmer - ÚK ZTI" sheetId="3" r:id="rId4"/>
  </sheets>
  <externalReferences>
    <externalReference r:id="rId5"/>
  </externalReferenc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4" l="1"/>
  <c r="BK356" i="3"/>
  <c r="BI356" i="3"/>
  <c r="BH356" i="3"/>
  <c r="BG356" i="3"/>
  <c r="BF356" i="3"/>
  <c r="BE356" i="3"/>
  <c r="T356" i="3"/>
  <c r="R356" i="3"/>
  <c r="P356" i="3"/>
  <c r="J356" i="3"/>
  <c r="BK355" i="3"/>
  <c r="BI355" i="3"/>
  <c r="BH355" i="3"/>
  <c r="BG355" i="3"/>
  <c r="BF355" i="3"/>
  <c r="BE355" i="3"/>
  <c r="T355" i="3"/>
  <c r="T354" i="3" s="1"/>
  <c r="R355" i="3"/>
  <c r="P355" i="3"/>
  <c r="P354" i="3" s="1"/>
  <c r="J355" i="3"/>
  <c r="BK354" i="3"/>
  <c r="R354" i="3"/>
  <c r="J354" i="3"/>
  <c r="BK353" i="3"/>
  <c r="BI353" i="3"/>
  <c r="BH353" i="3"/>
  <c r="BG353" i="3"/>
  <c r="BE353" i="3"/>
  <c r="T353" i="3"/>
  <c r="R353" i="3"/>
  <c r="P353" i="3"/>
  <c r="J353" i="3"/>
  <c r="BF353" i="3" s="1"/>
  <c r="BK352" i="3"/>
  <c r="BI352" i="3"/>
  <c r="BH352" i="3"/>
  <c r="BG352" i="3"/>
  <c r="BE352" i="3"/>
  <c r="T352" i="3"/>
  <c r="R352" i="3"/>
  <c r="P352" i="3"/>
  <c r="J352" i="3"/>
  <c r="BF352" i="3" s="1"/>
  <c r="BK351" i="3"/>
  <c r="BI351" i="3"/>
  <c r="BH351" i="3"/>
  <c r="BG351" i="3"/>
  <c r="BE351" i="3"/>
  <c r="T351" i="3"/>
  <c r="R351" i="3"/>
  <c r="P351" i="3"/>
  <c r="J351" i="3"/>
  <c r="BF351" i="3" s="1"/>
  <c r="BK350" i="3"/>
  <c r="BI350" i="3"/>
  <c r="BH350" i="3"/>
  <c r="BG350" i="3"/>
  <c r="BF350" i="3"/>
  <c r="BE350" i="3"/>
  <c r="T350" i="3"/>
  <c r="R350" i="3"/>
  <c r="P350" i="3"/>
  <c r="J350" i="3"/>
  <c r="BK349" i="3"/>
  <c r="BI349" i="3"/>
  <c r="BH349" i="3"/>
  <c r="BG349" i="3"/>
  <c r="BE349" i="3"/>
  <c r="T349" i="3"/>
  <c r="R349" i="3"/>
  <c r="P349" i="3"/>
  <c r="J349" i="3"/>
  <c r="BF349" i="3" s="1"/>
  <c r="BK348" i="3"/>
  <c r="BI348" i="3"/>
  <c r="BH348" i="3"/>
  <c r="BG348" i="3"/>
  <c r="BF348" i="3"/>
  <c r="BE348" i="3"/>
  <c r="T348" i="3"/>
  <c r="R348" i="3"/>
  <c r="P348" i="3"/>
  <c r="J348" i="3"/>
  <c r="BK347" i="3"/>
  <c r="BI347" i="3"/>
  <c r="BH347" i="3"/>
  <c r="BG347" i="3"/>
  <c r="BE347" i="3"/>
  <c r="T347" i="3"/>
  <c r="R347" i="3"/>
  <c r="P347" i="3"/>
  <c r="J347" i="3"/>
  <c r="BF347" i="3" s="1"/>
  <c r="BK346" i="3"/>
  <c r="BI346" i="3"/>
  <c r="BH346" i="3"/>
  <c r="BG346" i="3"/>
  <c r="BF346" i="3"/>
  <c r="BE346" i="3"/>
  <c r="T346" i="3"/>
  <c r="R346" i="3"/>
  <c r="P346" i="3"/>
  <c r="J346" i="3"/>
  <c r="BK345" i="3"/>
  <c r="BI345" i="3"/>
  <c r="BH345" i="3"/>
  <c r="BG345" i="3"/>
  <c r="BE345" i="3"/>
  <c r="T345" i="3"/>
  <c r="R345" i="3"/>
  <c r="P345" i="3"/>
  <c r="J345" i="3"/>
  <c r="BF345" i="3" s="1"/>
  <c r="BK344" i="3"/>
  <c r="BI344" i="3"/>
  <c r="BH344" i="3"/>
  <c r="BG344" i="3"/>
  <c r="BF344" i="3"/>
  <c r="BE344" i="3"/>
  <c r="T344" i="3"/>
  <c r="R344" i="3"/>
  <c r="R342" i="3" s="1"/>
  <c r="R341" i="3" s="1"/>
  <c r="P344" i="3"/>
  <c r="J344" i="3"/>
  <c r="BK343" i="3"/>
  <c r="BI343" i="3"/>
  <c r="BH343" i="3"/>
  <c r="BG343" i="3"/>
  <c r="BE343" i="3"/>
  <c r="T343" i="3"/>
  <c r="T342" i="3" s="1"/>
  <c r="T341" i="3" s="1"/>
  <c r="R343" i="3"/>
  <c r="P343" i="3"/>
  <c r="J343" i="3"/>
  <c r="BF343" i="3" s="1"/>
  <c r="BK342" i="3"/>
  <c r="BK341" i="3" s="1"/>
  <c r="J341" i="3" s="1"/>
  <c r="J113" i="3" s="1"/>
  <c r="P342" i="3"/>
  <c r="P341" i="3" s="1"/>
  <c r="J342" i="3"/>
  <c r="BK340" i="3"/>
  <c r="BI340" i="3"/>
  <c r="BH340" i="3"/>
  <c r="BG340" i="3"/>
  <c r="BE340" i="3"/>
  <c r="T340" i="3"/>
  <c r="R340" i="3"/>
  <c r="P340" i="3"/>
  <c r="J340" i="3"/>
  <c r="BF340" i="3" s="1"/>
  <c r="BK338" i="3"/>
  <c r="BI338" i="3"/>
  <c r="BH338" i="3"/>
  <c r="BG338" i="3"/>
  <c r="BF338" i="3"/>
  <c r="BE338" i="3"/>
  <c r="T338" i="3"/>
  <c r="R338" i="3"/>
  <c r="R337" i="3" s="1"/>
  <c r="P338" i="3"/>
  <c r="P337" i="3" s="1"/>
  <c r="J338" i="3"/>
  <c r="BK337" i="3"/>
  <c r="T337" i="3"/>
  <c r="J337" i="3"/>
  <c r="BK336" i="3"/>
  <c r="BK335" i="3" s="1"/>
  <c r="J335" i="3" s="1"/>
  <c r="J111" i="3" s="1"/>
  <c r="BI336" i="3"/>
  <c r="BH336" i="3"/>
  <c r="BG336" i="3"/>
  <c r="BF336" i="3"/>
  <c r="BE336" i="3"/>
  <c r="T336" i="3"/>
  <c r="R336" i="3"/>
  <c r="P336" i="3"/>
  <c r="P335" i="3" s="1"/>
  <c r="J336" i="3"/>
  <c r="T335" i="3"/>
  <c r="R335" i="3"/>
  <c r="BK334" i="3"/>
  <c r="BI334" i="3"/>
  <c r="BH334" i="3"/>
  <c r="BG334" i="3"/>
  <c r="BE334" i="3"/>
  <c r="T334" i="3"/>
  <c r="R334" i="3"/>
  <c r="P334" i="3"/>
  <c r="J334" i="3"/>
  <c r="BF334" i="3" s="1"/>
  <c r="BK332" i="3"/>
  <c r="BI332" i="3"/>
  <c r="BH332" i="3"/>
  <c r="BG332" i="3"/>
  <c r="BF332" i="3"/>
  <c r="BE332" i="3"/>
  <c r="T332" i="3"/>
  <c r="R332" i="3"/>
  <c r="P332" i="3"/>
  <c r="J332" i="3"/>
  <c r="BK331" i="3"/>
  <c r="BI331" i="3"/>
  <c r="BH331" i="3"/>
  <c r="BG331" i="3"/>
  <c r="BE331" i="3"/>
  <c r="T331" i="3"/>
  <c r="R331" i="3"/>
  <c r="P331" i="3"/>
  <c r="J331" i="3"/>
  <c r="BF331" i="3" s="1"/>
  <c r="BK328" i="3"/>
  <c r="BI328" i="3"/>
  <c r="BH328" i="3"/>
  <c r="BG328" i="3"/>
  <c r="BF328" i="3"/>
  <c r="BE328" i="3"/>
  <c r="T328" i="3"/>
  <c r="R328" i="3"/>
  <c r="R325" i="3" s="1"/>
  <c r="P328" i="3"/>
  <c r="J328" i="3"/>
  <c r="BK326" i="3"/>
  <c r="BK325" i="3" s="1"/>
  <c r="J325" i="3" s="1"/>
  <c r="J110" i="3" s="1"/>
  <c r="BI326" i="3"/>
  <c r="BH326" i="3"/>
  <c r="BG326" i="3"/>
  <c r="BE326" i="3"/>
  <c r="T326" i="3"/>
  <c r="T325" i="3" s="1"/>
  <c r="R326" i="3"/>
  <c r="P326" i="3"/>
  <c r="J326" i="3"/>
  <c r="BF326" i="3" s="1"/>
  <c r="P325" i="3"/>
  <c r="BK324" i="3"/>
  <c r="BI324" i="3"/>
  <c r="BH324" i="3"/>
  <c r="BG324" i="3"/>
  <c r="BE324" i="3"/>
  <c r="T324" i="3"/>
  <c r="R324" i="3"/>
  <c r="P324" i="3"/>
  <c r="J324" i="3"/>
  <c r="BF324" i="3" s="1"/>
  <c r="BK323" i="3"/>
  <c r="BI323" i="3"/>
  <c r="BH323" i="3"/>
  <c r="BG323" i="3"/>
  <c r="BF323" i="3"/>
  <c r="BE323" i="3"/>
  <c r="T323" i="3"/>
  <c r="R323" i="3"/>
  <c r="P323" i="3"/>
  <c r="J323" i="3"/>
  <c r="BK322" i="3"/>
  <c r="BI322" i="3"/>
  <c r="BH322" i="3"/>
  <c r="BG322" i="3"/>
  <c r="BE322" i="3"/>
  <c r="T322" i="3"/>
  <c r="R322" i="3"/>
  <c r="P322" i="3"/>
  <c r="J322" i="3"/>
  <c r="BF322" i="3" s="1"/>
  <c r="BK321" i="3"/>
  <c r="BI321" i="3"/>
  <c r="BH321" i="3"/>
  <c r="BG321" i="3"/>
  <c r="BF321" i="3"/>
  <c r="BE321" i="3"/>
  <c r="T321" i="3"/>
  <c r="R321" i="3"/>
  <c r="P321" i="3"/>
  <c r="J321" i="3"/>
  <c r="BK320" i="3"/>
  <c r="BI320" i="3"/>
  <c r="BH320" i="3"/>
  <c r="BG320" i="3"/>
  <c r="BE320" i="3"/>
  <c r="T320" i="3"/>
  <c r="R320" i="3"/>
  <c r="P320" i="3"/>
  <c r="J320" i="3"/>
  <c r="BF320" i="3" s="1"/>
  <c r="BK319" i="3"/>
  <c r="BI319" i="3"/>
  <c r="BH319" i="3"/>
  <c r="BG319" i="3"/>
  <c r="BF319" i="3"/>
  <c r="BE319" i="3"/>
  <c r="T319" i="3"/>
  <c r="R319" i="3"/>
  <c r="P319" i="3"/>
  <c r="J319" i="3"/>
  <c r="BK318" i="3"/>
  <c r="BI318" i="3"/>
  <c r="BH318" i="3"/>
  <c r="BG318" i="3"/>
  <c r="BE318" i="3"/>
  <c r="T318" i="3"/>
  <c r="R318" i="3"/>
  <c r="P318" i="3"/>
  <c r="J318" i="3"/>
  <c r="BF318" i="3" s="1"/>
  <c r="BK317" i="3"/>
  <c r="BI317" i="3"/>
  <c r="BH317" i="3"/>
  <c r="BG317" i="3"/>
  <c r="BF317" i="3"/>
  <c r="BE317" i="3"/>
  <c r="T317" i="3"/>
  <c r="R317" i="3"/>
  <c r="P317" i="3"/>
  <c r="J317" i="3"/>
  <c r="BK316" i="3"/>
  <c r="BI316" i="3"/>
  <c r="BH316" i="3"/>
  <c r="BG316" i="3"/>
  <c r="BE316" i="3"/>
  <c r="T316" i="3"/>
  <c r="R316" i="3"/>
  <c r="P316" i="3"/>
  <c r="J316" i="3"/>
  <c r="BF316" i="3" s="1"/>
  <c r="BK315" i="3"/>
  <c r="BI315" i="3"/>
  <c r="BH315" i="3"/>
  <c r="BG315" i="3"/>
  <c r="BF315" i="3"/>
  <c r="BE315" i="3"/>
  <c r="T315" i="3"/>
  <c r="R315" i="3"/>
  <c r="P315" i="3"/>
  <c r="J315" i="3"/>
  <c r="BK314" i="3"/>
  <c r="BI314" i="3"/>
  <c r="BH314" i="3"/>
  <c r="BG314" i="3"/>
  <c r="BE314" i="3"/>
  <c r="T314" i="3"/>
  <c r="R314" i="3"/>
  <c r="P314" i="3"/>
  <c r="J314" i="3"/>
  <c r="BF314" i="3" s="1"/>
  <c r="BK313" i="3"/>
  <c r="BI313" i="3"/>
  <c r="BH313" i="3"/>
  <c r="BG313" i="3"/>
  <c r="BF313" i="3"/>
  <c r="BE313" i="3"/>
  <c r="T313" i="3"/>
  <c r="R313" i="3"/>
  <c r="P313" i="3"/>
  <c r="J313" i="3"/>
  <c r="BK312" i="3"/>
  <c r="BI312" i="3"/>
  <c r="BH312" i="3"/>
  <c r="BG312" i="3"/>
  <c r="BE312" i="3"/>
  <c r="T312" i="3"/>
  <c r="R312" i="3"/>
  <c r="P312" i="3"/>
  <c r="J312" i="3"/>
  <c r="BF312" i="3" s="1"/>
  <c r="BK311" i="3"/>
  <c r="BI311" i="3"/>
  <c r="BH311" i="3"/>
  <c r="BG311" i="3"/>
  <c r="BF311" i="3"/>
  <c r="BE311" i="3"/>
  <c r="T311" i="3"/>
  <c r="R311" i="3"/>
  <c r="P311" i="3"/>
  <c r="J311" i="3"/>
  <c r="BK310" i="3"/>
  <c r="BI310" i="3"/>
  <c r="BH310" i="3"/>
  <c r="BG310" i="3"/>
  <c r="BE310" i="3"/>
  <c r="T310" i="3"/>
  <c r="R310" i="3"/>
  <c r="P310" i="3"/>
  <c r="J310" i="3"/>
  <c r="BF310" i="3" s="1"/>
  <c r="BK309" i="3"/>
  <c r="BI309" i="3"/>
  <c r="BH309" i="3"/>
  <c r="BG309" i="3"/>
  <c r="BF309" i="3"/>
  <c r="BE309" i="3"/>
  <c r="T309" i="3"/>
  <c r="R309" i="3"/>
  <c r="P309" i="3"/>
  <c r="J309" i="3"/>
  <c r="BK308" i="3"/>
  <c r="BI308" i="3"/>
  <c r="BH308" i="3"/>
  <c r="BG308" i="3"/>
  <c r="BE308" i="3"/>
  <c r="T308" i="3"/>
  <c r="R308" i="3"/>
  <c r="P308" i="3"/>
  <c r="J308" i="3"/>
  <c r="BF308" i="3" s="1"/>
  <c r="BK307" i="3"/>
  <c r="BI307" i="3"/>
  <c r="BH307" i="3"/>
  <c r="BG307" i="3"/>
  <c r="BF307" i="3"/>
  <c r="BE307" i="3"/>
  <c r="T307" i="3"/>
  <c r="R307" i="3"/>
  <c r="P307" i="3"/>
  <c r="J307" i="3"/>
  <c r="BK306" i="3"/>
  <c r="BI306" i="3"/>
  <c r="BH306" i="3"/>
  <c r="BG306" i="3"/>
  <c r="BE306" i="3"/>
  <c r="T306" i="3"/>
  <c r="R306" i="3"/>
  <c r="P306" i="3"/>
  <c r="J306" i="3"/>
  <c r="BF306" i="3" s="1"/>
  <c r="BK305" i="3"/>
  <c r="BI305" i="3"/>
  <c r="BH305" i="3"/>
  <c r="BG305" i="3"/>
  <c r="BF305" i="3"/>
  <c r="BE305" i="3"/>
  <c r="T305" i="3"/>
  <c r="R305" i="3"/>
  <c r="P305" i="3"/>
  <c r="J305" i="3"/>
  <c r="BK304" i="3"/>
  <c r="BI304" i="3"/>
  <c r="BH304" i="3"/>
  <c r="BG304" i="3"/>
  <c r="BE304" i="3"/>
  <c r="T304" i="3"/>
  <c r="R304" i="3"/>
  <c r="P304" i="3"/>
  <c r="J304" i="3"/>
  <c r="BF304" i="3" s="1"/>
  <c r="BK303" i="3"/>
  <c r="BI303" i="3"/>
  <c r="BH303" i="3"/>
  <c r="BG303" i="3"/>
  <c r="BF303" i="3"/>
  <c r="BE303" i="3"/>
  <c r="T303" i="3"/>
  <c r="R303" i="3"/>
  <c r="P303" i="3"/>
  <c r="J303" i="3"/>
  <c r="BK302" i="3"/>
  <c r="BI302" i="3"/>
  <c r="BH302" i="3"/>
  <c r="BG302" i="3"/>
  <c r="BE302" i="3"/>
  <c r="T302" i="3"/>
  <c r="T300" i="3" s="1"/>
  <c r="R302" i="3"/>
  <c r="P302" i="3"/>
  <c r="J302" i="3"/>
  <c r="BF302" i="3" s="1"/>
  <c r="BK301" i="3"/>
  <c r="BK300" i="3" s="1"/>
  <c r="J300" i="3" s="1"/>
  <c r="J109" i="3" s="1"/>
  <c r="BI301" i="3"/>
  <c r="BH301" i="3"/>
  <c r="BG301" i="3"/>
  <c r="BF301" i="3"/>
  <c r="BE301" i="3"/>
  <c r="T301" i="3"/>
  <c r="R301" i="3"/>
  <c r="P301" i="3"/>
  <c r="P300" i="3" s="1"/>
  <c r="J301" i="3"/>
  <c r="R300" i="3"/>
  <c r="BK299" i="3"/>
  <c r="BI299" i="3"/>
  <c r="BH299" i="3"/>
  <c r="BG299" i="3"/>
  <c r="BE299" i="3"/>
  <c r="T299" i="3"/>
  <c r="R299" i="3"/>
  <c r="P299" i="3"/>
  <c r="J299" i="3"/>
  <c r="BF299" i="3" s="1"/>
  <c r="BK298" i="3"/>
  <c r="BI298" i="3"/>
  <c r="BH298" i="3"/>
  <c r="BG298" i="3"/>
  <c r="BF298" i="3"/>
  <c r="BE298" i="3"/>
  <c r="T298" i="3"/>
  <c r="R298" i="3"/>
  <c r="P298" i="3"/>
  <c r="J298" i="3"/>
  <c r="BK297" i="3"/>
  <c r="BI297" i="3"/>
  <c r="BH297" i="3"/>
  <c r="BG297" i="3"/>
  <c r="BE297" i="3"/>
  <c r="T297" i="3"/>
  <c r="R297" i="3"/>
  <c r="P297" i="3"/>
  <c r="J297" i="3"/>
  <c r="BF297" i="3" s="1"/>
  <c r="BK295" i="3"/>
  <c r="BI295" i="3"/>
  <c r="BH295" i="3"/>
  <c r="BG295" i="3"/>
  <c r="BF295" i="3"/>
  <c r="BE295" i="3"/>
  <c r="T295" i="3"/>
  <c r="R295" i="3"/>
  <c r="P295" i="3"/>
  <c r="J295" i="3"/>
  <c r="BK294" i="3"/>
  <c r="BI294" i="3"/>
  <c r="BH294" i="3"/>
  <c r="BG294" i="3"/>
  <c r="BE294" i="3"/>
  <c r="T294" i="3"/>
  <c r="R294" i="3"/>
  <c r="P294" i="3"/>
  <c r="J294" i="3"/>
  <c r="BF294" i="3" s="1"/>
  <c r="BK293" i="3"/>
  <c r="BI293" i="3"/>
  <c r="BH293" i="3"/>
  <c r="BG293" i="3"/>
  <c r="BF293" i="3"/>
  <c r="BE293" i="3"/>
  <c r="T293" i="3"/>
  <c r="R293" i="3"/>
  <c r="P293" i="3"/>
  <c r="J293" i="3"/>
  <c r="BK292" i="3"/>
  <c r="BI292" i="3"/>
  <c r="BH292" i="3"/>
  <c r="BG292" i="3"/>
  <c r="BE292" i="3"/>
  <c r="T292" i="3"/>
  <c r="R292" i="3"/>
  <c r="P292" i="3"/>
  <c r="J292" i="3"/>
  <c r="BF292" i="3" s="1"/>
  <c r="BK291" i="3"/>
  <c r="BI291" i="3"/>
  <c r="BH291" i="3"/>
  <c r="BG291" i="3"/>
  <c r="BF291" i="3"/>
  <c r="BE291" i="3"/>
  <c r="T291" i="3"/>
  <c r="R291" i="3"/>
  <c r="P291" i="3"/>
  <c r="J291" i="3"/>
  <c r="BK290" i="3"/>
  <c r="BI290" i="3"/>
  <c r="BH290" i="3"/>
  <c r="BG290" i="3"/>
  <c r="BE290" i="3"/>
  <c r="T290" i="3"/>
  <c r="R290" i="3"/>
  <c r="P290" i="3"/>
  <c r="J290" i="3"/>
  <c r="BF290" i="3" s="1"/>
  <c r="BK289" i="3"/>
  <c r="BI289" i="3"/>
  <c r="BH289" i="3"/>
  <c r="BG289" i="3"/>
  <c r="BF289" i="3"/>
  <c r="BE289" i="3"/>
  <c r="T289" i="3"/>
  <c r="R289" i="3"/>
  <c r="P289" i="3"/>
  <c r="J289" i="3"/>
  <c r="BK288" i="3"/>
  <c r="BI288" i="3"/>
  <c r="BH288" i="3"/>
  <c r="BG288" i="3"/>
  <c r="BE288" i="3"/>
  <c r="T288" i="3"/>
  <c r="R288" i="3"/>
  <c r="P288" i="3"/>
  <c r="J288" i="3"/>
  <c r="BF288" i="3" s="1"/>
  <c r="BK287" i="3"/>
  <c r="BI287" i="3"/>
  <c r="BH287" i="3"/>
  <c r="BG287" i="3"/>
  <c r="BF287" i="3"/>
  <c r="BE287" i="3"/>
  <c r="T287" i="3"/>
  <c r="R287" i="3"/>
  <c r="P287" i="3"/>
  <c r="J287" i="3"/>
  <c r="BK286" i="3"/>
  <c r="BI286" i="3"/>
  <c r="BH286" i="3"/>
  <c r="BG286" i="3"/>
  <c r="BE286" i="3"/>
  <c r="T286" i="3"/>
  <c r="R286" i="3"/>
  <c r="P286" i="3"/>
  <c r="J286" i="3"/>
  <c r="BF286" i="3" s="1"/>
  <c r="BK285" i="3"/>
  <c r="BI285" i="3"/>
  <c r="BH285" i="3"/>
  <c r="BG285" i="3"/>
  <c r="BF285" i="3"/>
  <c r="BE285" i="3"/>
  <c r="T285" i="3"/>
  <c r="R285" i="3"/>
  <c r="P285" i="3"/>
  <c r="J285" i="3"/>
  <c r="BK284" i="3"/>
  <c r="BI284" i="3"/>
  <c r="BH284" i="3"/>
  <c r="BG284" i="3"/>
  <c r="BE284" i="3"/>
  <c r="T284" i="3"/>
  <c r="R284" i="3"/>
  <c r="P284" i="3"/>
  <c r="J284" i="3"/>
  <c r="BF284" i="3" s="1"/>
  <c r="BK283" i="3"/>
  <c r="BK282" i="3" s="1"/>
  <c r="J282" i="3" s="1"/>
  <c r="J108" i="3" s="1"/>
  <c r="BI283" i="3"/>
  <c r="BH283" i="3"/>
  <c r="BG283" i="3"/>
  <c r="BF283" i="3"/>
  <c r="BE283" i="3"/>
  <c r="T283" i="3"/>
  <c r="R283" i="3"/>
  <c r="R282" i="3" s="1"/>
  <c r="P283" i="3"/>
  <c r="P282" i="3" s="1"/>
  <c r="J283" i="3"/>
  <c r="T282" i="3"/>
  <c r="BK281" i="3"/>
  <c r="BI281" i="3"/>
  <c r="BH281" i="3"/>
  <c r="BG281" i="3"/>
  <c r="BF281" i="3"/>
  <c r="BE281" i="3"/>
  <c r="T281" i="3"/>
  <c r="R281" i="3"/>
  <c r="P281" i="3"/>
  <c r="J281" i="3"/>
  <c r="BK280" i="3"/>
  <c r="BI280" i="3"/>
  <c r="BH280" i="3"/>
  <c r="BG280" i="3"/>
  <c r="BE280" i="3"/>
  <c r="T280" i="3"/>
  <c r="R280" i="3"/>
  <c r="P280" i="3"/>
  <c r="J280" i="3"/>
  <c r="BF280" i="3" s="1"/>
  <c r="BK279" i="3"/>
  <c r="BI279" i="3"/>
  <c r="BH279" i="3"/>
  <c r="BG279" i="3"/>
  <c r="BF279" i="3"/>
  <c r="BE279" i="3"/>
  <c r="T279" i="3"/>
  <c r="R279" i="3"/>
  <c r="P279" i="3"/>
  <c r="J279" i="3"/>
  <c r="BK278" i="3"/>
  <c r="BI278" i="3"/>
  <c r="BH278" i="3"/>
  <c r="BG278" i="3"/>
  <c r="BE278" i="3"/>
  <c r="T278" i="3"/>
  <c r="R278" i="3"/>
  <c r="P278" i="3"/>
  <c r="J278" i="3"/>
  <c r="BF278" i="3" s="1"/>
  <c r="BK277" i="3"/>
  <c r="BI277" i="3"/>
  <c r="BH277" i="3"/>
  <c r="BG277" i="3"/>
  <c r="BF277" i="3"/>
  <c r="BE277" i="3"/>
  <c r="T277" i="3"/>
  <c r="R277" i="3"/>
  <c r="P277" i="3"/>
  <c r="J277" i="3"/>
  <c r="BK276" i="3"/>
  <c r="BI276" i="3"/>
  <c r="BH276" i="3"/>
  <c r="BG276" i="3"/>
  <c r="BE276" i="3"/>
  <c r="T276" i="3"/>
  <c r="R276" i="3"/>
  <c r="P276" i="3"/>
  <c r="J276" i="3"/>
  <c r="BF276" i="3" s="1"/>
  <c r="BK275" i="3"/>
  <c r="BI275" i="3"/>
  <c r="BH275" i="3"/>
  <c r="BG275" i="3"/>
  <c r="BF275" i="3"/>
  <c r="BE275" i="3"/>
  <c r="T275" i="3"/>
  <c r="R275" i="3"/>
  <c r="P275" i="3"/>
  <c r="J275" i="3"/>
  <c r="BK274" i="3"/>
  <c r="BI274" i="3"/>
  <c r="BH274" i="3"/>
  <c r="BG274" i="3"/>
  <c r="BE274" i="3"/>
  <c r="T274" i="3"/>
  <c r="R274" i="3"/>
  <c r="P274" i="3"/>
  <c r="J274" i="3"/>
  <c r="BF274" i="3" s="1"/>
  <c r="BK273" i="3"/>
  <c r="BI273" i="3"/>
  <c r="BH273" i="3"/>
  <c r="BG273" i="3"/>
  <c r="BF273" i="3"/>
  <c r="BE273" i="3"/>
  <c r="T273" i="3"/>
  <c r="R273" i="3"/>
  <c r="P273" i="3"/>
  <c r="J273" i="3"/>
  <c r="BK272" i="3"/>
  <c r="BI272" i="3"/>
  <c r="BH272" i="3"/>
  <c r="BG272" i="3"/>
  <c r="BE272" i="3"/>
  <c r="T272" i="3"/>
  <c r="R272" i="3"/>
  <c r="P272" i="3"/>
  <c r="J272" i="3"/>
  <c r="BF272" i="3" s="1"/>
  <c r="BK271" i="3"/>
  <c r="BI271" i="3"/>
  <c r="BH271" i="3"/>
  <c r="BG271" i="3"/>
  <c r="BF271" i="3"/>
  <c r="BE271" i="3"/>
  <c r="T271" i="3"/>
  <c r="R271" i="3"/>
  <c r="P271" i="3"/>
  <c r="J271" i="3"/>
  <c r="BK270" i="3"/>
  <c r="BI270" i="3"/>
  <c r="BH270" i="3"/>
  <c r="BG270" i="3"/>
  <c r="BE270" i="3"/>
  <c r="T270" i="3"/>
  <c r="R270" i="3"/>
  <c r="P270" i="3"/>
  <c r="J270" i="3"/>
  <c r="BF270" i="3" s="1"/>
  <c r="BK269" i="3"/>
  <c r="BI269" i="3"/>
  <c r="BH269" i="3"/>
  <c r="BG269" i="3"/>
  <c r="BF269" i="3"/>
  <c r="BE269" i="3"/>
  <c r="T269" i="3"/>
  <c r="R269" i="3"/>
  <c r="P269" i="3"/>
  <c r="J269" i="3"/>
  <c r="BK268" i="3"/>
  <c r="BI268" i="3"/>
  <c r="BH268" i="3"/>
  <c r="BG268" i="3"/>
  <c r="BE268" i="3"/>
  <c r="T268" i="3"/>
  <c r="R268" i="3"/>
  <c r="P268" i="3"/>
  <c r="J268" i="3"/>
  <c r="BF268" i="3" s="1"/>
  <c r="BK267" i="3"/>
  <c r="BI267" i="3"/>
  <c r="BH267" i="3"/>
  <c r="BG267" i="3"/>
  <c r="BF267" i="3"/>
  <c r="BE267" i="3"/>
  <c r="T267" i="3"/>
  <c r="R267" i="3"/>
  <c r="P267" i="3"/>
  <c r="J267" i="3"/>
  <c r="BK266" i="3"/>
  <c r="BI266" i="3"/>
  <c r="BH266" i="3"/>
  <c r="BG266" i="3"/>
  <c r="BF266" i="3"/>
  <c r="BE266" i="3"/>
  <c r="T266" i="3"/>
  <c r="R266" i="3"/>
  <c r="P266" i="3"/>
  <c r="J266" i="3"/>
  <c r="BK265" i="3"/>
  <c r="BI265" i="3"/>
  <c r="BH265" i="3"/>
  <c r="BG265" i="3"/>
  <c r="BF265" i="3"/>
  <c r="BE265" i="3"/>
  <c r="T265" i="3"/>
  <c r="R265" i="3"/>
  <c r="P265" i="3"/>
  <c r="P263" i="3" s="1"/>
  <c r="P236" i="3" s="1"/>
  <c r="J265" i="3"/>
  <c r="BK264" i="3"/>
  <c r="BI264" i="3"/>
  <c r="BH264" i="3"/>
  <c r="BG264" i="3"/>
  <c r="BE264" i="3"/>
  <c r="T264" i="3"/>
  <c r="T263" i="3" s="1"/>
  <c r="R264" i="3"/>
  <c r="R263" i="3" s="1"/>
  <c r="P264" i="3"/>
  <c r="J264" i="3"/>
  <c r="BF264" i="3" s="1"/>
  <c r="BK263" i="3"/>
  <c r="J263" i="3" s="1"/>
  <c r="J107" i="3" s="1"/>
  <c r="BK262" i="3"/>
  <c r="BI262" i="3"/>
  <c r="BH262" i="3"/>
  <c r="BG262" i="3"/>
  <c r="BF262" i="3"/>
  <c r="BE262" i="3"/>
  <c r="T262" i="3"/>
  <c r="R262" i="3"/>
  <c r="P262" i="3"/>
  <c r="J262" i="3"/>
  <c r="BK261" i="3"/>
  <c r="BI261" i="3"/>
  <c r="BH261" i="3"/>
  <c r="BG261" i="3"/>
  <c r="BE261" i="3"/>
  <c r="T261" i="3"/>
  <c r="R261" i="3"/>
  <c r="P261" i="3"/>
  <c r="J261" i="3"/>
  <c r="BF261" i="3" s="1"/>
  <c r="BK260" i="3"/>
  <c r="BI260" i="3"/>
  <c r="BH260" i="3"/>
  <c r="BG260" i="3"/>
  <c r="BF260" i="3"/>
  <c r="BE260" i="3"/>
  <c r="T260" i="3"/>
  <c r="R260" i="3"/>
  <c r="P260" i="3"/>
  <c r="J260" i="3"/>
  <c r="BK259" i="3"/>
  <c r="BI259" i="3"/>
  <c r="BH259" i="3"/>
  <c r="BG259" i="3"/>
  <c r="BE259" i="3"/>
  <c r="T259" i="3"/>
  <c r="R259" i="3"/>
  <c r="P259" i="3"/>
  <c r="J259" i="3"/>
  <c r="BF259" i="3" s="1"/>
  <c r="BK258" i="3"/>
  <c r="BI258" i="3"/>
  <c r="BH258" i="3"/>
  <c r="BG258" i="3"/>
  <c r="BF258" i="3"/>
  <c r="BE258" i="3"/>
  <c r="T258" i="3"/>
  <c r="R258" i="3"/>
  <c r="P258" i="3"/>
  <c r="J258" i="3"/>
  <c r="BK257" i="3"/>
  <c r="BI257" i="3"/>
  <c r="BH257" i="3"/>
  <c r="BG257" i="3"/>
  <c r="BE257" i="3"/>
  <c r="T257" i="3"/>
  <c r="R257" i="3"/>
  <c r="P257" i="3"/>
  <c r="J257" i="3"/>
  <c r="BF257" i="3" s="1"/>
  <c r="BK256" i="3"/>
  <c r="BI256" i="3"/>
  <c r="BH256" i="3"/>
  <c r="BG256" i="3"/>
  <c r="BF256" i="3"/>
  <c r="BE256" i="3"/>
  <c r="T256" i="3"/>
  <c r="R256" i="3"/>
  <c r="P256" i="3"/>
  <c r="J256" i="3"/>
  <c r="BK255" i="3"/>
  <c r="BI255" i="3"/>
  <c r="BH255" i="3"/>
  <c r="BG255" i="3"/>
  <c r="BE255" i="3"/>
  <c r="T255" i="3"/>
  <c r="R255" i="3"/>
  <c r="P255" i="3"/>
  <c r="J255" i="3"/>
  <c r="BF255" i="3" s="1"/>
  <c r="BK254" i="3"/>
  <c r="BI254" i="3"/>
  <c r="BH254" i="3"/>
  <c r="BG254" i="3"/>
  <c r="BF254" i="3"/>
  <c r="BE254" i="3"/>
  <c r="T254" i="3"/>
  <c r="R254" i="3"/>
  <c r="P254" i="3"/>
  <c r="J254" i="3"/>
  <c r="BK253" i="3"/>
  <c r="BI253" i="3"/>
  <c r="BH253" i="3"/>
  <c r="BG253" i="3"/>
  <c r="BE253" i="3"/>
  <c r="T253" i="3"/>
  <c r="R253" i="3"/>
  <c r="P253" i="3"/>
  <c r="J253" i="3"/>
  <c r="BF253" i="3" s="1"/>
  <c r="BK252" i="3"/>
  <c r="BI252" i="3"/>
  <c r="BH252" i="3"/>
  <c r="BG252" i="3"/>
  <c r="BF252" i="3"/>
  <c r="BE252" i="3"/>
  <c r="T252" i="3"/>
  <c r="R252" i="3"/>
  <c r="P252" i="3"/>
  <c r="J252" i="3"/>
  <c r="BK251" i="3"/>
  <c r="BI251" i="3"/>
  <c r="BH251" i="3"/>
  <c r="BG251" i="3"/>
  <c r="BE251" i="3"/>
  <c r="T251" i="3"/>
  <c r="R251" i="3"/>
  <c r="P251" i="3"/>
  <c r="J251" i="3"/>
  <c r="BF251" i="3" s="1"/>
  <c r="BK250" i="3"/>
  <c r="BI250" i="3"/>
  <c r="BH250" i="3"/>
  <c r="BG250" i="3"/>
  <c r="BF250" i="3"/>
  <c r="BE250" i="3"/>
  <c r="T250" i="3"/>
  <c r="R250" i="3"/>
  <c r="P250" i="3"/>
  <c r="J250" i="3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F248" i="3"/>
  <c r="BE248" i="3"/>
  <c r="T248" i="3"/>
  <c r="R248" i="3"/>
  <c r="P248" i="3"/>
  <c r="J248" i="3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F246" i="3"/>
  <c r="BE246" i="3"/>
  <c r="T246" i="3"/>
  <c r="R246" i="3"/>
  <c r="P246" i="3"/>
  <c r="J246" i="3"/>
  <c r="BK245" i="3"/>
  <c r="BI245" i="3"/>
  <c r="BH245" i="3"/>
  <c r="BG245" i="3"/>
  <c r="BE245" i="3"/>
  <c r="T245" i="3"/>
  <c r="R245" i="3"/>
  <c r="P245" i="3"/>
  <c r="J245" i="3"/>
  <c r="BF245" i="3" s="1"/>
  <c r="BK244" i="3"/>
  <c r="BI244" i="3"/>
  <c r="BH244" i="3"/>
  <c r="BG244" i="3"/>
  <c r="BF244" i="3"/>
  <c r="BE244" i="3"/>
  <c r="T244" i="3"/>
  <c r="R244" i="3"/>
  <c r="P244" i="3"/>
  <c r="J244" i="3"/>
  <c r="BK243" i="3"/>
  <c r="BI243" i="3"/>
  <c r="BH243" i="3"/>
  <c r="BG243" i="3"/>
  <c r="BE243" i="3"/>
  <c r="T243" i="3"/>
  <c r="R243" i="3"/>
  <c r="P243" i="3"/>
  <c r="J243" i="3"/>
  <c r="BF243" i="3" s="1"/>
  <c r="BK242" i="3"/>
  <c r="BI242" i="3"/>
  <c r="BH242" i="3"/>
  <c r="BG242" i="3"/>
  <c r="BF242" i="3"/>
  <c r="BE242" i="3"/>
  <c r="T242" i="3"/>
  <c r="R242" i="3"/>
  <c r="P242" i="3"/>
  <c r="J242" i="3"/>
  <c r="BK241" i="3"/>
  <c r="BI241" i="3"/>
  <c r="BH241" i="3"/>
  <c r="BG241" i="3"/>
  <c r="BE241" i="3"/>
  <c r="T241" i="3"/>
  <c r="R241" i="3"/>
  <c r="P241" i="3"/>
  <c r="J241" i="3"/>
  <c r="BF241" i="3" s="1"/>
  <c r="BK240" i="3"/>
  <c r="BI240" i="3"/>
  <c r="BH240" i="3"/>
  <c r="BG240" i="3"/>
  <c r="BF240" i="3"/>
  <c r="BE240" i="3"/>
  <c r="T240" i="3"/>
  <c r="R240" i="3"/>
  <c r="P240" i="3"/>
  <c r="J240" i="3"/>
  <c r="BK239" i="3"/>
  <c r="BI239" i="3"/>
  <c r="BH239" i="3"/>
  <c r="BG239" i="3"/>
  <c r="BE239" i="3"/>
  <c r="T239" i="3"/>
  <c r="R239" i="3"/>
  <c r="P239" i="3"/>
  <c r="J239" i="3"/>
  <c r="BF239" i="3" s="1"/>
  <c r="BK238" i="3"/>
  <c r="BI238" i="3"/>
  <c r="BH238" i="3"/>
  <c r="BG238" i="3"/>
  <c r="BF238" i="3"/>
  <c r="BE238" i="3"/>
  <c r="T238" i="3"/>
  <c r="R238" i="3"/>
  <c r="R236" i="3" s="1"/>
  <c r="P238" i="3"/>
  <c r="J238" i="3"/>
  <c r="BK237" i="3"/>
  <c r="BI237" i="3"/>
  <c r="BH237" i="3"/>
  <c r="BG237" i="3"/>
  <c r="BE237" i="3"/>
  <c r="T237" i="3"/>
  <c r="T236" i="3" s="1"/>
  <c r="R237" i="3"/>
  <c r="P237" i="3"/>
  <c r="J237" i="3"/>
  <c r="BF237" i="3" s="1"/>
  <c r="BK235" i="3"/>
  <c r="BI235" i="3"/>
  <c r="BH235" i="3"/>
  <c r="BG235" i="3"/>
  <c r="BE235" i="3"/>
  <c r="T235" i="3"/>
  <c r="R235" i="3"/>
  <c r="P235" i="3"/>
  <c r="J235" i="3"/>
  <c r="BF235" i="3" s="1"/>
  <c r="BK234" i="3"/>
  <c r="BI234" i="3"/>
  <c r="BH234" i="3"/>
  <c r="BG234" i="3"/>
  <c r="BF234" i="3"/>
  <c r="BE234" i="3"/>
  <c r="T234" i="3"/>
  <c r="R234" i="3"/>
  <c r="P234" i="3"/>
  <c r="J234" i="3"/>
  <c r="BK233" i="3"/>
  <c r="BI233" i="3"/>
  <c r="BH233" i="3"/>
  <c r="BG233" i="3"/>
  <c r="BE233" i="3"/>
  <c r="T233" i="3"/>
  <c r="R233" i="3"/>
  <c r="P233" i="3"/>
  <c r="J233" i="3"/>
  <c r="BF233" i="3" s="1"/>
  <c r="BK232" i="3"/>
  <c r="BI232" i="3"/>
  <c r="BH232" i="3"/>
  <c r="BG232" i="3"/>
  <c r="BF232" i="3"/>
  <c r="BE232" i="3"/>
  <c r="T232" i="3"/>
  <c r="R232" i="3"/>
  <c r="P232" i="3"/>
  <c r="J232" i="3"/>
  <c r="BK231" i="3"/>
  <c r="BI231" i="3"/>
  <c r="BH231" i="3"/>
  <c r="BG231" i="3"/>
  <c r="BE231" i="3"/>
  <c r="T231" i="3"/>
  <c r="R231" i="3"/>
  <c r="P231" i="3"/>
  <c r="J231" i="3"/>
  <c r="BF231" i="3" s="1"/>
  <c r="BK230" i="3"/>
  <c r="BI230" i="3"/>
  <c r="BH230" i="3"/>
  <c r="BG230" i="3"/>
  <c r="BF230" i="3"/>
  <c r="BE230" i="3"/>
  <c r="T230" i="3"/>
  <c r="R230" i="3"/>
  <c r="P230" i="3"/>
  <c r="J230" i="3"/>
  <c r="BK229" i="3"/>
  <c r="BI229" i="3"/>
  <c r="BH229" i="3"/>
  <c r="BG229" i="3"/>
  <c r="BF229" i="3"/>
  <c r="BE229" i="3"/>
  <c r="T229" i="3"/>
  <c r="R229" i="3"/>
  <c r="P229" i="3"/>
  <c r="J229" i="3"/>
  <c r="BK228" i="3"/>
  <c r="BI228" i="3"/>
  <c r="BH228" i="3"/>
  <c r="BG228" i="3"/>
  <c r="BF228" i="3"/>
  <c r="BE228" i="3"/>
  <c r="T228" i="3"/>
  <c r="R228" i="3"/>
  <c r="P228" i="3"/>
  <c r="J228" i="3"/>
  <c r="BK227" i="3"/>
  <c r="BI227" i="3"/>
  <c r="BH227" i="3"/>
  <c r="BG227" i="3"/>
  <c r="BF227" i="3"/>
  <c r="BE227" i="3"/>
  <c r="T227" i="3"/>
  <c r="R227" i="3"/>
  <c r="P227" i="3"/>
  <c r="J227" i="3"/>
  <c r="BK226" i="3"/>
  <c r="BI226" i="3"/>
  <c r="BH226" i="3"/>
  <c r="BG226" i="3"/>
  <c r="BF226" i="3"/>
  <c r="BE226" i="3"/>
  <c r="T226" i="3"/>
  <c r="R226" i="3"/>
  <c r="P226" i="3"/>
  <c r="J226" i="3"/>
  <c r="BK225" i="3"/>
  <c r="BI225" i="3"/>
  <c r="BH225" i="3"/>
  <c r="BG225" i="3"/>
  <c r="BE225" i="3"/>
  <c r="T225" i="3"/>
  <c r="R225" i="3"/>
  <c r="P225" i="3"/>
  <c r="J225" i="3"/>
  <c r="BF225" i="3" s="1"/>
  <c r="BK224" i="3"/>
  <c r="BI224" i="3"/>
  <c r="BH224" i="3"/>
  <c r="BG224" i="3"/>
  <c r="BF224" i="3"/>
  <c r="BE224" i="3"/>
  <c r="T224" i="3"/>
  <c r="R224" i="3"/>
  <c r="P224" i="3"/>
  <c r="J224" i="3"/>
  <c r="BK223" i="3"/>
  <c r="BI223" i="3"/>
  <c r="BH223" i="3"/>
  <c r="BG223" i="3"/>
  <c r="BE223" i="3"/>
  <c r="T223" i="3"/>
  <c r="R223" i="3"/>
  <c r="P223" i="3"/>
  <c r="J223" i="3"/>
  <c r="BF223" i="3" s="1"/>
  <c r="BK222" i="3"/>
  <c r="BI222" i="3"/>
  <c r="BH222" i="3"/>
  <c r="BG222" i="3"/>
  <c r="BF222" i="3"/>
  <c r="BE222" i="3"/>
  <c r="T222" i="3"/>
  <c r="R222" i="3"/>
  <c r="P222" i="3"/>
  <c r="J222" i="3"/>
  <c r="BK221" i="3"/>
  <c r="BI221" i="3"/>
  <c r="BH221" i="3"/>
  <c r="BG221" i="3"/>
  <c r="BE221" i="3"/>
  <c r="T221" i="3"/>
  <c r="R221" i="3"/>
  <c r="P221" i="3"/>
  <c r="J221" i="3"/>
  <c r="BF221" i="3" s="1"/>
  <c r="BK220" i="3"/>
  <c r="BI220" i="3"/>
  <c r="BH220" i="3"/>
  <c r="BG220" i="3"/>
  <c r="BF220" i="3"/>
  <c r="BE220" i="3"/>
  <c r="T220" i="3"/>
  <c r="R220" i="3"/>
  <c r="P220" i="3"/>
  <c r="J220" i="3"/>
  <c r="BK219" i="3"/>
  <c r="BI219" i="3"/>
  <c r="BH219" i="3"/>
  <c r="BG219" i="3"/>
  <c r="BE219" i="3"/>
  <c r="T219" i="3"/>
  <c r="R219" i="3"/>
  <c r="P219" i="3"/>
  <c r="J219" i="3"/>
  <c r="BF219" i="3" s="1"/>
  <c r="BK218" i="3"/>
  <c r="BI218" i="3"/>
  <c r="BH218" i="3"/>
  <c r="BG218" i="3"/>
  <c r="BF218" i="3"/>
  <c r="BE218" i="3"/>
  <c r="T218" i="3"/>
  <c r="R218" i="3"/>
  <c r="P218" i="3"/>
  <c r="J218" i="3"/>
  <c r="BK217" i="3"/>
  <c r="BI217" i="3"/>
  <c r="BH217" i="3"/>
  <c r="BG217" i="3"/>
  <c r="BE217" i="3"/>
  <c r="T217" i="3"/>
  <c r="R217" i="3"/>
  <c r="P217" i="3"/>
  <c r="J217" i="3"/>
  <c r="BF217" i="3" s="1"/>
  <c r="BK216" i="3"/>
  <c r="BI216" i="3"/>
  <c r="BH216" i="3"/>
  <c r="BG216" i="3"/>
  <c r="BF216" i="3"/>
  <c r="BE216" i="3"/>
  <c r="T216" i="3"/>
  <c r="R216" i="3"/>
  <c r="P216" i="3"/>
  <c r="J216" i="3"/>
  <c r="BK215" i="3"/>
  <c r="BI215" i="3"/>
  <c r="BH215" i="3"/>
  <c r="BG215" i="3"/>
  <c r="BF215" i="3"/>
  <c r="BE215" i="3"/>
  <c r="T215" i="3"/>
  <c r="R215" i="3"/>
  <c r="P215" i="3"/>
  <c r="J215" i="3"/>
  <c r="BK214" i="3"/>
  <c r="BI214" i="3"/>
  <c r="BH214" i="3"/>
  <c r="BG214" i="3"/>
  <c r="BF214" i="3"/>
  <c r="BE214" i="3"/>
  <c r="T214" i="3"/>
  <c r="R214" i="3"/>
  <c r="P214" i="3"/>
  <c r="J214" i="3"/>
  <c r="BK213" i="3"/>
  <c r="BI213" i="3"/>
  <c r="BH213" i="3"/>
  <c r="BG213" i="3"/>
  <c r="BF213" i="3"/>
  <c r="BE213" i="3"/>
  <c r="T213" i="3"/>
  <c r="R213" i="3"/>
  <c r="P213" i="3"/>
  <c r="J213" i="3"/>
  <c r="BK212" i="3"/>
  <c r="BI212" i="3"/>
  <c r="BH212" i="3"/>
  <c r="BG212" i="3"/>
  <c r="BF212" i="3"/>
  <c r="BE212" i="3"/>
  <c r="T212" i="3"/>
  <c r="R212" i="3"/>
  <c r="P212" i="3"/>
  <c r="J212" i="3"/>
  <c r="BK211" i="3"/>
  <c r="BI211" i="3"/>
  <c r="BH211" i="3"/>
  <c r="BG211" i="3"/>
  <c r="BF211" i="3"/>
  <c r="BE211" i="3"/>
  <c r="T211" i="3"/>
  <c r="R211" i="3"/>
  <c r="P211" i="3"/>
  <c r="J211" i="3"/>
  <c r="BK210" i="3"/>
  <c r="BI210" i="3"/>
  <c r="BH210" i="3"/>
  <c r="BG210" i="3"/>
  <c r="BF210" i="3"/>
  <c r="BE210" i="3"/>
  <c r="T210" i="3"/>
  <c r="R210" i="3"/>
  <c r="P210" i="3"/>
  <c r="J210" i="3"/>
  <c r="BK209" i="3"/>
  <c r="BI209" i="3"/>
  <c r="BH209" i="3"/>
  <c r="BG209" i="3"/>
  <c r="BF209" i="3"/>
  <c r="BE209" i="3"/>
  <c r="T209" i="3"/>
  <c r="R209" i="3"/>
  <c r="P209" i="3"/>
  <c r="J209" i="3"/>
  <c r="BK208" i="3"/>
  <c r="BI208" i="3"/>
  <c r="BH208" i="3"/>
  <c r="BG208" i="3"/>
  <c r="BF208" i="3"/>
  <c r="BE208" i="3"/>
  <c r="T208" i="3"/>
  <c r="R208" i="3"/>
  <c r="P208" i="3"/>
  <c r="J208" i="3"/>
  <c r="BK207" i="3"/>
  <c r="BI207" i="3"/>
  <c r="BH207" i="3"/>
  <c r="BG207" i="3"/>
  <c r="BF207" i="3"/>
  <c r="BE207" i="3"/>
  <c r="T207" i="3"/>
  <c r="R207" i="3"/>
  <c r="P207" i="3"/>
  <c r="J207" i="3"/>
  <c r="BK206" i="3"/>
  <c r="BI206" i="3"/>
  <c r="BH206" i="3"/>
  <c r="BG206" i="3"/>
  <c r="BF206" i="3"/>
  <c r="BE206" i="3"/>
  <c r="T206" i="3"/>
  <c r="R206" i="3"/>
  <c r="P206" i="3"/>
  <c r="J206" i="3"/>
  <c r="BK205" i="3"/>
  <c r="BI205" i="3"/>
  <c r="BH205" i="3"/>
  <c r="BG205" i="3"/>
  <c r="BF205" i="3"/>
  <c r="BE205" i="3"/>
  <c r="T205" i="3"/>
  <c r="R205" i="3"/>
  <c r="P205" i="3"/>
  <c r="J205" i="3"/>
  <c r="BK204" i="3"/>
  <c r="BI204" i="3"/>
  <c r="BH204" i="3"/>
  <c r="BG204" i="3"/>
  <c r="BF204" i="3"/>
  <c r="BE204" i="3"/>
  <c r="T204" i="3"/>
  <c r="R204" i="3"/>
  <c r="P204" i="3"/>
  <c r="P202" i="3" s="1"/>
  <c r="J204" i="3"/>
  <c r="BK203" i="3"/>
  <c r="BI203" i="3"/>
  <c r="BH203" i="3"/>
  <c r="BG203" i="3"/>
  <c r="BF203" i="3"/>
  <c r="BE203" i="3"/>
  <c r="T203" i="3"/>
  <c r="T202" i="3" s="1"/>
  <c r="R203" i="3"/>
  <c r="R202" i="3" s="1"/>
  <c r="P203" i="3"/>
  <c r="J203" i="3"/>
  <c r="BK202" i="3"/>
  <c r="J202" i="3" s="1"/>
  <c r="J105" i="3" s="1"/>
  <c r="BK201" i="3"/>
  <c r="BI201" i="3"/>
  <c r="BH201" i="3"/>
  <c r="BG201" i="3"/>
  <c r="BF201" i="3"/>
  <c r="BE201" i="3"/>
  <c r="T201" i="3"/>
  <c r="R201" i="3"/>
  <c r="P201" i="3"/>
  <c r="J201" i="3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F199" i="3"/>
  <c r="BE199" i="3"/>
  <c r="T199" i="3"/>
  <c r="R199" i="3"/>
  <c r="R197" i="3" s="1"/>
  <c r="P199" i="3"/>
  <c r="J199" i="3"/>
  <c r="BK198" i="3"/>
  <c r="BI198" i="3"/>
  <c r="BH198" i="3"/>
  <c r="BG198" i="3"/>
  <c r="BE198" i="3"/>
  <c r="T198" i="3"/>
  <c r="T197" i="3" s="1"/>
  <c r="R198" i="3"/>
  <c r="P198" i="3"/>
  <c r="J198" i="3"/>
  <c r="BF198" i="3" s="1"/>
  <c r="BK197" i="3"/>
  <c r="P197" i="3"/>
  <c r="J197" i="3"/>
  <c r="BK196" i="3"/>
  <c r="BI196" i="3"/>
  <c r="BH196" i="3"/>
  <c r="BG196" i="3"/>
  <c r="BE196" i="3"/>
  <c r="T196" i="3"/>
  <c r="R196" i="3"/>
  <c r="P196" i="3"/>
  <c r="J196" i="3"/>
  <c r="BF196" i="3" s="1"/>
  <c r="BK194" i="3"/>
  <c r="BI194" i="3"/>
  <c r="BH194" i="3"/>
  <c r="BG194" i="3"/>
  <c r="BF194" i="3"/>
  <c r="BE194" i="3"/>
  <c r="T194" i="3"/>
  <c r="R194" i="3"/>
  <c r="P194" i="3"/>
  <c r="J194" i="3"/>
  <c r="BK192" i="3"/>
  <c r="BI192" i="3"/>
  <c r="BH192" i="3"/>
  <c r="BG192" i="3"/>
  <c r="BE192" i="3"/>
  <c r="T192" i="3"/>
  <c r="R192" i="3"/>
  <c r="P192" i="3"/>
  <c r="J192" i="3"/>
  <c r="BF192" i="3" s="1"/>
  <c r="BK190" i="3"/>
  <c r="BI190" i="3"/>
  <c r="BH190" i="3"/>
  <c r="BG190" i="3"/>
  <c r="BF190" i="3"/>
  <c r="BE190" i="3"/>
  <c r="T190" i="3"/>
  <c r="R190" i="3"/>
  <c r="P190" i="3"/>
  <c r="J190" i="3"/>
  <c r="BK187" i="3"/>
  <c r="BI187" i="3"/>
  <c r="BH187" i="3"/>
  <c r="BG187" i="3"/>
  <c r="BE187" i="3"/>
  <c r="T187" i="3"/>
  <c r="R187" i="3"/>
  <c r="P187" i="3"/>
  <c r="J187" i="3"/>
  <c r="BF187" i="3" s="1"/>
  <c r="BK185" i="3"/>
  <c r="BI185" i="3"/>
  <c r="BH185" i="3"/>
  <c r="BG185" i="3"/>
  <c r="BF185" i="3"/>
  <c r="BE185" i="3"/>
  <c r="T185" i="3"/>
  <c r="R185" i="3"/>
  <c r="P185" i="3"/>
  <c r="J185" i="3"/>
  <c r="BK183" i="3"/>
  <c r="BI183" i="3"/>
  <c r="BH183" i="3"/>
  <c r="BG183" i="3"/>
  <c r="BE183" i="3"/>
  <c r="T183" i="3"/>
  <c r="R183" i="3"/>
  <c r="P183" i="3"/>
  <c r="J183" i="3"/>
  <c r="BF183" i="3" s="1"/>
  <c r="BK181" i="3"/>
  <c r="BI181" i="3"/>
  <c r="BH181" i="3"/>
  <c r="BG181" i="3"/>
  <c r="BF181" i="3"/>
  <c r="BE181" i="3"/>
  <c r="T181" i="3"/>
  <c r="R181" i="3"/>
  <c r="P181" i="3"/>
  <c r="J181" i="3"/>
  <c r="BK179" i="3"/>
  <c r="BI179" i="3"/>
  <c r="BH179" i="3"/>
  <c r="BG179" i="3"/>
  <c r="BE179" i="3"/>
  <c r="T179" i="3"/>
  <c r="R179" i="3"/>
  <c r="P179" i="3"/>
  <c r="J179" i="3"/>
  <c r="BF179" i="3" s="1"/>
  <c r="BK177" i="3"/>
  <c r="BI177" i="3"/>
  <c r="BH177" i="3"/>
  <c r="BG177" i="3"/>
  <c r="BF177" i="3"/>
  <c r="BE177" i="3"/>
  <c r="T177" i="3"/>
  <c r="R177" i="3"/>
  <c r="P177" i="3"/>
  <c r="J177" i="3"/>
  <c r="BK175" i="3"/>
  <c r="BI175" i="3"/>
  <c r="BH175" i="3"/>
  <c r="BG175" i="3"/>
  <c r="BE175" i="3"/>
  <c r="T175" i="3"/>
  <c r="R175" i="3"/>
  <c r="P175" i="3"/>
  <c r="J175" i="3"/>
  <c r="BF175" i="3" s="1"/>
  <c r="BK173" i="3"/>
  <c r="BI173" i="3"/>
  <c r="BH173" i="3"/>
  <c r="BG173" i="3"/>
  <c r="BF173" i="3"/>
  <c r="BE173" i="3"/>
  <c r="T173" i="3"/>
  <c r="R173" i="3"/>
  <c r="P173" i="3"/>
  <c r="J173" i="3"/>
  <c r="BK172" i="3"/>
  <c r="BI172" i="3"/>
  <c r="BH172" i="3"/>
  <c r="BG172" i="3"/>
  <c r="BE172" i="3"/>
  <c r="T172" i="3"/>
  <c r="T171" i="3" s="1"/>
  <c r="R172" i="3"/>
  <c r="R171" i="3" s="1"/>
  <c r="R170" i="3" s="1"/>
  <c r="P172" i="3"/>
  <c r="P171" i="3" s="1"/>
  <c r="J172" i="3"/>
  <c r="BF172" i="3" s="1"/>
  <c r="BK171" i="3"/>
  <c r="BK169" i="3"/>
  <c r="BI169" i="3"/>
  <c r="BH169" i="3"/>
  <c r="BG169" i="3"/>
  <c r="BE169" i="3"/>
  <c r="T169" i="3"/>
  <c r="T168" i="3" s="1"/>
  <c r="R169" i="3"/>
  <c r="R168" i="3" s="1"/>
  <c r="P169" i="3"/>
  <c r="P168" i="3" s="1"/>
  <c r="J169" i="3"/>
  <c r="BF169" i="3" s="1"/>
  <c r="BK168" i="3"/>
  <c r="J168" i="3"/>
  <c r="J101" i="3" s="1"/>
  <c r="BK167" i="3"/>
  <c r="BI167" i="3"/>
  <c r="BH167" i="3"/>
  <c r="BG167" i="3"/>
  <c r="BF167" i="3"/>
  <c r="BE167" i="3"/>
  <c r="T167" i="3"/>
  <c r="R167" i="3"/>
  <c r="P167" i="3"/>
  <c r="J167" i="3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F165" i="3"/>
  <c r="BE165" i="3"/>
  <c r="T165" i="3"/>
  <c r="R165" i="3"/>
  <c r="P165" i="3"/>
  <c r="J165" i="3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F162" i="3"/>
  <c r="BE162" i="3"/>
  <c r="T162" i="3"/>
  <c r="R162" i="3"/>
  <c r="P162" i="3"/>
  <c r="J162" i="3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F160" i="3"/>
  <c r="BE160" i="3"/>
  <c r="T160" i="3"/>
  <c r="R160" i="3"/>
  <c r="P160" i="3"/>
  <c r="J160" i="3"/>
  <c r="BK159" i="3"/>
  <c r="BI159" i="3"/>
  <c r="BH159" i="3"/>
  <c r="BG159" i="3"/>
  <c r="BE159" i="3"/>
  <c r="T159" i="3"/>
  <c r="R159" i="3"/>
  <c r="P159" i="3"/>
  <c r="J159" i="3"/>
  <c r="BF159" i="3" s="1"/>
  <c r="BK158" i="3"/>
  <c r="BI158" i="3"/>
  <c r="BH158" i="3"/>
  <c r="BG158" i="3"/>
  <c r="BF158" i="3"/>
  <c r="BE158" i="3"/>
  <c r="T158" i="3"/>
  <c r="R158" i="3"/>
  <c r="P158" i="3"/>
  <c r="J158" i="3"/>
  <c r="BK157" i="3"/>
  <c r="BI157" i="3"/>
  <c r="BH157" i="3"/>
  <c r="BG157" i="3"/>
  <c r="BE157" i="3"/>
  <c r="T157" i="3"/>
  <c r="R157" i="3"/>
  <c r="P157" i="3"/>
  <c r="J157" i="3"/>
  <c r="BF157" i="3" s="1"/>
  <c r="BK156" i="3"/>
  <c r="BK155" i="3" s="1"/>
  <c r="J155" i="3" s="1"/>
  <c r="J100" i="3" s="1"/>
  <c r="BI156" i="3"/>
  <c r="BH156" i="3"/>
  <c r="BG156" i="3"/>
  <c r="BF156" i="3"/>
  <c r="BE156" i="3"/>
  <c r="T156" i="3"/>
  <c r="R156" i="3"/>
  <c r="R155" i="3" s="1"/>
  <c r="P156" i="3"/>
  <c r="P155" i="3" s="1"/>
  <c r="J156" i="3"/>
  <c r="T155" i="3"/>
  <c r="BK154" i="3"/>
  <c r="BI154" i="3"/>
  <c r="BH154" i="3"/>
  <c r="BG154" i="3"/>
  <c r="BF154" i="3"/>
  <c r="BE154" i="3"/>
  <c r="T154" i="3"/>
  <c r="R154" i="3"/>
  <c r="P154" i="3"/>
  <c r="J154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F152" i="3"/>
  <c r="BE152" i="3"/>
  <c r="T152" i="3"/>
  <c r="R152" i="3"/>
  <c r="P152" i="3"/>
  <c r="J152" i="3"/>
  <c r="BK151" i="3"/>
  <c r="BI151" i="3"/>
  <c r="BH151" i="3"/>
  <c r="BG151" i="3"/>
  <c r="BE151" i="3"/>
  <c r="T151" i="3"/>
  <c r="T149" i="3" s="1"/>
  <c r="R151" i="3"/>
  <c r="P151" i="3"/>
  <c r="J151" i="3"/>
  <c r="BF151" i="3" s="1"/>
  <c r="BK150" i="3"/>
  <c r="BK149" i="3" s="1"/>
  <c r="J149" i="3" s="1"/>
  <c r="J99" i="3" s="1"/>
  <c r="BI150" i="3"/>
  <c r="BH150" i="3"/>
  <c r="BG150" i="3"/>
  <c r="BF150" i="3"/>
  <c r="BE150" i="3"/>
  <c r="T150" i="3"/>
  <c r="R150" i="3"/>
  <c r="P150" i="3"/>
  <c r="P149" i="3" s="1"/>
  <c r="J150" i="3"/>
  <c r="R149" i="3"/>
  <c r="BK148" i="3"/>
  <c r="BK147" i="3" s="1"/>
  <c r="J147" i="3" s="1"/>
  <c r="J98" i="3" s="1"/>
  <c r="BI148" i="3"/>
  <c r="BH148" i="3"/>
  <c r="BG148" i="3"/>
  <c r="BE148" i="3"/>
  <c r="T148" i="3"/>
  <c r="T147" i="3" s="1"/>
  <c r="T146" i="3" s="1"/>
  <c r="R148" i="3"/>
  <c r="P148" i="3"/>
  <c r="J148" i="3"/>
  <c r="BF148" i="3" s="1"/>
  <c r="R147" i="3"/>
  <c r="P147" i="3"/>
  <c r="J141" i="3"/>
  <c r="F141" i="3"/>
  <c r="J139" i="3"/>
  <c r="F139" i="3"/>
  <c r="E137" i="3"/>
  <c r="BI124" i="3"/>
  <c r="BH124" i="3"/>
  <c r="BG124" i="3"/>
  <c r="BE124" i="3"/>
  <c r="BI123" i="3"/>
  <c r="BH123" i="3"/>
  <c r="BG123" i="3"/>
  <c r="BF123" i="3"/>
  <c r="BE123" i="3"/>
  <c r="BI122" i="3"/>
  <c r="F39" i="3" s="1"/>
  <c r="BH122" i="3"/>
  <c r="BG122" i="3"/>
  <c r="BF122" i="3"/>
  <c r="BE122" i="3"/>
  <c r="BI121" i="3"/>
  <c r="BH121" i="3"/>
  <c r="BG121" i="3"/>
  <c r="BF121" i="3"/>
  <c r="BE121" i="3"/>
  <c r="BI120" i="3"/>
  <c r="BH120" i="3"/>
  <c r="BG120" i="3"/>
  <c r="BF120" i="3"/>
  <c r="BE120" i="3"/>
  <c r="BI119" i="3"/>
  <c r="BH119" i="3"/>
  <c r="F38" i="3" s="1"/>
  <c r="BG119" i="3"/>
  <c r="BF119" i="3"/>
  <c r="BE119" i="3"/>
  <c r="J115" i="3"/>
  <c r="J114" i="3"/>
  <c r="J112" i="3"/>
  <c r="J104" i="3"/>
  <c r="J91" i="3"/>
  <c r="F91" i="3"/>
  <c r="F89" i="3"/>
  <c r="E87" i="3"/>
  <c r="E85" i="3"/>
  <c r="J39" i="3"/>
  <c r="J38" i="3"/>
  <c r="J37" i="3"/>
  <c r="J24" i="3"/>
  <c r="E24" i="3"/>
  <c r="J142" i="3" s="1"/>
  <c r="J23" i="3"/>
  <c r="J18" i="3"/>
  <c r="E18" i="3"/>
  <c r="F92" i="3" s="1"/>
  <c r="J17" i="3"/>
  <c r="J89" i="3"/>
  <c r="E7" i="3"/>
  <c r="E135" i="3" s="1"/>
  <c r="J35" i="3" l="1"/>
  <c r="F37" i="3"/>
  <c r="P146" i="3"/>
  <c r="R146" i="3"/>
  <c r="R145" i="3" s="1"/>
  <c r="P170" i="3"/>
  <c r="BK146" i="3"/>
  <c r="T170" i="3"/>
  <c r="T145" i="3" s="1"/>
  <c r="J171" i="3"/>
  <c r="J103" i="3" s="1"/>
  <c r="J92" i="3"/>
  <c r="F142" i="3"/>
  <c r="BK236" i="3"/>
  <c r="J236" i="3" s="1"/>
  <c r="J106" i="3" s="1"/>
  <c r="F35" i="3"/>
  <c r="BK170" i="3" l="1"/>
  <c r="J170" i="3" s="1"/>
  <c r="J102" i="3" s="1"/>
  <c r="J146" i="3"/>
  <c r="J97" i="3" s="1"/>
  <c r="BK145" i="3"/>
  <c r="J145" i="3" s="1"/>
  <c r="J96" i="3" s="1"/>
  <c r="P145" i="3"/>
  <c r="J30" i="3" l="1"/>
  <c r="J124" i="3" l="1"/>
  <c r="BF124" i="3" l="1"/>
  <c r="J118" i="3"/>
  <c r="J31" i="3" l="1"/>
  <c r="J32" i="3" s="1"/>
  <c r="J126" i="3"/>
  <c r="J36" i="3"/>
  <c r="F36" i="3"/>
  <c r="J41" i="3" l="1"/>
  <c r="W115" i="2" l="1"/>
  <c r="W117" i="2" s="1"/>
  <c r="L115" i="2"/>
  <c r="L117" i="2" s="1"/>
  <c r="N114" i="2"/>
  <c r="L114" i="2"/>
  <c r="J114" i="2"/>
  <c r="I114" i="2"/>
  <c r="I115" i="2" s="1"/>
  <c r="I117" i="2" s="1"/>
  <c r="N113" i="2"/>
  <c r="N115" i="2" s="1"/>
  <c r="N117" i="2" s="1"/>
  <c r="L113" i="2"/>
  <c r="J113" i="2"/>
  <c r="J115" i="2" s="1"/>
  <c r="H113" i="2"/>
  <c r="H115" i="2" s="1"/>
  <c r="H117" i="2" s="1"/>
  <c r="W107" i="2"/>
  <c r="J107" i="2"/>
  <c r="E107" i="2" s="1"/>
  <c r="I107" i="2"/>
  <c r="N106" i="2"/>
  <c r="L106" i="2"/>
  <c r="J106" i="2"/>
  <c r="H106" i="2"/>
  <c r="N105" i="2"/>
  <c r="N107" i="2" s="1"/>
  <c r="L105" i="2"/>
  <c r="L107" i="2" s="1"/>
  <c r="J105" i="2"/>
  <c r="H105" i="2"/>
  <c r="H107" i="2" s="1"/>
  <c r="W102" i="2"/>
  <c r="I102" i="2"/>
  <c r="H102" i="2"/>
  <c r="N101" i="2"/>
  <c r="L101" i="2"/>
  <c r="J101" i="2"/>
  <c r="H101" i="2"/>
  <c r="N100" i="2"/>
  <c r="L100" i="2"/>
  <c r="J100" i="2"/>
  <c r="H100" i="2"/>
  <c r="N99" i="2"/>
  <c r="L99" i="2"/>
  <c r="J99" i="2"/>
  <c r="H99" i="2"/>
  <c r="N98" i="2"/>
  <c r="N102" i="2" s="1"/>
  <c r="L98" i="2"/>
  <c r="L102" i="2" s="1"/>
  <c r="J98" i="2"/>
  <c r="J102" i="2" s="1"/>
  <c r="E102" i="2" s="1"/>
  <c r="H98" i="2"/>
  <c r="W95" i="2"/>
  <c r="L95" i="2"/>
  <c r="I95" i="2"/>
  <c r="N94" i="2"/>
  <c r="L94" i="2"/>
  <c r="J94" i="2"/>
  <c r="H94" i="2"/>
  <c r="N93" i="2"/>
  <c r="N95" i="2" s="1"/>
  <c r="L93" i="2"/>
  <c r="J93" i="2"/>
  <c r="J95" i="2" s="1"/>
  <c r="E95" i="2" s="1"/>
  <c r="H93" i="2"/>
  <c r="H95" i="2" s="1"/>
  <c r="W90" i="2"/>
  <c r="I90" i="2"/>
  <c r="H90" i="2"/>
  <c r="N89" i="2"/>
  <c r="L89" i="2"/>
  <c r="J89" i="2"/>
  <c r="H89" i="2"/>
  <c r="N88" i="2"/>
  <c r="L88" i="2"/>
  <c r="J88" i="2"/>
  <c r="H88" i="2"/>
  <c r="N87" i="2"/>
  <c r="L87" i="2"/>
  <c r="J87" i="2"/>
  <c r="H87" i="2"/>
  <c r="N86" i="2"/>
  <c r="N90" i="2" s="1"/>
  <c r="L86" i="2"/>
  <c r="L90" i="2" s="1"/>
  <c r="J86" i="2"/>
  <c r="J90" i="2" s="1"/>
  <c r="E90" i="2" s="1"/>
  <c r="H86" i="2"/>
  <c r="W83" i="2"/>
  <c r="W109" i="2" s="1"/>
  <c r="I83" i="2"/>
  <c r="I109" i="2" s="1"/>
  <c r="N82" i="2"/>
  <c r="L82" i="2"/>
  <c r="J82" i="2"/>
  <c r="H82" i="2"/>
  <c r="N81" i="2"/>
  <c r="L81" i="2"/>
  <c r="J81" i="2"/>
  <c r="H81" i="2"/>
  <c r="N80" i="2"/>
  <c r="L80" i="2"/>
  <c r="J80" i="2"/>
  <c r="H80" i="2"/>
  <c r="N79" i="2"/>
  <c r="L79" i="2"/>
  <c r="J79" i="2"/>
  <c r="H79" i="2"/>
  <c r="N78" i="2"/>
  <c r="L78" i="2"/>
  <c r="J78" i="2"/>
  <c r="H78" i="2"/>
  <c r="N77" i="2"/>
  <c r="L77" i="2"/>
  <c r="J77" i="2"/>
  <c r="H77" i="2"/>
  <c r="N76" i="2"/>
  <c r="L76" i="2"/>
  <c r="J76" i="2"/>
  <c r="H76" i="2"/>
  <c r="N75" i="2"/>
  <c r="L75" i="2"/>
  <c r="J75" i="2"/>
  <c r="H75" i="2"/>
  <c r="N74" i="2"/>
  <c r="L74" i="2"/>
  <c r="J74" i="2"/>
  <c r="H74" i="2"/>
  <c r="N73" i="2"/>
  <c r="L73" i="2"/>
  <c r="J73" i="2"/>
  <c r="H73" i="2"/>
  <c r="N72" i="2"/>
  <c r="L72" i="2"/>
  <c r="J72" i="2"/>
  <c r="H72" i="2"/>
  <c r="N71" i="2"/>
  <c r="L71" i="2"/>
  <c r="J71" i="2"/>
  <c r="H71" i="2"/>
  <c r="N70" i="2"/>
  <c r="L70" i="2"/>
  <c r="J70" i="2"/>
  <c r="H70" i="2"/>
  <c r="N69" i="2"/>
  <c r="L69" i="2"/>
  <c r="J69" i="2"/>
  <c r="H69" i="2"/>
  <c r="N68" i="2"/>
  <c r="L68" i="2"/>
  <c r="J68" i="2"/>
  <c r="H68" i="2"/>
  <c r="N67" i="2"/>
  <c r="L67" i="2"/>
  <c r="J67" i="2"/>
  <c r="H67" i="2"/>
  <c r="N66" i="2"/>
  <c r="L66" i="2"/>
  <c r="J66" i="2"/>
  <c r="H66" i="2"/>
  <c r="N65" i="2"/>
  <c r="L65" i="2"/>
  <c r="J65" i="2"/>
  <c r="H65" i="2"/>
  <c r="N64" i="2"/>
  <c r="L64" i="2"/>
  <c r="J64" i="2"/>
  <c r="H64" i="2"/>
  <c r="N63" i="2"/>
  <c r="L63" i="2"/>
  <c r="J63" i="2"/>
  <c r="H63" i="2"/>
  <c r="N62" i="2"/>
  <c r="L62" i="2"/>
  <c r="J62" i="2"/>
  <c r="H62" i="2"/>
  <c r="N61" i="2"/>
  <c r="L61" i="2"/>
  <c r="J61" i="2"/>
  <c r="H61" i="2"/>
  <c r="N60" i="2"/>
  <c r="L60" i="2"/>
  <c r="J60" i="2"/>
  <c r="H60" i="2"/>
  <c r="N59" i="2"/>
  <c r="L59" i="2"/>
  <c r="J59" i="2"/>
  <c r="H59" i="2"/>
  <c r="N58" i="2"/>
  <c r="L58" i="2"/>
  <c r="J58" i="2"/>
  <c r="H58" i="2"/>
  <c r="N57" i="2"/>
  <c r="L57" i="2"/>
  <c r="J57" i="2"/>
  <c r="H57" i="2"/>
  <c r="N56" i="2"/>
  <c r="L56" i="2"/>
  <c r="J56" i="2"/>
  <c r="H56" i="2"/>
  <c r="N55" i="2"/>
  <c r="L55" i="2"/>
  <c r="J55" i="2"/>
  <c r="H55" i="2"/>
  <c r="N54" i="2"/>
  <c r="L54" i="2"/>
  <c r="J54" i="2"/>
  <c r="H54" i="2"/>
  <c r="N53" i="2"/>
  <c r="L53" i="2"/>
  <c r="J53" i="2"/>
  <c r="H53" i="2"/>
  <c r="N52" i="2"/>
  <c r="L52" i="2"/>
  <c r="J52" i="2"/>
  <c r="H52" i="2"/>
  <c r="N51" i="2"/>
  <c r="L51" i="2"/>
  <c r="J51" i="2"/>
  <c r="H51" i="2"/>
  <c r="N50" i="2"/>
  <c r="L50" i="2"/>
  <c r="J50" i="2"/>
  <c r="H50" i="2"/>
  <c r="N49" i="2"/>
  <c r="L49" i="2"/>
  <c r="J49" i="2"/>
  <c r="H49" i="2"/>
  <c r="N48" i="2"/>
  <c r="L48" i="2"/>
  <c r="J48" i="2"/>
  <c r="H48" i="2"/>
  <c r="N47" i="2"/>
  <c r="L47" i="2"/>
  <c r="J47" i="2"/>
  <c r="H47" i="2"/>
  <c r="N46" i="2"/>
  <c r="L46" i="2"/>
  <c r="J46" i="2"/>
  <c r="H46" i="2"/>
  <c r="N45" i="2"/>
  <c r="L45" i="2"/>
  <c r="J45" i="2"/>
  <c r="H45" i="2"/>
  <c r="N44" i="2"/>
  <c r="L44" i="2"/>
  <c r="J44" i="2"/>
  <c r="H44" i="2"/>
  <c r="N43" i="2"/>
  <c r="L43" i="2"/>
  <c r="J43" i="2"/>
  <c r="H43" i="2"/>
  <c r="N42" i="2"/>
  <c r="L42" i="2"/>
  <c r="J42" i="2"/>
  <c r="H42" i="2"/>
  <c r="N41" i="2"/>
  <c r="L41" i="2"/>
  <c r="J41" i="2"/>
  <c r="H41" i="2"/>
  <c r="N40" i="2"/>
  <c r="L40" i="2"/>
  <c r="J40" i="2"/>
  <c r="H40" i="2"/>
  <c r="N39" i="2"/>
  <c r="L39" i="2"/>
  <c r="J39" i="2"/>
  <c r="H39" i="2"/>
  <c r="N38" i="2"/>
  <c r="L38" i="2"/>
  <c r="J38" i="2"/>
  <c r="H38" i="2"/>
  <c r="N37" i="2"/>
  <c r="N83" i="2" s="1"/>
  <c r="N109" i="2" s="1"/>
  <c r="L37" i="2"/>
  <c r="L83" i="2" s="1"/>
  <c r="L109" i="2" s="1"/>
  <c r="J37" i="2"/>
  <c r="J83" i="2" s="1"/>
  <c r="H37" i="2"/>
  <c r="H83" i="2" s="1"/>
  <c r="H109" i="2" s="1"/>
  <c r="W31" i="2"/>
  <c r="I31" i="2"/>
  <c r="N30" i="2"/>
  <c r="L30" i="2"/>
  <c r="J30" i="2"/>
  <c r="H30" i="2"/>
  <c r="N29" i="2"/>
  <c r="L29" i="2"/>
  <c r="J29" i="2"/>
  <c r="H29" i="2"/>
  <c r="N28" i="2"/>
  <c r="L28" i="2"/>
  <c r="J28" i="2"/>
  <c r="H28" i="2"/>
  <c r="N27" i="2"/>
  <c r="L27" i="2"/>
  <c r="J27" i="2"/>
  <c r="H27" i="2"/>
  <c r="N26" i="2"/>
  <c r="L26" i="2"/>
  <c r="J26" i="2"/>
  <c r="H26" i="2"/>
  <c r="N25" i="2"/>
  <c r="L25" i="2"/>
  <c r="J25" i="2"/>
  <c r="H25" i="2"/>
  <c r="N24" i="2"/>
  <c r="L24" i="2"/>
  <c r="J24" i="2"/>
  <c r="H24" i="2"/>
  <c r="N23" i="2"/>
  <c r="L23" i="2"/>
  <c r="J23" i="2"/>
  <c r="H23" i="2"/>
  <c r="N22" i="2"/>
  <c r="L22" i="2"/>
  <c r="J22" i="2"/>
  <c r="H22" i="2"/>
  <c r="N21" i="2"/>
  <c r="L21" i="2"/>
  <c r="J21" i="2"/>
  <c r="H21" i="2"/>
  <c r="N20" i="2"/>
  <c r="N31" i="2" s="1"/>
  <c r="L20" i="2"/>
  <c r="L31" i="2" s="1"/>
  <c r="J20" i="2"/>
  <c r="J31" i="2" s="1"/>
  <c r="E31" i="2" s="1"/>
  <c r="H20" i="2"/>
  <c r="H31" i="2" s="1"/>
  <c r="W17" i="2"/>
  <c r="W33" i="2" s="1"/>
  <c r="W119" i="2" s="1"/>
  <c r="N17" i="2"/>
  <c r="N33" i="2" s="1"/>
  <c r="N119" i="2" s="1"/>
  <c r="I17" i="2"/>
  <c r="I33" i="2" s="1"/>
  <c r="I119" i="2" s="1"/>
  <c r="H17" i="2"/>
  <c r="H33" i="2" s="1"/>
  <c r="H119" i="2" s="1"/>
  <c r="N14" i="2"/>
  <c r="L14" i="2"/>
  <c r="L17" i="2" s="1"/>
  <c r="L33" i="2" s="1"/>
  <c r="L119" i="2" s="1"/>
  <c r="J14" i="2"/>
  <c r="J17" i="2" s="1"/>
  <c r="H14" i="2"/>
  <c r="D8" i="2"/>
  <c r="J109" i="2" l="1"/>
  <c r="E109" i="2" s="1"/>
  <c r="E83" i="2"/>
  <c r="J33" i="2"/>
  <c r="E17" i="2"/>
  <c r="E115" i="2"/>
  <c r="J117" i="2"/>
  <c r="E117" i="2" s="1"/>
  <c r="J82" i="1"/>
  <c r="J81" i="1"/>
  <c r="H81" i="1"/>
  <c r="J80" i="1"/>
  <c r="H80" i="1"/>
  <c r="J79" i="1"/>
  <c r="H79" i="1"/>
  <c r="J78" i="1"/>
  <c r="I78" i="1"/>
  <c r="J77" i="1"/>
  <c r="H77" i="1"/>
  <c r="J76" i="1"/>
  <c r="I76" i="1"/>
  <c r="J75" i="1"/>
  <c r="H75" i="1"/>
  <c r="J74" i="1"/>
  <c r="H74" i="1"/>
  <c r="H82" i="1" s="1"/>
  <c r="J73" i="1"/>
  <c r="I73" i="1"/>
  <c r="I82" i="1" s="1"/>
  <c r="J69" i="1"/>
  <c r="I69" i="1"/>
  <c r="J68" i="1"/>
  <c r="I68" i="1"/>
  <c r="J67" i="1"/>
  <c r="I67" i="1"/>
  <c r="J66" i="1"/>
  <c r="H66" i="1"/>
  <c r="J65" i="1"/>
  <c r="I65" i="1"/>
  <c r="J64" i="1"/>
  <c r="H64" i="1"/>
  <c r="J63" i="1"/>
  <c r="I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I52" i="1"/>
  <c r="J51" i="1"/>
  <c r="I51" i="1"/>
  <c r="J50" i="1"/>
  <c r="H50" i="1"/>
  <c r="J49" i="1"/>
  <c r="I49" i="1"/>
  <c r="J48" i="1"/>
  <c r="H48" i="1"/>
  <c r="J47" i="1"/>
  <c r="I47" i="1"/>
  <c r="J46" i="1"/>
  <c r="I46" i="1"/>
  <c r="J45" i="1"/>
  <c r="H45" i="1"/>
  <c r="J44" i="1"/>
  <c r="H44" i="1"/>
  <c r="J43" i="1"/>
  <c r="H43" i="1"/>
  <c r="J42" i="1"/>
  <c r="I42" i="1"/>
  <c r="J41" i="1"/>
  <c r="H41" i="1"/>
  <c r="J40" i="1"/>
  <c r="H40" i="1"/>
  <c r="J39" i="1"/>
  <c r="H39" i="1"/>
  <c r="J38" i="1"/>
  <c r="I38" i="1"/>
  <c r="J37" i="1"/>
  <c r="H37" i="1"/>
  <c r="J36" i="1"/>
  <c r="I36" i="1"/>
  <c r="J35" i="1"/>
  <c r="H35" i="1"/>
  <c r="J34" i="1"/>
  <c r="I34" i="1"/>
  <c r="J33" i="1"/>
  <c r="H33" i="1"/>
  <c r="J32" i="1"/>
  <c r="I32" i="1"/>
  <c r="J31" i="1"/>
  <c r="H31" i="1"/>
  <c r="J30" i="1"/>
  <c r="I30" i="1"/>
  <c r="J29" i="1"/>
  <c r="H29" i="1"/>
  <c r="J28" i="1"/>
  <c r="I28" i="1"/>
  <c r="J27" i="1"/>
  <c r="H27" i="1"/>
  <c r="J26" i="1"/>
  <c r="H26" i="1"/>
  <c r="J25" i="1"/>
  <c r="H25" i="1"/>
  <c r="J23" i="1"/>
  <c r="I23" i="1"/>
  <c r="J22" i="1"/>
  <c r="H22" i="1"/>
  <c r="H70" i="1" s="1"/>
  <c r="J20" i="1"/>
  <c r="I20" i="1"/>
  <c r="J19" i="1"/>
  <c r="J70" i="1" s="1"/>
  <c r="I19" i="1"/>
  <c r="I70" i="1" s="1"/>
  <c r="J17" i="1"/>
  <c r="H17" i="1"/>
  <c r="H83" i="1" s="1"/>
  <c r="J16" i="1"/>
  <c r="H16" i="1"/>
  <c r="J15" i="1"/>
  <c r="H15" i="1"/>
  <c r="J14" i="1"/>
  <c r="I14" i="1"/>
  <c r="I17" i="1" s="1"/>
  <c r="I83" i="1" s="1"/>
  <c r="E33" i="2" l="1"/>
  <c r="J119" i="2"/>
  <c r="E119" i="2" s="1"/>
  <c r="J83" i="1"/>
</calcChain>
</file>

<file path=xl/sharedStrings.xml><?xml version="1.0" encoding="utf-8"?>
<sst xmlns="http://schemas.openxmlformats.org/spreadsheetml/2006/main" count="4069" uniqueCount="1329">
  <si>
    <t>VÝKAZ - VÝMER</t>
  </si>
  <si>
    <t xml:space="preserve">Zhotoviteľ:   </t>
  </si>
  <si>
    <t>Č.</t>
  </si>
  <si>
    <t>TV</t>
  </si>
  <si>
    <t>Kód položky</t>
  </si>
  <si>
    <t>Popis</t>
  </si>
  <si>
    <t>MJ</t>
  </si>
  <si>
    <t>Množstvo celkom</t>
  </si>
  <si>
    <t>Cena jednotková</t>
  </si>
  <si>
    <t>Nosný materiál celkom</t>
  </si>
  <si>
    <t>Montáž celkom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</si>
  <si>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</si>
  <si>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</si>
  <si>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</si>
  <si>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</si>
  <si>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</si>
  <si>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</si>
  <si>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</si>
  <si>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</si>
  <si>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</si>
  <si>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</si>
  <si>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</si>
  <si>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</t>
  </si>
  <si>
    <t>M-01</t>
  </si>
  <si>
    <t>Doplnenie rozvádzača DTK1</t>
  </si>
  <si>
    <t>K</t>
  </si>
  <si>
    <t>210120401</t>
  </si>
  <si>
    <t xml:space="preserve">montážne práce v rozvádzači   </t>
  </si>
  <si>
    <t>hod</t>
  </si>
  <si>
    <t>M</t>
  </si>
  <si>
    <t>358220000300</t>
  </si>
  <si>
    <t xml:space="preserve">Istič 1P, charakteristika C, 10 A, 6000 A   </t>
  </si>
  <si>
    <t>ks</t>
  </si>
  <si>
    <t>358220000302</t>
  </si>
  <si>
    <t xml:space="preserve">upchávková vývodka P13   </t>
  </si>
  <si>
    <t>M-22</t>
  </si>
  <si>
    <t xml:space="preserve">Elektromontáže   </t>
  </si>
  <si>
    <t>210190051</t>
  </si>
  <si>
    <t>Montáž rozvádzača skriňového,panelového</t>
  </si>
  <si>
    <t>Montáž skrine NK1, NZ1, NZ2, ZS1</t>
  </si>
  <si>
    <t>357008500</t>
  </si>
  <si>
    <t>Skriňa NK1, NZ1, NZ2 - dodávka Weishaupt</t>
  </si>
  <si>
    <t>KS</t>
  </si>
  <si>
    <t>Zásuvková skriňa Scame D2310.200-3</t>
  </si>
  <si>
    <t>360410400</t>
  </si>
  <si>
    <t>Montáž snímačov teploty, termostatov, manostatu</t>
  </si>
  <si>
    <t>405614200</t>
  </si>
  <si>
    <t>snímače teploty - dodávka technológie Weishaupt</t>
  </si>
  <si>
    <t>kus</t>
  </si>
  <si>
    <t>termostat priestorový ZPA 405 611130014, 20-60°C</t>
  </si>
  <si>
    <t>termostat kapilárový ZPA 405611266041, 30-90°C, L=1,6m</t>
  </si>
  <si>
    <t>manostat ZPA 405612146131, 25-250kPa</t>
  </si>
  <si>
    <t>210111011</t>
  </si>
  <si>
    <t xml:space="preserve">Domová zásuvka polozapustená alebo zapustená vč. zapojenia 10/16 A 250 V 2P + Z   </t>
  </si>
  <si>
    <t>KUS</t>
  </si>
  <si>
    <t>345056700</t>
  </si>
  <si>
    <t xml:space="preserve">Zásuvka ABB 5518N-C02510S   </t>
  </si>
  <si>
    <t>210140201</t>
  </si>
  <si>
    <t xml:space="preserve">montáž nástenného prístroja   </t>
  </si>
  <si>
    <t>358136220</t>
  </si>
  <si>
    <t>ovladač Harmony XAL-K174E, IP55, s aretáciou</t>
  </si>
  <si>
    <t>360410182</t>
  </si>
  <si>
    <t xml:space="preserve">MTZ sondy zaplavenia   </t>
  </si>
  <si>
    <t>358136760</t>
  </si>
  <si>
    <t>sonda zaplavenia Elko SHR-2</t>
  </si>
  <si>
    <t>MTZ a kalibracia detektora plynu</t>
  </si>
  <si>
    <t>detektor plynu GABA 2S11/RE</t>
  </si>
  <si>
    <t>MTZ a nastavenie GSM komunikátora</t>
  </si>
  <si>
    <t>GSM komunikátor GD-04K David so zálohovacím modulom GD-04A</t>
  </si>
  <si>
    <t>210020305</t>
  </si>
  <si>
    <t xml:space="preserve">Káblový žľab Mars, pozink. vrátane príslušenstva, 125/50 mm vrátane veka a podp.   </t>
  </si>
  <si>
    <t>m</t>
  </si>
  <si>
    <t>3450600004</t>
  </si>
  <si>
    <t xml:space="preserve">elektroinštalačný materiál Káblový žľab 125/50  obj.č. 1512582   MARS   </t>
  </si>
  <si>
    <t>3450600031</t>
  </si>
  <si>
    <t xml:space="preserve">elektroinštalačný materiál Kryt žľabu 125  obj.č. 1512562   MARS   </t>
  </si>
  <si>
    <t>3450600444</t>
  </si>
  <si>
    <t xml:space="preserve">elektroinštalačný materiál deliaca priečka 50  obj.č. 1210050   MARS   </t>
  </si>
  <si>
    <t>210020341</t>
  </si>
  <si>
    <t xml:space="preserve">montáž konzoly pre žľab   </t>
  </si>
  <si>
    <t>3451400300</t>
  </si>
  <si>
    <t xml:space="preserve">konzola k elektrickým žľabom  125   </t>
  </si>
  <si>
    <t>pružný uzáver krytu</t>
  </si>
  <si>
    <t>skrutky M8x12 (1 balenie)</t>
  </si>
  <si>
    <t>210020531</t>
  </si>
  <si>
    <t xml:space="preserve">ODKRYTIE,ZAKRYTIE VEKA KAB ZLABU   </t>
  </si>
  <si>
    <t>755110512</t>
  </si>
  <si>
    <t xml:space="preserve">Rúrka ohybná plastová uložená voľne   </t>
  </si>
  <si>
    <t>3450715900</t>
  </si>
  <si>
    <t>Trubka ohybná Superflex 1220</t>
  </si>
  <si>
    <t>210010058</t>
  </si>
  <si>
    <t xml:space="preserve">Rúrka tuhá elektroinštalačná z PVC typ 1525, uložená pevne   </t>
  </si>
  <si>
    <t>345710002100</t>
  </si>
  <si>
    <t>Rúrka tuhá pancierová PVC, EN1525</t>
  </si>
  <si>
    <t>210800101</t>
  </si>
  <si>
    <t xml:space="preserve">Kábel medený uložený voľne   </t>
  </si>
  <si>
    <t>210100503</t>
  </si>
  <si>
    <t xml:space="preserve">Ukončenie celoplastových káblov do 4 x 1 mm2   </t>
  </si>
  <si>
    <t>3410306000</t>
  </si>
  <si>
    <t xml:space="preserve">kábel oznamovací medený JYTY O  2x1   </t>
  </si>
  <si>
    <t xml:space="preserve">kábel oznamovací medený JYTY J  3x1   </t>
  </si>
  <si>
    <t>341240001900</t>
  </si>
  <si>
    <t xml:space="preserve">Káble medený J-Y(St)Y 2x2x0,8   </t>
  </si>
  <si>
    <t xml:space="preserve">Káble medený  LiYCY 2x0,75   </t>
  </si>
  <si>
    <t>3410350085</t>
  </si>
  <si>
    <t xml:space="preserve">CYKY 3x1,5    Kábel pre pevné uloženie, medený ČSN, STN   </t>
  </si>
  <si>
    <t>341110000800</t>
  </si>
  <si>
    <t xml:space="preserve">Kábel medený CYKY 3x2,5 mm2   </t>
  </si>
  <si>
    <t xml:space="preserve">Kábel medený CYKY 3x4 mm2   </t>
  </si>
  <si>
    <t>341310011500</t>
  </si>
  <si>
    <t xml:space="preserve">Vodič medený flexibilný H05VV-F 3x1mm2   </t>
  </si>
  <si>
    <t xml:space="preserve">Vodič medený flexibilný H05VV-F 3x1,5mm2   </t>
  </si>
  <si>
    <t>341310012200</t>
  </si>
  <si>
    <t xml:space="preserve">Vodič medený flexibilný H05VV-F 5x1mm2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</si>
  <si>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</si>
  <si>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</si>
  <si>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</si>
  <si>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</si>
  <si>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211010002</t>
  </si>
  <si>
    <t xml:space="preserve">Osadenie polyamidovej príchytky do tehlového muriva HM 8, 10   </t>
  </si>
  <si>
    <t>RM21-PM</t>
  </si>
  <si>
    <t xml:space="preserve">Podružný materiál (3%)   </t>
  </si>
  <si>
    <t>02545225</t>
  </si>
  <si>
    <t xml:space="preserve">demontážne práce   </t>
  </si>
  <si>
    <t>2654544655</t>
  </si>
  <si>
    <t xml:space="preserve">kontrola spojov a uvedenia do prevádzky   </t>
  </si>
  <si>
    <t>HZS-001</t>
  </si>
  <si>
    <t xml:space="preserve">Revízia el. zariadenia   </t>
  </si>
  <si>
    <t>Uzemnenie a ochranné pospájanie</t>
  </si>
  <si>
    <t>210220451</t>
  </si>
  <si>
    <t xml:space="preserve">Ochranné pospájanie v práčovniach, kúpeľniach, voľne ulož.,alebo v omietke Cu 4-16mm2   </t>
  </si>
  <si>
    <t>341076000</t>
  </si>
  <si>
    <t xml:space="preserve">Vodič medený CY6 zelenožltý   </t>
  </si>
  <si>
    <t>341076001</t>
  </si>
  <si>
    <t xml:space="preserve">Vodič medený CYA16 zelenožltý   </t>
  </si>
  <si>
    <t>210192121</t>
  </si>
  <si>
    <t xml:space="preserve">Montáž HUS   </t>
  </si>
  <si>
    <t>357014100</t>
  </si>
  <si>
    <t xml:space="preserve">Hlavná uzemňovacia svorka OBO 1809   </t>
  </si>
  <si>
    <t>210220321</t>
  </si>
  <si>
    <t xml:space="preserve">montáž pripojovacej svorky   </t>
  </si>
  <si>
    <t>354419380</t>
  </si>
  <si>
    <t xml:space="preserve">SVORKA BERNARD   </t>
  </si>
  <si>
    <t>354420710</t>
  </si>
  <si>
    <t xml:space="preserve">PASKA CU UZEMNOV ZS 1620 20X500X0,5   </t>
  </si>
  <si>
    <t>354419381</t>
  </si>
  <si>
    <t xml:space="preserve">pripojovacia svorka SP1   </t>
  </si>
  <si>
    <t xml:space="preserve">Celkom   </t>
  </si>
  <si>
    <t>Dátum:</t>
  </si>
  <si>
    <t>Spracoval:</t>
  </si>
  <si>
    <t>Miesto:</t>
  </si>
  <si>
    <t>Objednávateľ: Bytový podnik mesta Košice, s.r.o.</t>
  </si>
  <si>
    <t>Stavba: Rekonštrukcia plynovej kotolne MŠ Polianska 4, Košice</t>
  </si>
  <si>
    <t>Objekt: ELI MaR</t>
  </si>
  <si>
    <t xml:space="preserve">Spracoval:                                        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</si>
  <si>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</si>
  <si>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</si>
  <si>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</si>
  <si>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</si>
  <si>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</si>
  <si>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</si>
  <si>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</si>
  <si>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Ing.František Priščák </t>
  </si>
  <si>
    <t xml:space="preserve">JKSO : 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</si>
  <si>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</si>
  <si>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</si>
  <si>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</si>
  <si>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</si>
  <si>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</si>
  <si>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</si>
  <si>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</si>
  <si>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</si>
  <si>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</si>
  <si>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</si>
  <si>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</si>
  <si>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Objekt : Rekonštrukcia plynovej kotolne</t>
  </si>
  <si>
    <t>N</t>
  </si>
  <si>
    <t>Časť : Plynovod</t>
  </si>
  <si>
    <t>Por.</t>
  </si>
  <si>
    <t>Kód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</si>
  <si>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</si>
  <si>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</si>
  <si>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</si>
  <si>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</si>
  <si>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</si>
  <si>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</si>
  <si>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</si>
  <si>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</si>
  <si>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</si>
  <si>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</si>
  <si>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</si>
  <si>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</si>
  <si>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</si>
  <si>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</si>
  <si>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</si>
  <si>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</si>
  <si>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</si>
  <si>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</si>
  <si>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</si>
  <si>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</si>
  <si>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</si>
  <si>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</si>
  <si>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</si>
  <si>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</si>
  <si>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Zaradenie</t>
  </si>
  <si>
    <t>Lev0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</si>
  <si>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</si>
  <si>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</si>
  <si>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</si>
  <si>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</si>
  <si>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</si>
  <si>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</si>
  <si>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</si>
  <si>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</si>
  <si>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</si>
  <si>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</si>
  <si>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</si>
  <si>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</si>
  <si>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</si>
  <si>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</si>
  <si>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</si>
  <si>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</si>
  <si>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</si>
  <si>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pre KL</t>
  </si>
  <si>
    <t>pozícia</t>
  </si>
  <si>
    <t>PRÁCE A DODÁVKY HSV</t>
  </si>
  <si>
    <t>3 - ZVISLÉ A KOMPLETNÉ KONŠTRUKCIE</t>
  </si>
  <si>
    <t>014</t>
  </si>
  <si>
    <t>340238212</t>
  </si>
  <si>
    <t>Zamurovanie otvoru 0,25-1 m2 tehlami v priečkach alebo stenách hr. nad 100 mm</t>
  </si>
  <si>
    <t>m2</t>
  </si>
  <si>
    <t xml:space="preserve">                    </t>
  </si>
  <si>
    <t>E</t>
  </si>
  <si>
    <t>34023-8212</t>
  </si>
  <si>
    <t>45.25.50</t>
  </si>
  <si>
    <t>EK</t>
  </si>
  <si>
    <t>S</t>
  </si>
  <si>
    <t>1,0*0,2*0,2 =   0,040</t>
  </si>
  <si>
    <t>a</t>
  </si>
  <si>
    <t>0,3*0,2*0,2 =   0,012</t>
  </si>
  <si>
    <t xml:space="preserve">3 - ZVISLÉ A KOMPLETNÉ KONŠTRUKCIE  spolu: </t>
  </si>
  <si>
    <t>9 - OSTATNÉ KONŠTRUKCIE A PRÁCE</t>
  </si>
  <si>
    <t>952902110</t>
  </si>
  <si>
    <t>Zametenie v miestnostiach a chodbách</t>
  </si>
  <si>
    <t>95290-2110</t>
  </si>
  <si>
    <t>45.45.13</t>
  </si>
  <si>
    <t>953941621</t>
  </si>
  <si>
    <t>Osadenie konzol v murive betónovom</t>
  </si>
  <si>
    <t>95394-1621</t>
  </si>
  <si>
    <t>953941721</t>
  </si>
  <si>
    <t>Osadenie objímok a držiakov v murive betónovom</t>
  </si>
  <si>
    <t>95394-1721</t>
  </si>
  <si>
    <t>013</t>
  </si>
  <si>
    <t>971042341</t>
  </si>
  <si>
    <t>Vybúr. otvorov do 0,09 m2 v betón. murive hr. do 30 cm</t>
  </si>
  <si>
    <t>97104-2341</t>
  </si>
  <si>
    <t>45.11.11</t>
  </si>
  <si>
    <t>979011111</t>
  </si>
  <si>
    <t>Zvislá doprava sute a vybúr. hmôt za prvé podlažie</t>
  </si>
  <si>
    <t>t</t>
  </si>
  <si>
    <t>97901-1111</t>
  </si>
  <si>
    <t>979081111</t>
  </si>
  <si>
    <t>Odvoz sute a vybúraných hmôt na skládku do 1 km</t>
  </si>
  <si>
    <t>97908-1111</t>
  </si>
  <si>
    <t>979081121</t>
  </si>
  <si>
    <t>Odvoz sute a vybúraných hmôt na skládku každý ďalší 1 km</t>
  </si>
  <si>
    <t>97908-1121</t>
  </si>
  <si>
    <t>979082111</t>
  </si>
  <si>
    <t>Vnútrostavenisková doprava sute a vybúraných hmôt do 10 m</t>
  </si>
  <si>
    <t>97908-2111</t>
  </si>
  <si>
    <t>979082121</t>
  </si>
  <si>
    <t>Vnútrost. doprava sute a vybúraných hmôt každých ďalších 5 m</t>
  </si>
  <si>
    <t>97908-2121</t>
  </si>
  <si>
    <t>979131409</t>
  </si>
  <si>
    <t>Poplatok za ulož.a znešk.staveb.sute na vymedzených skládkach "O"-ostatný odpad</t>
  </si>
  <si>
    <t>97913-1409</t>
  </si>
  <si>
    <t>998991111</t>
  </si>
  <si>
    <t>Presun hmôt pre opravy v objektoch výšky do 25 m</t>
  </si>
  <si>
    <t>99899-1111</t>
  </si>
  <si>
    <t>45.41.10</t>
  </si>
  <si>
    <t xml:space="preserve">9 - OSTATNÉ KONŠTRUKCIE A PRÁCE  spolu: </t>
  </si>
  <si>
    <t xml:space="preserve">PRÁCE A DODÁVKY HSV  spolu: </t>
  </si>
  <si>
    <t>PRÁCE A DODÁVKY PSV</t>
  </si>
  <si>
    <t>723 - Vnútorný plynovod</t>
  </si>
  <si>
    <t>721</t>
  </si>
  <si>
    <t>723120203</t>
  </si>
  <si>
    <t>Potrubie plyn. ocel. rúrok záv. čier. spoj zvar 11353 DN 20</t>
  </si>
  <si>
    <t>I</t>
  </si>
  <si>
    <t>72312-0203</t>
  </si>
  <si>
    <t>45.33.30</t>
  </si>
  <si>
    <t>IK</t>
  </si>
  <si>
    <t>723150304</t>
  </si>
  <si>
    <t>Potrubie plyn. z ocel. rúrok hlad. čier. zvar. D 31,8/2,6</t>
  </si>
  <si>
    <t>72315-0304</t>
  </si>
  <si>
    <t>723150306</t>
  </si>
  <si>
    <t>Potrubie plyn. z ocel. rúrok hlad. čier. zvar. D44,5/2,6</t>
  </si>
  <si>
    <t>72315-0306</t>
  </si>
  <si>
    <t>723150312</t>
  </si>
  <si>
    <t>Potrubie plyn. z ocel. rúrok hlad. čier. zvar. D 57/2,9</t>
  </si>
  <si>
    <t>72315-0312</t>
  </si>
  <si>
    <t>7231503411pc</t>
  </si>
  <si>
    <t>Oceľ.excentrická redukcia DN25/20</t>
  </si>
  <si>
    <t>723150342</t>
  </si>
  <si>
    <t>Zhotovenie redukcie plyn. potrubia kovaním nad 1 DN 40/25</t>
  </si>
  <si>
    <t>72315-0342</t>
  </si>
  <si>
    <t>723150352</t>
  </si>
  <si>
    <t>Zhotovenie redukcie plyn. potrubia kovaním nad 2 DN 50/20</t>
  </si>
  <si>
    <t>72315-0352</t>
  </si>
  <si>
    <t>723150369</t>
  </si>
  <si>
    <t>Chránička plyn. potrubia D 89/3.6</t>
  </si>
  <si>
    <t>72315-0369</t>
  </si>
  <si>
    <t>723150801</t>
  </si>
  <si>
    <t>Demontáž potrubia ocel. hladk. zvarov. do D 32</t>
  </si>
  <si>
    <t>72315-0801</t>
  </si>
  <si>
    <t>723150802</t>
  </si>
  <si>
    <t>Demontáž potrubia ocel. hladk. zvarov. do D 44</t>
  </si>
  <si>
    <t>72315-0802</t>
  </si>
  <si>
    <t>723150803</t>
  </si>
  <si>
    <t>Demontáž potrubia ocel. hladk. zvarov. do D 76</t>
  </si>
  <si>
    <t>72315-0803</t>
  </si>
  <si>
    <t>723150900pc</t>
  </si>
  <si>
    <t>Guľový ventil plynový IVAR FUTURGAS F IV.80010200-DN50+páčka</t>
  </si>
  <si>
    <t>72315-0900pc</t>
  </si>
  <si>
    <t>723150901pc</t>
  </si>
  <si>
    <t>Guľový ventil plynový IVAR FUTURGAS F IV.80010100-DN25+páčka</t>
  </si>
  <si>
    <t>72315-0901pc</t>
  </si>
  <si>
    <t>723150904pc</t>
  </si>
  <si>
    <t>Guľový uzáver plynový IVAR FUTURGAS F IV.80010112-DN 40</t>
  </si>
  <si>
    <t>72315-0904pc</t>
  </si>
  <si>
    <t>723150906pc</t>
  </si>
  <si>
    <t>Guľový uzáver plynový IVAR FUTURGAS F IV.800141 12-DN40 (pačka)</t>
  </si>
  <si>
    <t>72315-0906pc</t>
  </si>
  <si>
    <t>723150911pc</t>
  </si>
  <si>
    <t>Montáž regulátora</t>
  </si>
  <si>
    <t>72315-0911pc</t>
  </si>
  <si>
    <t>723150925pc</t>
  </si>
  <si>
    <t>Guľový uzáver plynový IVAR FUTURGAS F IV.80010012-DN 15</t>
  </si>
  <si>
    <t>72315-0925pc</t>
  </si>
  <si>
    <t>723160206</t>
  </si>
  <si>
    <t>Prípojka k plynomerom spoj. na závit bez ochodzu G 6/4</t>
  </si>
  <si>
    <t>súbor</t>
  </si>
  <si>
    <t>72316-0206</t>
  </si>
  <si>
    <t>723160336</t>
  </si>
  <si>
    <t>Rozperky prípojok k plynomerom G 6/4</t>
  </si>
  <si>
    <t>72316-0336</t>
  </si>
  <si>
    <t>723160825</t>
  </si>
  <si>
    <t>Demontáž prípojok k plynomerom zvarovaných DN 100</t>
  </si>
  <si>
    <t>72316-0825</t>
  </si>
  <si>
    <t>723160833</t>
  </si>
  <si>
    <t>Demontáž rozperky prípojok k plynomerom G 6/4</t>
  </si>
  <si>
    <t>72316-0833</t>
  </si>
  <si>
    <t>723160841pc</t>
  </si>
  <si>
    <t>Plechová skrinka Regular Wizard W1400 plus max 1400:1228*1400*490</t>
  </si>
  <si>
    <t>72316-0841pc</t>
  </si>
  <si>
    <t>723160842pc</t>
  </si>
  <si>
    <t>Komplet regul. a mer. zostava FRANCEL B25 dn20/dn32+BK-G10MT-Dn40(regul+plynomer)</t>
  </si>
  <si>
    <t>kpl</t>
  </si>
  <si>
    <t>72316-0842pc</t>
  </si>
  <si>
    <t>723190203</t>
  </si>
  <si>
    <t>Prípojka plyn. z ocel. rúrok závit. čiernych 11353 DN 20</t>
  </si>
  <si>
    <t>72319-0203</t>
  </si>
  <si>
    <t>723190901</t>
  </si>
  <si>
    <t>Opr. plyn. potrubia, uzavretie alebo otvorenie potrubia</t>
  </si>
  <si>
    <t>72319-0901</t>
  </si>
  <si>
    <t>723190907</t>
  </si>
  <si>
    <t>Opr. plyn. potrubia, odvzdušnenie a napustenie potrubia</t>
  </si>
  <si>
    <t>72319-0907</t>
  </si>
  <si>
    <t>723190909</t>
  </si>
  <si>
    <t>Opr. plyn. potrubia, neúradná tlak. skúška stávajúceho potr.</t>
  </si>
  <si>
    <t>72319-0909</t>
  </si>
  <si>
    <t>723190916</t>
  </si>
  <si>
    <t>Opr. plyn. potrubia, navarenie odbočky na potrubie DN 40</t>
  </si>
  <si>
    <t>72319-0916</t>
  </si>
  <si>
    <t>723190917</t>
  </si>
  <si>
    <t>Opr. plyn. potrubia, navarenie odbočky na potrubie DN 50</t>
  </si>
  <si>
    <t>72319-0917</t>
  </si>
  <si>
    <t>7231909231pc</t>
  </si>
  <si>
    <t>Koleno 90°/DN 50-z temp.liatiny</t>
  </si>
  <si>
    <t>72319-09231pc</t>
  </si>
  <si>
    <t>723190925pc</t>
  </si>
  <si>
    <t>Koleno 90°/DN 40-z temp.liatiny</t>
  </si>
  <si>
    <t>72319-0925pc</t>
  </si>
  <si>
    <t>723190927pc</t>
  </si>
  <si>
    <t>Redukcia vsuvka DN 40/DN 32 z temper.liatiny</t>
  </si>
  <si>
    <t>72319-0927pc</t>
  </si>
  <si>
    <t>723190928pc</t>
  </si>
  <si>
    <t>Šrubenie DN 40 s tesnením z temper.liatiny</t>
  </si>
  <si>
    <t>72319-0928pc</t>
  </si>
  <si>
    <t>723190929pc</t>
  </si>
  <si>
    <t>Plyn.nástavec+matica DN 40</t>
  </si>
  <si>
    <t>72319-0929pc</t>
  </si>
  <si>
    <t>723229103pc</t>
  </si>
  <si>
    <t>Demontáž  armatúr</t>
  </si>
  <si>
    <t>72322-9103pc</t>
  </si>
  <si>
    <t>723230801</t>
  </si>
  <si>
    <t>Demontáž strednotlak. regulátorov tlaku plynu jednod. rad</t>
  </si>
  <si>
    <t>72323-0801</t>
  </si>
  <si>
    <t>723239101</t>
  </si>
  <si>
    <t>Montáž plynovodných armatúr s 2 závitmi, ostatné typy G 1/2</t>
  </si>
  <si>
    <t>72323-9101</t>
  </si>
  <si>
    <t>723239103</t>
  </si>
  <si>
    <t>Montáž plynovodných armatúr s 2 závitmi, ostatné typy G 1</t>
  </si>
  <si>
    <t>72323-9103</t>
  </si>
  <si>
    <t>723239105</t>
  </si>
  <si>
    <t>Montáž plynovodných armatúr s 2 závitmi, ostatné typy G 6/4</t>
  </si>
  <si>
    <t>72323-9105</t>
  </si>
  <si>
    <t>723239106</t>
  </si>
  <si>
    <t>Montáž plynovodných armatúr s 2 závitmi, ostatné typy G 2</t>
  </si>
  <si>
    <t>72323-9106</t>
  </si>
  <si>
    <t>723260802</t>
  </si>
  <si>
    <t>Demontáž plynomerov PS 20,PS 30,PL 4</t>
  </si>
  <si>
    <t>72326-0802</t>
  </si>
  <si>
    <t>723261913</t>
  </si>
  <si>
    <t>Opr. montáž plynomerov s odvzduš. a odskúšaním PS-10</t>
  </si>
  <si>
    <t>72326-1913</t>
  </si>
  <si>
    <t>723261929pc</t>
  </si>
  <si>
    <t>Dno klenuté oceľ.Dn 50 Pn 16</t>
  </si>
  <si>
    <t>72326-1290pc</t>
  </si>
  <si>
    <t>723261940pc</t>
  </si>
  <si>
    <t>Oceľ.excentrická redukcia DN50/40 kovaná</t>
  </si>
  <si>
    <t>723261950pc</t>
  </si>
  <si>
    <t>Dem.skrine</t>
  </si>
  <si>
    <t>72326-1950pc</t>
  </si>
  <si>
    <t>998723201</t>
  </si>
  <si>
    <t>Presun hmôt pre vnút. plynovod v objektoch výšky do 6 m</t>
  </si>
  <si>
    <t>99872-3201</t>
  </si>
  <si>
    <t xml:space="preserve">723 - Vnútorný plynovod  spolu: </t>
  </si>
  <si>
    <t>724 - Strojné vybavenie</t>
  </si>
  <si>
    <t>724231120</t>
  </si>
  <si>
    <t>Meracie prísl. dom. vodární, montáž kontaktného tlakomera</t>
  </si>
  <si>
    <t>72423-1120</t>
  </si>
  <si>
    <t>45.33.20</t>
  </si>
  <si>
    <t>724231128pc</t>
  </si>
  <si>
    <t>Tlakomer ukazovací DN100 s kompez.slučkou a manometric.kohutom Dn20:0-6kpa</t>
  </si>
  <si>
    <t>72423-1128pc</t>
  </si>
  <si>
    <t>724231129pc</t>
  </si>
  <si>
    <t>Tlakomer ukazovací DN100 s kompez.slučkou a manometric.kohutom Dn20:0-40kp</t>
  </si>
  <si>
    <t>72423-1129pc</t>
  </si>
  <si>
    <t>998724201</t>
  </si>
  <si>
    <t>Presun hmôt pre strojné vybavenie v objektoch výšky do 6 m</t>
  </si>
  <si>
    <t>99872-4201</t>
  </si>
  <si>
    <t xml:space="preserve">724 - Strojné vybavenie  spolu: </t>
  </si>
  <si>
    <t>725 - Zariaďovacie predmety</t>
  </si>
  <si>
    <t>725540802</t>
  </si>
  <si>
    <t>Demontáž plynových cirkul. zásob. ohrievačov vody 500 l</t>
  </si>
  <si>
    <t>72554-0802</t>
  </si>
  <si>
    <t>998725201</t>
  </si>
  <si>
    <t>Presun hmôt pre zariaď. predmety v objektoch výšky do 6 m</t>
  </si>
  <si>
    <t>99872-5201</t>
  </si>
  <si>
    <t xml:space="preserve">725 - Zariaďovacie predmety  spolu: </t>
  </si>
  <si>
    <t>767 - Konštrukcie doplnk. kovové stavebné</t>
  </si>
  <si>
    <t>767</t>
  </si>
  <si>
    <t>767995103</t>
  </si>
  <si>
    <t>Montáž atypických stavebných doplnk. konštrukcií do 20 kg</t>
  </si>
  <si>
    <t>kg</t>
  </si>
  <si>
    <t>76799-5103</t>
  </si>
  <si>
    <t>45.42.12</t>
  </si>
  <si>
    <t>767995112pc</t>
  </si>
  <si>
    <t>Konzola s obj. HILTI-1potrubie</t>
  </si>
  <si>
    <t>767995126pc</t>
  </si>
  <si>
    <t>Konzola pod plynomer</t>
  </si>
  <si>
    <t>998767201</t>
  </si>
  <si>
    <t>Presun hmôt pre kovové stav. doplnk. konštr. v objektoch výšky do 6 m</t>
  </si>
  <si>
    <t>99876-7201</t>
  </si>
  <si>
    <t xml:space="preserve">767 - Konštrukcie doplnk. kovové stavebné  spolu: </t>
  </si>
  <si>
    <t>783 - Nátery</t>
  </si>
  <si>
    <t>783</t>
  </si>
  <si>
    <t>783411410</t>
  </si>
  <si>
    <t>Nátery olejové kov. armatúr do DN 100mm dvojnás.+ 1x email</t>
  </si>
  <si>
    <t>78341-1410</t>
  </si>
  <si>
    <t>45.44.21</t>
  </si>
  <si>
    <t>783414340</t>
  </si>
  <si>
    <t>Nátery olejové potrubia do DN 50mm dvojnás. 1x email +zákl.</t>
  </si>
  <si>
    <t>78341-4340</t>
  </si>
  <si>
    <t xml:space="preserve">783 - Nátery  spolu: </t>
  </si>
  <si>
    <t xml:space="preserve">PRÁCE A DODÁVKY PSV  spolu: </t>
  </si>
  <si>
    <t>PRÁCE A DODÁVKY M</t>
  </si>
  <si>
    <t>M23 - 157 Montáž potrubia</t>
  </si>
  <si>
    <t>923</t>
  </si>
  <si>
    <t>230203564</t>
  </si>
  <si>
    <t>Montáž  prechodky USTR D50/Dn40</t>
  </si>
  <si>
    <t>45.00.00</t>
  </si>
  <si>
    <t>MK</t>
  </si>
  <si>
    <t>MAT</t>
  </si>
  <si>
    <t>2863A3304</t>
  </si>
  <si>
    <t>Prechodka PE/oc.USTR 612 782 d/DN 50/40</t>
  </si>
  <si>
    <t>25.21.22</t>
  </si>
  <si>
    <t xml:space="preserve">612 782             </t>
  </si>
  <si>
    <t>MZ</t>
  </si>
  <si>
    <t xml:space="preserve">M23 - 157 Montáž potrubia  spolu: </t>
  </si>
  <si>
    <t xml:space="preserve">PRÁCE A DODÁVKY M  spolu: </t>
  </si>
  <si>
    <t>Za rozpočet celkom</t>
  </si>
  <si>
    <t xml:space="preserve">Odberateľ: Bytový podnik mesta Košice s.r.o. </t>
  </si>
  <si>
    <t>Stavba : Rekonštrukcia plynovej kotolne MŠ Polianska 4, Košice</t>
  </si>
  <si>
    <t>&gt;&gt;  skryté stĺpce  &lt;&lt;</t>
  </si>
  <si>
    <t>{6c5d1f72-500e-4e27-aca5-4c55df78d2f1}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</si>
  <si>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</si>
  <si>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</si>
  <si>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</si>
  <si>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</si>
  <si>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</si>
  <si>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</si>
  <si>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uv - Materská škola Polianska 4,Košice ,ústredné vykurovanie</t>
  </si>
  <si>
    <t>JKSO:</t>
  </si>
  <si>
    <t/>
  </si>
  <si>
    <t>KS:</t>
  </si>
  <si>
    <t>Objednávateľ:</t>
  </si>
  <si>
    <t>IČO:</t>
  </si>
  <si>
    <t>IČ DPH:</t>
  </si>
  <si>
    <t>Zhotoviteľ:</t>
  </si>
  <si>
    <t>Projektant:</t>
  </si>
  <si>
    <t>Ing.Alexander Szekely</t>
  </si>
  <si>
    <t>Spracovateľ:</t>
  </si>
  <si>
    <t>Poznámka:</t>
  </si>
  <si>
    <t>Náklady z rozpočtu</t>
  </si>
  <si>
    <t>Ostatné náklady</t>
  </si>
  <si>
    <t>Cena bez DPH</t>
  </si>
  <si>
    <t>Základ dane</t>
  </si>
  <si>
    <t>Sadzba dane</t>
  </si>
  <si>
    <t>Výška dane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</si>
  <si>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</si>
  <si>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</si>
  <si>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</si>
  <si>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</si>
  <si>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</si>
  <si>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</si>
  <si>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</si>
  <si>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</si>
  <si>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</si>
  <si>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</si>
  <si>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</si>
  <si>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</si>
  <si>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</si>
  <si>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</si>
  <si>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</si>
  <si>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</si>
  <si>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</si>
  <si>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</si>
  <si>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</si>
  <si>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</si>
  <si>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</si>
  <si>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</si>
  <si>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</si>
  <si>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</si>
  <si>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</si>
  <si>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</si>
  <si>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</si>
  <si>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731 - Ústredné kúrenie - kotolne</t>
  </si>
  <si>
    <t xml:space="preserve">  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</si>
  <si>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</si>
  <si>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</si>
  <si>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771 - Podlahy z dlaždíc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</si>
  <si>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</si>
  <si>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</si>
  <si>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</si>
  <si>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</si>
  <si>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HZS - Hodinové zúčtovacie sadzby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</si>
  <si>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</si>
  <si>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</si>
  <si>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</si>
  <si>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</si>
  <si>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</si>
  <si>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</si>
  <si>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</si>
  <si>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</si>
  <si>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</si>
  <si>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</si>
  <si>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</si>
  <si>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</si>
  <si>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</si>
  <si>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</si>
  <si>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</si>
  <si>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</si>
  <si>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</si>
  <si>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</si>
  <si>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</si>
  <si>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</si>
  <si>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</si>
  <si>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</si>
  <si>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</si>
  <si>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</si>
  <si>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340238265.S</t>
  </si>
  <si>
    <t>Zamurovanie otvorov plochy od 0,25 do 1 m2 z pórobetónových tvárnic hladkých hrúbky 150 mm</t>
  </si>
  <si>
    <t>80789357</t>
  </si>
  <si>
    <t>Úpravy povrchov, podlahy, osadenie</t>
  </si>
  <si>
    <t>611460122.S</t>
  </si>
  <si>
    <t>Príprava vnútorného podkladu stropov penetráciou hĺbkovou na nasiakavé podklady</t>
  </si>
  <si>
    <t>-151731275</t>
  </si>
  <si>
    <t>611460363.S</t>
  </si>
  <si>
    <t>Vnútorná omietka stropov vápennocementová jednovrstvová, hr. 10 mm</t>
  </si>
  <si>
    <t>2097378104</t>
  </si>
  <si>
    <t>612460122.S</t>
  </si>
  <si>
    <t>Príprava vnútorného podkladu stien penetráciou hĺbkovou na nasiakavé podklady</t>
  </si>
  <si>
    <t>1269912896</t>
  </si>
  <si>
    <t>612460363.S</t>
  </si>
  <si>
    <t>Vnútorná omietka stien vápennocementová jednovrstvová, hr. 10 mm</t>
  </si>
  <si>
    <t>-366012059</t>
  </si>
  <si>
    <t>632451503.S</t>
  </si>
  <si>
    <t>Opravná a vyrovnávacia hmota na báze cementu,, vo vonkajších aj vnútorných priestoroch, hr. 5 mm</t>
  </si>
  <si>
    <t>-413317658</t>
  </si>
  <si>
    <t>Ostatné konštrukcie a práce-búranie</t>
  </si>
  <si>
    <t>938902303.S</t>
  </si>
  <si>
    <t>Čistenie betónového podkladu vysokotlakovým vodným lúčom do hrúbky 1 mm - podláh</t>
  </si>
  <si>
    <t>-819976042</t>
  </si>
  <si>
    <t>941955001.S</t>
  </si>
  <si>
    <t>Lešenie ľahké pracovné pomocné, s výškou lešeňovej podlahy do 1,20 m</t>
  </si>
  <si>
    <t>180679546</t>
  </si>
  <si>
    <t>952901111.S</t>
  </si>
  <si>
    <t>Vyčistenie budov pri výške podlaží do 4 m</t>
  </si>
  <si>
    <t>1333580727</t>
  </si>
  <si>
    <t>971033521.S1</t>
  </si>
  <si>
    <t>Vybúranie otvorov v murive tehl. plochy do 1 m2 hr. do 150 mm,  -0,19100t</t>
  </si>
  <si>
    <t>-1117546388</t>
  </si>
  <si>
    <t>11</t>
  </si>
  <si>
    <t>978011191.S</t>
  </si>
  <si>
    <t>Otlčenie omietok stropov vnútorných vápenných alebo vápennocementových v rozsahu do 100 %,  -0,05000t</t>
  </si>
  <si>
    <t>-1734495580</t>
  </si>
  <si>
    <t>12</t>
  </si>
  <si>
    <t>978013191.S</t>
  </si>
  <si>
    <t>Otlčenie omietok stien vnútorných vápenných alebo vápennocementových v rozsahu do 100 %,  -0,04600t</t>
  </si>
  <si>
    <t>554288464</t>
  </si>
  <si>
    <t>13</t>
  </si>
  <si>
    <t>979081111.S</t>
  </si>
  <si>
    <t>Odvoz sutiny a vybúraných hmôt na skládku do 1 km</t>
  </si>
  <si>
    <t>1075714177</t>
  </si>
  <si>
    <t>14</t>
  </si>
  <si>
    <t>979081121.S</t>
  </si>
  <si>
    <t>Odvoz sutiny a vybúraných hmôt na skládku za každý ďalší 1 km</t>
  </si>
  <si>
    <t>1480280871</t>
  </si>
  <si>
    <t>VV</t>
  </si>
  <si>
    <t>5,773*9 'Prepočítané koeficientom množstva</t>
  </si>
  <si>
    <t>15</t>
  </si>
  <si>
    <t>979082111.S</t>
  </si>
  <si>
    <t>Vnútrostavenisková doprava sutiny a vybúraných hmôt do 10 m</t>
  </si>
  <si>
    <t>-798566811</t>
  </si>
  <si>
    <t>16</t>
  </si>
  <si>
    <t>979082121.S</t>
  </si>
  <si>
    <t>Vnútrostavenisková doprava sutiny a vybúraných hmôt za každých ďalších 5 m</t>
  </si>
  <si>
    <t>2096121268</t>
  </si>
  <si>
    <t>17</t>
  </si>
  <si>
    <t>979089012.S</t>
  </si>
  <si>
    <t>Poplatok za skladovanie - betón, tehly, dlaždice (17 01) ostatné</t>
  </si>
  <si>
    <t>-169236862</t>
  </si>
  <si>
    <t>99</t>
  </si>
  <si>
    <t>Presun hmôt HSV</t>
  </si>
  <si>
    <t>18</t>
  </si>
  <si>
    <t>999281111.S</t>
  </si>
  <si>
    <t>Presun hmôt pre opravy a údržbu objektov vrátane vonkajších plášťov výšky do 25 m</t>
  </si>
  <si>
    <t>-1464668089</t>
  </si>
  <si>
    <t>PSV</t>
  </si>
  <si>
    <t>Práce a dodávky PSV</t>
  </si>
  <si>
    <t>713</t>
  </si>
  <si>
    <t>Izolácie tepelné</t>
  </si>
  <si>
    <t>19</t>
  </si>
  <si>
    <t>713400821.S</t>
  </si>
  <si>
    <t>Odstránenie tepelnej izolácie potrubia pásmi alebo fóliami potrubie,  -0,00210t</t>
  </si>
  <si>
    <t>-1083537613</t>
  </si>
  <si>
    <t>20</t>
  </si>
  <si>
    <t>713482111.S</t>
  </si>
  <si>
    <t>Montáž trubíc z PE, hr.do 10 mm,vnút.priemer do 38 mm</t>
  </si>
  <si>
    <t>1950255738</t>
  </si>
  <si>
    <t>10+15</t>
  </si>
  <si>
    <t>True</t>
  </si>
  <si>
    <t>21</t>
  </si>
  <si>
    <t>283310000400.S</t>
  </si>
  <si>
    <t>Izolačná PE trubica dxhr. 20x6 mm, nenadrezaná, na izolovanie rozvodov vody, kúrenia, zdravotechniky</t>
  </si>
  <si>
    <t>32</t>
  </si>
  <si>
    <t>1754600757</t>
  </si>
  <si>
    <t>10*1,02 'Prepočítané koeficientom množstva</t>
  </si>
  <si>
    <t>22</t>
  </si>
  <si>
    <t>283310003200.S</t>
  </si>
  <si>
    <t>Izolačná PE trubica dxhr. 32x13 mm, nadrezaná, na izolovanie rozvodov vody, kúrenia, zdravotechniky</t>
  </si>
  <si>
    <t>-681186665</t>
  </si>
  <si>
    <t>15*1,02 'Prepočítané koeficientom množstva</t>
  </si>
  <si>
    <t>23</t>
  </si>
  <si>
    <t>713482121.S</t>
  </si>
  <si>
    <t>Montáž trubíc z PE, hr.15-20 mm,vnút.priemer do 38 mm</t>
  </si>
  <si>
    <t>2012830845</t>
  </si>
  <si>
    <t>1+30</t>
  </si>
  <si>
    <t>24</t>
  </si>
  <si>
    <t>283310003100.S</t>
  </si>
  <si>
    <t>Izolačná PE trubica dxhr. 28x13 mm, nadrezaná, na izolovanie rozvodov vody, kúrenia, zdravotechniky</t>
  </si>
  <si>
    <t>511347706</t>
  </si>
  <si>
    <t>1*1,02 'Prepočítané koeficientom množstva</t>
  </si>
  <si>
    <t>25</t>
  </si>
  <si>
    <t>283310003300.S</t>
  </si>
  <si>
    <t>Izolačná PE trubica dxhr. 35x13 mm, nadrezaná, na izolovanie rozvodov vody, kúrenia, zdravotechniky</t>
  </si>
  <si>
    <t>-906349680</t>
  </si>
  <si>
    <t>30*1,02 'Prepočítané koeficientom množstva</t>
  </si>
  <si>
    <t>26</t>
  </si>
  <si>
    <t>713482122.S</t>
  </si>
  <si>
    <t>Montáž trubíc z PE, hr.15-20 mm,vnút.priemer 39-70 mm</t>
  </si>
  <si>
    <t>-2009569266</t>
  </si>
  <si>
    <t>10+21+0,5+35+7</t>
  </si>
  <si>
    <t>27</t>
  </si>
  <si>
    <t>283310005000.S.</t>
  </si>
  <si>
    <t>Izolačná PE trubica dxhr. 42x20 mm, nadrezaná, na izolovanie rozvodov vody, kúrenia, zdravotechniky</t>
  </si>
  <si>
    <t>2072788148</t>
  </si>
  <si>
    <t>10+35</t>
  </si>
  <si>
    <t>45*1,02 'Prepočítané koeficientom množstva</t>
  </si>
  <si>
    <t>28</t>
  </si>
  <si>
    <t>283310005200.S</t>
  </si>
  <si>
    <t>Izolačná PE trubica dxhr. 54x20 mm, nadrezaná, na izolovanie rozvodov vody, kúrenia, zdravotechniky</t>
  </si>
  <si>
    <t>1792761746</t>
  </si>
  <si>
    <t>7*1,02 'Prepočítané koeficientom množstva</t>
  </si>
  <si>
    <t>29</t>
  </si>
  <si>
    <t>283310005300.S</t>
  </si>
  <si>
    <t>Izolačná PE trubica dxhr. 60x20 mm, nadrezaná, na izolovanie rozvodov vody, kúrenia, zdravotechniky</t>
  </si>
  <si>
    <t>-1817803564</t>
  </si>
  <si>
    <t>21*1,02 'Prepočítané koeficientom množstva</t>
  </si>
  <si>
    <t>30</t>
  </si>
  <si>
    <t>283310005400.S</t>
  </si>
  <si>
    <t>Izolačná PE trubica dxhr. 76x20 mm, nadrezaná, na izolovanie rozvodov vody, kúrenia, zdravotechniky</t>
  </si>
  <si>
    <t>-1211439235</t>
  </si>
  <si>
    <t>0,5*1,02 'Prepočítané koeficientom množstva</t>
  </si>
  <si>
    <t>31</t>
  </si>
  <si>
    <t>998713201.S</t>
  </si>
  <si>
    <t>Presun hmôt pre izolácie tepelné v objektoch výšky do 6 m</t>
  </si>
  <si>
    <t>2024103893</t>
  </si>
  <si>
    <t>Zdravotechnika - vnútorná kanalizácia</t>
  </si>
  <si>
    <t>721173203.S</t>
  </si>
  <si>
    <t>Potrubie z PVC - U odpadné pripájacie D 32 mm</t>
  </si>
  <si>
    <t>-776762690</t>
  </si>
  <si>
    <t>33</t>
  </si>
  <si>
    <t>721213015.S</t>
  </si>
  <si>
    <t>Montáž podlahového vpustu s zvislým odtokom DN 110</t>
  </si>
  <si>
    <t>873367022</t>
  </si>
  <si>
    <t>34</t>
  </si>
  <si>
    <t>286630029100.S</t>
  </si>
  <si>
    <t>Podlahový vpust, vertikálny odtok DN 110, mriežka/krytka nerez, zápachová uzávierka</t>
  </si>
  <si>
    <t>-399434407</t>
  </si>
  <si>
    <t>35</t>
  </si>
  <si>
    <t>998721201.S</t>
  </si>
  <si>
    <t>Presun hmôt pre vnútornú kanalizáciu v objektoch výšky do 6 m</t>
  </si>
  <si>
    <t>-35056767</t>
  </si>
  <si>
    <t>722</t>
  </si>
  <si>
    <t>Zdravotechnika - vnútorný vodovod</t>
  </si>
  <si>
    <t>36</t>
  </si>
  <si>
    <t>722172101</t>
  </si>
  <si>
    <t>Potrubie z plastických rúr PP-R Dxt 25x2.3 mm  - PN10, polyfúznym zváraním</t>
  </si>
  <si>
    <t>-1281469577</t>
  </si>
  <si>
    <t>37</t>
  </si>
  <si>
    <t>722172102</t>
  </si>
  <si>
    <t>Potrubie z plastických rúr PP-R Dxt 32x2.9 mm - PN10, polyfúznym zváraním</t>
  </si>
  <si>
    <t>2103734191</t>
  </si>
  <si>
    <t>38</t>
  </si>
  <si>
    <t>722172103</t>
  </si>
  <si>
    <t>Potrubie z plastických rúr PP-R Dxt 40x3.7 mm - PN10, polyfúznym zváraním</t>
  </si>
  <si>
    <t>429961621</t>
  </si>
  <si>
    <t>39</t>
  </si>
  <si>
    <t>722172104</t>
  </si>
  <si>
    <t>Potrubie z plastických rúr PP-R Dxt 50x4.6 mm - PN10, polyfúznym zváraním</t>
  </si>
  <si>
    <t>46943118</t>
  </si>
  <si>
    <t>40</t>
  </si>
  <si>
    <t>722221010.S</t>
  </si>
  <si>
    <t>Montáž guľového kohúta závitového priameho pre vodu G 1/2</t>
  </si>
  <si>
    <t>872032310</t>
  </si>
  <si>
    <t>41</t>
  </si>
  <si>
    <t>551110004900.S</t>
  </si>
  <si>
    <t>Guľový uzáver pre vodu 1/2", niklovaná mosadz</t>
  </si>
  <si>
    <t>-1880494066</t>
  </si>
  <si>
    <t>42</t>
  </si>
  <si>
    <t>722221015.S</t>
  </si>
  <si>
    <t>Montáž guľového kohúta závitového priameho pre vodu G 3/4</t>
  </si>
  <si>
    <t>1763818453</t>
  </si>
  <si>
    <t>43</t>
  </si>
  <si>
    <t>551110005000.S</t>
  </si>
  <si>
    <t>Guľový uzáver pre vodu 3/4", niklovaná mosadz</t>
  </si>
  <si>
    <t>1699112052</t>
  </si>
  <si>
    <t>44</t>
  </si>
  <si>
    <t>722221025.S</t>
  </si>
  <si>
    <t>Montáž guľového kohúta závitového priameho pre vodu G 5/4</t>
  </si>
  <si>
    <t>1456428524</t>
  </si>
  <si>
    <t>45</t>
  </si>
  <si>
    <t>551110005200.S</t>
  </si>
  <si>
    <t>Guľový uzáver pre vodu 5/4", niklovaná mosadz</t>
  </si>
  <si>
    <t>-1477520002</t>
  </si>
  <si>
    <t>46</t>
  </si>
  <si>
    <t>722221030.S</t>
  </si>
  <si>
    <t>Montáž guľového kohúta závitového priameho pre vodu G 6/4</t>
  </si>
  <si>
    <t>-891022538</t>
  </si>
  <si>
    <t>47</t>
  </si>
  <si>
    <t>551110005900.S</t>
  </si>
  <si>
    <t>Guľový uzáver pre vodu 6/4", niklovaná mosadz</t>
  </si>
  <si>
    <t>728344080</t>
  </si>
  <si>
    <t>48</t>
  </si>
  <si>
    <t>722221170.S</t>
  </si>
  <si>
    <t>Montáž poistného ventilu závitového pre vodu G 1/2</t>
  </si>
  <si>
    <t>871861875</t>
  </si>
  <si>
    <t>49</t>
  </si>
  <si>
    <t>551210021500</t>
  </si>
  <si>
    <t>Ventil poistný, 1/2”x6 bar, armatúry pre uzavreté systémy,</t>
  </si>
  <si>
    <t>-50280363</t>
  </si>
  <si>
    <t>50</t>
  </si>
  <si>
    <t>722221210.Sp</t>
  </si>
  <si>
    <t>Montáž termost. zmiešav. ventilu G 6/4</t>
  </si>
  <si>
    <t>1468240238</t>
  </si>
  <si>
    <t>51</t>
  </si>
  <si>
    <t>551290011100.Spp</t>
  </si>
  <si>
    <t>3-cestný termostatický zmiešavací ventil NovaMix High Capacity 70, teplotný rozsah 20-70°C, KVS=6,1 m3/h, pripojenie G 1 1/4", prietok 102 l/min</t>
  </si>
  <si>
    <t>sada</t>
  </si>
  <si>
    <t>-106950170</t>
  </si>
  <si>
    <t>52</t>
  </si>
  <si>
    <t>722221310.S</t>
  </si>
  <si>
    <t>Montáž spätnej klapky závitovej pre vodu G 3/4</t>
  </si>
  <si>
    <t>-812557747</t>
  </si>
  <si>
    <t>53</t>
  </si>
  <si>
    <t>551190000900.S</t>
  </si>
  <si>
    <t>Spätná klapka vodorovná závitová 3/4", PN 10, pre vodu, mosadz</t>
  </si>
  <si>
    <t>864429398</t>
  </si>
  <si>
    <t>54</t>
  </si>
  <si>
    <t>722221315.S</t>
  </si>
  <si>
    <t>Montáž spätnej klapky závitovej pre vodu G 1</t>
  </si>
  <si>
    <t>1456848798</t>
  </si>
  <si>
    <t>55</t>
  </si>
  <si>
    <t>551190001000.S</t>
  </si>
  <si>
    <t>Spätná klapka vodorovná závitová 1", PN 10, pre vodu, mosadz</t>
  </si>
  <si>
    <t>1465509695</t>
  </si>
  <si>
    <t>56</t>
  </si>
  <si>
    <t>722221320.S</t>
  </si>
  <si>
    <t>Montáž spätnej klapky závitovej pre vodu G 5/4</t>
  </si>
  <si>
    <t>-352355787</t>
  </si>
  <si>
    <t>57</t>
  </si>
  <si>
    <t>551190001100.S</t>
  </si>
  <si>
    <t>Spätná klapka vodorovná závitová 5/4", PN 10, pre vodu, mosadz</t>
  </si>
  <si>
    <t>1631227560</t>
  </si>
  <si>
    <t>58</t>
  </si>
  <si>
    <t>722221360.S</t>
  </si>
  <si>
    <t>Montáž vodovodného filtra závitového G 1/2</t>
  </si>
  <si>
    <t>653179898</t>
  </si>
  <si>
    <t>59</t>
  </si>
  <si>
    <t>422010002900.S</t>
  </si>
  <si>
    <t>Filter závitový na vodu 1/2", FF, PN 20, mosadz</t>
  </si>
  <si>
    <t>-1674521351</t>
  </si>
  <si>
    <t>60</t>
  </si>
  <si>
    <t>722221365.S</t>
  </si>
  <si>
    <t>Montáž vodovodného filtra závitového G 3/4</t>
  </si>
  <si>
    <t>-55442970</t>
  </si>
  <si>
    <t>61</t>
  </si>
  <si>
    <t>422010003000.S</t>
  </si>
  <si>
    <t>Filter závitový na vodu 3/4", FF, PN 20, mosadz</t>
  </si>
  <si>
    <t>1405843672</t>
  </si>
  <si>
    <t>62</t>
  </si>
  <si>
    <t>722222028.S</t>
  </si>
  <si>
    <t>Montáž vyvažovacieho ventilu priameho na pitnú vodu DN 25 prírubového</t>
  </si>
  <si>
    <t>-511806709</t>
  </si>
  <si>
    <t>63</t>
  </si>
  <si>
    <t>2411763</t>
  </si>
  <si>
    <t>HERZ Ventil STRÖMAX-RW DN 25, šikmý, vyvažovací ventil, na pitnú vodu, vnútorný závit x vnútorný závit</t>
  </si>
  <si>
    <t>1270006229</t>
  </si>
  <si>
    <t>64</t>
  </si>
  <si>
    <t>722263414.S</t>
  </si>
  <si>
    <t>Montáž vodomeru závitového jednovtokového suchobežného G 1/2</t>
  </si>
  <si>
    <t>-1081382504</t>
  </si>
  <si>
    <t>65</t>
  </si>
  <si>
    <t>388240001100.S</t>
  </si>
  <si>
    <t>Vodomer bytový, G 1/2", +30 °C, menovitý prietok Qn 1,5 m3/h, rozostup 110 mm</t>
  </si>
  <si>
    <t>973514895</t>
  </si>
  <si>
    <t>66</t>
  </si>
  <si>
    <t>722290226.S</t>
  </si>
  <si>
    <t>Tlaková skúška vodovodného potrubia plastového do DN 50</t>
  </si>
  <si>
    <t>551576533</t>
  </si>
  <si>
    <t>67</t>
  </si>
  <si>
    <t>722290234.S</t>
  </si>
  <si>
    <t>Prepláchnutie a dezinfekcia vodovodného potrubia do DN 80</t>
  </si>
  <si>
    <t>858576286</t>
  </si>
  <si>
    <t>68</t>
  </si>
  <si>
    <t>998722201.S</t>
  </si>
  <si>
    <t>Presun hmôt pre vnútorný vodovod v objektoch výšky do 6 m</t>
  </si>
  <si>
    <t>-1073514307</t>
  </si>
  <si>
    <t>731</t>
  </si>
  <si>
    <t>Ústredné kúrenie - kotolne</t>
  </si>
  <si>
    <t>69</t>
  </si>
  <si>
    <t>731191945.Sp</t>
  </si>
  <si>
    <t>Spustenie a spätné napustenie systému cca 1000 litrov</t>
  </si>
  <si>
    <t>súb.</t>
  </si>
  <si>
    <t>-205558210</t>
  </si>
  <si>
    <t>70</t>
  </si>
  <si>
    <t>731200826.S</t>
  </si>
  <si>
    <t>Demontáž kotla oceľového na kvapalné alebo plynné palivá s výkonom nad 40 do 60 kW,  -0,35625t</t>
  </si>
  <si>
    <t>-578383267</t>
  </si>
  <si>
    <t>71</t>
  </si>
  <si>
    <t>731261090.S1</t>
  </si>
  <si>
    <t>Montáž plynového kotla nástenného kondenzačného vykurovacieho so zásobníkom objem 280 l</t>
  </si>
  <si>
    <t>386670609</t>
  </si>
  <si>
    <t>72</t>
  </si>
  <si>
    <t>484120004900.S1</t>
  </si>
  <si>
    <t xml:space="preserve">Nástenny kondenzačný kotol, tepelný výkon pri 50/30°C, 7,5 - 45,8 kW, rozmery š/v/h - 640/792/518 mm, hmotnosť 77 kg, výmenník  zo zliatiny Al-Si, róbustný sálavý horák zo zliatiny Fe-Cr, s vysokoúčinným obehovým čerpadlom, napr. Weishaupt-, WTC-GW 45-B, </t>
  </si>
  <si>
    <t>1721904366</t>
  </si>
  <si>
    <t>73</t>
  </si>
  <si>
    <t>541320008500.S</t>
  </si>
  <si>
    <t xml:space="preserve">Zásobníkový ohrievač TUV, typ WAS 280 Eco, 280l </t>
  </si>
  <si>
    <t>-1650279666</t>
  </si>
  <si>
    <t>74</t>
  </si>
  <si>
    <t>41088471</t>
  </si>
  <si>
    <t xml:space="preserve">Podlahová pätka pod zásobník WAS </t>
  </si>
  <si>
    <t>946436701</t>
  </si>
  <si>
    <t>75</t>
  </si>
  <si>
    <t>731291100.Spp</t>
  </si>
  <si>
    <t>Montáž hydraulického príslušenstva</t>
  </si>
  <si>
    <t>1608057814</t>
  </si>
  <si>
    <t>76</t>
  </si>
  <si>
    <t>3.023953pp</t>
  </si>
  <si>
    <t>Kompletná hydraulická sada (závesný systém, hydraulický zberač s prepojovacími potrubiami, plyn, kondenz) pre kaskádu 2 kotlov WTC GW 45/60-A</t>
  </si>
  <si>
    <t>-856827447</t>
  </si>
  <si>
    <t>77</t>
  </si>
  <si>
    <t>1351569</t>
  </si>
  <si>
    <t>Hydraulická výhybka - anuloid pre kaskádu kotlov WTC-GW 45/60-A, typ WHI comp 120-vic #1</t>
  </si>
  <si>
    <t>-126830233</t>
  </si>
  <si>
    <t>78</t>
  </si>
  <si>
    <t>940125 15pp</t>
  </si>
  <si>
    <t>Zmiešavacia skupina NW 32 typ WHI mix 32-9-18 #6, Kvs=18, EEI≤0,21; čerpadlo Wilo typ: Para 9-87 SC, (UK-1)</t>
  </si>
  <si>
    <t>-421621144</t>
  </si>
  <si>
    <t>79</t>
  </si>
  <si>
    <t>940125 14p1</t>
  </si>
  <si>
    <t>Zmiešavacia skupina NW 25 typ WHI mix 25-6-2,5 #5Zmiešavacia skupina NW 25 typ WHI mix 25-6-2,5 #5; Kvs=2,5; EEI≤0,17; čerpadlo Grundfos typ: Alpha 2.2 25-60, Kvs=18, EEI≤0,21; čerpadlo Wilo typ: Para 9-87 SC, (UK-1)</t>
  </si>
  <si>
    <t>-265186478</t>
  </si>
  <si>
    <t>80</t>
  </si>
  <si>
    <t>940132 0599</t>
  </si>
  <si>
    <t>Čerpadlová skupina NW 25 typ WHI pump 25-5 #5, EEI≤0,2; čerpadlo Grundfos typ: UPM3 Auto 25-50 180</t>
  </si>
  <si>
    <t>-1003452583</t>
  </si>
  <si>
    <t>81</t>
  </si>
  <si>
    <t>731380225.Spp</t>
  </si>
  <si>
    <t>Montáž dymovodu cca 30% z ceny dymovodu</t>
  </si>
  <si>
    <t>-1374402693</t>
  </si>
  <si>
    <t>82</t>
  </si>
  <si>
    <t>GZ158X003pp</t>
  </si>
  <si>
    <t>Univerzálny pripojovací kus kotla, PP biely/PP,  DN125/80</t>
  </si>
  <si>
    <t>2006910365</t>
  </si>
  <si>
    <t>83</t>
  </si>
  <si>
    <t>191796pp</t>
  </si>
  <si>
    <t>CAS Kaskádový paket AXIAL pre 2 kotly so SK; DN125/80,dymovod STARR (pre vedenie v interiéri) DN125 ALMEVA</t>
  </si>
  <si>
    <t>968824840</t>
  </si>
  <si>
    <t>84</t>
  </si>
  <si>
    <t>160331x</t>
  </si>
  <si>
    <t>STARR Rúra s hrdlom; 0,5 m; čierna; DN125</t>
  </si>
  <si>
    <t>-690718669</t>
  </si>
  <si>
    <t>85</t>
  </si>
  <si>
    <t>160331x2</t>
  </si>
  <si>
    <t>STARR Rúra s hrdlom; 1,0 m; čierna; DN125</t>
  </si>
  <si>
    <t>-419015283</t>
  </si>
  <si>
    <t>86</t>
  </si>
  <si>
    <t>160331x23</t>
  </si>
  <si>
    <t>STARR Rúra s hrdlom; 2,0 m; čierna; DN125</t>
  </si>
  <si>
    <t>798173926</t>
  </si>
  <si>
    <t>87</t>
  </si>
  <si>
    <t>160331x235</t>
  </si>
  <si>
    <t>STARR Koleno 45°; čierna; DN125</t>
  </si>
  <si>
    <t>1342351987</t>
  </si>
  <si>
    <t>88</t>
  </si>
  <si>
    <t>160331x2356</t>
  </si>
  <si>
    <t>STARR Revízny T-kus; čierna; DN125</t>
  </si>
  <si>
    <t>851007223</t>
  </si>
  <si>
    <t>89</t>
  </si>
  <si>
    <t>598210044200.S6</t>
  </si>
  <si>
    <t>komínová vložka STARR DN125 14, m ALMEVA-STARR Pätné koleno starr 87° s kotvením; čierna; DN125</t>
  </si>
  <si>
    <t>-834965674</t>
  </si>
  <si>
    <t>90</t>
  </si>
  <si>
    <t>598210044200.S65</t>
  </si>
  <si>
    <t>STARR Rúra s hrdlom; 2m; čierna; DN125</t>
  </si>
  <si>
    <t>1798566623</t>
  </si>
  <si>
    <t>91</t>
  </si>
  <si>
    <t>5982100442400.S65</t>
  </si>
  <si>
    <t>STARR Komínová plast. hlavica (komplet), čierna; DN125</t>
  </si>
  <si>
    <t>593617337</t>
  </si>
  <si>
    <t>92</t>
  </si>
  <si>
    <t>59821004424400.S65</t>
  </si>
  <si>
    <t xml:space="preserve">ZUB Dištančná objímka univerzálna </t>
  </si>
  <si>
    <t>-716322025</t>
  </si>
  <si>
    <t>93</t>
  </si>
  <si>
    <t>59821000.S65</t>
  </si>
  <si>
    <t>ZUB Silikonové mazivo 50g</t>
  </si>
  <si>
    <t>-2122570565</t>
  </si>
  <si>
    <t>94</t>
  </si>
  <si>
    <t>731890801.S</t>
  </si>
  <si>
    <t>Vnútrostaveniskové premiestnenie vybúraných hmôt kotolní vodorovne do 6 m</t>
  </si>
  <si>
    <t>139192892</t>
  </si>
  <si>
    <t>732</t>
  </si>
  <si>
    <t>Ústredné kúrenie - strojovne</t>
  </si>
  <si>
    <t>95</t>
  </si>
  <si>
    <t>732111432.S</t>
  </si>
  <si>
    <t>Montáž združeného rozdeľovača a zberača modul 80 mm pre 3 okruhy</t>
  </si>
  <si>
    <t>-1895483396</t>
  </si>
  <si>
    <t>96</t>
  </si>
  <si>
    <t>940225 12pp</t>
  </si>
  <si>
    <t>Rozdeľovač pre 3 okruhy - modulový , vrátane tepelnej izolácie, typ WHV 3-M-10, 10m3/h</t>
  </si>
  <si>
    <t>2146462095</t>
  </si>
  <si>
    <t>97</t>
  </si>
  <si>
    <t>088U0585156</t>
  </si>
  <si>
    <t>Nástenné konzoly 2 ks pre rozdeľovač  WHV 3-M-10</t>
  </si>
  <si>
    <t>-510376132</t>
  </si>
  <si>
    <t>98</t>
  </si>
  <si>
    <t>732211813.S</t>
  </si>
  <si>
    <t>Demontáž ohrievača zásobníkového ležatého objemu do 630 l,  -0,29980t</t>
  </si>
  <si>
    <t>-1806289689</t>
  </si>
  <si>
    <t>732320814.S</t>
  </si>
  <si>
    <t>Demontáž nádrže beztlakovej alebo tlakovej, odpojenie od rozvodov potrubia nádrže objemu do 500 l</t>
  </si>
  <si>
    <t>1377174319</t>
  </si>
  <si>
    <t>100</t>
  </si>
  <si>
    <t>732331009.S</t>
  </si>
  <si>
    <t>Montáž expanznej nádoby tlak do 10 bar s membránou 25 l</t>
  </si>
  <si>
    <t>1648957086</t>
  </si>
  <si>
    <t>101</t>
  </si>
  <si>
    <t>484620000400</t>
  </si>
  <si>
    <t xml:space="preserve">Nádoba expanzná typ Refix DD s vakom 25 l, D 280 mm, v 530 mm, pripojenie G 3/4", 10 bar, biela, </t>
  </si>
  <si>
    <t>1931200811</t>
  </si>
  <si>
    <t>102</t>
  </si>
  <si>
    <t>129784s</t>
  </si>
  <si>
    <t>Uchytenie na stenu pre expanzné nádoby objemu 8-25 litrov</t>
  </si>
  <si>
    <t>422964400</t>
  </si>
  <si>
    <t>103</t>
  </si>
  <si>
    <t>732331910.Spp</t>
  </si>
  <si>
    <t>Montáž neutral. zariadenia a úpravy vykur. vody</t>
  </si>
  <si>
    <t>-1467900410</t>
  </si>
  <si>
    <t>104</t>
  </si>
  <si>
    <t>422710001200.Spp</t>
  </si>
  <si>
    <t>Doplňovacia stanica vykurovacej vody podľa DIN EN 1717 a VDI 2035 pre trvalú inštaláciu v kotolni (redukčný ventil, vodomer, 1ks demineralizačná kartuša)</t>
  </si>
  <si>
    <t>-923130390</t>
  </si>
  <si>
    <t>105</t>
  </si>
  <si>
    <t>484710009300.Spp</t>
  </si>
  <si>
    <t xml:space="preserve">Demineralizačná kartuša </t>
  </si>
  <si>
    <t>124487107</t>
  </si>
  <si>
    <t>106</t>
  </si>
  <si>
    <t>374410018400.S15</t>
  </si>
  <si>
    <t>Merač vodivosti, typ AQA ThermoControl k montáži na doplňovaciu stanicu</t>
  </si>
  <si>
    <t>-488697976</t>
  </si>
  <si>
    <t>107</t>
  </si>
  <si>
    <t>732331974.Spp</t>
  </si>
  <si>
    <t>Montáž úpravy vody TUV</t>
  </si>
  <si>
    <t>-72119515</t>
  </si>
  <si>
    <t>108</t>
  </si>
  <si>
    <t>7511783.1c</t>
  </si>
  <si>
    <t>zostava Aquahome 20 SMART na zmakčenie vody pre rodinne domy, max. prietok: 2,0 m3 max. výkon medzi regeneráciami pri tvrdosti vody 18° dH: 4200 l, rozmery: 438 x 524 x 1086 mm pozostáva z: úpravne vody Aquahome 20 SMART, 3 balíkov regeneračnej soli (spol</t>
  </si>
  <si>
    <t>1016953125</t>
  </si>
  <si>
    <t>109</t>
  </si>
  <si>
    <t>732420813.S</t>
  </si>
  <si>
    <t>Demontáž čerpadla obehového špirálového (do potrubia) DN 50,  -0,02200t</t>
  </si>
  <si>
    <t>1337551290</t>
  </si>
  <si>
    <t>110</t>
  </si>
  <si>
    <t>732429112.S</t>
  </si>
  <si>
    <t xml:space="preserve">Montáž čerpadla (do potrubia) obehového </t>
  </si>
  <si>
    <t>912269490</t>
  </si>
  <si>
    <t>111</t>
  </si>
  <si>
    <t>99411272</t>
  </si>
  <si>
    <t>ALPHA2 25-40 N 130 1x230V 50Hz 6H</t>
  </si>
  <si>
    <t>755031620</t>
  </si>
  <si>
    <t>112</t>
  </si>
  <si>
    <t>732890801.S</t>
  </si>
  <si>
    <t>Vnútrostaveniskové premiestnenie vybúraných hmôt strojovní vodorovne 100 m z objektov výšky do 6 m</t>
  </si>
  <si>
    <t>308740893</t>
  </si>
  <si>
    <t>733</t>
  </si>
  <si>
    <t>Ústredné kúrenie - rozvodné potrubie</t>
  </si>
  <si>
    <t>113</t>
  </si>
  <si>
    <t>733110806.S</t>
  </si>
  <si>
    <t>Demontáž potrubia z oceľových rúrok závitových nad 15 do DN 32,  -0,00320t</t>
  </si>
  <si>
    <t>-931847112</t>
  </si>
  <si>
    <t>114</t>
  </si>
  <si>
    <t>733110808.S</t>
  </si>
  <si>
    <t>Demontáž potrubia z oceľových rúrok závitových nad 32 do DN 50,  -0,00532t</t>
  </si>
  <si>
    <t>1105757869</t>
  </si>
  <si>
    <t>115</t>
  </si>
  <si>
    <t>733110810.S</t>
  </si>
  <si>
    <t>Demontáž potrubia z oceľových rúrok závitových nad 50 do DN 80,  -0,00858t</t>
  </si>
  <si>
    <t>-1140563049</t>
  </si>
  <si>
    <t>116</t>
  </si>
  <si>
    <t>733111104.S</t>
  </si>
  <si>
    <t>Potrubie z rúrok závitových oceľových bezšvových bežných nízkotlakových DN 20</t>
  </si>
  <si>
    <t>-1818980200</t>
  </si>
  <si>
    <t>117</t>
  </si>
  <si>
    <t>733111105.S</t>
  </si>
  <si>
    <t>Potrubie z rúrok závitových oceľových bezšvových bežných nízkotlakových DN 25</t>
  </si>
  <si>
    <t>-955800448</t>
  </si>
  <si>
    <t>118</t>
  </si>
  <si>
    <t>733111106.S</t>
  </si>
  <si>
    <t>Potrubie z rúrok závitových oceľových bezšvových bežných nízkotlakových DN 32</t>
  </si>
  <si>
    <t>-501353388</t>
  </si>
  <si>
    <t>119</t>
  </si>
  <si>
    <t>733111108.S.</t>
  </si>
  <si>
    <t>Potrubie z rúrok závitových oceľových bezšvových bežných nízkotlakových DN 50</t>
  </si>
  <si>
    <t>1308441960</t>
  </si>
  <si>
    <t>120</t>
  </si>
  <si>
    <t>733120832.S2</t>
  </si>
  <si>
    <t>Demontáž potrubia z oceľových rúrok hladkých nad 89 do D 133,  -0,01384t-dymovod</t>
  </si>
  <si>
    <t>-803293370</t>
  </si>
  <si>
    <t>121</t>
  </si>
  <si>
    <t>733120836.S1</t>
  </si>
  <si>
    <t>Demontáž potrubia z oceľových rúrok hladkých nad 133 do D 159,  -0,02359t-dymovod</t>
  </si>
  <si>
    <t>-2122114377</t>
  </si>
  <si>
    <t>122</t>
  </si>
  <si>
    <t>733121122.S</t>
  </si>
  <si>
    <t>Potrubie z rúrok hladkých bezšvových nízkotlakových priemer 76/3,2</t>
  </si>
  <si>
    <t>-1808407396</t>
  </si>
  <si>
    <t>123</t>
  </si>
  <si>
    <t>733181400.S</t>
  </si>
  <si>
    <t>Montáž odkalovača  DN 50</t>
  </si>
  <si>
    <t>462889128</t>
  </si>
  <si>
    <t>124</t>
  </si>
  <si>
    <t>551270018400.S26</t>
  </si>
  <si>
    <t>Odkaľovací magnetický separátor vrátane tepelnej izolácie, DN 50/PN16</t>
  </si>
  <si>
    <t>-1562568638</t>
  </si>
  <si>
    <t>125</t>
  </si>
  <si>
    <t>733190107.S</t>
  </si>
  <si>
    <t>Tlaková skúška potrubia z oceľových rúrok závitových</t>
  </si>
  <si>
    <t>-1994220882</t>
  </si>
  <si>
    <t>62,0</t>
  </si>
  <si>
    <t>126</t>
  </si>
  <si>
    <t>733190217.S</t>
  </si>
  <si>
    <t>Tlaková skúška potrubia z oceľových rúrok do priemeru 89/5</t>
  </si>
  <si>
    <t>-2129180306</t>
  </si>
  <si>
    <t>127</t>
  </si>
  <si>
    <t>733890801.S</t>
  </si>
  <si>
    <t>Vnútrostav. premiestnenie vybúraných hmôt rozvodov potrubia vodorovne do 100 m z obj. výš. do 6 m</t>
  </si>
  <si>
    <t>167975630</t>
  </si>
  <si>
    <t>128</t>
  </si>
  <si>
    <t>998733201.S</t>
  </si>
  <si>
    <t>Presun hmôt pre rozvody potrubia v objektoch výšky do 6 m</t>
  </si>
  <si>
    <t>-1260587859</t>
  </si>
  <si>
    <t>734</t>
  </si>
  <si>
    <t>Ústredné kúrenie - armatúry</t>
  </si>
  <si>
    <t>129</t>
  </si>
  <si>
    <t>734100812.S</t>
  </si>
  <si>
    <t>Demontáž armatúry prírubovej s dvomi prírubami nad 50 do DN 100,  -0,03900t</t>
  </si>
  <si>
    <t>2125911011</t>
  </si>
  <si>
    <t>130</t>
  </si>
  <si>
    <t>734172116.S</t>
  </si>
  <si>
    <t>Medzikus prírubový bez protiprírub z oceľových rúrok hladkých - akosť 11 353.0 jednoznačné DN 65</t>
  </si>
  <si>
    <t>2065640581</t>
  </si>
  <si>
    <t>131</t>
  </si>
  <si>
    <t>734200823.S</t>
  </si>
  <si>
    <t>Demontáž armatúry závitovej s dvomi závitmi nad 1 do G 6/4,  -0,00200t</t>
  </si>
  <si>
    <t>-1200295095</t>
  </si>
  <si>
    <t>132</t>
  </si>
  <si>
    <t>734213250.S</t>
  </si>
  <si>
    <t>Montáž ventilu odvzdušňovacieho závitového automatického G 1/2</t>
  </si>
  <si>
    <t>1459417322</t>
  </si>
  <si>
    <t>133</t>
  </si>
  <si>
    <t>551210009500.S</t>
  </si>
  <si>
    <t>Ventil odvzdušňovací automatický, 1/2"</t>
  </si>
  <si>
    <t>-1969803268</t>
  </si>
  <si>
    <t>134</t>
  </si>
  <si>
    <t>734224009.S</t>
  </si>
  <si>
    <t>Montáž guľového kohúta závitového G 3/4</t>
  </si>
  <si>
    <t>27720459</t>
  </si>
  <si>
    <t>135</t>
  </si>
  <si>
    <t>551210044700.S</t>
  </si>
  <si>
    <t>Guľový ventil 3/4”, páčka chróm</t>
  </si>
  <si>
    <t>-1722644112</t>
  </si>
  <si>
    <t>136</t>
  </si>
  <si>
    <t>734224012.S</t>
  </si>
  <si>
    <t>Montáž guľového kohúta závitového G 1</t>
  </si>
  <si>
    <t>512998766</t>
  </si>
  <si>
    <t>137</t>
  </si>
  <si>
    <t>551210044800.S</t>
  </si>
  <si>
    <t>Guľový ventil 1”, páčka chróm</t>
  </si>
  <si>
    <t>-820215637</t>
  </si>
  <si>
    <t>138</t>
  </si>
  <si>
    <t>734224015.S</t>
  </si>
  <si>
    <t>Montáž guľového kohúta závitového G 5/4</t>
  </si>
  <si>
    <t>-677636417</t>
  </si>
  <si>
    <t>139</t>
  </si>
  <si>
    <t>551210044900.S</t>
  </si>
  <si>
    <t>Guľový ventil 1 1/4”, páčka chróm</t>
  </si>
  <si>
    <t>1347624646</t>
  </si>
  <si>
    <t>140</t>
  </si>
  <si>
    <t>734224021.S</t>
  </si>
  <si>
    <t>Montáž guľového kohúta závitového G 2</t>
  </si>
  <si>
    <t>967857273</t>
  </si>
  <si>
    <t>141</t>
  </si>
  <si>
    <t>551210045100.S</t>
  </si>
  <si>
    <t>Guľový ventil 2”, páčka chróm</t>
  </si>
  <si>
    <t>-1839405675</t>
  </si>
  <si>
    <t>142</t>
  </si>
  <si>
    <t>734240010.S</t>
  </si>
  <si>
    <t>Montáž spätnej klapky závitovej G 1</t>
  </si>
  <si>
    <t>-1019224646</t>
  </si>
  <si>
    <t>143</t>
  </si>
  <si>
    <t>346179956</t>
  </si>
  <si>
    <t>144</t>
  </si>
  <si>
    <t>734252130.S</t>
  </si>
  <si>
    <t>Montáž ventilu poistného rohového G 1</t>
  </si>
  <si>
    <t>-976599615</t>
  </si>
  <si>
    <t>145</t>
  </si>
  <si>
    <t>551210024200</t>
  </si>
  <si>
    <t>Ventil poistný pre vykurovanie, 1" x 5/4", 0,5-5,5 bar, PN16,</t>
  </si>
  <si>
    <t>1098206396</t>
  </si>
  <si>
    <t>146</t>
  </si>
  <si>
    <t>734291113.S</t>
  </si>
  <si>
    <t>Ostané armatúry, kohútik plniaci a vypúšťací normy 13 7061, PN 1,0/100st. C G 1/2</t>
  </si>
  <si>
    <t>-1120366827</t>
  </si>
  <si>
    <t>147</t>
  </si>
  <si>
    <t>734291370.S</t>
  </si>
  <si>
    <t>Montáž filtra závitového G 2 PN</t>
  </si>
  <si>
    <t>-1951039773</t>
  </si>
  <si>
    <t>148</t>
  </si>
  <si>
    <t>422010003400.S</t>
  </si>
  <si>
    <t>Filter závitový na vodu 2", FF, PN 20, mosadz</t>
  </si>
  <si>
    <t>232483435</t>
  </si>
  <si>
    <t>151</t>
  </si>
  <si>
    <t>734424120.S</t>
  </si>
  <si>
    <t>Montáž tlakomera - manometra axiálneho priemer 63 mm</t>
  </si>
  <si>
    <t>-751741340</t>
  </si>
  <si>
    <t>152</t>
  </si>
  <si>
    <t>388430004600.S</t>
  </si>
  <si>
    <t>Manometer axiálny d 63 mm, pripojenie 1/4" zadné, 0-10 bar+skuš. kohút vrátane jímky</t>
  </si>
  <si>
    <t>-1593204008</t>
  </si>
  <si>
    <t>153</t>
  </si>
  <si>
    <t>734890801.S</t>
  </si>
  <si>
    <t>Vnútrostaveniskové premiestnenie vybúraných hmôt armatúr do 6m</t>
  </si>
  <si>
    <t>-1272601974</t>
  </si>
  <si>
    <t>154</t>
  </si>
  <si>
    <t>998734201.S</t>
  </si>
  <si>
    <t>Presun hmôt pre armatúry v objektoch výšky do 6 m</t>
  </si>
  <si>
    <t>-770625936</t>
  </si>
  <si>
    <t>771</t>
  </si>
  <si>
    <t>Podlahy z dlaždíc</t>
  </si>
  <si>
    <t>155</t>
  </si>
  <si>
    <t>771415014.S</t>
  </si>
  <si>
    <t>Montáž soklíkov z obkladačiek do tmelu veľ 100 mm</t>
  </si>
  <si>
    <t>-1535640737</t>
  </si>
  <si>
    <t>156</t>
  </si>
  <si>
    <t>597740001600.S</t>
  </si>
  <si>
    <t xml:space="preserve">Dlaždice keramické, </t>
  </si>
  <si>
    <t>955423648</t>
  </si>
  <si>
    <t>22,000*0,1</t>
  </si>
  <si>
    <t>2,2*1,04 'Prepočítané koeficientom množstva</t>
  </si>
  <si>
    <t>157</t>
  </si>
  <si>
    <t>771576109.S</t>
  </si>
  <si>
    <t xml:space="preserve">Montáž podláh z dlaždíc keramických do tmelu flexibilného </t>
  </si>
  <si>
    <t>-24600469</t>
  </si>
  <si>
    <t>158</t>
  </si>
  <si>
    <t>597740001600.S1</t>
  </si>
  <si>
    <t>1320663375</t>
  </si>
  <si>
    <t>21*1,04 'Prepočítané koeficientom množstva</t>
  </si>
  <si>
    <t>159</t>
  </si>
  <si>
    <t>998771201.S</t>
  </si>
  <si>
    <t>Presun hmôt pre podlahy z dlaždíc v objektoch výšky do 6m</t>
  </si>
  <si>
    <t>928505434</t>
  </si>
  <si>
    <t>Nátery</t>
  </si>
  <si>
    <t>160</t>
  </si>
  <si>
    <t>783424740.S</t>
  </si>
  <si>
    <t>Nátery kov.potr.a armatúr syntetické potrubie do DN 50 mm základné - 35µm</t>
  </si>
  <si>
    <t>-1695623587</t>
  </si>
  <si>
    <t>784</t>
  </si>
  <si>
    <t>Maľby</t>
  </si>
  <si>
    <t>161</t>
  </si>
  <si>
    <t>784410100.S</t>
  </si>
  <si>
    <t>Penetrovanie jednonásobné jemnozrnných podkladov výšky do 3,80 m</t>
  </si>
  <si>
    <t>-1840500839</t>
  </si>
  <si>
    <t>55,000+21</t>
  </si>
  <si>
    <t>162</t>
  </si>
  <si>
    <t>784451371.S</t>
  </si>
  <si>
    <t>Maľby z maliarskych zmesí práškových, tónované ručne nanášané dvojnásobné na jemnozrnný podklad výšky do 3,80 m</t>
  </si>
  <si>
    <t>-912610524</t>
  </si>
  <si>
    <t>Práce a dodávky M</t>
  </si>
  <si>
    <t>21-M</t>
  </si>
  <si>
    <t>Elektromontáže</t>
  </si>
  <si>
    <t>163</t>
  </si>
  <si>
    <t>210452205.Sp</t>
  </si>
  <si>
    <t>Montáž regulácie ,prísl.</t>
  </si>
  <si>
    <t>194569686</t>
  </si>
  <si>
    <t>164</t>
  </si>
  <si>
    <t>389610000100.S1</t>
  </si>
  <si>
    <t>Snímač vonkajšej teploty typ NTC 2k</t>
  </si>
  <si>
    <t>-365290214</t>
  </si>
  <si>
    <t>165</t>
  </si>
  <si>
    <t>3.023667p</t>
  </si>
  <si>
    <t>Modul kaskádovej regulácie typ WEM-EM-KA</t>
  </si>
  <si>
    <t>-1663667414</t>
  </si>
  <si>
    <t>166</t>
  </si>
  <si>
    <t>013G2945pp</t>
  </si>
  <si>
    <t>Snímač teploty vykurovacej vody anuloidu typ NTC 5k, dĺžka 5m</t>
  </si>
  <si>
    <t>-836860787</t>
  </si>
  <si>
    <t>167</t>
  </si>
  <si>
    <t>P020300-335pp</t>
  </si>
  <si>
    <t>Rozširovací modul WEM-EM-HK 2,4 s príložným snímčom pre vetvu UK</t>
  </si>
  <si>
    <t>-1803183207</t>
  </si>
  <si>
    <t>168</t>
  </si>
  <si>
    <t>SS5101000102656</t>
  </si>
  <si>
    <t>Snímač teploty v zásobníku TUV typ NTC 5k, dĺžka 5m</t>
  </si>
  <si>
    <t>477676791</t>
  </si>
  <si>
    <t>169</t>
  </si>
  <si>
    <t>2TLA020070R680014</t>
  </si>
  <si>
    <t>CAN-Bus 4-pólové tienené vedenie 3,0 m</t>
  </si>
  <si>
    <t>-1597017690</t>
  </si>
  <si>
    <t>170</t>
  </si>
  <si>
    <t>873820618325</t>
  </si>
  <si>
    <t>CAN-Bus 4-pólové tienené vedenie 0,60 m</t>
  </si>
  <si>
    <t>-1621073903</t>
  </si>
  <si>
    <t>171</t>
  </si>
  <si>
    <t>MV</t>
  </si>
  <si>
    <t>Murárske výpomoci</t>
  </si>
  <si>
    <t>-1223088319</t>
  </si>
  <si>
    <t>172</t>
  </si>
  <si>
    <t>PM</t>
  </si>
  <si>
    <t>Podružný materiál</t>
  </si>
  <si>
    <t>-1237015211</t>
  </si>
  <si>
    <t>173</t>
  </si>
  <si>
    <t>PPV</t>
  </si>
  <si>
    <t>Podiel pridružených výkonov</t>
  </si>
  <si>
    <t>-440163439</t>
  </si>
  <si>
    <t>HZS</t>
  </si>
  <si>
    <t>Hodinové zúčtovacie sadzby</t>
  </si>
  <si>
    <t>174</t>
  </si>
  <si>
    <t>HZS000111.Sp</t>
  </si>
  <si>
    <t>uvedenie kotolne do prevádzky servisným technikom výrobcu kotla</t>
  </si>
  <si>
    <t>512</t>
  </si>
  <si>
    <t>-1527970080</t>
  </si>
  <si>
    <t>175</t>
  </si>
  <si>
    <t>HZS000113.S</t>
  </si>
  <si>
    <t>Vykurovacia skúška - skúšobná prevádzka</t>
  </si>
  <si>
    <t>-872446209</t>
  </si>
  <si>
    <t>Materská škola Polianska 4, Košice</t>
  </si>
  <si>
    <t>Bytový podnik mesta Košice, s.r.o., Južné nábrežie 13, Košice</t>
  </si>
  <si>
    <t xml:space="preserve">Por. č. </t>
  </si>
  <si>
    <t>Názov položky</t>
  </si>
  <si>
    <t>1.</t>
  </si>
  <si>
    <t>2.</t>
  </si>
  <si>
    <t>3.</t>
  </si>
  <si>
    <r>
      <rPr>
        <b/>
        <sz val="10"/>
        <rFont val="Noto Sans"/>
        <family val="2"/>
        <charset val="238"/>
      </rPr>
      <t>Verejný obstarávateľ (objednávateľ):</t>
    </r>
    <r>
      <rPr>
        <sz val="10"/>
        <rFont val="Noto Sans"/>
        <family val="2"/>
        <charset val="238"/>
      </rPr>
      <t xml:space="preserve"> Bytový podnik mesta Košice, s.r.o.</t>
    </r>
  </si>
  <si>
    <r>
      <t xml:space="preserve">Názov predmetu zákazky: </t>
    </r>
    <r>
      <rPr>
        <sz val="10"/>
        <rFont val="Noto Sans"/>
        <family val="2"/>
        <charset val="238"/>
      </rPr>
      <t>Rekonštrukcia plynovej kotolne MŠ Polianska 4, Košice</t>
    </r>
  </si>
  <si>
    <t>Príloha č. 1</t>
  </si>
  <si>
    <t>Miesto a dátum:</t>
  </si>
  <si>
    <t>Podpis a pečiatka:</t>
  </si>
  <si>
    <t>ELI MaR</t>
  </si>
  <si>
    <t>Plyn OPZ</t>
  </si>
  <si>
    <t>ÚK ZTI</t>
  </si>
  <si>
    <t>Cena spolu (v EUR bez DPH)</t>
  </si>
  <si>
    <t>Celková cena spolu v EUR bez DPH vrátane dopravy - kritérium na vyhodnotenie ponuky</t>
  </si>
  <si>
    <t>Cenová ponuka na dodanie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</si>
</sst>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0;\-#,##0.000"/>
    <numFmt numFmtId="165" formatCode="#,##0.00000"/>
    <numFmt numFmtId="166" formatCode="#,##0.000"/>
    <numFmt numFmtId="167" formatCode="#,##0.0"/>
    <numFmt numFmtId="168" formatCode="#,##0.0000"/>
    <numFmt numFmtId="169" formatCode="0.000"/>
    <numFmt numFmtId="170" formatCode="dd\.mm\.yyyy"/>
    <numFmt numFmtId="171" formatCode="#,##0.00%"/>
    <numFmt numFmtId="172" formatCode="#,##0.00\ &quot;€&quot;"/>
  </numFmts>
  <fonts count="5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Narrow"/>
      <family val="2"/>
      <charset val="238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sz val="10"/>
      <color rgb="FF464646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sz val="8"/>
      <color rgb="FF505050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9"/>
      <color indexed="12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C00000"/>
      <name val="Arial CE"/>
      <family val="2"/>
      <charset val="238"/>
    </font>
    <font>
      <i/>
      <sz val="9"/>
      <color rgb="FFC0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charset val="238"/>
    </font>
    <font>
      <sz val="9"/>
      <color indexed="12"/>
      <name val="Arial CE"/>
      <charset val="238"/>
    </font>
    <font>
      <sz val="8"/>
      <name val="Arial Narrow"/>
      <family val="2"/>
      <charset val="238"/>
    </font>
    <font>
      <sz val="8"/>
      <color indexed="9"/>
      <name val="Arial Narrow"/>
      <family val="2"/>
      <charset val="238"/>
    </font>
    <font>
      <sz val="7.5"/>
      <color rgb="FFFFFFFF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8"/>
      <color rgb="FFFFFFFF"/>
      <name val="Arial CE"/>
    </font>
    <font>
      <sz val="10"/>
      <color rgb="FFFFFFFF"/>
      <name val="Arial CE"/>
    </font>
    <font>
      <sz val="10"/>
      <name val="Noto Sans"/>
      <family val="2"/>
      <charset val="238"/>
    </font>
    <font>
      <b/>
      <sz val="10"/>
      <name val="Noto Sans"/>
      <family val="2"/>
      <charset val="238"/>
    </font>
    <font>
      <sz val="10"/>
      <color theme="1"/>
      <name val="Noto Sans"/>
      <family val="2"/>
      <charset val="238"/>
    </font>
    <font>
      <b/>
      <sz val="12"/>
      <name val="Noto Sans"/>
      <family val="2"/>
      <charset val="238"/>
    </font>
    <font>
      <sz val="12"/>
      <color theme="1"/>
      <name val="Noto Sans"/>
      <family val="2"/>
      <charset val="238"/>
    </font>
    <font>
      <b/>
      <sz val="10"/>
      <color theme="1"/>
      <name val="Noto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6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0" borderId="0" xfId="0" applyFont="1" applyAlignment="1" applyProtection="1">
      <alignment horizontal="left" vertical="top"/>
      <protection locked="0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39" fontId="29" fillId="0" borderId="0" xfId="0" applyNumberFormat="1" applyFont="1" applyAlignment="1">
      <alignment horizontal="right" vertical="top"/>
    </xf>
    <xf numFmtId="0" fontId="30" fillId="0" borderId="0" xfId="0" applyFont="1" applyAlignment="1">
      <alignment horizontal="left"/>
    </xf>
    <xf numFmtId="0" fontId="30" fillId="0" borderId="0" xfId="0" applyFont="1" applyAlignment="1" applyProtection="1">
      <alignment horizontal="left" vertical="top"/>
      <protection locked="0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/>
    </xf>
    <xf numFmtId="37" fontId="31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164" fontId="31" fillId="0" borderId="0" xfId="0" applyNumberFormat="1" applyFont="1" applyAlignment="1" applyProtection="1">
      <alignment horizontal="center" vertical="center"/>
      <protection locked="0"/>
    </xf>
    <xf numFmtId="39" fontId="31" fillId="0" borderId="0" xfId="0" applyNumberFormat="1" applyFont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164" fontId="30" fillId="0" borderId="1" xfId="0" applyNumberFormat="1" applyFont="1" applyBorder="1" applyAlignment="1" applyProtection="1">
      <alignment horizontal="left" vertical="center" indent="1"/>
      <protection locked="0"/>
    </xf>
    <xf numFmtId="39" fontId="30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164" fontId="32" fillId="0" borderId="1" xfId="0" applyNumberFormat="1" applyFont="1" applyBorder="1" applyAlignment="1" applyProtection="1">
      <alignment horizontal="left" vertical="center" indent="1"/>
      <protection locked="0"/>
    </xf>
    <xf numFmtId="39" fontId="32" fillId="0" borderId="1" xfId="0" applyNumberFormat="1" applyFont="1" applyBorder="1" applyAlignment="1" applyProtection="1">
      <alignment horizontal="center" vertical="center"/>
      <protection locked="0"/>
    </xf>
    <xf numFmtId="39" fontId="0" fillId="0" borderId="0" xfId="0" applyNumberFormat="1" applyAlignment="1" applyProtection="1">
      <alignment horizontal="left" vertical="top"/>
      <protection locked="0"/>
    </xf>
    <xf numFmtId="37" fontId="32" fillId="0" borderId="0" xfId="0" applyNumberFormat="1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164" fontId="32" fillId="0" borderId="0" xfId="0" applyNumberFormat="1" applyFont="1" applyAlignment="1" applyProtection="1">
      <alignment horizontal="left" vertical="center" indent="1"/>
      <protection locked="0"/>
    </xf>
    <xf numFmtId="39" fontId="32" fillId="0" borderId="0" xfId="0" applyNumberFormat="1" applyFont="1" applyAlignment="1" applyProtection="1">
      <alignment horizontal="left" vertical="center" indent="1"/>
      <protection locked="0"/>
    </xf>
    <xf numFmtId="39" fontId="33" fillId="0" borderId="0" xfId="0" applyNumberFormat="1" applyFont="1" applyAlignment="1" applyProtection="1">
      <alignment horizontal="center" vertical="center"/>
      <protection locked="0"/>
    </xf>
    <xf numFmtId="164" fontId="31" fillId="0" borderId="0" xfId="0" applyNumberFormat="1" applyFont="1" applyAlignment="1" applyProtection="1">
      <alignment horizontal="left" vertical="center" indent="1"/>
      <protection locked="0"/>
    </xf>
    <xf numFmtId="39" fontId="31" fillId="0" borderId="0" xfId="0" applyNumberFormat="1" applyFont="1" applyAlignment="1" applyProtection="1">
      <alignment horizontal="left" vertical="center" indent="1"/>
      <protection locked="0"/>
    </xf>
    <xf numFmtId="164" fontId="34" fillId="0" borderId="1" xfId="0" applyNumberFormat="1" applyFont="1" applyBorder="1" applyAlignment="1" applyProtection="1">
      <alignment horizontal="left" vertical="center" indent="1"/>
      <protection locked="0"/>
    </xf>
    <xf numFmtId="164" fontId="35" fillId="0" borderId="1" xfId="0" applyNumberFormat="1" applyFont="1" applyBorder="1" applyAlignment="1" applyProtection="1">
      <alignment horizontal="left" vertical="center" indent="1"/>
      <protection locked="0"/>
    </xf>
    <xf numFmtId="37" fontId="30" fillId="0" borderId="0" xfId="0" applyNumberFormat="1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164" fontId="30" fillId="0" borderId="0" xfId="0" applyNumberFormat="1" applyFont="1" applyAlignment="1" applyProtection="1">
      <alignment horizontal="left" vertical="center" indent="1"/>
      <protection locked="0"/>
    </xf>
    <xf numFmtId="39" fontId="30" fillId="0" borderId="0" xfId="0" applyNumberFormat="1" applyFont="1" applyAlignment="1" applyProtection="1">
      <alignment horizontal="left" vertical="center" indent="1"/>
      <protection locked="0"/>
    </xf>
    <xf numFmtId="37" fontId="36" fillId="0" borderId="0" xfId="0" applyNumberFormat="1" applyFont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64" fontId="36" fillId="0" borderId="0" xfId="0" applyNumberFormat="1" applyFont="1" applyAlignment="1" applyProtection="1">
      <alignment horizontal="left" vertical="center" indent="1"/>
      <protection locked="0"/>
    </xf>
    <xf numFmtId="39" fontId="36" fillId="0" borderId="0" xfId="0" applyNumberFormat="1" applyFont="1" applyAlignment="1" applyProtection="1">
      <alignment horizontal="left" vertical="center" indent="1"/>
      <protection locked="0"/>
    </xf>
    <xf numFmtId="39" fontId="36" fillId="0" borderId="0" xfId="0" applyNumberFormat="1" applyFont="1" applyAlignment="1" applyProtection="1">
      <alignment horizontal="center" vertical="center"/>
      <protection locked="0"/>
    </xf>
    <xf numFmtId="164" fontId="32" fillId="0" borderId="0" xfId="0" applyNumberFormat="1" applyFont="1" applyAlignment="1" applyProtection="1">
      <alignment horizontal="center" vertical="center"/>
      <protection locked="0"/>
    </xf>
    <xf numFmtId="39" fontId="32" fillId="0" borderId="0" xfId="0" applyNumberFormat="1" applyFont="1" applyAlignment="1" applyProtection="1">
      <alignment horizontal="center" vertical="center"/>
      <protection locked="0"/>
    </xf>
    <xf numFmtId="37" fontId="37" fillId="0" borderId="0" xfId="0" applyNumberFormat="1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164" fontId="37" fillId="0" borderId="0" xfId="0" applyNumberFormat="1" applyFont="1" applyAlignment="1" applyProtection="1">
      <alignment horizontal="center" vertical="center"/>
      <protection locked="0"/>
    </xf>
    <xf numFmtId="39" fontId="37" fillId="0" borderId="0" xfId="0" applyNumberFormat="1" applyFont="1" applyAlignment="1" applyProtection="1">
      <alignment horizontal="center" vertical="center"/>
      <protection locked="0"/>
    </xf>
    <xf numFmtId="37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164" fontId="0" fillId="0" borderId="0" xfId="0" applyNumberFormat="1" applyAlignment="1" applyProtection="1">
      <alignment horizontal="right" vertical="top"/>
      <protection locked="0"/>
    </xf>
    <xf numFmtId="39" fontId="0" fillId="0" borderId="0" xfId="0" applyNumberFormat="1" applyAlignment="1" applyProtection="1">
      <alignment horizontal="right" vertical="top"/>
      <protection locked="0"/>
    </xf>
    <xf numFmtId="37" fontId="38" fillId="0" borderId="1" xfId="0" applyNumberFormat="1" applyFont="1" applyBorder="1" applyAlignment="1" applyProtection="1">
      <alignment horizontal="center" vertical="center"/>
      <protection locked="0"/>
    </xf>
    <xf numFmtId="37" fontId="39" fillId="0" borderId="1" xfId="0" applyNumberFormat="1" applyFont="1" applyBorder="1" applyAlignment="1" applyProtection="1">
      <alignment horizontal="center" vertical="center"/>
      <protection locked="0"/>
    </xf>
    <xf numFmtId="164" fontId="3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40" fillId="0" borderId="0" xfId="0" applyFont="1"/>
    <xf numFmtId="4" fontId="40" fillId="0" borderId="0" xfId="0" applyNumberFormat="1" applyFont="1"/>
    <xf numFmtId="165" fontId="40" fillId="0" borderId="0" xfId="0" applyNumberFormat="1" applyFont="1"/>
    <xf numFmtId="166" fontId="40" fillId="0" borderId="0" xfId="0" applyNumberFormat="1" applyFont="1"/>
    <xf numFmtId="0" fontId="41" fillId="0" borderId="0" xfId="1" applyFont="1"/>
    <xf numFmtId="49" fontId="41" fillId="0" borderId="0" xfId="1" applyNumberFormat="1" applyFont="1"/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horizontal="right" wrapText="1"/>
    </xf>
    <xf numFmtId="49" fontId="40" fillId="0" borderId="0" xfId="0" applyNumberFormat="1" applyFont="1"/>
    <xf numFmtId="0" fontId="43" fillId="0" borderId="0" xfId="1" applyFont="1"/>
    <xf numFmtId="49" fontId="43" fillId="0" borderId="0" xfId="1" applyNumberFormat="1" applyFont="1"/>
    <xf numFmtId="167" fontId="42" fillId="0" borderId="0" xfId="0" applyNumberFormat="1" applyFont="1" applyAlignment="1">
      <alignment horizontal="right" wrapText="1"/>
    </xf>
    <xf numFmtId="4" fontId="42" fillId="0" borderId="0" xfId="0" applyNumberFormat="1" applyFont="1" applyAlignment="1">
      <alignment horizontal="right" wrapText="1"/>
    </xf>
    <xf numFmtId="166" fontId="42" fillId="0" borderId="0" xfId="0" applyNumberFormat="1" applyFont="1" applyAlignment="1">
      <alignment horizontal="right" wrapText="1"/>
    </xf>
    <xf numFmtId="168" fontId="42" fillId="0" borderId="0" xfId="0" applyNumberFormat="1" applyFont="1" applyAlignment="1">
      <alignment horizontal="right" wrapText="1"/>
    </xf>
    <xf numFmtId="49" fontId="40" fillId="0" borderId="0" xfId="0" applyNumberFormat="1" applyFont="1" applyAlignment="1">
      <alignment horizontal="center"/>
    </xf>
    <xf numFmtId="0" fontId="44" fillId="0" borderId="0" xfId="0" applyFont="1"/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Continuous"/>
    </xf>
    <xf numFmtId="0" fontId="40" fillId="0" borderId="4" xfId="0" applyFont="1" applyBorder="1" applyAlignment="1">
      <alignment horizontal="centerContinuous"/>
    </xf>
    <xf numFmtId="0" fontId="40" fillId="0" borderId="5" xfId="0" applyFont="1" applyBorder="1" applyAlignment="1">
      <alignment horizontal="centerContinuous"/>
    </xf>
    <xf numFmtId="0" fontId="40" fillId="0" borderId="6" xfId="0" applyFont="1" applyBorder="1" applyAlignment="1">
      <alignment horizontal="center"/>
    </xf>
    <xf numFmtId="0" fontId="45" fillId="0" borderId="6" xfId="0" applyFont="1" applyBorder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/>
      <protection locked="0"/>
    </xf>
    <xf numFmtId="0" fontId="40" fillId="0" borderId="2" xfId="0" applyFont="1" applyBorder="1" applyAlignment="1" applyProtection="1">
      <alignment horizontal="center"/>
      <protection locked="0"/>
    </xf>
    <xf numFmtId="49" fontId="40" fillId="0" borderId="2" xfId="0" applyNumberFormat="1" applyFont="1" applyBorder="1" applyAlignment="1">
      <alignment horizontal="left"/>
    </xf>
    <xf numFmtId="0" fontId="40" fillId="0" borderId="2" xfId="0" applyFont="1" applyBorder="1" applyAlignment="1">
      <alignment horizontal="right"/>
    </xf>
    <xf numFmtId="0" fontId="40" fillId="0" borderId="7" xfId="0" applyFont="1" applyBorder="1" applyAlignment="1">
      <alignment horizont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/>
    </xf>
    <xf numFmtId="0" fontId="45" fillId="0" borderId="8" xfId="0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0" fontId="40" fillId="0" borderId="7" xfId="0" applyFont="1" applyBorder="1" applyAlignment="1" applyProtection="1">
      <alignment horizontal="center"/>
      <protection locked="0"/>
    </xf>
    <xf numFmtId="166" fontId="40" fillId="0" borderId="7" xfId="0" applyNumberFormat="1" applyFont="1" applyBorder="1"/>
    <xf numFmtId="0" fontId="40" fillId="0" borderId="7" xfId="0" applyFont="1" applyBorder="1"/>
    <xf numFmtId="49" fontId="40" fillId="0" borderId="7" xfId="0" applyNumberFormat="1" applyFont="1" applyBorder="1" applyAlignment="1">
      <alignment horizontal="left"/>
    </xf>
    <xf numFmtId="0" fontId="40" fillId="0" borderId="7" xfId="0" applyFont="1" applyBorder="1" applyAlignment="1">
      <alignment horizontal="right"/>
    </xf>
    <xf numFmtId="0" fontId="40" fillId="0" borderId="0" xfId="0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49" fontId="40" fillId="0" borderId="0" xfId="0" applyNumberFormat="1" applyFont="1" applyAlignment="1">
      <alignment vertical="top"/>
    </xf>
    <xf numFmtId="49" fontId="40" fillId="0" borderId="0" xfId="0" applyNumberFormat="1" applyFont="1" applyAlignment="1">
      <alignment horizontal="left" vertical="top" wrapText="1"/>
    </xf>
    <xf numFmtId="166" fontId="40" fillId="0" borderId="0" xfId="0" applyNumberFormat="1" applyFont="1" applyAlignment="1">
      <alignment vertical="top"/>
    </xf>
    <xf numFmtId="0" fontId="40" fillId="0" borderId="0" xfId="0" applyFont="1" applyAlignment="1">
      <alignment vertical="top"/>
    </xf>
    <xf numFmtId="4" fontId="40" fillId="0" borderId="0" xfId="0" applyNumberFormat="1" applyFont="1" applyAlignment="1">
      <alignment vertical="top"/>
    </xf>
    <xf numFmtId="165" fontId="40" fillId="0" borderId="0" xfId="0" applyNumberFormat="1" applyFont="1" applyAlignment="1">
      <alignment vertical="top"/>
    </xf>
    <xf numFmtId="0" fontId="40" fillId="0" borderId="0" xfId="0" applyFont="1" applyAlignment="1">
      <alignment horizontal="center" vertical="top"/>
    </xf>
    <xf numFmtId="169" fontId="40" fillId="0" borderId="0" xfId="0" applyNumberFormat="1" applyFont="1" applyAlignment="1">
      <alignment vertical="top"/>
    </xf>
    <xf numFmtId="49" fontId="40" fillId="0" borderId="0" xfId="0" applyNumberFormat="1" applyFont="1" applyAlignment="1">
      <alignment horizontal="center" vertical="top"/>
    </xf>
    <xf numFmtId="49" fontId="46" fillId="0" borderId="0" xfId="0" applyNumberFormat="1" applyFont="1" applyAlignment="1">
      <alignment horizontal="left" vertical="top" wrapText="1"/>
    </xf>
    <xf numFmtId="166" fontId="46" fillId="0" borderId="0" xfId="0" applyNumberFormat="1" applyFont="1" applyAlignment="1">
      <alignment vertical="top"/>
    </xf>
    <xf numFmtId="0" fontId="46" fillId="0" borderId="0" xfId="0" applyFont="1" applyAlignment="1">
      <alignment vertical="top"/>
    </xf>
    <xf numFmtId="4" fontId="46" fillId="0" borderId="0" xfId="0" applyNumberFormat="1" applyFont="1" applyAlignment="1">
      <alignment vertical="top"/>
    </xf>
    <xf numFmtId="165" fontId="46" fillId="0" borderId="0" xfId="0" applyNumberFormat="1" applyFont="1" applyAlignment="1">
      <alignment vertical="top"/>
    </xf>
    <xf numFmtId="0" fontId="46" fillId="0" borderId="0" xfId="0" applyFont="1" applyAlignment="1">
      <alignment horizontal="center" vertical="top"/>
    </xf>
    <xf numFmtId="169" fontId="46" fillId="0" borderId="0" xfId="0" applyNumberFormat="1" applyFont="1" applyAlignment="1">
      <alignment vertical="top"/>
    </xf>
    <xf numFmtId="49" fontId="40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" fontId="40" fillId="0" borderId="0" xfId="0" applyNumberFormat="1" applyFont="1" applyAlignment="1">
      <alignment horizontal="center" vertical="top"/>
    </xf>
    <xf numFmtId="4" fontId="46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6" fontId="40" fillId="0" borderId="0" xfId="0" applyNumberFormat="1" applyFont="1" applyAlignment="1">
      <alignment horizontal="center" vertical="top"/>
    </xf>
    <xf numFmtId="166" fontId="46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8" fillId="0" borderId="0" xfId="0" applyFont="1" applyAlignment="1">
      <alignment horizontal="left" vertical="center"/>
    </xf>
    <xf numFmtId="170" fontId="8" fillId="0" borderId="0" xfId="0" applyNumberFormat="1" applyFont="1" applyAlignment="1">
      <alignment horizontal="lef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47" fillId="0" borderId="11" xfId="0" applyFont="1" applyBorder="1" applyAlignment="1">
      <alignment vertical="center"/>
    </xf>
    <xf numFmtId="0" fontId="47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" fontId="48" fillId="0" borderId="0" xfId="0" applyNumberFormat="1" applyFont="1" applyAlignment="1">
      <alignment vertical="center"/>
    </xf>
    <xf numFmtId="171" fontId="48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13" fillId="5" borderId="13" xfId="0" applyFont="1" applyFill="1" applyBorder="1" applyAlignment="1">
      <alignment horizontal="left" vertical="center"/>
    </xf>
    <xf numFmtId="0" fontId="0" fillId="5" borderId="14" xfId="0" applyFill="1" applyBorder="1" applyAlignment="1">
      <alignment vertical="center"/>
    </xf>
    <xf numFmtId="0" fontId="13" fillId="5" borderId="14" xfId="0" applyFont="1" applyFill="1" applyBorder="1" applyAlignment="1">
      <alignment horizontal="right" vertical="center"/>
    </xf>
    <xf numFmtId="0" fontId="13" fillId="5" borderId="14" xfId="0" applyFont="1" applyFill="1" applyBorder="1" applyAlignment="1">
      <alignment horizontal="center" vertical="center"/>
    </xf>
    <xf numFmtId="4" fontId="13" fillId="5" borderId="14" xfId="0" applyNumberFormat="1" applyFont="1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0" xfId="0" applyFont="1" applyBorder="1" applyAlignment="1">
      <alignment horizontal="left" vertical="center"/>
    </xf>
    <xf numFmtId="0" fontId="17" fillId="0" borderId="2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24" xfId="0" applyBorder="1" applyAlignment="1">
      <alignment vertical="center"/>
    </xf>
    <xf numFmtId="165" fontId="20" fillId="0" borderId="12" xfId="0" applyNumberFormat="1" applyFont="1" applyBorder="1"/>
    <xf numFmtId="165" fontId="20" fillId="0" borderId="25" xfId="0" applyNumberFormat="1" applyFont="1" applyBorder="1"/>
    <xf numFmtId="4" fontId="21" fillId="0" borderId="0" xfId="0" applyNumberFormat="1" applyFont="1" applyAlignment="1">
      <alignment vertical="center"/>
    </xf>
    <xf numFmtId="0" fontId="22" fillId="0" borderId="0" xfId="0" applyFont="1"/>
    <xf numFmtId="0" fontId="22" fillId="0" borderId="11" xfId="0" applyFont="1" applyBorder="1"/>
    <xf numFmtId="0" fontId="2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22" fillId="0" borderId="26" xfId="0" applyFont="1" applyBorder="1"/>
    <xf numFmtId="165" fontId="22" fillId="0" borderId="0" xfId="0" applyNumberFormat="1" applyFont="1"/>
    <xf numFmtId="165" fontId="22" fillId="0" borderId="27" xfId="0" applyNumberFormat="1" applyFont="1" applyBorder="1"/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vertical="center"/>
    </xf>
    <xf numFmtId="0" fontId="18" fillId="0" borderId="0" xfId="0" applyFont="1" applyAlignment="1">
      <alignment horizontal="left"/>
    </xf>
    <xf numFmtId="0" fontId="15" fillId="0" borderId="28" xfId="0" applyFont="1" applyBorder="1" applyAlignment="1" applyProtection="1">
      <alignment horizontal="center" vertical="center"/>
      <protection locked="0"/>
    </xf>
    <xf numFmtId="49" fontId="15" fillId="0" borderId="28" xfId="0" applyNumberFormat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/>
      <protection locked="0"/>
    </xf>
    <xf numFmtId="0" fontId="19" fillId="3" borderId="26" xfId="0" applyFont="1" applyFill="1" applyBorder="1" applyAlignment="1" applyProtection="1">
      <alignment horizontal="left" vertical="center"/>
      <protection locked="0"/>
    </xf>
    <xf numFmtId="165" fontId="19" fillId="0" borderId="0" xfId="0" applyNumberFormat="1" applyFont="1" applyAlignment="1">
      <alignment vertical="center"/>
    </xf>
    <xf numFmtId="165" fontId="19" fillId="0" borderId="27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0" xfId="0" applyFont="1" applyAlignment="1">
      <alignment vertical="center"/>
    </xf>
    <xf numFmtId="0" fontId="23" fillId="0" borderId="11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6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28" xfId="0" applyFont="1" applyBorder="1" applyAlignment="1" applyProtection="1">
      <alignment horizontal="center" vertical="center"/>
      <protection locked="0"/>
    </xf>
    <xf numFmtId="49" fontId="25" fillId="0" borderId="28" xfId="0" applyNumberFormat="1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left" vertical="center" wrapText="1"/>
      <protection locked="0"/>
    </xf>
    <xf numFmtId="0" fontId="25" fillId="0" borderId="28" xfId="0" applyFont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vertical="center"/>
      <protection locked="0"/>
    </xf>
    <xf numFmtId="0" fontId="26" fillId="0" borderId="11" xfId="0" applyFont="1" applyBorder="1" applyAlignment="1">
      <alignment vertical="center"/>
    </xf>
    <xf numFmtId="0" fontId="25" fillId="3" borderId="26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19" fillId="3" borderId="2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5" fontId="19" fillId="0" borderId="20" xfId="0" applyNumberFormat="1" applyFont="1" applyBorder="1" applyAlignment="1">
      <alignment vertical="center"/>
    </xf>
    <xf numFmtId="165" fontId="19" fillId="0" borderId="30" xfId="0" applyNumberFormat="1" applyFont="1" applyBorder="1" applyAlignment="1">
      <alignment vertical="center"/>
    </xf>
    <xf numFmtId="4" fontId="11" fillId="0" borderId="0" xfId="0" applyNumberFormat="1" applyFont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/>
    </xf>
    <xf numFmtId="4" fontId="18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8" fillId="3" borderId="0" xfId="0" applyNumberFormat="1" applyFont="1" applyFill="1" applyAlignment="1" applyProtection="1">
      <alignment horizontal="center" vertical="center"/>
      <protection locked="0"/>
    </xf>
    <xf numFmtId="4" fontId="11" fillId="5" borderId="0" xfId="0" applyNumberFormat="1" applyFont="1" applyFill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166" fontId="15" fillId="0" borderId="28" xfId="0" applyNumberFormat="1" applyFont="1" applyBorder="1" applyAlignment="1" applyProtection="1">
      <alignment horizontal="center" vertical="center"/>
      <protection locked="0"/>
    </xf>
    <xf numFmtId="4" fontId="15" fillId="3" borderId="28" xfId="0" applyNumberFormat="1" applyFont="1" applyFill="1" applyBorder="1" applyAlignment="1" applyProtection="1">
      <alignment horizontal="center" vertical="center"/>
      <protection locked="0"/>
    </xf>
    <xf numFmtId="4" fontId="15" fillId="0" borderId="28" xfId="0" applyNumberFormat="1" applyFont="1" applyBorder="1" applyAlignment="1" applyProtection="1">
      <alignment horizontal="center" vertical="center"/>
      <protection locked="0"/>
    </xf>
    <xf numFmtId="166" fontId="23" fillId="0" borderId="0" xfId="0" applyNumberFormat="1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66" fontId="25" fillId="0" borderId="28" xfId="0" applyNumberFormat="1" applyFont="1" applyBorder="1" applyAlignment="1" applyProtection="1">
      <alignment horizontal="center" vertical="center"/>
      <protection locked="0"/>
    </xf>
    <xf numFmtId="4" fontId="25" fillId="3" borderId="28" xfId="0" applyNumberFormat="1" applyFont="1" applyFill="1" applyBorder="1" applyAlignment="1" applyProtection="1">
      <alignment horizontal="center" vertical="center"/>
      <protection locked="0"/>
    </xf>
    <xf numFmtId="4" fontId="25" fillId="0" borderId="28" xfId="0" applyNumberFormat="1" applyFont="1" applyBorder="1" applyAlignment="1" applyProtection="1">
      <alignment horizontal="center" vertical="center"/>
      <protection locked="0"/>
    </xf>
    <xf numFmtId="166" fontId="15" fillId="3" borderId="28" xfId="0" applyNumberFormat="1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left"/>
    </xf>
    <xf numFmtId="0" fontId="49" fillId="0" borderId="0" xfId="0" applyFont="1" applyAlignment="1" applyProtection="1">
      <alignment horizontal="left" vertical="top"/>
      <protection locked="0"/>
    </xf>
    <xf numFmtId="0" fontId="50" fillId="0" borderId="0" xfId="0" applyFont="1" applyFill="1" applyAlignment="1">
      <alignment horizontal="left"/>
    </xf>
    <xf numFmtId="0" fontId="49" fillId="0" borderId="0" xfId="0" applyFont="1" applyFill="1" applyAlignment="1" applyProtection="1">
      <alignment horizontal="left" vertical="top"/>
      <protection locked="0"/>
    </xf>
    <xf numFmtId="0" fontId="49" fillId="0" borderId="0" xfId="0" applyFont="1" applyFill="1" applyAlignment="1">
      <alignment horizontal="left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left"/>
    </xf>
    <xf numFmtId="39" fontId="49" fillId="0" borderId="0" xfId="0" applyNumberFormat="1" applyFont="1" applyAlignment="1">
      <alignment horizontal="right" vertical="top"/>
    </xf>
    <xf numFmtId="0" fontId="51" fillId="0" borderId="0" xfId="0" applyFont="1"/>
    <xf numFmtId="0" fontId="51" fillId="0" borderId="0" xfId="0" applyFont="1" applyFill="1"/>
    <xf numFmtId="0" fontId="51" fillId="0" borderId="0" xfId="0" applyFont="1" applyAlignment="1" applyProtection="1">
      <alignment horizontal="left" vertical="top"/>
      <protection locked="0"/>
    </xf>
    <xf numFmtId="0" fontId="50" fillId="0" borderId="0" xfId="0" applyFont="1" applyAlignment="1">
      <alignment horizontal="center" vertical="center"/>
    </xf>
    <xf numFmtId="0" fontId="49" fillId="6" borderId="0" xfId="0" applyFont="1" applyFill="1" applyAlignment="1">
      <alignment horizontal="left"/>
    </xf>
    <xf numFmtId="0" fontId="49" fillId="6" borderId="0" xfId="0" applyFont="1" applyFill="1" applyAlignment="1" applyProtection="1">
      <alignment horizontal="left" vertical="top"/>
      <protection locked="0"/>
    </xf>
    <xf numFmtId="0" fontId="50" fillId="6" borderId="0" xfId="0" applyFont="1" applyFill="1" applyAlignment="1">
      <alignment horizontal="left"/>
    </xf>
    <xf numFmtId="0" fontId="52" fillId="6" borderId="0" xfId="0" applyFont="1" applyFill="1" applyAlignment="1" applyProtection="1">
      <alignment horizontal="right" vertical="top"/>
      <protection locked="0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39" fontId="50" fillId="0" borderId="0" xfId="0" applyNumberFormat="1" applyFont="1" applyAlignment="1">
      <alignment horizontal="right" vertical="top"/>
    </xf>
    <xf numFmtId="0" fontId="54" fillId="0" borderId="32" xfId="0" applyFont="1" applyBorder="1" applyAlignment="1">
      <alignment horizontal="center" vertical="center"/>
    </xf>
    <xf numFmtId="0" fontId="54" fillId="0" borderId="35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 wrapText="1"/>
    </xf>
    <xf numFmtId="0" fontId="54" fillId="0" borderId="37" xfId="0" applyFont="1" applyBorder="1" applyAlignment="1">
      <alignment horizontal="center" vertical="center"/>
    </xf>
    <xf numFmtId="172" fontId="54" fillId="6" borderId="32" xfId="0" applyNumberFormat="1" applyFont="1" applyFill="1" applyBorder="1" applyAlignment="1">
      <alignment horizontal="center" vertical="center"/>
    </xf>
    <xf numFmtId="164" fontId="30" fillId="0" borderId="1" xfId="0" applyNumberFormat="1" applyFont="1" applyBorder="1" applyAlignment="1" applyProtection="1">
      <alignment horizontal="center" vertical="center"/>
      <protection locked="0"/>
    </xf>
    <xf numFmtId="172" fontId="51" fillId="0" borderId="35" xfId="0" applyNumberFormat="1" applyFont="1" applyBorder="1" applyAlignment="1">
      <alignment horizontal="center" vertical="center"/>
    </xf>
    <xf numFmtId="172" fontId="51" fillId="0" borderId="36" xfId="0" applyNumberFormat="1" applyFont="1" applyBorder="1" applyAlignment="1">
      <alignment horizontal="center" vertical="center"/>
    </xf>
    <xf numFmtId="172" fontId="51" fillId="0" borderId="37" xfId="0" applyNumberFormat="1" applyFont="1" applyBorder="1" applyAlignment="1">
      <alignment horizontal="center" vertical="center"/>
    </xf>
    <xf numFmtId="0" fontId="52" fillId="7" borderId="0" xfId="0" applyFont="1" applyFill="1" applyAlignment="1">
      <alignment horizontal="center"/>
    </xf>
    <xf numFmtId="0" fontId="53" fillId="7" borderId="0" xfId="0" applyFont="1" applyFill="1" applyAlignment="1" applyProtection="1">
      <alignment horizontal="left" vertical="top"/>
      <protection locked="0"/>
    </xf>
    <xf numFmtId="0" fontId="52" fillId="7" borderId="0" xfId="0" applyFont="1" applyFill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 applyProtection="1">
      <alignment horizontal="left" vertical="top"/>
      <protection locked="0"/>
    </xf>
    <xf numFmtId="0" fontId="50" fillId="0" borderId="0" xfId="0" applyFont="1" applyAlignment="1">
      <alignment horizontal="left" vertical="center" wrapText="1"/>
    </xf>
    <xf numFmtId="0" fontId="54" fillId="0" borderId="34" xfId="0" applyFont="1" applyBorder="1" applyAlignment="1">
      <alignment horizontal="center" vertical="center"/>
    </xf>
    <xf numFmtId="0" fontId="51" fillId="0" borderId="33" xfId="0" applyFont="1" applyBorder="1" applyAlignment="1">
      <alignment horizontal="center" wrapText="1"/>
    </xf>
    <xf numFmtId="0" fontId="51" fillId="0" borderId="31" xfId="0" applyFont="1" applyBorder="1" applyAlignment="1">
      <alignment horizontal="center"/>
    </xf>
    <xf numFmtId="0" fontId="51" fillId="0" borderId="3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 applyProtection="1">
      <alignment horizontal="left" vertical="top"/>
      <protection locked="0"/>
    </xf>
    <xf numFmtId="0" fontId="2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0" borderId="0" xfId="0"/>
    <xf numFmtId="0" fontId="8" fillId="3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8" fillId="3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54" fillId="6" borderId="39" xfId="0" applyFont="1" applyFill="1" applyBorder="1" applyAlignment="1">
      <alignment horizontal="center" vertical="center" wrapText="1"/>
    </xf>
    <xf numFmtId="0" fontId="54" fillId="6" borderId="34" xfId="0" applyFont="1" applyFill="1" applyBorder="1" applyAlignment="1">
      <alignment horizontal="center" vertical="center" wrapText="1"/>
    </xf>
  </cellXfs>
  <cellStyles count="2">
    <cellStyle name="Normálna" xfId="0" builtinId="0"/>
    <cellStyle name="normálne_KLs" xfId="1" xr:uid="{D3EEE978-26D5-42CD-8513-7A0561483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KAS~1.BAZ\AppData\Local\Temp\Rar$DIa12392.16657\PK%20M&#352;%20Polianska%204%20KE%20UK%20sp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uv - Materská škola Polia..."/>
    </sheetNames>
    <sheetDataSet>
      <sheetData sheetId="0">
        <row r="6">
          <cell r="K6" t="str">
            <v>Rekonštrukcia plynovej kotolne</v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33A6-13E1-4062-AABC-D11883031A35}">
  <dimension ref="A1:J12"/>
  <sheetViews>
    <sheetView tabSelected="1" workbookViewId="0">
      <selection activeCell="A10" sqref="A10:G10"/>
    </sheetView>
  </sheetViews>
  <sheetFormatPr defaultRowHeight="15" x14ac:dyDescent="0.35"/>
  <cols>
    <col min="1" max="7" width="8.88671875" style="286"/>
    <col min="8" max="8" width="18.109375" style="286" customWidth="1"/>
    <col min="9" max="16384" width="8.88671875" style="286"/>
  </cols>
  <sheetData>
    <row r="1" spans="1:10" ht="17.399999999999999" x14ac:dyDescent="0.35">
      <c r="A1" s="290" t="s">
        <v>1318</v>
      </c>
      <c r="B1" s="291"/>
      <c r="C1" s="290"/>
      <c r="D1" s="290"/>
      <c r="E1" s="290"/>
      <c r="F1" s="290"/>
      <c r="G1" s="290"/>
      <c r="H1" s="293" t="s">
        <v>1320</v>
      </c>
      <c r="I1" s="279"/>
      <c r="J1" s="278"/>
    </row>
    <row r="2" spans="1:10" x14ac:dyDescent="0.35">
      <c r="A2" s="292" t="s">
        <v>1319</v>
      </c>
      <c r="B2" s="291"/>
      <c r="C2" s="290"/>
      <c r="D2" s="290"/>
      <c r="E2" s="290"/>
      <c r="F2" s="290"/>
      <c r="G2" s="290"/>
      <c r="H2" s="291"/>
      <c r="I2" s="279"/>
      <c r="J2" s="278"/>
    </row>
    <row r="3" spans="1:10" s="287" customFormat="1" x14ac:dyDescent="0.35">
      <c r="A3" s="280"/>
      <c r="B3" s="281"/>
      <c r="C3" s="282"/>
      <c r="D3" s="282"/>
      <c r="E3" s="282"/>
      <c r="F3" s="282"/>
      <c r="G3" s="282"/>
      <c r="H3" s="281"/>
      <c r="I3" s="281"/>
      <c r="J3" s="282"/>
    </row>
    <row r="4" spans="1:10" ht="17.399999999999999" x14ac:dyDescent="0.4">
      <c r="A4" s="307" t="s">
        <v>1328</v>
      </c>
      <c r="B4" s="308"/>
      <c r="C4" s="309"/>
      <c r="D4" s="309"/>
      <c r="E4" s="309"/>
      <c r="F4" s="309"/>
      <c r="G4" s="309"/>
      <c r="H4" s="308"/>
      <c r="I4" s="288"/>
      <c r="J4" s="289"/>
    </row>
    <row r="5" spans="1:10" ht="15.6" thickBot="1" x14ac:dyDescent="0.4">
      <c r="A5" s="283"/>
      <c r="B5" s="279"/>
      <c r="C5" s="284"/>
      <c r="D5" s="283"/>
      <c r="E5" s="278"/>
      <c r="F5" s="278"/>
      <c r="G5" s="278"/>
      <c r="H5" s="279"/>
      <c r="I5" s="279"/>
      <c r="J5" s="278"/>
    </row>
    <row r="6" spans="1:10" ht="30.6" thickBot="1" x14ac:dyDescent="0.4">
      <c r="A6" s="297" t="s">
        <v>1313</v>
      </c>
      <c r="B6" s="313" t="s">
        <v>1314</v>
      </c>
      <c r="C6" s="313"/>
      <c r="D6" s="313"/>
      <c r="E6" s="313"/>
      <c r="F6" s="313"/>
      <c r="G6" s="313"/>
      <c r="H6" s="300" t="s">
        <v>1326</v>
      </c>
    </row>
    <row r="7" spans="1:10" x14ac:dyDescent="0.35">
      <c r="A7" s="298" t="s">
        <v>1315</v>
      </c>
      <c r="B7" s="314" t="s">
        <v>1323</v>
      </c>
      <c r="C7" s="314"/>
      <c r="D7" s="314"/>
      <c r="E7" s="314"/>
      <c r="F7" s="314"/>
      <c r="G7" s="314"/>
      <c r="H7" s="304"/>
    </row>
    <row r="8" spans="1:10" x14ac:dyDescent="0.35">
      <c r="A8" s="299" t="s">
        <v>1316</v>
      </c>
      <c r="B8" s="315" t="s">
        <v>1324</v>
      </c>
      <c r="C8" s="315"/>
      <c r="D8" s="315"/>
      <c r="E8" s="315"/>
      <c r="F8" s="315"/>
      <c r="G8" s="315"/>
      <c r="H8" s="305"/>
    </row>
    <row r="9" spans="1:10" ht="15.6" thickBot="1" x14ac:dyDescent="0.4">
      <c r="A9" s="301" t="s">
        <v>1317</v>
      </c>
      <c r="B9" s="316" t="s">
        <v>1325</v>
      </c>
      <c r="C9" s="316"/>
      <c r="D9" s="316"/>
      <c r="E9" s="316"/>
      <c r="F9" s="316"/>
      <c r="G9" s="316"/>
      <c r="H9" s="306"/>
    </row>
    <row r="10" spans="1:10" ht="38.4" customHeight="1" thickBot="1" x14ac:dyDescent="0.4">
      <c r="A10" s="334" t="s">
        <v>1327</v>
      </c>
      <c r="B10" s="335"/>
      <c r="C10" s="335"/>
      <c r="D10" s="335"/>
      <c r="E10" s="335"/>
      <c r="F10" s="335"/>
      <c r="G10" s="335"/>
      <c r="H10" s="302">
        <f>H7+H8+H9</f>
        <v>0</v>
      </c>
    </row>
    <row r="12" spans="1:10" x14ac:dyDescent="0.35">
      <c r="A12" s="310" t="s">
        <v>1321</v>
      </c>
      <c r="B12" s="311"/>
      <c r="C12" s="312"/>
      <c r="D12" s="294"/>
      <c r="E12" s="295"/>
      <c r="F12" s="284" t="s">
        <v>1322</v>
      </c>
      <c r="G12" s="296"/>
      <c r="H12" s="279"/>
      <c r="I12" s="279"/>
      <c r="J12" s="285"/>
    </row>
  </sheetData>
  <mergeCells count="7">
    <mergeCell ref="A4:H4"/>
    <mergeCell ref="A12:C12"/>
    <mergeCell ref="A10:G10"/>
    <mergeCell ref="B6:G6"/>
    <mergeCell ref="B7:G7"/>
    <mergeCell ref="B8:G8"/>
    <mergeCell ref="B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1F92-679C-46D3-9AE8-D221EA7F720A}">
  <dimension ref="A1:K83"/>
  <sheetViews>
    <sheetView workbookViewId="0">
      <selection activeCell="H13" sqref="H13"/>
    </sheetView>
  </sheetViews>
  <sheetFormatPr defaultColWidth="8.109375" defaultRowHeight="14.4" x14ac:dyDescent="0.3"/>
  <cols>
    <col min="1" max="1" width="4.21875" style="61" customWidth="1"/>
    <col min="2" max="2" width="8.33203125" style="62" customWidth="1"/>
    <col min="3" max="3" width="10.77734375" style="62" customWidth="1"/>
    <col min="4" max="4" width="38.77734375" style="62" customWidth="1"/>
    <col min="5" max="5" width="3.88671875" style="62" customWidth="1"/>
    <col min="6" max="6" width="8.77734375" style="63" customWidth="1"/>
    <col min="7" max="7" width="9.44140625" style="64" customWidth="1"/>
    <col min="8" max="9" width="11.88671875" style="64" customWidth="1"/>
    <col min="10" max="10" width="13.44140625" style="64" customWidth="1"/>
    <col min="11" max="256" width="8.109375" style="1"/>
    <col min="257" max="257" width="4.21875" style="1" customWidth="1"/>
    <col min="258" max="258" width="8.33203125" style="1" customWidth="1"/>
    <col min="259" max="259" width="10.77734375" style="1" customWidth="1"/>
    <col min="260" max="260" width="38.77734375" style="1" customWidth="1"/>
    <col min="261" max="261" width="3.88671875" style="1" customWidth="1"/>
    <col min="262" max="262" width="8.77734375" style="1" customWidth="1"/>
    <col min="263" max="263" width="9.44140625" style="1" customWidth="1"/>
    <col min="264" max="265" width="11.88671875" style="1" customWidth="1"/>
    <col min="266" max="266" width="13.44140625" style="1" customWidth="1"/>
    <col min="267" max="512" width="8.109375" style="1"/>
    <col min="513" max="513" width="4.21875" style="1" customWidth="1"/>
    <col min="514" max="514" width="8.33203125" style="1" customWidth="1"/>
    <col min="515" max="515" width="10.77734375" style="1" customWidth="1"/>
    <col min="516" max="516" width="38.77734375" style="1" customWidth="1"/>
    <col min="517" max="517" width="3.88671875" style="1" customWidth="1"/>
    <col min="518" max="518" width="8.77734375" style="1" customWidth="1"/>
    <col min="519" max="519" width="9.44140625" style="1" customWidth="1"/>
    <col min="520" max="521" width="11.88671875" style="1" customWidth="1"/>
    <col min="522" max="522" width="13.44140625" style="1" customWidth="1"/>
    <col min="523" max="768" width="8.109375" style="1"/>
    <col min="769" max="769" width="4.21875" style="1" customWidth="1"/>
    <col min="770" max="770" width="8.33203125" style="1" customWidth="1"/>
    <col min="771" max="771" width="10.77734375" style="1" customWidth="1"/>
    <col min="772" max="772" width="38.77734375" style="1" customWidth="1"/>
    <col min="773" max="773" width="3.88671875" style="1" customWidth="1"/>
    <col min="774" max="774" width="8.77734375" style="1" customWidth="1"/>
    <col min="775" max="775" width="9.44140625" style="1" customWidth="1"/>
    <col min="776" max="777" width="11.88671875" style="1" customWidth="1"/>
    <col min="778" max="778" width="13.44140625" style="1" customWidth="1"/>
    <col min="779" max="1024" width="8.109375" style="1"/>
    <col min="1025" max="1025" width="4.21875" style="1" customWidth="1"/>
    <col min="1026" max="1026" width="8.33203125" style="1" customWidth="1"/>
    <col min="1027" max="1027" width="10.77734375" style="1" customWidth="1"/>
    <col min="1028" max="1028" width="38.77734375" style="1" customWidth="1"/>
    <col min="1029" max="1029" width="3.88671875" style="1" customWidth="1"/>
    <col min="1030" max="1030" width="8.77734375" style="1" customWidth="1"/>
    <col min="1031" max="1031" width="9.44140625" style="1" customWidth="1"/>
    <col min="1032" max="1033" width="11.88671875" style="1" customWidth="1"/>
    <col min="1034" max="1034" width="13.44140625" style="1" customWidth="1"/>
    <col min="1035" max="1280" width="8.109375" style="1"/>
    <col min="1281" max="1281" width="4.21875" style="1" customWidth="1"/>
    <col min="1282" max="1282" width="8.33203125" style="1" customWidth="1"/>
    <col min="1283" max="1283" width="10.77734375" style="1" customWidth="1"/>
    <col min="1284" max="1284" width="38.77734375" style="1" customWidth="1"/>
    <col min="1285" max="1285" width="3.88671875" style="1" customWidth="1"/>
    <col min="1286" max="1286" width="8.77734375" style="1" customWidth="1"/>
    <col min="1287" max="1287" width="9.44140625" style="1" customWidth="1"/>
    <col min="1288" max="1289" width="11.88671875" style="1" customWidth="1"/>
    <col min="1290" max="1290" width="13.44140625" style="1" customWidth="1"/>
    <col min="1291" max="1536" width="8.109375" style="1"/>
    <col min="1537" max="1537" width="4.21875" style="1" customWidth="1"/>
    <col min="1538" max="1538" width="8.33203125" style="1" customWidth="1"/>
    <col min="1539" max="1539" width="10.77734375" style="1" customWidth="1"/>
    <col min="1540" max="1540" width="38.77734375" style="1" customWidth="1"/>
    <col min="1541" max="1541" width="3.88671875" style="1" customWidth="1"/>
    <col min="1542" max="1542" width="8.77734375" style="1" customWidth="1"/>
    <col min="1543" max="1543" width="9.44140625" style="1" customWidth="1"/>
    <col min="1544" max="1545" width="11.88671875" style="1" customWidth="1"/>
    <col min="1546" max="1546" width="13.44140625" style="1" customWidth="1"/>
    <col min="1547" max="1792" width="8.109375" style="1"/>
    <col min="1793" max="1793" width="4.21875" style="1" customWidth="1"/>
    <col min="1794" max="1794" width="8.33203125" style="1" customWidth="1"/>
    <col min="1795" max="1795" width="10.77734375" style="1" customWidth="1"/>
    <col min="1796" max="1796" width="38.77734375" style="1" customWidth="1"/>
    <col min="1797" max="1797" width="3.88671875" style="1" customWidth="1"/>
    <col min="1798" max="1798" width="8.77734375" style="1" customWidth="1"/>
    <col min="1799" max="1799" width="9.44140625" style="1" customWidth="1"/>
    <col min="1800" max="1801" width="11.88671875" style="1" customWidth="1"/>
    <col min="1802" max="1802" width="13.44140625" style="1" customWidth="1"/>
    <col min="1803" max="2048" width="8.109375" style="1"/>
    <col min="2049" max="2049" width="4.21875" style="1" customWidth="1"/>
    <col min="2050" max="2050" width="8.33203125" style="1" customWidth="1"/>
    <col min="2051" max="2051" width="10.77734375" style="1" customWidth="1"/>
    <col min="2052" max="2052" width="38.77734375" style="1" customWidth="1"/>
    <col min="2053" max="2053" width="3.88671875" style="1" customWidth="1"/>
    <col min="2054" max="2054" width="8.77734375" style="1" customWidth="1"/>
    <col min="2055" max="2055" width="9.44140625" style="1" customWidth="1"/>
    <col min="2056" max="2057" width="11.88671875" style="1" customWidth="1"/>
    <col min="2058" max="2058" width="13.44140625" style="1" customWidth="1"/>
    <col min="2059" max="2304" width="8.109375" style="1"/>
    <col min="2305" max="2305" width="4.21875" style="1" customWidth="1"/>
    <col min="2306" max="2306" width="8.33203125" style="1" customWidth="1"/>
    <col min="2307" max="2307" width="10.77734375" style="1" customWidth="1"/>
    <col min="2308" max="2308" width="38.77734375" style="1" customWidth="1"/>
    <col min="2309" max="2309" width="3.88671875" style="1" customWidth="1"/>
    <col min="2310" max="2310" width="8.77734375" style="1" customWidth="1"/>
    <col min="2311" max="2311" width="9.44140625" style="1" customWidth="1"/>
    <col min="2312" max="2313" width="11.88671875" style="1" customWidth="1"/>
    <col min="2314" max="2314" width="13.44140625" style="1" customWidth="1"/>
    <col min="2315" max="2560" width="8.109375" style="1"/>
    <col min="2561" max="2561" width="4.21875" style="1" customWidth="1"/>
    <col min="2562" max="2562" width="8.33203125" style="1" customWidth="1"/>
    <col min="2563" max="2563" width="10.77734375" style="1" customWidth="1"/>
    <col min="2564" max="2564" width="38.77734375" style="1" customWidth="1"/>
    <col min="2565" max="2565" width="3.88671875" style="1" customWidth="1"/>
    <col min="2566" max="2566" width="8.77734375" style="1" customWidth="1"/>
    <col min="2567" max="2567" width="9.44140625" style="1" customWidth="1"/>
    <col min="2568" max="2569" width="11.88671875" style="1" customWidth="1"/>
    <col min="2570" max="2570" width="13.44140625" style="1" customWidth="1"/>
    <col min="2571" max="2816" width="8.109375" style="1"/>
    <col min="2817" max="2817" width="4.21875" style="1" customWidth="1"/>
    <col min="2818" max="2818" width="8.33203125" style="1" customWidth="1"/>
    <col min="2819" max="2819" width="10.77734375" style="1" customWidth="1"/>
    <col min="2820" max="2820" width="38.77734375" style="1" customWidth="1"/>
    <col min="2821" max="2821" width="3.88671875" style="1" customWidth="1"/>
    <col min="2822" max="2822" width="8.77734375" style="1" customWidth="1"/>
    <col min="2823" max="2823" width="9.44140625" style="1" customWidth="1"/>
    <col min="2824" max="2825" width="11.88671875" style="1" customWidth="1"/>
    <col min="2826" max="2826" width="13.44140625" style="1" customWidth="1"/>
    <col min="2827" max="3072" width="8.109375" style="1"/>
    <col min="3073" max="3073" width="4.21875" style="1" customWidth="1"/>
    <col min="3074" max="3074" width="8.33203125" style="1" customWidth="1"/>
    <col min="3075" max="3075" width="10.77734375" style="1" customWidth="1"/>
    <col min="3076" max="3076" width="38.77734375" style="1" customWidth="1"/>
    <col min="3077" max="3077" width="3.88671875" style="1" customWidth="1"/>
    <col min="3078" max="3078" width="8.77734375" style="1" customWidth="1"/>
    <col min="3079" max="3079" width="9.44140625" style="1" customWidth="1"/>
    <col min="3080" max="3081" width="11.88671875" style="1" customWidth="1"/>
    <col min="3082" max="3082" width="13.44140625" style="1" customWidth="1"/>
    <col min="3083" max="3328" width="8.109375" style="1"/>
    <col min="3329" max="3329" width="4.21875" style="1" customWidth="1"/>
    <col min="3330" max="3330" width="8.33203125" style="1" customWidth="1"/>
    <col min="3331" max="3331" width="10.77734375" style="1" customWidth="1"/>
    <col min="3332" max="3332" width="38.77734375" style="1" customWidth="1"/>
    <col min="3333" max="3333" width="3.88671875" style="1" customWidth="1"/>
    <col min="3334" max="3334" width="8.77734375" style="1" customWidth="1"/>
    <col min="3335" max="3335" width="9.44140625" style="1" customWidth="1"/>
    <col min="3336" max="3337" width="11.88671875" style="1" customWidth="1"/>
    <col min="3338" max="3338" width="13.44140625" style="1" customWidth="1"/>
    <col min="3339" max="3584" width="8.109375" style="1"/>
    <col min="3585" max="3585" width="4.21875" style="1" customWidth="1"/>
    <col min="3586" max="3586" width="8.33203125" style="1" customWidth="1"/>
    <col min="3587" max="3587" width="10.77734375" style="1" customWidth="1"/>
    <col min="3588" max="3588" width="38.77734375" style="1" customWidth="1"/>
    <col min="3589" max="3589" width="3.88671875" style="1" customWidth="1"/>
    <col min="3590" max="3590" width="8.77734375" style="1" customWidth="1"/>
    <col min="3591" max="3591" width="9.44140625" style="1" customWidth="1"/>
    <col min="3592" max="3593" width="11.88671875" style="1" customWidth="1"/>
    <col min="3594" max="3594" width="13.44140625" style="1" customWidth="1"/>
    <col min="3595" max="3840" width="8.109375" style="1"/>
    <col min="3841" max="3841" width="4.21875" style="1" customWidth="1"/>
    <col min="3842" max="3842" width="8.33203125" style="1" customWidth="1"/>
    <col min="3843" max="3843" width="10.77734375" style="1" customWidth="1"/>
    <col min="3844" max="3844" width="38.77734375" style="1" customWidth="1"/>
    <col min="3845" max="3845" width="3.88671875" style="1" customWidth="1"/>
    <col min="3846" max="3846" width="8.77734375" style="1" customWidth="1"/>
    <col min="3847" max="3847" width="9.44140625" style="1" customWidth="1"/>
    <col min="3848" max="3849" width="11.88671875" style="1" customWidth="1"/>
    <col min="3850" max="3850" width="13.44140625" style="1" customWidth="1"/>
    <col min="3851" max="4096" width="8.109375" style="1"/>
    <col min="4097" max="4097" width="4.21875" style="1" customWidth="1"/>
    <col min="4098" max="4098" width="8.33203125" style="1" customWidth="1"/>
    <col min="4099" max="4099" width="10.77734375" style="1" customWidth="1"/>
    <col min="4100" max="4100" width="38.77734375" style="1" customWidth="1"/>
    <col min="4101" max="4101" width="3.88671875" style="1" customWidth="1"/>
    <col min="4102" max="4102" width="8.77734375" style="1" customWidth="1"/>
    <col min="4103" max="4103" width="9.44140625" style="1" customWidth="1"/>
    <col min="4104" max="4105" width="11.88671875" style="1" customWidth="1"/>
    <col min="4106" max="4106" width="13.44140625" style="1" customWidth="1"/>
    <col min="4107" max="4352" width="8.109375" style="1"/>
    <col min="4353" max="4353" width="4.21875" style="1" customWidth="1"/>
    <col min="4354" max="4354" width="8.33203125" style="1" customWidth="1"/>
    <col min="4355" max="4355" width="10.77734375" style="1" customWidth="1"/>
    <col min="4356" max="4356" width="38.77734375" style="1" customWidth="1"/>
    <col min="4357" max="4357" width="3.88671875" style="1" customWidth="1"/>
    <col min="4358" max="4358" width="8.77734375" style="1" customWidth="1"/>
    <col min="4359" max="4359" width="9.44140625" style="1" customWidth="1"/>
    <col min="4360" max="4361" width="11.88671875" style="1" customWidth="1"/>
    <col min="4362" max="4362" width="13.44140625" style="1" customWidth="1"/>
    <col min="4363" max="4608" width="8.109375" style="1"/>
    <col min="4609" max="4609" width="4.21875" style="1" customWidth="1"/>
    <col min="4610" max="4610" width="8.33203125" style="1" customWidth="1"/>
    <col min="4611" max="4611" width="10.77734375" style="1" customWidth="1"/>
    <col min="4612" max="4612" width="38.77734375" style="1" customWidth="1"/>
    <col min="4613" max="4613" width="3.88671875" style="1" customWidth="1"/>
    <col min="4614" max="4614" width="8.77734375" style="1" customWidth="1"/>
    <col min="4615" max="4615" width="9.44140625" style="1" customWidth="1"/>
    <col min="4616" max="4617" width="11.88671875" style="1" customWidth="1"/>
    <col min="4618" max="4618" width="13.44140625" style="1" customWidth="1"/>
    <col min="4619" max="4864" width="8.109375" style="1"/>
    <col min="4865" max="4865" width="4.21875" style="1" customWidth="1"/>
    <col min="4866" max="4866" width="8.33203125" style="1" customWidth="1"/>
    <col min="4867" max="4867" width="10.77734375" style="1" customWidth="1"/>
    <col min="4868" max="4868" width="38.77734375" style="1" customWidth="1"/>
    <col min="4869" max="4869" width="3.88671875" style="1" customWidth="1"/>
    <col min="4870" max="4870" width="8.77734375" style="1" customWidth="1"/>
    <col min="4871" max="4871" width="9.44140625" style="1" customWidth="1"/>
    <col min="4872" max="4873" width="11.88671875" style="1" customWidth="1"/>
    <col min="4874" max="4874" width="13.44140625" style="1" customWidth="1"/>
    <col min="4875" max="5120" width="8.109375" style="1"/>
    <col min="5121" max="5121" width="4.21875" style="1" customWidth="1"/>
    <col min="5122" max="5122" width="8.33203125" style="1" customWidth="1"/>
    <col min="5123" max="5123" width="10.77734375" style="1" customWidth="1"/>
    <col min="5124" max="5124" width="38.77734375" style="1" customWidth="1"/>
    <col min="5125" max="5125" width="3.88671875" style="1" customWidth="1"/>
    <col min="5126" max="5126" width="8.77734375" style="1" customWidth="1"/>
    <col min="5127" max="5127" width="9.44140625" style="1" customWidth="1"/>
    <col min="5128" max="5129" width="11.88671875" style="1" customWidth="1"/>
    <col min="5130" max="5130" width="13.44140625" style="1" customWidth="1"/>
    <col min="5131" max="5376" width="8.109375" style="1"/>
    <col min="5377" max="5377" width="4.21875" style="1" customWidth="1"/>
    <col min="5378" max="5378" width="8.33203125" style="1" customWidth="1"/>
    <col min="5379" max="5379" width="10.77734375" style="1" customWidth="1"/>
    <col min="5380" max="5380" width="38.77734375" style="1" customWidth="1"/>
    <col min="5381" max="5381" width="3.88671875" style="1" customWidth="1"/>
    <col min="5382" max="5382" width="8.77734375" style="1" customWidth="1"/>
    <col min="5383" max="5383" width="9.44140625" style="1" customWidth="1"/>
    <col min="5384" max="5385" width="11.88671875" style="1" customWidth="1"/>
    <col min="5386" max="5386" width="13.44140625" style="1" customWidth="1"/>
    <col min="5387" max="5632" width="8.109375" style="1"/>
    <col min="5633" max="5633" width="4.21875" style="1" customWidth="1"/>
    <col min="5634" max="5634" width="8.33203125" style="1" customWidth="1"/>
    <col min="5635" max="5635" width="10.77734375" style="1" customWidth="1"/>
    <col min="5636" max="5636" width="38.77734375" style="1" customWidth="1"/>
    <col min="5637" max="5637" width="3.88671875" style="1" customWidth="1"/>
    <col min="5638" max="5638" width="8.77734375" style="1" customWidth="1"/>
    <col min="5639" max="5639" width="9.44140625" style="1" customWidth="1"/>
    <col min="5640" max="5641" width="11.88671875" style="1" customWidth="1"/>
    <col min="5642" max="5642" width="13.44140625" style="1" customWidth="1"/>
    <col min="5643" max="5888" width="8.109375" style="1"/>
    <col min="5889" max="5889" width="4.21875" style="1" customWidth="1"/>
    <col min="5890" max="5890" width="8.33203125" style="1" customWidth="1"/>
    <col min="5891" max="5891" width="10.77734375" style="1" customWidth="1"/>
    <col min="5892" max="5892" width="38.77734375" style="1" customWidth="1"/>
    <col min="5893" max="5893" width="3.88671875" style="1" customWidth="1"/>
    <col min="5894" max="5894" width="8.77734375" style="1" customWidth="1"/>
    <col min="5895" max="5895" width="9.44140625" style="1" customWidth="1"/>
    <col min="5896" max="5897" width="11.88671875" style="1" customWidth="1"/>
    <col min="5898" max="5898" width="13.44140625" style="1" customWidth="1"/>
    <col min="5899" max="6144" width="8.109375" style="1"/>
    <col min="6145" max="6145" width="4.21875" style="1" customWidth="1"/>
    <col min="6146" max="6146" width="8.33203125" style="1" customWidth="1"/>
    <col min="6147" max="6147" width="10.77734375" style="1" customWidth="1"/>
    <col min="6148" max="6148" width="38.77734375" style="1" customWidth="1"/>
    <col min="6149" max="6149" width="3.88671875" style="1" customWidth="1"/>
    <col min="6150" max="6150" width="8.77734375" style="1" customWidth="1"/>
    <col min="6151" max="6151" width="9.44140625" style="1" customWidth="1"/>
    <col min="6152" max="6153" width="11.88671875" style="1" customWidth="1"/>
    <col min="6154" max="6154" width="13.44140625" style="1" customWidth="1"/>
    <col min="6155" max="6400" width="8.109375" style="1"/>
    <col min="6401" max="6401" width="4.21875" style="1" customWidth="1"/>
    <col min="6402" max="6402" width="8.33203125" style="1" customWidth="1"/>
    <col min="6403" max="6403" width="10.77734375" style="1" customWidth="1"/>
    <col min="6404" max="6404" width="38.77734375" style="1" customWidth="1"/>
    <col min="6405" max="6405" width="3.88671875" style="1" customWidth="1"/>
    <col min="6406" max="6406" width="8.77734375" style="1" customWidth="1"/>
    <col min="6407" max="6407" width="9.44140625" style="1" customWidth="1"/>
    <col min="6408" max="6409" width="11.88671875" style="1" customWidth="1"/>
    <col min="6410" max="6410" width="13.44140625" style="1" customWidth="1"/>
    <col min="6411" max="6656" width="8.109375" style="1"/>
    <col min="6657" max="6657" width="4.21875" style="1" customWidth="1"/>
    <col min="6658" max="6658" width="8.33203125" style="1" customWidth="1"/>
    <col min="6659" max="6659" width="10.77734375" style="1" customWidth="1"/>
    <col min="6660" max="6660" width="38.77734375" style="1" customWidth="1"/>
    <col min="6661" max="6661" width="3.88671875" style="1" customWidth="1"/>
    <col min="6662" max="6662" width="8.77734375" style="1" customWidth="1"/>
    <col min="6663" max="6663" width="9.44140625" style="1" customWidth="1"/>
    <col min="6664" max="6665" width="11.88671875" style="1" customWidth="1"/>
    <col min="6666" max="6666" width="13.44140625" style="1" customWidth="1"/>
    <col min="6667" max="6912" width="8.109375" style="1"/>
    <col min="6913" max="6913" width="4.21875" style="1" customWidth="1"/>
    <col min="6914" max="6914" width="8.33203125" style="1" customWidth="1"/>
    <col min="6915" max="6915" width="10.77734375" style="1" customWidth="1"/>
    <col min="6916" max="6916" width="38.77734375" style="1" customWidth="1"/>
    <col min="6917" max="6917" width="3.88671875" style="1" customWidth="1"/>
    <col min="6918" max="6918" width="8.77734375" style="1" customWidth="1"/>
    <col min="6919" max="6919" width="9.44140625" style="1" customWidth="1"/>
    <col min="6920" max="6921" width="11.88671875" style="1" customWidth="1"/>
    <col min="6922" max="6922" width="13.44140625" style="1" customWidth="1"/>
    <col min="6923" max="7168" width="8.109375" style="1"/>
    <col min="7169" max="7169" width="4.21875" style="1" customWidth="1"/>
    <col min="7170" max="7170" width="8.33203125" style="1" customWidth="1"/>
    <col min="7171" max="7171" width="10.77734375" style="1" customWidth="1"/>
    <col min="7172" max="7172" width="38.77734375" style="1" customWidth="1"/>
    <col min="7173" max="7173" width="3.88671875" style="1" customWidth="1"/>
    <col min="7174" max="7174" width="8.77734375" style="1" customWidth="1"/>
    <col min="7175" max="7175" width="9.44140625" style="1" customWidth="1"/>
    <col min="7176" max="7177" width="11.88671875" style="1" customWidth="1"/>
    <col min="7178" max="7178" width="13.44140625" style="1" customWidth="1"/>
    <col min="7179" max="7424" width="8.109375" style="1"/>
    <col min="7425" max="7425" width="4.21875" style="1" customWidth="1"/>
    <col min="7426" max="7426" width="8.33203125" style="1" customWidth="1"/>
    <col min="7427" max="7427" width="10.77734375" style="1" customWidth="1"/>
    <col min="7428" max="7428" width="38.77734375" style="1" customWidth="1"/>
    <col min="7429" max="7429" width="3.88671875" style="1" customWidth="1"/>
    <col min="7430" max="7430" width="8.77734375" style="1" customWidth="1"/>
    <col min="7431" max="7431" width="9.44140625" style="1" customWidth="1"/>
    <col min="7432" max="7433" width="11.88671875" style="1" customWidth="1"/>
    <col min="7434" max="7434" width="13.44140625" style="1" customWidth="1"/>
    <col min="7435" max="7680" width="8.109375" style="1"/>
    <col min="7681" max="7681" width="4.21875" style="1" customWidth="1"/>
    <col min="7682" max="7682" width="8.33203125" style="1" customWidth="1"/>
    <col min="7683" max="7683" width="10.77734375" style="1" customWidth="1"/>
    <col min="7684" max="7684" width="38.77734375" style="1" customWidth="1"/>
    <col min="7685" max="7685" width="3.88671875" style="1" customWidth="1"/>
    <col min="7686" max="7686" width="8.77734375" style="1" customWidth="1"/>
    <col min="7687" max="7687" width="9.44140625" style="1" customWidth="1"/>
    <col min="7688" max="7689" width="11.88671875" style="1" customWidth="1"/>
    <col min="7690" max="7690" width="13.44140625" style="1" customWidth="1"/>
    <col min="7691" max="7936" width="8.109375" style="1"/>
    <col min="7937" max="7937" width="4.21875" style="1" customWidth="1"/>
    <col min="7938" max="7938" width="8.33203125" style="1" customWidth="1"/>
    <col min="7939" max="7939" width="10.77734375" style="1" customWidth="1"/>
    <col min="7940" max="7940" width="38.77734375" style="1" customWidth="1"/>
    <col min="7941" max="7941" width="3.88671875" style="1" customWidth="1"/>
    <col min="7942" max="7942" width="8.77734375" style="1" customWidth="1"/>
    <col min="7943" max="7943" width="9.44140625" style="1" customWidth="1"/>
    <col min="7944" max="7945" width="11.88671875" style="1" customWidth="1"/>
    <col min="7946" max="7946" width="13.44140625" style="1" customWidth="1"/>
    <col min="7947" max="8192" width="8.109375" style="1"/>
    <col min="8193" max="8193" width="4.21875" style="1" customWidth="1"/>
    <col min="8194" max="8194" width="8.33203125" style="1" customWidth="1"/>
    <col min="8195" max="8195" width="10.77734375" style="1" customWidth="1"/>
    <col min="8196" max="8196" width="38.77734375" style="1" customWidth="1"/>
    <col min="8197" max="8197" width="3.88671875" style="1" customWidth="1"/>
    <col min="8198" max="8198" width="8.77734375" style="1" customWidth="1"/>
    <col min="8199" max="8199" width="9.44140625" style="1" customWidth="1"/>
    <col min="8200" max="8201" width="11.88671875" style="1" customWidth="1"/>
    <col min="8202" max="8202" width="13.44140625" style="1" customWidth="1"/>
    <col min="8203" max="8448" width="8.109375" style="1"/>
    <col min="8449" max="8449" width="4.21875" style="1" customWidth="1"/>
    <col min="8450" max="8450" width="8.33203125" style="1" customWidth="1"/>
    <col min="8451" max="8451" width="10.77734375" style="1" customWidth="1"/>
    <col min="8452" max="8452" width="38.77734375" style="1" customWidth="1"/>
    <col min="8453" max="8453" width="3.88671875" style="1" customWidth="1"/>
    <col min="8454" max="8454" width="8.77734375" style="1" customWidth="1"/>
    <col min="8455" max="8455" width="9.44140625" style="1" customWidth="1"/>
    <col min="8456" max="8457" width="11.88671875" style="1" customWidth="1"/>
    <col min="8458" max="8458" width="13.44140625" style="1" customWidth="1"/>
    <col min="8459" max="8704" width="8.109375" style="1"/>
    <col min="8705" max="8705" width="4.21875" style="1" customWidth="1"/>
    <col min="8706" max="8706" width="8.33203125" style="1" customWidth="1"/>
    <col min="8707" max="8707" width="10.77734375" style="1" customWidth="1"/>
    <col min="8708" max="8708" width="38.77734375" style="1" customWidth="1"/>
    <col min="8709" max="8709" width="3.88671875" style="1" customWidth="1"/>
    <col min="8710" max="8710" width="8.77734375" style="1" customWidth="1"/>
    <col min="8711" max="8711" width="9.44140625" style="1" customWidth="1"/>
    <col min="8712" max="8713" width="11.88671875" style="1" customWidth="1"/>
    <col min="8714" max="8714" width="13.44140625" style="1" customWidth="1"/>
    <col min="8715" max="8960" width="8.109375" style="1"/>
    <col min="8961" max="8961" width="4.21875" style="1" customWidth="1"/>
    <col min="8962" max="8962" width="8.33203125" style="1" customWidth="1"/>
    <col min="8963" max="8963" width="10.77734375" style="1" customWidth="1"/>
    <col min="8964" max="8964" width="38.77734375" style="1" customWidth="1"/>
    <col min="8965" max="8965" width="3.88671875" style="1" customWidth="1"/>
    <col min="8966" max="8966" width="8.77734375" style="1" customWidth="1"/>
    <col min="8967" max="8967" width="9.44140625" style="1" customWidth="1"/>
    <col min="8968" max="8969" width="11.88671875" style="1" customWidth="1"/>
    <col min="8970" max="8970" width="13.44140625" style="1" customWidth="1"/>
    <col min="8971" max="9216" width="8.109375" style="1"/>
    <col min="9217" max="9217" width="4.21875" style="1" customWidth="1"/>
    <col min="9218" max="9218" width="8.33203125" style="1" customWidth="1"/>
    <col min="9219" max="9219" width="10.77734375" style="1" customWidth="1"/>
    <col min="9220" max="9220" width="38.77734375" style="1" customWidth="1"/>
    <col min="9221" max="9221" width="3.88671875" style="1" customWidth="1"/>
    <col min="9222" max="9222" width="8.77734375" style="1" customWidth="1"/>
    <col min="9223" max="9223" width="9.44140625" style="1" customWidth="1"/>
    <col min="9224" max="9225" width="11.88671875" style="1" customWidth="1"/>
    <col min="9226" max="9226" width="13.44140625" style="1" customWidth="1"/>
    <col min="9227" max="9472" width="8.109375" style="1"/>
    <col min="9473" max="9473" width="4.21875" style="1" customWidth="1"/>
    <col min="9474" max="9474" width="8.33203125" style="1" customWidth="1"/>
    <col min="9475" max="9475" width="10.77734375" style="1" customWidth="1"/>
    <col min="9476" max="9476" width="38.77734375" style="1" customWidth="1"/>
    <col min="9477" max="9477" width="3.88671875" style="1" customWidth="1"/>
    <col min="9478" max="9478" width="8.77734375" style="1" customWidth="1"/>
    <col min="9479" max="9479" width="9.44140625" style="1" customWidth="1"/>
    <col min="9480" max="9481" width="11.88671875" style="1" customWidth="1"/>
    <col min="9482" max="9482" width="13.44140625" style="1" customWidth="1"/>
    <col min="9483" max="9728" width="8.109375" style="1"/>
    <col min="9729" max="9729" width="4.21875" style="1" customWidth="1"/>
    <col min="9730" max="9730" width="8.33203125" style="1" customWidth="1"/>
    <col min="9731" max="9731" width="10.77734375" style="1" customWidth="1"/>
    <col min="9732" max="9732" width="38.77734375" style="1" customWidth="1"/>
    <col min="9733" max="9733" width="3.88671875" style="1" customWidth="1"/>
    <col min="9734" max="9734" width="8.77734375" style="1" customWidth="1"/>
    <col min="9735" max="9735" width="9.44140625" style="1" customWidth="1"/>
    <col min="9736" max="9737" width="11.88671875" style="1" customWidth="1"/>
    <col min="9738" max="9738" width="13.44140625" style="1" customWidth="1"/>
    <col min="9739" max="9984" width="8.109375" style="1"/>
    <col min="9985" max="9985" width="4.21875" style="1" customWidth="1"/>
    <col min="9986" max="9986" width="8.33203125" style="1" customWidth="1"/>
    <col min="9987" max="9987" width="10.77734375" style="1" customWidth="1"/>
    <col min="9988" max="9988" width="38.77734375" style="1" customWidth="1"/>
    <col min="9989" max="9989" width="3.88671875" style="1" customWidth="1"/>
    <col min="9990" max="9990" width="8.77734375" style="1" customWidth="1"/>
    <col min="9991" max="9991" width="9.44140625" style="1" customWidth="1"/>
    <col min="9992" max="9993" width="11.88671875" style="1" customWidth="1"/>
    <col min="9994" max="9994" width="13.44140625" style="1" customWidth="1"/>
    <col min="9995" max="10240" width="8.109375" style="1"/>
    <col min="10241" max="10241" width="4.21875" style="1" customWidth="1"/>
    <col min="10242" max="10242" width="8.33203125" style="1" customWidth="1"/>
    <col min="10243" max="10243" width="10.77734375" style="1" customWidth="1"/>
    <col min="10244" max="10244" width="38.77734375" style="1" customWidth="1"/>
    <col min="10245" max="10245" width="3.88671875" style="1" customWidth="1"/>
    <col min="10246" max="10246" width="8.77734375" style="1" customWidth="1"/>
    <col min="10247" max="10247" width="9.44140625" style="1" customWidth="1"/>
    <col min="10248" max="10249" width="11.88671875" style="1" customWidth="1"/>
    <col min="10250" max="10250" width="13.44140625" style="1" customWidth="1"/>
    <col min="10251" max="10496" width="8.109375" style="1"/>
    <col min="10497" max="10497" width="4.21875" style="1" customWidth="1"/>
    <col min="10498" max="10498" width="8.33203125" style="1" customWidth="1"/>
    <col min="10499" max="10499" width="10.77734375" style="1" customWidth="1"/>
    <col min="10500" max="10500" width="38.77734375" style="1" customWidth="1"/>
    <col min="10501" max="10501" width="3.88671875" style="1" customWidth="1"/>
    <col min="10502" max="10502" width="8.77734375" style="1" customWidth="1"/>
    <col min="10503" max="10503" width="9.44140625" style="1" customWidth="1"/>
    <col min="10504" max="10505" width="11.88671875" style="1" customWidth="1"/>
    <col min="10506" max="10506" width="13.44140625" style="1" customWidth="1"/>
    <col min="10507" max="10752" width="8.109375" style="1"/>
    <col min="10753" max="10753" width="4.21875" style="1" customWidth="1"/>
    <col min="10754" max="10754" width="8.33203125" style="1" customWidth="1"/>
    <col min="10755" max="10755" width="10.77734375" style="1" customWidth="1"/>
    <col min="10756" max="10756" width="38.77734375" style="1" customWidth="1"/>
    <col min="10757" max="10757" width="3.88671875" style="1" customWidth="1"/>
    <col min="10758" max="10758" width="8.77734375" style="1" customWidth="1"/>
    <col min="10759" max="10759" width="9.44140625" style="1" customWidth="1"/>
    <col min="10760" max="10761" width="11.88671875" style="1" customWidth="1"/>
    <col min="10762" max="10762" width="13.44140625" style="1" customWidth="1"/>
    <col min="10763" max="11008" width="8.109375" style="1"/>
    <col min="11009" max="11009" width="4.21875" style="1" customWidth="1"/>
    <col min="11010" max="11010" width="8.33203125" style="1" customWidth="1"/>
    <col min="11011" max="11011" width="10.77734375" style="1" customWidth="1"/>
    <col min="11012" max="11012" width="38.77734375" style="1" customWidth="1"/>
    <col min="11013" max="11013" width="3.88671875" style="1" customWidth="1"/>
    <col min="11014" max="11014" width="8.77734375" style="1" customWidth="1"/>
    <col min="11015" max="11015" width="9.44140625" style="1" customWidth="1"/>
    <col min="11016" max="11017" width="11.88671875" style="1" customWidth="1"/>
    <col min="11018" max="11018" width="13.44140625" style="1" customWidth="1"/>
    <col min="11019" max="11264" width="8.109375" style="1"/>
    <col min="11265" max="11265" width="4.21875" style="1" customWidth="1"/>
    <col min="11266" max="11266" width="8.33203125" style="1" customWidth="1"/>
    <col min="11267" max="11267" width="10.77734375" style="1" customWidth="1"/>
    <col min="11268" max="11268" width="38.77734375" style="1" customWidth="1"/>
    <col min="11269" max="11269" width="3.88671875" style="1" customWidth="1"/>
    <col min="11270" max="11270" width="8.77734375" style="1" customWidth="1"/>
    <col min="11271" max="11271" width="9.44140625" style="1" customWidth="1"/>
    <col min="11272" max="11273" width="11.88671875" style="1" customWidth="1"/>
    <col min="11274" max="11274" width="13.44140625" style="1" customWidth="1"/>
    <col min="11275" max="11520" width="8.109375" style="1"/>
    <col min="11521" max="11521" width="4.21875" style="1" customWidth="1"/>
    <col min="11522" max="11522" width="8.33203125" style="1" customWidth="1"/>
    <col min="11523" max="11523" width="10.77734375" style="1" customWidth="1"/>
    <col min="11524" max="11524" width="38.77734375" style="1" customWidth="1"/>
    <col min="11525" max="11525" width="3.88671875" style="1" customWidth="1"/>
    <col min="11526" max="11526" width="8.77734375" style="1" customWidth="1"/>
    <col min="11527" max="11527" width="9.44140625" style="1" customWidth="1"/>
    <col min="11528" max="11529" width="11.88671875" style="1" customWidth="1"/>
    <col min="11530" max="11530" width="13.44140625" style="1" customWidth="1"/>
    <col min="11531" max="11776" width="8.109375" style="1"/>
    <col min="11777" max="11777" width="4.21875" style="1" customWidth="1"/>
    <col min="11778" max="11778" width="8.33203125" style="1" customWidth="1"/>
    <col min="11779" max="11779" width="10.77734375" style="1" customWidth="1"/>
    <col min="11780" max="11780" width="38.77734375" style="1" customWidth="1"/>
    <col min="11781" max="11781" width="3.88671875" style="1" customWidth="1"/>
    <col min="11782" max="11782" width="8.77734375" style="1" customWidth="1"/>
    <col min="11783" max="11783" width="9.44140625" style="1" customWidth="1"/>
    <col min="11784" max="11785" width="11.88671875" style="1" customWidth="1"/>
    <col min="11786" max="11786" width="13.44140625" style="1" customWidth="1"/>
    <col min="11787" max="12032" width="8.109375" style="1"/>
    <col min="12033" max="12033" width="4.21875" style="1" customWidth="1"/>
    <col min="12034" max="12034" width="8.33203125" style="1" customWidth="1"/>
    <col min="12035" max="12035" width="10.77734375" style="1" customWidth="1"/>
    <col min="12036" max="12036" width="38.77734375" style="1" customWidth="1"/>
    <col min="12037" max="12037" width="3.88671875" style="1" customWidth="1"/>
    <col min="12038" max="12038" width="8.77734375" style="1" customWidth="1"/>
    <col min="12039" max="12039" width="9.44140625" style="1" customWidth="1"/>
    <col min="12040" max="12041" width="11.88671875" style="1" customWidth="1"/>
    <col min="12042" max="12042" width="13.44140625" style="1" customWidth="1"/>
    <col min="12043" max="12288" width="8.109375" style="1"/>
    <col min="12289" max="12289" width="4.21875" style="1" customWidth="1"/>
    <col min="12290" max="12290" width="8.33203125" style="1" customWidth="1"/>
    <col min="12291" max="12291" width="10.77734375" style="1" customWidth="1"/>
    <col min="12292" max="12292" width="38.77734375" style="1" customWidth="1"/>
    <col min="12293" max="12293" width="3.88671875" style="1" customWidth="1"/>
    <col min="12294" max="12294" width="8.77734375" style="1" customWidth="1"/>
    <col min="12295" max="12295" width="9.44140625" style="1" customWidth="1"/>
    <col min="12296" max="12297" width="11.88671875" style="1" customWidth="1"/>
    <col min="12298" max="12298" width="13.44140625" style="1" customWidth="1"/>
    <col min="12299" max="12544" width="8.109375" style="1"/>
    <col min="12545" max="12545" width="4.21875" style="1" customWidth="1"/>
    <col min="12546" max="12546" width="8.33203125" style="1" customWidth="1"/>
    <col min="12547" max="12547" width="10.77734375" style="1" customWidth="1"/>
    <col min="12548" max="12548" width="38.77734375" style="1" customWidth="1"/>
    <col min="12549" max="12549" width="3.88671875" style="1" customWidth="1"/>
    <col min="12550" max="12550" width="8.77734375" style="1" customWidth="1"/>
    <col min="12551" max="12551" width="9.44140625" style="1" customWidth="1"/>
    <col min="12552" max="12553" width="11.88671875" style="1" customWidth="1"/>
    <col min="12554" max="12554" width="13.44140625" style="1" customWidth="1"/>
    <col min="12555" max="12800" width="8.109375" style="1"/>
    <col min="12801" max="12801" width="4.21875" style="1" customWidth="1"/>
    <col min="12802" max="12802" width="8.33203125" style="1" customWidth="1"/>
    <col min="12803" max="12803" width="10.77734375" style="1" customWidth="1"/>
    <col min="12804" max="12804" width="38.77734375" style="1" customWidth="1"/>
    <col min="12805" max="12805" width="3.88671875" style="1" customWidth="1"/>
    <col min="12806" max="12806" width="8.77734375" style="1" customWidth="1"/>
    <col min="12807" max="12807" width="9.44140625" style="1" customWidth="1"/>
    <col min="12808" max="12809" width="11.88671875" style="1" customWidth="1"/>
    <col min="12810" max="12810" width="13.44140625" style="1" customWidth="1"/>
    <col min="12811" max="13056" width="8.109375" style="1"/>
    <col min="13057" max="13057" width="4.21875" style="1" customWidth="1"/>
    <col min="13058" max="13058" width="8.33203125" style="1" customWidth="1"/>
    <col min="13059" max="13059" width="10.77734375" style="1" customWidth="1"/>
    <col min="13060" max="13060" width="38.77734375" style="1" customWidth="1"/>
    <col min="13061" max="13061" width="3.88671875" style="1" customWidth="1"/>
    <col min="13062" max="13062" width="8.77734375" style="1" customWidth="1"/>
    <col min="13063" max="13063" width="9.44140625" style="1" customWidth="1"/>
    <col min="13064" max="13065" width="11.88671875" style="1" customWidth="1"/>
    <col min="13066" max="13066" width="13.44140625" style="1" customWidth="1"/>
    <col min="13067" max="13312" width="8.109375" style="1"/>
    <col min="13313" max="13313" width="4.21875" style="1" customWidth="1"/>
    <col min="13314" max="13314" width="8.33203125" style="1" customWidth="1"/>
    <col min="13315" max="13315" width="10.77734375" style="1" customWidth="1"/>
    <col min="13316" max="13316" width="38.77734375" style="1" customWidth="1"/>
    <col min="13317" max="13317" width="3.88671875" style="1" customWidth="1"/>
    <col min="13318" max="13318" width="8.77734375" style="1" customWidth="1"/>
    <col min="13319" max="13319" width="9.44140625" style="1" customWidth="1"/>
    <col min="13320" max="13321" width="11.88671875" style="1" customWidth="1"/>
    <col min="13322" max="13322" width="13.44140625" style="1" customWidth="1"/>
    <col min="13323" max="13568" width="8.109375" style="1"/>
    <col min="13569" max="13569" width="4.21875" style="1" customWidth="1"/>
    <col min="13570" max="13570" width="8.33203125" style="1" customWidth="1"/>
    <col min="13571" max="13571" width="10.77734375" style="1" customWidth="1"/>
    <col min="13572" max="13572" width="38.77734375" style="1" customWidth="1"/>
    <col min="13573" max="13573" width="3.88671875" style="1" customWidth="1"/>
    <col min="13574" max="13574" width="8.77734375" style="1" customWidth="1"/>
    <col min="13575" max="13575" width="9.44140625" style="1" customWidth="1"/>
    <col min="13576" max="13577" width="11.88671875" style="1" customWidth="1"/>
    <col min="13578" max="13578" width="13.44140625" style="1" customWidth="1"/>
    <col min="13579" max="13824" width="8.109375" style="1"/>
    <col min="13825" max="13825" width="4.21875" style="1" customWidth="1"/>
    <col min="13826" max="13826" width="8.33203125" style="1" customWidth="1"/>
    <col min="13827" max="13827" width="10.77734375" style="1" customWidth="1"/>
    <col min="13828" max="13828" width="38.77734375" style="1" customWidth="1"/>
    <col min="13829" max="13829" width="3.88671875" style="1" customWidth="1"/>
    <col min="13830" max="13830" width="8.77734375" style="1" customWidth="1"/>
    <col min="13831" max="13831" width="9.44140625" style="1" customWidth="1"/>
    <col min="13832" max="13833" width="11.88671875" style="1" customWidth="1"/>
    <col min="13834" max="13834" width="13.44140625" style="1" customWidth="1"/>
    <col min="13835" max="14080" width="8.109375" style="1"/>
    <col min="14081" max="14081" width="4.21875" style="1" customWidth="1"/>
    <col min="14082" max="14082" width="8.33203125" style="1" customWidth="1"/>
    <col min="14083" max="14083" width="10.77734375" style="1" customWidth="1"/>
    <col min="14084" max="14084" width="38.77734375" style="1" customWidth="1"/>
    <col min="14085" max="14085" width="3.88671875" style="1" customWidth="1"/>
    <col min="14086" max="14086" width="8.77734375" style="1" customWidth="1"/>
    <col min="14087" max="14087" width="9.44140625" style="1" customWidth="1"/>
    <col min="14088" max="14089" width="11.88671875" style="1" customWidth="1"/>
    <col min="14090" max="14090" width="13.44140625" style="1" customWidth="1"/>
    <col min="14091" max="14336" width="8.109375" style="1"/>
    <col min="14337" max="14337" width="4.21875" style="1" customWidth="1"/>
    <col min="14338" max="14338" width="8.33203125" style="1" customWidth="1"/>
    <col min="14339" max="14339" width="10.77734375" style="1" customWidth="1"/>
    <col min="14340" max="14340" width="38.77734375" style="1" customWidth="1"/>
    <col min="14341" max="14341" width="3.88671875" style="1" customWidth="1"/>
    <col min="14342" max="14342" width="8.77734375" style="1" customWidth="1"/>
    <col min="14343" max="14343" width="9.44140625" style="1" customWidth="1"/>
    <col min="14344" max="14345" width="11.88671875" style="1" customWidth="1"/>
    <col min="14346" max="14346" width="13.44140625" style="1" customWidth="1"/>
    <col min="14347" max="14592" width="8.109375" style="1"/>
    <col min="14593" max="14593" width="4.21875" style="1" customWidth="1"/>
    <col min="14594" max="14594" width="8.33203125" style="1" customWidth="1"/>
    <col min="14595" max="14595" width="10.77734375" style="1" customWidth="1"/>
    <col min="14596" max="14596" width="38.77734375" style="1" customWidth="1"/>
    <col min="14597" max="14597" width="3.88671875" style="1" customWidth="1"/>
    <col min="14598" max="14598" width="8.77734375" style="1" customWidth="1"/>
    <col min="14599" max="14599" width="9.44140625" style="1" customWidth="1"/>
    <col min="14600" max="14601" width="11.88671875" style="1" customWidth="1"/>
    <col min="14602" max="14602" width="13.44140625" style="1" customWidth="1"/>
    <col min="14603" max="14848" width="8.109375" style="1"/>
    <col min="14849" max="14849" width="4.21875" style="1" customWidth="1"/>
    <col min="14850" max="14850" width="8.33203125" style="1" customWidth="1"/>
    <col min="14851" max="14851" width="10.77734375" style="1" customWidth="1"/>
    <col min="14852" max="14852" width="38.77734375" style="1" customWidth="1"/>
    <col min="14853" max="14853" width="3.88671875" style="1" customWidth="1"/>
    <col min="14854" max="14854" width="8.77734375" style="1" customWidth="1"/>
    <col min="14855" max="14855" width="9.44140625" style="1" customWidth="1"/>
    <col min="14856" max="14857" width="11.88671875" style="1" customWidth="1"/>
    <col min="14858" max="14858" width="13.44140625" style="1" customWidth="1"/>
    <col min="14859" max="15104" width="8.109375" style="1"/>
    <col min="15105" max="15105" width="4.21875" style="1" customWidth="1"/>
    <col min="15106" max="15106" width="8.33203125" style="1" customWidth="1"/>
    <col min="15107" max="15107" width="10.77734375" style="1" customWidth="1"/>
    <col min="15108" max="15108" width="38.77734375" style="1" customWidth="1"/>
    <col min="15109" max="15109" width="3.88671875" style="1" customWidth="1"/>
    <col min="15110" max="15110" width="8.77734375" style="1" customWidth="1"/>
    <col min="15111" max="15111" width="9.44140625" style="1" customWidth="1"/>
    <col min="15112" max="15113" width="11.88671875" style="1" customWidth="1"/>
    <col min="15114" max="15114" width="13.44140625" style="1" customWidth="1"/>
    <col min="15115" max="15360" width="8.109375" style="1"/>
    <col min="15361" max="15361" width="4.21875" style="1" customWidth="1"/>
    <col min="15362" max="15362" width="8.33203125" style="1" customWidth="1"/>
    <col min="15363" max="15363" width="10.77734375" style="1" customWidth="1"/>
    <col min="15364" max="15364" width="38.77734375" style="1" customWidth="1"/>
    <col min="15365" max="15365" width="3.88671875" style="1" customWidth="1"/>
    <col min="15366" max="15366" width="8.77734375" style="1" customWidth="1"/>
    <col min="15367" max="15367" width="9.44140625" style="1" customWidth="1"/>
    <col min="15368" max="15369" width="11.88671875" style="1" customWidth="1"/>
    <col min="15370" max="15370" width="13.44140625" style="1" customWidth="1"/>
    <col min="15371" max="15616" width="8.109375" style="1"/>
    <col min="15617" max="15617" width="4.21875" style="1" customWidth="1"/>
    <col min="15618" max="15618" width="8.33203125" style="1" customWidth="1"/>
    <col min="15619" max="15619" width="10.77734375" style="1" customWidth="1"/>
    <col min="15620" max="15620" width="38.77734375" style="1" customWidth="1"/>
    <col min="15621" max="15621" width="3.88671875" style="1" customWidth="1"/>
    <col min="15622" max="15622" width="8.77734375" style="1" customWidth="1"/>
    <col min="15623" max="15623" width="9.44140625" style="1" customWidth="1"/>
    <col min="15624" max="15625" width="11.88671875" style="1" customWidth="1"/>
    <col min="15626" max="15626" width="13.44140625" style="1" customWidth="1"/>
    <col min="15627" max="15872" width="8.109375" style="1"/>
    <col min="15873" max="15873" width="4.21875" style="1" customWidth="1"/>
    <col min="15874" max="15874" width="8.33203125" style="1" customWidth="1"/>
    <col min="15875" max="15875" width="10.77734375" style="1" customWidth="1"/>
    <col min="15876" max="15876" width="38.77734375" style="1" customWidth="1"/>
    <col min="15877" max="15877" width="3.88671875" style="1" customWidth="1"/>
    <col min="15878" max="15878" width="8.77734375" style="1" customWidth="1"/>
    <col min="15879" max="15879" width="9.44140625" style="1" customWidth="1"/>
    <col min="15880" max="15881" width="11.88671875" style="1" customWidth="1"/>
    <col min="15882" max="15882" width="13.44140625" style="1" customWidth="1"/>
    <col min="15883" max="16128" width="8.109375" style="1"/>
    <col min="16129" max="16129" width="4.21875" style="1" customWidth="1"/>
    <col min="16130" max="16130" width="8.33203125" style="1" customWidth="1"/>
    <col min="16131" max="16131" width="10.77734375" style="1" customWidth="1"/>
    <col min="16132" max="16132" width="38.77734375" style="1" customWidth="1"/>
    <col min="16133" max="16133" width="3.88671875" style="1" customWidth="1"/>
    <col min="16134" max="16134" width="8.77734375" style="1" customWidth="1"/>
    <col min="16135" max="16135" width="9.44140625" style="1" customWidth="1"/>
    <col min="16136" max="16137" width="11.88671875" style="1" customWidth="1"/>
    <col min="16138" max="16138" width="13.44140625" style="1" customWidth="1"/>
    <col min="16139" max="16384" width="8.109375" style="1"/>
  </cols>
  <sheetData>
    <row r="1" spans="1:11" ht="23.1" customHeight="1" x14ac:dyDescent="0.3">
      <c r="A1" s="317" t="s">
        <v>0</v>
      </c>
      <c r="B1" s="318"/>
      <c r="C1" s="319"/>
      <c r="D1" s="319"/>
      <c r="E1" s="319"/>
      <c r="F1" s="319"/>
      <c r="G1" s="319"/>
      <c r="H1" s="318"/>
      <c r="I1" s="1"/>
      <c r="J1" s="2"/>
    </row>
    <row r="2" spans="1:11" ht="23.1" customHeight="1" x14ac:dyDescent="0.3">
      <c r="A2" s="3"/>
      <c r="B2" s="1"/>
      <c r="C2" s="2"/>
      <c r="D2" s="2"/>
      <c r="E2" s="2"/>
      <c r="F2" s="2"/>
      <c r="G2" s="2"/>
      <c r="H2" s="1"/>
      <c r="I2" s="1"/>
      <c r="J2" s="2"/>
    </row>
    <row r="3" spans="1:11" ht="18" customHeight="1" x14ac:dyDescent="0.25">
      <c r="A3" s="4" t="s">
        <v>152</v>
      </c>
      <c r="B3" s="5"/>
      <c r="C3" s="6"/>
      <c r="D3" s="6"/>
      <c r="E3" s="6"/>
      <c r="F3" s="6"/>
      <c r="G3" s="6"/>
      <c r="H3" s="5"/>
      <c r="I3" s="5"/>
      <c r="J3" s="6"/>
    </row>
    <row r="4" spans="1:11" ht="18" customHeight="1" x14ac:dyDescent="0.25">
      <c r="A4" s="4" t="s">
        <v>153</v>
      </c>
      <c r="B4" s="5"/>
      <c r="C4" s="6"/>
      <c r="D4" s="6"/>
      <c r="E4" s="6"/>
      <c r="F4" s="6"/>
      <c r="G4" s="6"/>
      <c r="H4" s="5"/>
      <c r="I4" s="5"/>
      <c r="J4" s="6"/>
    </row>
    <row r="5" spans="1:11" ht="18" customHeight="1" x14ac:dyDescent="0.25">
      <c r="A5" s="7"/>
      <c r="B5" s="5"/>
      <c r="C5" s="4"/>
      <c r="D5" s="7"/>
      <c r="E5" s="6"/>
      <c r="F5" s="6"/>
      <c r="G5" s="6"/>
      <c r="H5" s="5"/>
      <c r="I5" s="5"/>
      <c r="J5" s="6"/>
    </row>
    <row r="6" spans="1:11" ht="15" customHeight="1" x14ac:dyDescent="0.25">
      <c r="A6" s="6" t="s">
        <v>151</v>
      </c>
      <c r="B6" s="5"/>
      <c r="C6" s="6"/>
      <c r="D6" s="6"/>
      <c r="E6" s="6"/>
      <c r="F6" s="6"/>
      <c r="G6" s="6"/>
      <c r="H6" s="5"/>
      <c r="I6" s="5"/>
      <c r="J6" s="6"/>
    </row>
    <row r="7" spans="1:11" ht="15" customHeight="1" x14ac:dyDescent="0.25">
      <c r="A7" s="6" t="s">
        <v>1</v>
      </c>
      <c r="B7" s="5"/>
      <c r="C7" s="6"/>
      <c r="D7" s="6"/>
      <c r="E7" s="6"/>
      <c r="F7" s="6" t="s">
        <v>149</v>
      </c>
      <c r="G7" s="6"/>
      <c r="H7" s="5"/>
      <c r="I7" s="5"/>
      <c r="J7" s="6"/>
    </row>
    <row r="8" spans="1:11" ht="15" customHeight="1" x14ac:dyDescent="0.25">
      <c r="A8" s="320" t="s">
        <v>150</v>
      </c>
      <c r="B8" s="321"/>
      <c r="C8" s="322"/>
      <c r="D8" s="8"/>
      <c r="E8" s="9"/>
      <c r="F8" s="6" t="s">
        <v>148</v>
      </c>
      <c r="G8" s="10"/>
      <c r="H8" s="5"/>
      <c r="I8" s="5"/>
      <c r="J8" s="10"/>
    </row>
    <row r="9" spans="1:11" ht="23.1" customHeight="1" x14ac:dyDescent="0.2">
      <c r="A9" s="11"/>
      <c r="B9" s="12"/>
      <c r="C9" s="11"/>
      <c r="D9" s="11"/>
      <c r="E9" s="11"/>
      <c r="F9" s="11"/>
      <c r="G9" s="11"/>
      <c r="H9" s="12"/>
      <c r="I9" s="12"/>
      <c r="J9" s="11"/>
    </row>
    <row r="10" spans="1:11" ht="23.1" customHeight="1" x14ac:dyDescent="0.3">
      <c r="A10" s="13" t="s">
        <v>2</v>
      </c>
      <c r="B10" s="14" t="s">
        <v>3</v>
      </c>
      <c r="C10" s="13" t="s">
        <v>4</v>
      </c>
      <c r="D10" s="13" t="s">
        <v>5</v>
      </c>
      <c r="E10" s="13" t="s">
        <v>6</v>
      </c>
      <c r="F10" s="13" t="s">
        <v>7</v>
      </c>
      <c r="G10" s="13" t="s">
        <v>8</v>
      </c>
      <c r="H10" s="14" t="s">
        <v>9</v>
      </c>
      <c r="I10" s="14" t="s">
        <v>10</v>
      </c>
      <c r="J10" s="13" t="s">
        <v>11</v>
      </c>
    </row>
    <row r="11" spans="1:11" ht="23.1" customHeight="1" x14ac:dyDescent="0.3">
      <c r="A11" s="13" t="s">
        <v>12</v>
      </c>
      <c r="B11" s="14" t="s">
        <v>13</v>
      </c>
      <c r="C11" s="13" t="s">
        <v>14</v>
      </c>
      <c r="D11" s="13" t="s">
        <v>15</v>
      </c>
      <c r="E11" s="13" t="s">
        <v>16</v>
      </c>
      <c r="F11" s="13" t="s">
        <v>17</v>
      </c>
      <c r="G11" s="13" t="s">
        <v>18</v>
      </c>
      <c r="H11" s="14" t="s">
        <v>19</v>
      </c>
      <c r="I11" s="14" t="s">
        <v>20</v>
      </c>
      <c r="J11" s="13" t="s">
        <v>21</v>
      </c>
    </row>
    <row r="12" spans="1:11" ht="23.1" customHeight="1" x14ac:dyDescent="0.3">
      <c r="A12" s="15"/>
      <c r="B12" s="16"/>
      <c r="C12" s="17"/>
      <c r="D12" s="17"/>
      <c r="E12" s="15"/>
      <c r="F12" s="15"/>
      <c r="G12" s="15"/>
      <c r="H12" s="16"/>
      <c r="I12" s="16"/>
      <c r="J12" s="15"/>
    </row>
    <row r="13" spans="1:11" ht="23.1" customHeight="1" x14ac:dyDescent="0.3">
      <c r="A13" s="18"/>
      <c r="B13" s="19" t="s">
        <v>22</v>
      </c>
      <c r="C13" s="20" t="s">
        <v>23</v>
      </c>
      <c r="D13" s="21" t="s">
        <v>24</v>
      </c>
      <c r="E13" s="19"/>
      <c r="F13" s="22"/>
      <c r="G13" s="23"/>
      <c r="H13" s="23"/>
      <c r="I13" s="23"/>
      <c r="J13" s="23"/>
    </row>
    <row r="14" spans="1:11" ht="23.1" customHeight="1" x14ac:dyDescent="0.3">
      <c r="A14" s="65">
        <v>1</v>
      </c>
      <c r="B14" s="24" t="s">
        <v>25</v>
      </c>
      <c r="C14" s="25" t="s">
        <v>26</v>
      </c>
      <c r="D14" s="25" t="s">
        <v>27</v>
      </c>
      <c r="E14" s="25" t="s">
        <v>28</v>
      </c>
      <c r="F14" s="303">
        <v>6</v>
      </c>
      <c r="G14" s="27">
        <v>0</v>
      </c>
      <c r="H14" s="27"/>
      <c r="I14" s="27">
        <f>F14*G14</f>
        <v>0</v>
      </c>
      <c r="J14" s="27">
        <f>F14*G14</f>
        <v>0</v>
      </c>
    </row>
    <row r="15" spans="1:11" ht="23.1" customHeight="1" x14ac:dyDescent="0.3">
      <c r="A15" s="66">
        <v>2</v>
      </c>
      <c r="B15" s="28" t="s">
        <v>29</v>
      </c>
      <c r="C15" s="29" t="s">
        <v>30</v>
      </c>
      <c r="D15" s="29" t="s">
        <v>31</v>
      </c>
      <c r="E15" s="29" t="s">
        <v>32</v>
      </c>
      <c r="F15" s="67">
        <v>4</v>
      </c>
      <c r="G15" s="31">
        <v>0</v>
      </c>
      <c r="H15" s="31">
        <f>F15*G15</f>
        <v>0</v>
      </c>
      <c r="I15" s="31"/>
      <c r="J15" s="31">
        <f>F15*G15</f>
        <v>0</v>
      </c>
      <c r="K15" s="32"/>
    </row>
    <row r="16" spans="1:11" ht="23.1" customHeight="1" x14ac:dyDescent="0.3">
      <c r="A16" s="66">
        <v>3</v>
      </c>
      <c r="B16" s="28" t="s">
        <v>29</v>
      </c>
      <c r="C16" s="29" t="s">
        <v>33</v>
      </c>
      <c r="D16" s="29" t="s">
        <v>34</v>
      </c>
      <c r="E16" s="29" t="s">
        <v>32</v>
      </c>
      <c r="F16" s="67">
        <v>5</v>
      </c>
      <c r="G16" s="31">
        <v>0</v>
      </c>
      <c r="H16" s="31">
        <f>F16*G16</f>
        <v>0</v>
      </c>
      <c r="I16" s="31"/>
      <c r="J16" s="31">
        <f>F16*G16</f>
        <v>0</v>
      </c>
    </row>
    <row r="17" spans="1:10" ht="23.1" customHeight="1" x14ac:dyDescent="0.3">
      <c r="A17" s="33"/>
      <c r="B17" s="34"/>
      <c r="C17" s="35"/>
      <c r="D17" s="35"/>
      <c r="E17" s="35"/>
      <c r="F17" s="36"/>
      <c r="G17" s="37"/>
      <c r="H17" s="38">
        <f>SUM(H14:H16)</f>
        <v>0</v>
      </c>
      <c r="I17" s="38">
        <f>SUM(I14:I16)</f>
        <v>0</v>
      </c>
      <c r="J17" s="38">
        <f>SUM(J14:J16)</f>
        <v>0</v>
      </c>
    </row>
    <row r="18" spans="1:10" ht="23.1" customHeight="1" x14ac:dyDescent="0.3">
      <c r="A18" s="18"/>
      <c r="B18" s="19" t="s">
        <v>22</v>
      </c>
      <c r="C18" s="20" t="s">
        <v>35</v>
      </c>
      <c r="D18" s="20" t="s">
        <v>36</v>
      </c>
      <c r="E18" s="20"/>
      <c r="F18" s="39"/>
      <c r="G18" s="40"/>
      <c r="H18" s="23"/>
      <c r="I18" s="23"/>
      <c r="J18" s="23"/>
    </row>
    <row r="19" spans="1:10" ht="23.1" customHeight="1" x14ac:dyDescent="0.3">
      <c r="A19" s="65">
        <v>1</v>
      </c>
      <c r="B19" s="24" t="s">
        <v>25</v>
      </c>
      <c r="C19" s="25" t="s">
        <v>37</v>
      </c>
      <c r="D19" s="25" t="s">
        <v>38</v>
      </c>
      <c r="E19" s="25" t="s">
        <v>32</v>
      </c>
      <c r="F19" s="41">
        <v>1</v>
      </c>
      <c r="G19" s="27">
        <v>0</v>
      </c>
      <c r="H19" s="27"/>
      <c r="I19" s="27">
        <f>F19*G19</f>
        <v>0</v>
      </c>
      <c r="J19" s="27">
        <f>F19*G19</f>
        <v>0</v>
      </c>
    </row>
    <row r="20" spans="1:10" ht="23.1" customHeight="1" x14ac:dyDescent="0.3">
      <c r="A20" s="65">
        <v>2</v>
      </c>
      <c r="B20" s="24" t="s">
        <v>25</v>
      </c>
      <c r="C20" s="25" t="s">
        <v>37</v>
      </c>
      <c r="D20" s="25" t="s">
        <v>39</v>
      </c>
      <c r="E20" s="25" t="s">
        <v>32</v>
      </c>
      <c r="F20" s="41">
        <v>4</v>
      </c>
      <c r="G20" s="27">
        <v>0</v>
      </c>
      <c r="H20" s="27"/>
      <c r="I20" s="27">
        <f>F20*G20</f>
        <v>0</v>
      </c>
      <c r="J20" s="27">
        <f>F20*G20</f>
        <v>0</v>
      </c>
    </row>
    <row r="21" spans="1:10" ht="23.1" customHeight="1" x14ac:dyDescent="0.3">
      <c r="A21" s="66">
        <v>3</v>
      </c>
      <c r="B21" s="28" t="s">
        <v>29</v>
      </c>
      <c r="C21" s="29" t="s">
        <v>40</v>
      </c>
      <c r="D21" s="29" t="s">
        <v>41</v>
      </c>
      <c r="E21" s="29" t="s">
        <v>42</v>
      </c>
      <c r="F21" s="42">
        <v>3</v>
      </c>
      <c r="G21" s="31"/>
      <c r="H21" s="31"/>
      <c r="I21" s="31"/>
      <c r="J21" s="31"/>
    </row>
    <row r="22" spans="1:10" ht="23.1" customHeight="1" x14ac:dyDescent="0.3">
      <c r="A22" s="66">
        <v>4</v>
      </c>
      <c r="B22" s="28"/>
      <c r="C22" s="29"/>
      <c r="D22" s="29" t="s">
        <v>43</v>
      </c>
      <c r="E22" s="29" t="s">
        <v>32</v>
      </c>
      <c r="F22" s="42">
        <v>1</v>
      </c>
      <c r="G22" s="31">
        <v>0</v>
      </c>
      <c r="H22" s="31">
        <f>F22*G22</f>
        <v>0</v>
      </c>
      <c r="I22" s="31"/>
      <c r="J22" s="31">
        <f>F22*G22</f>
        <v>0</v>
      </c>
    </row>
    <row r="23" spans="1:10" ht="23.1" customHeight="1" x14ac:dyDescent="0.3">
      <c r="A23" s="65">
        <v>5</v>
      </c>
      <c r="B23" s="24" t="s">
        <v>25</v>
      </c>
      <c r="C23" s="25" t="s">
        <v>44</v>
      </c>
      <c r="D23" s="25" t="s">
        <v>45</v>
      </c>
      <c r="E23" s="25" t="s">
        <v>32</v>
      </c>
      <c r="F23" s="41">
        <v>8</v>
      </c>
      <c r="G23" s="27">
        <v>0</v>
      </c>
      <c r="H23" s="27"/>
      <c r="I23" s="27">
        <f>F23*G23</f>
        <v>0</v>
      </c>
      <c r="J23" s="27">
        <f>F23*G23</f>
        <v>0</v>
      </c>
    </row>
    <row r="24" spans="1:10" ht="23.1" customHeight="1" x14ac:dyDescent="0.3">
      <c r="A24" s="66">
        <v>6</v>
      </c>
      <c r="B24" s="28" t="s">
        <v>29</v>
      </c>
      <c r="C24" s="29" t="s">
        <v>46</v>
      </c>
      <c r="D24" s="29" t="s">
        <v>47</v>
      </c>
      <c r="E24" s="29" t="s">
        <v>48</v>
      </c>
      <c r="F24" s="42">
        <v>5</v>
      </c>
      <c r="G24" s="31"/>
      <c r="H24" s="31"/>
      <c r="I24" s="31"/>
      <c r="J24" s="31"/>
    </row>
    <row r="25" spans="1:10" ht="23.1" customHeight="1" x14ac:dyDescent="0.3">
      <c r="A25" s="66">
        <v>7</v>
      </c>
      <c r="B25" s="28" t="s">
        <v>29</v>
      </c>
      <c r="C25" s="29"/>
      <c r="D25" s="29" t="s">
        <v>49</v>
      </c>
      <c r="E25" s="29" t="s">
        <v>48</v>
      </c>
      <c r="F25" s="42">
        <v>1</v>
      </c>
      <c r="G25" s="31">
        <v>0</v>
      </c>
      <c r="H25" s="31">
        <f>F25*G25</f>
        <v>0</v>
      </c>
      <c r="I25" s="31"/>
      <c r="J25" s="31">
        <f t="shared" ref="J25:J33" si="0">F25*G25</f>
        <v>0</v>
      </c>
    </row>
    <row r="26" spans="1:10" ht="23.1" customHeight="1" x14ac:dyDescent="0.3">
      <c r="A26" s="66">
        <v>8</v>
      </c>
      <c r="B26" s="28" t="s">
        <v>29</v>
      </c>
      <c r="C26" s="29"/>
      <c r="D26" s="29" t="s">
        <v>50</v>
      </c>
      <c r="E26" s="29" t="s">
        <v>48</v>
      </c>
      <c r="F26" s="42">
        <v>1</v>
      </c>
      <c r="G26" s="31">
        <v>0</v>
      </c>
      <c r="H26" s="31">
        <f>F26*G26</f>
        <v>0</v>
      </c>
      <c r="I26" s="31"/>
      <c r="J26" s="31">
        <f t="shared" si="0"/>
        <v>0</v>
      </c>
    </row>
    <row r="27" spans="1:10" ht="23.1" customHeight="1" x14ac:dyDescent="0.3">
      <c r="A27" s="66">
        <v>9</v>
      </c>
      <c r="B27" s="28" t="s">
        <v>29</v>
      </c>
      <c r="C27" s="29"/>
      <c r="D27" s="29" t="s">
        <v>51</v>
      </c>
      <c r="E27" s="29" t="s">
        <v>48</v>
      </c>
      <c r="F27" s="42">
        <v>1</v>
      </c>
      <c r="G27" s="31">
        <v>0</v>
      </c>
      <c r="H27" s="31">
        <f>F27*G27</f>
        <v>0</v>
      </c>
      <c r="I27" s="31"/>
      <c r="J27" s="31">
        <f t="shared" si="0"/>
        <v>0</v>
      </c>
    </row>
    <row r="28" spans="1:10" ht="23.1" customHeight="1" x14ac:dyDescent="0.3">
      <c r="A28" s="65">
        <v>10</v>
      </c>
      <c r="B28" s="24" t="s">
        <v>25</v>
      </c>
      <c r="C28" s="25" t="s">
        <v>52</v>
      </c>
      <c r="D28" s="25" t="s">
        <v>53</v>
      </c>
      <c r="E28" s="25" t="s">
        <v>54</v>
      </c>
      <c r="F28" s="41">
        <v>2</v>
      </c>
      <c r="G28" s="27">
        <v>0</v>
      </c>
      <c r="H28" s="27"/>
      <c r="I28" s="27">
        <f>F28*G28</f>
        <v>0</v>
      </c>
      <c r="J28" s="27">
        <f t="shared" si="0"/>
        <v>0</v>
      </c>
    </row>
    <row r="29" spans="1:10" ht="23.1" customHeight="1" x14ac:dyDescent="0.3">
      <c r="A29" s="66">
        <v>11</v>
      </c>
      <c r="B29" s="28" t="s">
        <v>29</v>
      </c>
      <c r="C29" s="29" t="s">
        <v>55</v>
      </c>
      <c r="D29" s="29" t="s">
        <v>56</v>
      </c>
      <c r="E29" s="29" t="s">
        <v>42</v>
      </c>
      <c r="F29" s="42">
        <v>2</v>
      </c>
      <c r="G29" s="31">
        <v>0</v>
      </c>
      <c r="H29" s="31">
        <f>F29*G29</f>
        <v>0</v>
      </c>
      <c r="I29" s="31"/>
      <c r="J29" s="31">
        <f t="shared" si="0"/>
        <v>0</v>
      </c>
    </row>
    <row r="30" spans="1:10" ht="23.1" customHeight="1" x14ac:dyDescent="0.3">
      <c r="A30" s="65">
        <v>12</v>
      </c>
      <c r="B30" s="24" t="s">
        <v>25</v>
      </c>
      <c r="C30" s="25" t="s">
        <v>57</v>
      </c>
      <c r="D30" s="25" t="s">
        <v>58</v>
      </c>
      <c r="E30" s="25" t="s">
        <v>54</v>
      </c>
      <c r="F30" s="41">
        <v>1</v>
      </c>
      <c r="G30" s="27">
        <v>0</v>
      </c>
      <c r="H30" s="27"/>
      <c r="I30" s="27">
        <f>F30*G30</f>
        <v>0</v>
      </c>
      <c r="J30" s="27">
        <f t="shared" si="0"/>
        <v>0</v>
      </c>
    </row>
    <row r="31" spans="1:10" ht="23.1" customHeight="1" x14ac:dyDescent="0.3">
      <c r="A31" s="66">
        <v>13</v>
      </c>
      <c r="B31" s="28" t="s">
        <v>29</v>
      </c>
      <c r="C31" s="29" t="s">
        <v>59</v>
      </c>
      <c r="D31" s="29" t="s">
        <v>60</v>
      </c>
      <c r="E31" s="29" t="s">
        <v>54</v>
      </c>
      <c r="F31" s="42">
        <v>1</v>
      </c>
      <c r="G31" s="31">
        <v>0</v>
      </c>
      <c r="H31" s="31">
        <f>F31*G31</f>
        <v>0</v>
      </c>
      <c r="I31" s="31"/>
      <c r="J31" s="31">
        <f t="shared" si="0"/>
        <v>0</v>
      </c>
    </row>
    <row r="32" spans="1:10" ht="23.1" customHeight="1" x14ac:dyDescent="0.3">
      <c r="A32" s="65">
        <v>14</v>
      </c>
      <c r="B32" s="24" t="s">
        <v>25</v>
      </c>
      <c r="C32" s="25" t="s">
        <v>61</v>
      </c>
      <c r="D32" s="25" t="s">
        <v>62</v>
      </c>
      <c r="E32" s="25" t="s">
        <v>54</v>
      </c>
      <c r="F32" s="41">
        <v>2</v>
      </c>
      <c r="G32" s="27">
        <v>0</v>
      </c>
      <c r="H32" s="27"/>
      <c r="I32" s="27">
        <f>F32*G32</f>
        <v>0</v>
      </c>
      <c r="J32" s="27">
        <f t="shared" si="0"/>
        <v>0</v>
      </c>
    </row>
    <row r="33" spans="1:10" ht="23.1" customHeight="1" x14ac:dyDescent="0.3">
      <c r="A33" s="66">
        <v>15</v>
      </c>
      <c r="B33" s="28" t="s">
        <v>29</v>
      </c>
      <c r="C33" s="29" t="s">
        <v>63</v>
      </c>
      <c r="D33" s="29" t="s">
        <v>64</v>
      </c>
      <c r="E33" s="29" t="s">
        <v>54</v>
      </c>
      <c r="F33" s="42">
        <v>2</v>
      </c>
      <c r="G33" s="31">
        <v>0</v>
      </c>
      <c r="H33" s="31">
        <f>F33*G33</f>
        <v>0</v>
      </c>
      <c r="I33" s="31"/>
      <c r="J33" s="31">
        <f t="shared" si="0"/>
        <v>0</v>
      </c>
    </row>
    <row r="34" spans="1:10" ht="23.1" customHeight="1" x14ac:dyDescent="0.3">
      <c r="A34" s="65">
        <v>16</v>
      </c>
      <c r="B34" s="24" t="s">
        <v>25</v>
      </c>
      <c r="C34" s="25"/>
      <c r="D34" s="25" t="s">
        <v>65</v>
      </c>
      <c r="E34" s="25" t="s">
        <v>54</v>
      </c>
      <c r="F34" s="41">
        <v>1</v>
      </c>
      <c r="G34" s="27">
        <v>0</v>
      </c>
      <c r="H34" s="27"/>
      <c r="I34" s="27">
        <f>F34*G34</f>
        <v>0</v>
      </c>
      <c r="J34" s="27">
        <f>F34*G34</f>
        <v>0</v>
      </c>
    </row>
    <row r="35" spans="1:10" ht="23.1" customHeight="1" x14ac:dyDescent="0.3">
      <c r="A35" s="66">
        <v>17</v>
      </c>
      <c r="B35" s="28" t="s">
        <v>29</v>
      </c>
      <c r="C35" s="29"/>
      <c r="D35" s="29" t="s">
        <v>66</v>
      </c>
      <c r="E35" s="29" t="s">
        <v>54</v>
      </c>
      <c r="F35" s="42">
        <v>1</v>
      </c>
      <c r="G35" s="31">
        <v>0</v>
      </c>
      <c r="H35" s="31">
        <f>F35*G35</f>
        <v>0</v>
      </c>
      <c r="I35" s="31"/>
      <c r="J35" s="31">
        <f>F35*G35</f>
        <v>0</v>
      </c>
    </row>
    <row r="36" spans="1:10" ht="23.1" customHeight="1" x14ac:dyDescent="0.3">
      <c r="A36" s="65">
        <v>18</v>
      </c>
      <c r="B36" s="24" t="s">
        <v>25</v>
      </c>
      <c r="C36" s="25"/>
      <c r="D36" s="25" t="s">
        <v>67</v>
      </c>
      <c r="E36" s="25" t="s">
        <v>54</v>
      </c>
      <c r="F36" s="41">
        <v>1</v>
      </c>
      <c r="G36" s="27">
        <v>0</v>
      </c>
      <c r="H36" s="27"/>
      <c r="I36" s="27">
        <f>F36*G36</f>
        <v>0</v>
      </c>
      <c r="J36" s="27">
        <f>F36*G36</f>
        <v>0</v>
      </c>
    </row>
    <row r="37" spans="1:10" ht="23.1" customHeight="1" x14ac:dyDescent="0.3">
      <c r="A37" s="66">
        <v>19</v>
      </c>
      <c r="B37" s="28" t="s">
        <v>29</v>
      </c>
      <c r="C37" s="29"/>
      <c r="D37" s="29" t="s">
        <v>68</v>
      </c>
      <c r="E37" s="29" t="s">
        <v>54</v>
      </c>
      <c r="F37" s="42">
        <v>1</v>
      </c>
      <c r="G37" s="31">
        <v>0</v>
      </c>
      <c r="H37" s="31">
        <f>F37*G37</f>
        <v>0</v>
      </c>
      <c r="I37" s="31"/>
      <c r="J37" s="31">
        <f>F37*G37</f>
        <v>0</v>
      </c>
    </row>
    <row r="38" spans="1:10" ht="23.1" customHeight="1" x14ac:dyDescent="0.3">
      <c r="A38" s="65">
        <v>20</v>
      </c>
      <c r="B38" s="24" t="s">
        <v>25</v>
      </c>
      <c r="C38" s="25" t="s">
        <v>69</v>
      </c>
      <c r="D38" s="25" t="s">
        <v>70</v>
      </c>
      <c r="E38" s="25" t="s">
        <v>71</v>
      </c>
      <c r="F38" s="41">
        <v>15</v>
      </c>
      <c r="G38" s="27">
        <v>0</v>
      </c>
      <c r="H38" s="27"/>
      <c r="I38" s="27">
        <f>F38*G38</f>
        <v>0</v>
      </c>
      <c r="J38" s="27">
        <f t="shared" ref="J38:J69" si="1">F38*G38</f>
        <v>0</v>
      </c>
    </row>
    <row r="39" spans="1:10" ht="23.1" customHeight="1" x14ac:dyDescent="0.3">
      <c r="A39" s="66">
        <v>21</v>
      </c>
      <c r="B39" s="28" t="s">
        <v>29</v>
      </c>
      <c r="C39" s="29" t="s">
        <v>72</v>
      </c>
      <c r="D39" s="29" t="s">
        <v>73</v>
      </c>
      <c r="E39" s="29" t="s">
        <v>71</v>
      </c>
      <c r="F39" s="42">
        <v>15</v>
      </c>
      <c r="G39" s="31">
        <v>0</v>
      </c>
      <c r="H39" s="31">
        <f>F39*G39</f>
        <v>0</v>
      </c>
      <c r="I39" s="31"/>
      <c r="J39" s="31">
        <f t="shared" si="1"/>
        <v>0</v>
      </c>
    </row>
    <row r="40" spans="1:10" ht="23.1" customHeight="1" x14ac:dyDescent="0.3">
      <c r="A40" s="66">
        <v>22</v>
      </c>
      <c r="B40" s="28" t="s">
        <v>29</v>
      </c>
      <c r="C40" s="29" t="s">
        <v>74</v>
      </c>
      <c r="D40" s="29" t="s">
        <v>75</v>
      </c>
      <c r="E40" s="29" t="s">
        <v>71</v>
      </c>
      <c r="F40" s="42">
        <v>15</v>
      </c>
      <c r="G40" s="31">
        <v>0</v>
      </c>
      <c r="H40" s="31">
        <f>F40*G40</f>
        <v>0</v>
      </c>
      <c r="I40" s="31"/>
      <c r="J40" s="31">
        <f t="shared" si="1"/>
        <v>0</v>
      </c>
    </row>
    <row r="41" spans="1:10" ht="23.1" customHeight="1" x14ac:dyDescent="0.3">
      <c r="A41" s="66">
        <v>23</v>
      </c>
      <c r="B41" s="28" t="s">
        <v>29</v>
      </c>
      <c r="C41" s="29" t="s">
        <v>76</v>
      </c>
      <c r="D41" s="29" t="s">
        <v>77</v>
      </c>
      <c r="E41" s="29" t="s">
        <v>71</v>
      </c>
      <c r="F41" s="42">
        <v>15</v>
      </c>
      <c r="G41" s="31">
        <v>0</v>
      </c>
      <c r="H41" s="31">
        <f>F41*G41</f>
        <v>0</v>
      </c>
      <c r="I41" s="31"/>
      <c r="J41" s="31">
        <f t="shared" si="1"/>
        <v>0</v>
      </c>
    </row>
    <row r="42" spans="1:10" ht="23.1" customHeight="1" x14ac:dyDescent="0.3">
      <c r="A42" s="65">
        <v>24</v>
      </c>
      <c r="B42" s="24" t="s">
        <v>25</v>
      </c>
      <c r="C42" s="25" t="s">
        <v>78</v>
      </c>
      <c r="D42" s="25" t="s">
        <v>79</v>
      </c>
      <c r="E42" s="25" t="s">
        <v>54</v>
      </c>
      <c r="F42" s="41">
        <v>12</v>
      </c>
      <c r="G42" s="27">
        <v>0</v>
      </c>
      <c r="H42" s="27"/>
      <c r="I42" s="27">
        <f>F42*G42</f>
        <v>0</v>
      </c>
      <c r="J42" s="27">
        <f t="shared" si="1"/>
        <v>0</v>
      </c>
    </row>
    <row r="43" spans="1:10" ht="23.1" customHeight="1" x14ac:dyDescent="0.3">
      <c r="A43" s="66">
        <v>25</v>
      </c>
      <c r="B43" s="28" t="s">
        <v>29</v>
      </c>
      <c r="C43" s="29" t="s">
        <v>80</v>
      </c>
      <c r="D43" s="29" t="s">
        <v>81</v>
      </c>
      <c r="E43" s="29" t="s">
        <v>32</v>
      </c>
      <c r="F43" s="42">
        <v>12</v>
      </c>
      <c r="G43" s="31">
        <v>0</v>
      </c>
      <c r="H43" s="31">
        <f>F43*G43</f>
        <v>0</v>
      </c>
      <c r="I43" s="31"/>
      <c r="J43" s="31">
        <f t="shared" si="1"/>
        <v>0</v>
      </c>
    </row>
    <row r="44" spans="1:10" ht="23.1" customHeight="1" x14ac:dyDescent="0.3">
      <c r="A44" s="66">
        <v>26</v>
      </c>
      <c r="B44" s="28"/>
      <c r="C44" s="29"/>
      <c r="D44" s="29" t="s">
        <v>82</v>
      </c>
      <c r="E44" s="29" t="s">
        <v>32</v>
      </c>
      <c r="F44" s="42">
        <v>30</v>
      </c>
      <c r="G44" s="31">
        <v>0</v>
      </c>
      <c r="H44" s="31">
        <f>F44*G44</f>
        <v>0</v>
      </c>
      <c r="I44" s="31"/>
      <c r="J44" s="31">
        <f t="shared" si="1"/>
        <v>0</v>
      </c>
    </row>
    <row r="45" spans="1:10" ht="23.1" customHeight="1" x14ac:dyDescent="0.3">
      <c r="A45" s="66">
        <v>27</v>
      </c>
      <c r="B45" s="28"/>
      <c r="C45" s="29"/>
      <c r="D45" s="29" t="s">
        <v>83</v>
      </c>
      <c r="E45" s="29" t="s">
        <v>32</v>
      </c>
      <c r="F45" s="42">
        <v>1</v>
      </c>
      <c r="G45" s="31">
        <v>0</v>
      </c>
      <c r="H45" s="31">
        <f>F45*G45</f>
        <v>0</v>
      </c>
      <c r="I45" s="31"/>
      <c r="J45" s="31">
        <f t="shared" si="1"/>
        <v>0</v>
      </c>
    </row>
    <row r="46" spans="1:10" ht="23.1" customHeight="1" x14ac:dyDescent="0.3">
      <c r="A46" s="65">
        <v>28</v>
      </c>
      <c r="B46" s="24" t="s">
        <v>25</v>
      </c>
      <c r="C46" s="25" t="s">
        <v>84</v>
      </c>
      <c r="D46" s="25" t="s">
        <v>85</v>
      </c>
      <c r="E46" s="25" t="s">
        <v>29</v>
      </c>
      <c r="F46" s="41">
        <v>15</v>
      </c>
      <c r="G46" s="27">
        <v>0</v>
      </c>
      <c r="H46" s="27"/>
      <c r="I46" s="27">
        <f>F46*G46</f>
        <v>0</v>
      </c>
      <c r="J46" s="27">
        <f t="shared" si="1"/>
        <v>0</v>
      </c>
    </row>
    <row r="47" spans="1:10" ht="23.1" customHeight="1" x14ac:dyDescent="0.3">
      <c r="A47" s="65">
        <v>29</v>
      </c>
      <c r="B47" s="24" t="s">
        <v>25</v>
      </c>
      <c r="C47" s="25" t="s">
        <v>86</v>
      </c>
      <c r="D47" s="25" t="s">
        <v>87</v>
      </c>
      <c r="E47" s="25" t="s">
        <v>71</v>
      </c>
      <c r="F47" s="41">
        <v>30</v>
      </c>
      <c r="G47" s="27">
        <v>0</v>
      </c>
      <c r="H47" s="27"/>
      <c r="I47" s="27">
        <f>F47*G47</f>
        <v>0</v>
      </c>
      <c r="J47" s="27">
        <f t="shared" si="1"/>
        <v>0</v>
      </c>
    </row>
    <row r="48" spans="1:10" ht="23.1" customHeight="1" x14ac:dyDescent="0.3">
      <c r="A48" s="66">
        <v>30</v>
      </c>
      <c r="B48" s="28" t="s">
        <v>29</v>
      </c>
      <c r="C48" s="29" t="s">
        <v>88</v>
      </c>
      <c r="D48" s="29" t="s">
        <v>89</v>
      </c>
      <c r="E48" s="29" t="s">
        <v>71</v>
      </c>
      <c r="F48" s="42">
        <v>30</v>
      </c>
      <c r="G48" s="31">
        <v>0</v>
      </c>
      <c r="H48" s="31">
        <f>F48*G48</f>
        <v>0</v>
      </c>
      <c r="I48" s="31"/>
      <c r="J48" s="31">
        <f t="shared" si="1"/>
        <v>0</v>
      </c>
    </row>
    <row r="49" spans="1:10" ht="23.1" customHeight="1" x14ac:dyDescent="0.3">
      <c r="A49" s="65">
        <v>31</v>
      </c>
      <c r="B49" s="24" t="s">
        <v>25</v>
      </c>
      <c r="C49" s="25" t="s">
        <v>90</v>
      </c>
      <c r="D49" s="25" t="s">
        <v>91</v>
      </c>
      <c r="E49" s="25" t="s">
        <v>71</v>
      </c>
      <c r="F49" s="41">
        <v>30</v>
      </c>
      <c r="G49" s="27">
        <v>0</v>
      </c>
      <c r="H49" s="27"/>
      <c r="I49" s="27">
        <f>F49*G49</f>
        <v>0</v>
      </c>
      <c r="J49" s="27">
        <f t="shared" si="1"/>
        <v>0</v>
      </c>
    </row>
    <row r="50" spans="1:10" ht="23.1" customHeight="1" x14ac:dyDescent="0.3">
      <c r="A50" s="66">
        <v>32</v>
      </c>
      <c r="B50" s="28" t="s">
        <v>29</v>
      </c>
      <c r="C50" s="29" t="s">
        <v>92</v>
      </c>
      <c r="D50" s="29" t="s">
        <v>93</v>
      </c>
      <c r="E50" s="29" t="s">
        <v>71</v>
      </c>
      <c r="F50" s="42">
        <v>30</v>
      </c>
      <c r="G50" s="31">
        <v>0</v>
      </c>
      <c r="H50" s="31">
        <f>F50*G50</f>
        <v>0</v>
      </c>
      <c r="I50" s="31"/>
      <c r="J50" s="31">
        <f t="shared" si="1"/>
        <v>0</v>
      </c>
    </row>
    <row r="51" spans="1:10" ht="23.1" customHeight="1" x14ac:dyDescent="0.3">
      <c r="A51" s="65">
        <v>33</v>
      </c>
      <c r="B51" s="24" t="s">
        <v>25</v>
      </c>
      <c r="C51" s="25" t="s">
        <v>94</v>
      </c>
      <c r="D51" s="25" t="s">
        <v>95</v>
      </c>
      <c r="E51" s="25" t="s">
        <v>71</v>
      </c>
      <c r="F51" s="41">
        <v>325</v>
      </c>
      <c r="G51" s="27">
        <v>0</v>
      </c>
      <c r="H51" s="27"/>
      <c r="I51" s="27">
        <f>F51*G51</f>
        <v>0</v>
      </c>
      <c r="J51" s="27">
        <f t="shared" si="1"/>
        <v>0</v>
      </c>
    </row>
    <row r="52" spans="1:10" ht="23.1" customHeight="1" x14ac:dyDescent="0.3">
      <c r="A52" s="65">
        <v>34</v>
      </c>
      <c r="B52" s="24" t="s">
        <v>25</v>
      </c>
      <c r="C52" s="25" t="s">
        <v>96</v>
      </c>
      <c r="D52" s="25" t="s">
        <v>97</v>
      </c>
      <c r="E52" s="25" t="s">
        <v>54</v>
      </c>
      <c r="F52" s="41">
        <v>64</v>
      </c>
      <c r="G52" s="27">
        <v>0</v>
      </c>
      <c r="H52" s="27"/>
      <c r="I52" s="27">
        <f>F52*G52</f>
        <v>0</v>
      </c>
      <c r="J52" s="27">
        <f t="shared" si="1"/>
        <v>0</v>
      </c>
    </row>
    <row r="53" spans="1:10" ht="23.1" customHeight="1" x14ac:dyDescent="0.3">
      <c r="A53" s="66">
        <v>35</v>
      </c>
      <c r="B53" s="28" t="s">
        <v>29</v>
      </c>
      <c r="C53" s="29" t="s">
        <v>98</v>
      </c>
      <c r="D53" s="29" t="s">
        <v>99</v>
      </c>
      <c r="E53" s="29" t="s">
        <v>71</v>
      </c>
      <c r="F53" s="42">
        <v>45</v>
      </c>
      <c r="G53" s="31">
        <v>0</v>
      </c>
      <c r="H53" s="31">
        <f t="shared" ref="H53:H62" si="2">F53*G53</f>
        <v>0</v>
      </c>
      <c r="I53" s="31"/>
      <c r="J53" s="31">
        <f t="shared" si="1"/>
        <v>0</v>
      </c>
    </row>
    <row r="54" spans="1:10" ht="23.1" customHeight="1" x14ac:dyDescent="0.3">
      <c r="A54" s="66">
        <v>36</v>
      </c>
      <c r="B54" s="28" t="s">
        <v>29</v>
      </c>
      <c r="C54" s="29" t="s">
        <v>98</v>
      </c>
      <c r="D54" s="29" t="s">
        <v>100</v>
      </c>
      <c r="E54" s="29" t="s">
        <v>71</v>
      </c>
      <c r="F54" s="42">
        <v>5</v>
      </c>
      <c r="G54" s="31">
        <v>0</v>
      </c>
      <c r="H54" s="31">
        <f t="shared" si="2"/>
        <v>0</v>
      </c>
      <c r="I54" s="31"/>
      <c r="J54" s="31">
        <f t="shared" si="1"/>
        <v>0</v>
      </c>
    </row>
    <row r="55" spans="1:10" ht="23.1" customHeight="1" x14ac:dyDescent="0.3">
      <c r="A55" s="66">
        <v>37</v>
      </c>
      <c r="B55" s="28" t="s">
        <v>29</v>
      </c>
      <c r="C55" s="29" t="s">
        <v>101</v>
      </c>
      <c r="D55" s="29" t="s">
        <v>102</v>
      </c>
      <c r="E55" s="29" t="s">
        <v>71</v>
      </c>
      <c r="F55" s="42">
        <v>20</v>
      </c>
      <c r="G55" s="31">
        <v>0</v>
      </c>
      <c r="H55" s="31">
        <f t="shared" si="2"/>
        <v>0</v>
      </c>
      <c r="I55" s="31"/>
      <c r="J55" s="31">
        <f t="shared" si="1"/>
        <v>0</v>
      </c>
    </row>
    <row r="56" spans="1:10" ht="23.1" customHeight="1" x14ac:dyDescent="0.3">
      <c r="A56" s="66">
        <v>38</v>
      </c>
      <c r="B56" s="28" t="s">
        <v>29</v>
      </c>
      <c r="C56" s="29" t="s">
        <v>101</v>
      </c>
      <c r="D56" s="29" t="s">
        <v>103</v>
      </c>
      <c r="E56" s="29" t="s">
        <v>71</v>
      </c>
      <c r="F56" s="42">
        <v>75</v>
      </c>
      <c r="G56" s="31">
        <v>0</v>
      </c>
      <c r="H56" s="31">
        <f t="shared" si="2"/>
        <v>0</v>
      </c>
      <c r="I56" s="31"/>
      <c r="J56" s="31">
        <f t="shared" si="1"/>
        <v>0</v>
      </c>
    </row>
    <row r="57" spans="1:10" ht="23.1" customHeight="1" x14ac:dyDescent="0.3">
      <c r="A57" s="66">
        <v>39</v>
      </c>
      <c r="B57" s="28" t="s">
        <v>29</v>
      </c>
      <c r="C57" s="29" t="s">
        <v>104</v>
      </c>
      <c r="D57" s="29" t="s">
        <v>105</v>
      </c>
      <c r="E57" s="29" t="s">
        <v>71</v>
      </c>
      <c r="F57" s="42">
        <v>40</v>
      </c>
      <c r="G57" s="31">
        <v>0</v>
      </c>
      <c r="H57" s="31">
        <f t="shared" si="2"/>
        <v>0</v>
      </c>
      <c r="I57" s="31"/>
      <c r="J57" s="31">
        <f t="shared" si="1"/>
        <v>0</v>
      </c>
    </row>
    <row r="58" spans="1:10" ht="23.1" customHeight="1" x14ac:dyDescent="0.3">
      <c r="A58" s="66">
        <v>40</v>
      </c>
      <c r="B58" s="28" t="s">
        <v>29</v>
      </c>
      <c r="C58" s="29" t="s">
        <v>106</v>
      </c>
      <c r="D58" s="29" t="s">
        <v>107</v>
      </c>
      <c r="E58" s="29" t="s">
        <v>71</v>
      </c>
      <c r="F58" s="42">
        <v>20</v>
      </c>
      <c r="G58" s="31">
        <v>0</v>
      </c>
      <c r="H58" s="31">
        <f t="shared" si="2"/>
        <v>0</v>
      </c>
      <c r="I58" s="31"/>
      <c r="J58" s="31">
        <f t="shared" si="1"/>
        <v>0</v>
      </c>
    </row>
    <row r="59" spans="1:10" ht="23.1" customHeight="1" x14ac:dyDescent="0.3">
      <c r="A59" s="66">
        <v>41</v>
      </c>
      <c r="B59" s="28" t="s">
        <v>29</v>
      </c>
      <c r="C59" s="29" t="s">
        <v>106</v>
      </c>
      <c r="D59" s="29" t="s">
        <v>108</v>
      </c>
      <c r="E59" s="29" t="s">
        <v>71</v>
      </c>
      <c r="F59" s="42">
        <v>30</v>
      </c>
      <c r="G59" s="31">
        <v>0</v>
      </c>
      <c r="H59" s="31">
        <f t="shared" si="2"/>
        <v>0</v>
      </c>
      <c r="I59" s="31"/>
      <c r="J59" s="31">
        <f t="shared" si="1"/>
        <v>0</v>
      </c>
    </row>
    <row r="60" spans="1:10" ht="23.1" customHeight="1" x14ac:dyDescent="0.3">
      <c r="A60" s="66">
        <v>42</v>
      </c>
      <c r="B60" s="28" t="s">
        <v>29</v>
      </c>
      <c r="C60" s="29" t="s">
        <v>109</v>
      </c>
      <c r="D60" s="29" t="s">
        <v>110</v>
      </c>
      <c r="E60" s="29" t="s">
        <v>71</v>
      </c>
      <c r="F60" s="42">
        <v>40</v>
      </c>
      <c r="G60" s="31">
        <v>0</v>
      </c>
      <c r="H60" s="31">
        <f t="shared" si="2"/>
        <v>0</v>
      </c>
      <c r="I60" s="31"/>
      <c r="J60" s="31">
        <f t="shared" si="1"/>
        <v>0</v>
      </c>
    </row>
    <row r="61" spans="1:10" ht="23.1" customHeight="1" x14ac:dyDescent="0.3">
      <c r="A61" s="66">
        <v>43</v>
      </c>
      <c r="B61" s="28" t="s">
        <v>29</v>
      </c>
      <c r="C61" s="29" t="s">
        <v>109</v>
      </c>
      <c r="D61" s="29" t="s">
        <v>111</v>
      </c>
      <c r="E61" s="29" t="s">
        <v>71</v>
      </c>
      <c r="F61" s="42">
        <v>30</v>
      </c>
      <c r="G61" s="31">
        <v>0</v>
      </c>
      <c r="H61" s="31">
        <f t="shared" si="2"/>
        <v>0</v>
      </c>
      <c r="I61" s="31"/>
      <c r="J61" s="31">
        <f t="shared" si="1"/>
        <v>0</v>
      </c>
    </row>
    <row r="62" spans="1:10" ht="23.1" customHeight="1" x14ac:dyDescent="0.3">
      <c r="A62" s="66">
        <v>44</v>
      </c>
      <c r="B62" s="28" t="s">
        <v>29</v>
      </c>
      <c r="C62" s="29" t="s">
        <v>112</v>
      </c>
      <c r="D62" s="29" t="s">
        <v>113</v>
      </c>
      <c r="E62" s="29" t="s">
        <v>71</v>
      </c>
      <c r="F62" s="42">
        <v>20</v>
      </c>
      <c r="G62" s="31">
        <v>0</v>
      </c>
      <c r="H62" s="31">
        <f t="shared" si="2"/>
        <v>0</v>
      </c>
      <c r="I62" s="31"/>
      <c r="J62" s="31">
        <f t="shared" si="1"/>
        <v>0</v>
      </c>
    </row>
    <row r="63" spans="1:10" ht="23.1" customHeight="1" x14ac:dyDescent="0.3">
      <c r="A63" s="65">
        <v>45</v>
      </c>
      <c r="B63" s="24" t="s">
        <v>25</v>
      </c>
      <c r="C63" s="25" t="s">
        <v>114</v>
      </c>
      <c r="D63" s="25" t="s">
        <v>115</v>
      </c>
      <c r="E63" s="25" t="s">
        <v>32</v>
      </c>
      <c r="F63" s="41">
        <v>64</v>
      </c>
      <c r="G63" s="27">
        <v>0</v>
      </c>
      <c r="H63" s="27"/>
      <c r="I63" s="27">
        <f>F63*G63</f>
        <v>0</v>
      </c>
      <c r="J63" s="27">
        <f t="shared" si="1"/>
        <v>0</v>
      </c>
    </row>
    <row r="64" spans="1:10" ht="23.1" customHeight="1" x14ac:dyDescent="0.3">
      <c r="A64" s="66">
        <v>46</v>
      </c>
      <c r="B64" s="28" t="s">
        <v>29</v>
      </c>
      <c r="C64" s="29" t="s">
        <v>116</v>
      </c>
      <c r="D64" s="29" t="s">
        <v>117</v>
      </c>
      <c r="E64" s="29" t="s">
        <v>32</v>
      </c>
      <c r="F64" s="42">
        <v>64</v>
      </c>
      <c r="G64" s="31">
        <v>0</v>
      </c>
      <c r="H64" s="31">
        <f>F64*G64</f>
        <v>0</v>
      </c>
      <c r="I64" s="31"/>
      <c r="J64" s="31">
        <f t="shared" si="1"/>
        <v>0</v>
      </c>
    </row>
    <row r="65" spans="1:10" ht="23.1" customHeight="1" x14ac:dyDescent="0.3">
      <c r="A65" s="65">
        <v>47</v>
      </c>
      <c r="B65" s="24" t="s">
        <v>25</v>
      </c>
      <c r="C65" s="25" t="s">
        <v>118</v>
      </c>
      <c r="D65" s="25" t="s">
        <v>119</v>
      </c>
      <c r="E65" s="25" t="s">
        <v>54</v>
      </c>
      <c r="F65" s="41">
        <v>70</v>
      </c>
      <c r="G65" s="27">
        <v>0</v>
      </c>
      <c r="H65" s="27"/>
      <c r="I65" s="27">
        <f>F65*G65</f>
        <v>0</v>
      </c>
      <c r="J65" s="27">
        <f t="shared" si="1"/>
        <v>0</v>
      </c>
    </row>
    <row r="66" spans="1:10" ht="23.1" customHeight="1" x14ac:dyDescent="0.3">
      <c r="A66" s="66">
        <v>48</v>
      </c>
      <c r="B66" s="28" t="s">
        <v>29</v>
      </c>
      <c r="C66" s="29" t="s">
        <v>120</v>
      </c>
      <c r="D66" s="29" t="s">
        <v>121</v>
      </c>
      <c r="E66" s="29" t="s">
        <v>32</v>
      </c>
      <c r="F66" s="42">
        <v>1</v>
      </c>
      <c r="G66" s="31">
        <v>0</v>
      </c>
      <c r="H66" s="31">
        <f>F66*G66</f>
        <v>0</v>
      </c>
      <c r="I66" s="31"/>
      <c r="J66" s="31">
        <f t="shared" si="1"/>
        <v>0</v>
      </c>
    </row>
    <row r="67" spans="1:10" ht="23.1" customHeight="1" x14ac:dyDescent="0.3">
      <c r="A67" s="65">
        <v>49</v>
      </c>
      <c r="B67" s="24" t="s">
        <v>25</v>
      </c>
      <c r="C67" s="25" t="s">
        <v>122</v>
      </c>
      <c r="D67" s="25" t="s">
        <v>123</v>
      </c>
      <c r="E67" s="25" t="s">
        <v>28</v>
      </c>
      <c r="F67" s="41">
        <v>16</v>
      </c>
      <c r="G67" s="27">
        <v>0</v>
      </c>
      <c r="H67" s="27"/>
      <c r="I67" s="27">
        <f>F67*G67</f>
        <v>0</v>
      </c>
      <c r="J67" s="27">
        <f t="shared" si="1"/>
        <v>0</v>
      </c>
    </row>
    <row r="68" spans="1:10" ht="23.1" customHeight="1" x14ac:dyDescent="0.3">
      <c r="A68" s="65">
        <v>50</v>
      </c>
      <c r="B68" s="24" t="s">
        <v>25</v>
      </c>
      <c r="C68" s="25" t="s">
        <v>124</v>
      </c>
      <c r="D68" s="25" t="s">
        <v>125</v>
      </c>
      <c r="E68" s="25" t="s">
        <v>28</v>
      </c>
      <c r="F68" s="41">
        <v>5</v>
      </c>
      <c r="G68" s="27">
        <v>0</v>
      </c>
      <c r="H68" s="27"/>
      <c r="I68" s="27">
        <f>F68*G68</f>
        <v>0</v>
      </c>
      <c r="J68" s="27">
        <f t="shared" si="1"/>
        <v>0</v>
      </c>
    </row>
    <row r="69" spans="1:10" ht="23.1" customHeight="1" x14ac:dyDescent="0.3">
      <c r="A69" s="65">
        <v>51</v>
      </c>
      <c r="B69" s="24" t="s">
        <v>25</v>
      </c>
      <c r="C69" s="25" t="s">
        <v>126</v>
      </c>
      <c r="D69" s="25" t="s">
        <v>127</v>
      </c>
      <c r="E69" s="25" t="s">
        <v>28</v>
      </c>
      <c r="F69" s="41">
        <v>20</v>
      </c>
      <c r="G69" s="27">
        <v>0</v>
      </c>
      <c r="H69" s="27"/>
      <c r="I69" s="27">
        <f>F69*G69</f>
        <v>0</v>
      </c>
      <c r="J69" s="27">
        <f t="shared" si="1"/>
        <v>0</v>
      </c>
    </row>
    <row r="70" spans="1:10" ht="23.1" customHeight="1" x14ac:dyDescent="0.3">
      <c r="A70" s="43"/>
      <c r="B70" s="44"/>
      <c r="C70" s="45"/>
      <c r="D70" s="45"/>
      <c r="E70" s="45"/>
      <c r="F70" s="46"/>
      <c r="G70" s="47"/>
      <c r="H70" s="38">
        <f>SUM(H19:H69)</f>
        <v>0</v>
      </c>
      <c r="I70" s="38">
        <f>SUM(I19:I69)</f>
        <v>0</v>
      </c>
      <c r="J70" s="38">
        <f>SUM(J19:J69)</f>
        <v>0</v>
      </c>
    </row>
    <row r="71" spans="1:10" ht="23.1" customHeight="1" x14ac:dyDescent="0.3">
      <c r="A71" s="43"/>
      <c r="B71" s="44"/>
      <c r="C71" s="45"/>
      <c r="D71" s="45"/>
      <c r="E71" s="45"/>
      <c r="F71" s="46"/>
      <c r="G71" s="47"/>
      <c r="H71" s="38"/>
      <c r="I71" s="38"/>
      <c r="J71" s="38"/>
    </row>
    <row r="72" spans="1:10" ht="23.1" customHeight="1" x14ac:dyDescent="0.3">
      <c r="A72" s="48"/>
      <c r="B72" s="49" t="s">
        <v>22</v>
      </c>
      <c r="C72" s="50"/>
      <c r="D72" s="21" t="s">
        <v>128</v>
      </c>
      <c r="E72" s="50"/>
      <c r="F72" s="51"/>
      <c r="G72" s="52"/>
      <c r="H72" s="53"/>
      <c r="I72" s="53"/>
      <c r="J72" s="53"/>
    </row>
    <row r="73" spans="1:10" ht="22.8" x14ac:dyDescent="0.3">
      <c r="A73" s="65">
        <v>1</v>
      </c>
      <c r="B73" s="24" t="s">
        <v>25</v>
      </c>
      <c r="C73" s="25" t="s">
        <v>129</v>
      </c>
      <c r="D73" s="25" t="s">
        <v>130</v>
      </c>
      <c r="E73" s="25" t="s">
        <v>29</v>
      </c>
      <c r="F73" s="26">
        <v>80</v>
      </c>
      <c r="G73" s="27">
        <v>0</v>
      </c>
      <c r="H73" s="27"/>
      <c r="I73" s="27">
        <f>F73*G73</f>
        <v>0</v>
      </c>
      <c r="J73" s="27">
        <f t="shared" ref="J73:J81" si="3">F73*G73</f>
        <v>0</v>
      </c>
    </row>
    <row r="74" spans="1:10" ht="23.1" customHeight="1" x14ac:dyDescent="0.3">
      <c r="A74" s="66">
        <v>2</v>
      </c>
      <c r="B74" s="28" t="s">
        <v>29</v>
      </c>
      <c r="C74" s="29" t="s">
        <v>131</v>
      </c>
      <c r="D74" s="29" t="s">
        <v>132</v>
      </c>
      <c r="E74" s="29" t="s">
        <v>29</v>
      </c>
      <c r="F74" s="30">
        <v>70</v>
      </c>
      <c r="G74" s="31">
        <v>0</v>
      </c>
      <c r="H74" s="31">
        <f>F74*G74</f>
        <v>0</v>
      </c>
      <c r="I74" s="31"/>
      <c r="J74" s="31">
        <f t="shared" si="3"/>
        <v>0</v>
      </c>
    </row>
    <row r="75" spans="1:10" ht="23.1" customHeight="1" x14ac:dyDescent="0.3">
      <c r="A75" s="66">
        <v>3</v>
      </c>
      <c r="B75" s="28" t="s">
        <v>29</v>
      </c>
      <c r="C75" s="29" t="s">
        <v>133</v>
      </c>
      <c r="D75" s="29" t="s">
        <v>134</v>
      </c>
      <c r="E75" s="29" t="s">
        <v>29</v>
      </c>
      <c r="F75" s="30">
        <v>10</v>
      </c>
      <c r="G75" s="31">
        <v>0</v>
      </c>
      <c r="H75" s="31">
        <f>F75*G75</f>
        <v>0</v>
      </c>
      <c r="I75" s="31"/>
      <c r="J75" s="31">
        <f t="shared" si="3"/>
        <v>0</v>
      </c>
    </row>
    <row r="76" spans="1:10" ht="23.1" customHeight="1" x14ac:dyDescent="0.3">
      <c r="A76" s="65">
        <v>4</v>
      </c>
      <c r="B76" s="24" t="s">
        <v>25</v>
      </c>
      <c r="C76" s="25" t="s">
        <v>135</v>
      </c>
      <c r="D76" s="25" t="s">
        <v>136</v>
      </c>
      <c r="E76" s="25" t="s">
        <v>54</v>
      </c>
      <c r="F76" s="26">
        <v>2</v>
      </c>
      <c r="G76" s="27">
        <v>0</v>
      </c>
      <c r="H76" s="27"/>
      <c r="I76" s="27">
        <f>F76*G76</f>
        <v>0</v>
      </c>
      <c r="J76" s="27">
        <f t="shared" si="3"/>
        <v>0</v>
      </c>
    </row>
    <row r="77" spans="1:10" ht="23.1" customHeight="1" x14ac:dyDescent="0.3">
      <c r="A77" s="66">
        <v>5</v>
      </c>
      <c r="B77" s="28" t="s">
        <v>29</v>
      </c>
      <c r="C77" s="29" t="s">
        <v>137</v>
      </c>
      <c r="D77" s="29" t="s">
        <v>138</v>
      </c>
      <c r="E77" s="29" t="s">
        <v>42</v>
      </c>
      <c r="F77" s="30">
        <v>2</v>
      </c>
      <c r="G77" s="31">
        <v>0</v>
      </c>
      <c r="H77" s="31">
        <f>F77*G77</f>
        <v>0</v>
      </c>
      <c r="I77" s="31"/>
      <c r="J77" s="31">
        <f t="shared" si="3"/>
        <v>0</v>
      </c>
    </row>
    <row r="78" spans="1:10" ht="23.1" customHeight="1" x14ac:dyDescent="0.3">
      <c r="A78" s="65">
        <v>6</v>
      </c>
      <c r="B78" s="24" t="s">
        <v>25</v>
      </c>
      <c r="C78" s="25" t="s">
        <v>139</v>
      </c>
      <c r="D78" s="25" t="s">
        <v>140</v>
      </c>
      <c r="E78" s="25" t="s">
        <v>54</v>
      </c>
      <c r="F78" s="26">
        <v>18</v>
      </c>
      <c r="G78" s="27">
        <v>0</v>
      </c>
      <c r="H78" s="27"/>
      <c r="I78" s="27">
        <f>F78*G78</f>
        <v>0</v>
      </c>
      <c r="J78" s="27">
        <f t="shared" si="3"/>
        <v>0</v>
      </c>
    </row>
    <row r="79" spans="1:10" ht="23.1" customHeight="1" x14ac:dyDescent="0.3">
      <c r="A79" s="66">
        <v>7</v>
      </c>
      <c r="B79" s="28" t="s">
        <v>29</v>
      </c>
      <c r="C79" s="29" t="s">
        <v>141</v>
      </c>
      <c r="D79" s="29" t="s">
        <v>142</v>
      </c>
      <c r="E79" s="29" t="s">
        <v>54</v>
      </c>
      <c r="F79" s="30">
        <v>15</v>
      </c>
      <c r="G79" s="31">
        <v>0</v>
      </c>
      <c r="H79" s="31">
        <f>F79*G79</f>
        <v>0</v>
      </c>
      <c r="I79" s="31"/>
      <c r="J79" s="31">
        <f t="shared" si="3"/>
        <v>0</v>
      </c>
    </row>
    <row r="80" spans="1:10" ht="23.1" customHeight="1" x14ac:dyDescent="0.3">
      <c r="A80" s="66">
        <v>8</v>
      </c>
      <c r="B80" s="28" t="s">
        <v>29</v>
      </c>
      <c r="C80" s="29" t="s">
        <v>143</v>
      </c>
      <c r="D80" s="29" t="s">
        <v>144</v>
      </c>
      <c r="E80" s="29" t="s">
        <v>54</v>
      </c>
      <c r="F80" s="30">
        <v>15</v>
      </c>
      <c r="G80" s="31">
        <v>0</v>
      </c>
      <c r="H80" s="31">
        <f>F80*G80</f>
        <v>0</v>
      </c>
      <c r="I80" s="31"/>
      <c r="J80" s="31">
        <f t="shared" si="3"/>
        <v>0</v>
      </c>
    </row>
    <row r="81" spans="1:10" ht="23.1" customHeight="1" x14ac:dyDescent="0.3">
      <c r="A81" s="66">
        <v>9</v>
      </c>
      <c r="B81" s="28" t="s">
        <v>29</v>
      </c>
      <c r="C81" s="29" t="s">
        <v>145</v>
      </c>
      <c r="D81" s="29" t="s">
        <v>146</v>
      </c>
      <c r="E81" s="29" t="s">
        <v>54</v>
      </c>
      <c r="F81" s="30">
        <v>3</v>
      </c>
      <c r="G81" s="31">
        <v>0</v>
      </c>
      <c r="H81" s="31">
        <f>F81*G81</f>
        <v>0</v>
      </c>
      <c r="I81" s="31"/>
      <c r="J81" s="31">
        <f t="shared" si="3"/>
        <v>0</v>
      </c>
    </row>
    <row r="82" spans="1:10" ht="23.1" customHeight="1" x14ac:dyDescent="0.3">
      <c r="A82" s="33"/>
      <c r="B82" s="34"/>
      <c r="C82" s="35"/>
      <c r="D82" s="35"/>
      <c r="E82" s="34"/>
      <c r="F82" s="54"/>
      <c r="G82" s="55"/>
      <c r="H82" s="38">
        <f>SUM(H73:H81)</f>
        <v>0</v>
      </c>
      <c r="I82" s="38">
        <f>SUM(I73:I81)</f>
        <v>0</v>
      </c>
      <c r="J82" s="38">
        <f>SUM(J73:J81)</f>
        <v>0</v>
      </c>
    </row>
    <row r="83" spans="1:10" ht="23.1" customHeight="1" x14ac:dyDescent="0.3">
      <c r="A83" s="56"/>
      <c r="B83" s="57"/>
      <c r="C83" s="58"/>
      <c r="D83" s="58" t="s">
        <v>147</v>
      </c>
      <c r="E83" s="57"/>
      <c r="F83" s="59"/>
      <c r="G83" s="60"/>
      <c r="H83" s="60">
        <f>SUM(H17,H70,H82)</f>
        <v>0</v>
      </c>
      <c r="I83" s="60">
        <f>SUM(I17,I70,I82)</f>
        <v>0</v>
      </c>
      <c r="J83" s="60">
        <f>SUM(J17,J70,J82)</f>
        <v>0</v>
      </c>
    </row>
  </sheetData>
  <mergeCells count="2">
    <mergeCell ref="A1:H1"/>
    <mergeCell ref="A8:C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5999-66B4-465E-B4BB-B414F6DF6FD5}">
  <dimension ref="A1:AK119"/>
  <sheetViews>
    <sheetView workbookViewId="0">
      <selection activeCell="G20" sqref="G20"/>
    </sheetView>
  </sheetViews>
  <sheetFormatPr defaultColWidth="9.109375" defaultRowHeight="10.199999999999999" x14ac:dyDescent="0.2"/>
  <cols>
    <col min="1" max="1" width="6.6640625" style="106" customWidth="1"/>
    <col min="2" max="2" width="3.6640625" style="116" customWidth="1"/>
    <col min="3" max="3" width="13" style="108" customWidth="1"/>
    <col min="4" max="4" width="35.6640625" style="109" customWidth="1"/>
    <col min="5" max="5" width="10.6640625" style="110" customWidth="1"/>
    <col min="6" max="6" width="5.33203125" style="111" customWidth="1"/>
    <col min="7" max="7" width="8.6640625" style="112" customWidth="1"/>
    <col min="8" max="9" width="9.6640625" style="112" hidden="1" customWidth="1"/>
    <col min="10" max="10" width="9.6640625" style="112" customWidth="1"/>
    <col min="11" max="11" width="7.44140625" style="113" hidden="1" customWidth="1"/>
    <col min="12" max="12" width="8.33203125" style="113" hidden="1" customWidth="1"/>
    <col min="13" max="13" width="9.109375" style="110" hidden="1" customWidth="1"/>
    <col min="14" max="14" width="7" style="110" hidden="1" customWidth="1"/>
    <col min="15" max="15" width="3.5546875" style="111" customWidth="1"/>
    <col min="16" max="16" width="12.6640625" style="111" hidden="1" customWidth="1"/>
    <col min="17" max="19" width="13.33203125" style="110" hidden="1" customWidth="1"/>
    <col min="20" max="20" width="10.5546875" style="114" hidden="1" customWidth="1"/>
    <col min="21" max="21" width="10.33203125" style="114" hidden="1" customWidth="1"/>
    <col min="22" max="22" width="5.6640625" style="114" hidden="1" customWidth="1"/>
    <col min="23" max="23" width="9.109375" style="115" hidden="1" customWidth="1"/>
    <col min="24" max="25" width="5.6640625" style="111" hidden="1" customWidth="1"/>
    <col min="26" max="26" width="7.5546875" style="111" hidden="1" customWidth="1"/>
    <col min="27" max="27" width="24.88671875" style="111" hidden="1" customWidth="1"/>
    <col min="28" max="28" width="4.33203125" style="111" hidden="1" customWidth="1"/>
    <col min="29" max="29" width="8.33203125" style="111" hidden="1" customWidth="1"/>
    <col min="30" max="30" width="8.6640625" style="111" hidden="1" customWidth="1"/>
    <col min="31" max="34" width="9.109375" style="111" hidden="1" customWidth="1"/>
    <col min="35" max="35" width="9.109375" style="69"/>
    <col min="36" max="37" width="0" style="69" hidden="1" customWidth="1"/>
    <col min="38" max="16384" width="9.109375" style="69"/>
  </cols>
  <sheetData>
    <row r="1" spans="1:37" x14ac:dyDescent="0.2">
      <c r="A1" s="68" t="s">
        <v>492</v>
      </c>
      <c r="B1" s="69"/>
      <c r="C1" s="69"/>
      <c r="D1" s="69"/>
      <c r="E1" s="68" t="s">
        <v>154</v>
      </c>
      <c r="F1" s="69"/>
      <c r="G1" s="70"/>
      <c r="H1" s="69"/>
      <c r="I1" s="69"/>
      <c r="J1" s="70"/>
      <c r="K1" s="71"/>
      <c r="L1" s="69"/>
      <c r="M1" s="69"/>
      <c r="N1" s="69"/>
      <c r="O1" s="69"/>
      <c r="P1" s="69"/>
      <c r="Q1" s="72"/>
      <c r="R1" s="72"/>
      <c r="S1" s="72"/>
      <c r="T1" s="69"/>
      <c r="U1" s="69"/>
      <c r="V1" s="69"/>
      <c r="W1" s="69"/>
      <c r="X1" s="69"/>
      <c r="Y1" s="69"/>
      <c r="Z1" s="73" t="s">
        <v>155</v>
      </c>
      <c r="AA1" s="74" t="s">
        <v>156</v>
      </c>
      <c r="AB1" s="73" t="s">
        <v>157</v>
      </c>
      <c r="AC1" s="73" t="s">
        <v>158</v>
      </c>
      <c r="AD1" s="73" t="s">
        <v>159</v>
      </c>
      <c r="AE1" s="75" t="s">
        <v>160</v>
      </c>
      <c r="AF1" s="76" t="s">
        <v>161</v>
      </c>
      <c r="AG1" s="69"/>
      <c r="AH1" s="69"/>
    </row>
    <row r="2" spans="1:37" x14ac:dyDescent="0.2">
      <c r="A2" s="68" t="s">
        <v>162</v>
      </c>
      <c r="B2" s="69"/>
      <c r="C2" s="69"/>
      <c r="D2" s="69"/>
      <c r="E2" s="68" t="s">
        <v>163</v>
      </c>
      <c r="F2" s="69"/>
      <c r="G2" s="70"/>
      <c r="H2" s="77"/>
      <c r="I2" s="69"/>
      <c r="J2" s="70"/>
      <c r="K2" s="71"/>
      <c r="L2" s="69"/>
      <c r="M2" s="69"/>
      <c r="N2" s="69"/>
      <c r="O2" s="69"/>
      <c r="P2" s="69"/>
      <c r="Q2" s="72"/>
      <c r="R2" s="72"/>
      <c r="S2" s="72"/>
      <c r="T2" s="69"/>
      <c r="U2" s="69"/>
      <c r="V2" s="69"/>
      <c r="W2" s="69"/>
      <c r="X2" s="69"/>
      <c r="Y2" s="69"/>
      <c r="Z2" s="73" t="s">
        <v>164</v>
      </c>
      <c r="AA2" s="78" t="s">
        <v>165</v>
      </c>
      <c r="AB2" s="78" t="s">
        <v>166</v>
      </c>
      <c r="AC2" s="78"/>
      <c r="AD2" s="79"/>
      <c r="AE2" s="75">
        <v>1</v>
      </c>
      <c r="AF2" s="80">
        <v>123.5</v>
      </c>
      <c r="AG2" s="69"/>
      <c r="AH2" s="69"/>
    </row>
    <row r="3" spans="1:37" x14ac:dyDescent="0.2">
      <c r="A3" s="68" t="s">
        <v>167</v>
      </c>
      <c r="B3" s="69"/>
      <c r="C3" s="69"/>
      <c r="D3" s="69"/>
      <c r="E3" s="68" t="s">
        <v>148</v>
      </c>
      <c r="F3" s="69"/>
      <c r="G3" s="70"/>
      <c r="H3" s="69"/>
      <c r="I3" s="69"/>
      <c r="J3" s="70"/>
      <c r="K3" s="71"/>
      <c r="L3" s="69"/>
      <c r="M3" s="69"/>
      <c r="N3" s="69"/>
      <c r="O3" s="69"/>
      <c r="P3" s="69"/>
      <c r="Q3" s="72"/>
      <c r="R3" s="72"/>
      <c r="S3" s="72"/>
      <c r="T3" s="69"/>
      <c r="U3" s="69"/>
      <c r="V3" s="69"/>
      <c r="W3" s="69"/>
      <c r="X3" s="69"/>
      <c r="Y3" s="69"/>
      <c r="Z3" s="73" t="s">
        <v>168</v>
      </c>
      <c r="AA3" s="78" t="s">
        <v>169</v>
      </c>
      <c r="AB3" s="78" t="s">
        <v>166</v>
      </c>
      <c r="AC3" s="78" t="s">
        <v>170</v>
      </c>
      <c r="AD3" s="79" t="s">
        <v>171</v>
      </c>
      <c r="AE3" s="75">
        <v>2</v>
      </c>
      <c r="AF3" s="81">
        <v>123.46</v>
      </c>
      <c r="AG3" s="69"/>
      <c r="AH3" s="69"/>
    </row>
    <row r="4" spans="1:37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2"/>
      <c r="R4" s="72"/>
      <c r="S4" s="72"/>
      <c r="T4" s="69"/>
      <c r="U4" s="69"/>
      <c r="V4" s="69"/>
      <c r="W4" s="69"/>
      <c r="X4" s="69"/>
      <c r="Y4" s="69"/>
      <c r="Z4" s="73" t="s">
        <v>172</v>
      </c>
      <c r="AA4" s="78" t="s">
        <v>173</v>
      </c>
      <c r="AB4" s="78" t="s">
        <v>166</v>
      </c>
      <c r="AC4" s="78"/>
      <c r="AD4" s="79"/>
      <c r="AE4" s="75">
        <v>3</v>
      </c>
      <c r="AF4" s="82">
        <v>123.45699999999999</v>
      </c>
      <c r="AG4" s="69"/>
      <c r="AH4" s="69"/>
    </row>
    <row r="5" spans="1:37" x14ac:dyDescent="0.2">
      <c r="A5" s="68" t="s">
        <v>493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2"/>
      <c r="R5" s="72"/>
      <c r="S5" s="72"/>
      <c r="T5" s="69"/>
      <c r="U5" s="69"/>
      <c r="V5" s="69"/>
      <c r="W5" s="69"/>
      <c r="X5" s="69"/>
      <c r="Y5" s="69"/>
      <c r="Z5" s="73" t="s">
        <v>174</v>
      </c>
      <c r="AA5" s="78" t="s">
        <v>169</v>
      </c>
      <c r="AB5" s="78" t="s">
        <v>166</v>
      </c>
      <c r="AC5" s="78" t="s">
        <v>170</v>
      </c>
      <c r="AD5" s="79" t="s">
        <v>171</v>
      </c>
      <c r="AE5" s="75">
        <v>4</v>
      </c>
      <c r="AF5" s="83">
        <v>123.4567</v>
      </c>
      <c r="AG5" s="69"/>
      <c r="AH5" s="69"/>
    </row>
    <row r="6" spans="1:37" x14ac:dyDescent="0.2">
      <c r="A6" s="68" t="s">
        <v>175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72"/>
      <c r="R6" s="72"/>
      <c r="S6" s="72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75" t="s">
        <v>176</v>
      </c>
      <c r="AF6" s="81">
        <v>123.46</v>
      </c>
      <c r="AG6" s="69"/>
      <c r="AH6" s="69"/>
    </row>
    <row r="7" spans="1:37" x14ac:dyDescent="0.2">
      <c r="A7" s="68" t="s">
        <v>177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72"/>
      <c r="R7" s="72"/>
      <c r="S7" s="72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37" ht="13.8" x14ac:dyDescent="0.3">
      <c r="A8" s="69"/>
      <c r="B8" s="84"/>
      <c r="C8" s="77"/>
      <c r="D8" s="85" t="str">
        <f>CONCATENATE(AA2," ",AB2," ",AC2," ",AD2)</f>
        <v xml:space="preserve">Prehľad rozpočtových nákladov v EUR  </v>
      </c>
      <c r="E8" s="72"/>
      <c r="F8" s="69"/>
      <c r="G8" s="70"/>
      <c r="H8" s="70"/>
      <c r="I8" s="70"/>
      <c r="J8" s="70"/>
      <c r="K8" s="71"/>
      <c r="L8" s="71"/>
      <c r="M8" s="72"/>
      <c r="N8" s="72"/>
      <c r="O8" s="69"/>
      <c r="P8" s="69"/>
      <c r="Q8" s="72"/>
      <c r="R8" s="72"/>
      <c r="S8" s="72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37" x14ac:dyDescent="0.2">
      <c r="A9" s="86" t="s">
        <v>178</v>
      </c>
      <c r="B9" s="86" t="s">
        <v>179</v>
      </c>
      <c r="C9" s="86" t="s">
        <v>4</v>
      </c>
      <c r="D9" s="86" t="s">
        <v>180</v>
      </c>
      <c r="E9" s="86" t="s">
        <v>181</v>
      </c>
      <c r="F9" s="86" t="s">
        <v>182</v>
      </c>
      <c r="G9" s="86" t="s">
        <v>183</v>
      </c>
      <c r="H9" s="86" t="s">
        <v>184</v>
      </c>
      <c r="I9" s="86" t="s">
        <v>185</v>
      </c>
      <c r="J9" s="86" t="s">
        <v>186</v>
      </c>
      <c r="K9" s="87" t="s">
        <v>187</v>
      </c>
      <c r="L9" s="88"/>
      <c r="M9" s="89" t="s">
        <v>188</v>
      </c>
      <c r="N9" s="88"/>
      <c r="O9" s="86" t="s">
        <v>189</v>
      </c>
      <c r="P9" s="90" t="s">
        <v>190</v>
      </c>
      <c r="Q9" s="86" t="s">
        <v>181</v>
      </c>
      <c r="R9" s="86" t="s">
        <v>181</v>
      </c>
      <c r="S9" s="90" t="s">
        <v>181</v>
      </c>
      <c r="T9" s="91" t="s">
        <v>191</v>
      </c>
      <c r="U9" s="92" t="s">
        <v>192</v>
      </c>
      <c r="V9" s="93" t="s">
        <v>193</v>
      </c>
      <c r="W9" s="86" t="s">
        <v>194</v>
      </c>
      <c r="X9" s="86" t="s">
        <v>195</v>
      </c>
      <c r="Y9" s="86" t="s">
        <v>196</v>
      </c>
      <c r="Z9" s="94" t="s">
        <v>197</v>
      </c>
      <c r="AA9" s="94" t="s">
        <v>198</v>
      </c>
      <c r="AB9" s="86" t="s">
        <v>193</v>
      </c>
      <c r="AC9" s="86" t="s">
        <v>199</v>
      </c>
      <c r="AD9" s="86" t="s">
        <v>200</v>
      </c>
      <c r="AE9" s="95" t="s">
        <v>201</v>
      </c>
      <c r="AF9" s="95" t="s">
        <v>202</v>
      </c>
      <c r="AG9" s="95" t="s">
        <v>181</v>
      </c>
      <c r="AH9" s="95" t="s">
        <v>203</v>
      </c>
      <c r="AJ9" s="69" t="s">
        <v>204</v>
      </c>
      <c r="AK9" s="69" t="s">
        <v>205</v>
      </c>
    </row>
    <row r="10" spans="1:37" x14ac:dyDescent="0.2">
      <c r="A10" s="96" t="s">
        <v>206</v>
      </c>
      <c r="B10" s="96" t="s">
        <v>207</v>
      </c>
      <c r="C10" s="97"/>
      <c r="D10" s="96" t="s">
        <v>208</v>
      </c>
      <c r="E10" s="96" t="s">
        <v>209</v>
      </c>
      <c r="F10" s="96" t="s">
        <v>210</v>
      </c>
      <c r="G10" s="96" t="s">
        <v>211</v>
      </c>
      <c r="H10" s="96" t="s">
        <v>212</v>
      </c>
      <c r="I10" s="96" t="s">
        <v>213</v>
      </c>
      <c r="J10" s="96"/>
      <c r="K10" s="96" t="s">
        <v>183</v>
      </c>
      <c r="L10" s="96" t="s">
        <v>186</v>
      </c>
      <c r="M10" s="98" t="s">
        <v>183</v>
      </c>
      <c r="N10" s="96" t="s">
        <v>186</v>
      </c>
      <c r="O10" s="96" t="s">
        <v>214</v>
      </c>
      <c r="P10" s="98"/>
      <c r="Q10" s="96" t="s">
        <v>215</v>
      </c>
      <c r="R10" s="96" t="s">
        <v>216</v>
      </c>
      <c r="S10" s="98" t="s">
        <v>217</v>
      </c>
      <c r="T10" s="99" t="s">
        <v>218</v>
      </c>
      <c r="U10" s="100" t="s">
        <v>219</v>
      </c>
      <c r="V10" s="101" t="s">
        <v>220</v>
      </c>
      <c r="W10" s="102"/>
      <c r="X10" s="103"/>
      <c r="Y10" s="103"/>
      <c r="Z10" s="104" t="s">
        <v>221</v>
      </c>
      <c r="AA10" s="104" t="s">
        <v>206</v>
      </c>
      <c r="AB10" s="96" t="s">
        <v>222</v>
      </c>
      <c r="AC10" s="103"/>
      <c r="AD10" s="103"/>
      <c r="AE10" s="105"/>
      <c r="AF10" s="105"/>
      <c r="AG10" s="105"/>
      <c r="AH10" s="105"/>
      <c r="AJ10" s="69" t="s">
        <v>223</v>
      </c>
      <c r="AK10" s="69" t="s">
        <v>224</v>
      </c>
    </row>
    <row r="11" spans="1:37" x14ac:dyDescent="0.2">
      <c r="E11" s="135"/>
      <c r="F11" s="114"/>
      <c r="G11" s="129"/>
    </row>
    <row r="12" spans="1:37" x14ac:dyDescent="0.2">
      <c r="B12" s="107" t="s">
        <v>225</v>
      </c>
      <c r="E12" s="135"/>
      <c r="F12" s="114"/>
      <c r="G12" s="129"/>
    </row>
    <row r="13" spans="1:37" x14ac:dyDescent="0.2">
      <c r="B13" s="108" t="s">
        <v>226</v>
      </c>
      <c r="E13" s="135"/>
      <c r="F13" s="114"/>
      <c r="G13" s="129"/>
    </row>
    <row r="14" spans="1:37" ht="20.399999999999999" x14ac:dyDescent="0.2">
      <c r="A14" s="106">
        <v>1</v>
      </c>
      <c r="B14" s="116" t="s">
        <v>227</v>
      </c>
      <c r="C14" s="108" t="s">
        <v>228</v>
      </c>
      <c r="D14" s="109" t="s">
        <v>229</v>
      </c>
      <c r="E14" s="135">
        <v>5.1999999999999998E-2</v>
      </c>
      <c r="F14" s="114" t="s">
        <v>230</v>
      </c>
      <c r="G14" s="129"/>
      <c r="H14" s="112">
        <f>ROUND(E14*G14,2)</f>
        <v>0</v>
      </c>
      <c r="J14" s="132">
        <f>ROUND(E14*G14,2)</f>
        <v>0</v>
      </c>
      <c r="K14" s="113">
        <v>0.26795999999999998</v>
      </c>
      <c r="L14" s="113">
        <f>E14*K14</f>
        <v>1.3933919999999999E-2</v>
      </c>
      <c r="N14" s="110">
        <f>E14*M14</f>
        <v>0</v>
      </c>
      <c r="P14" s="111" t="s">
        <v>231</v>
      </c>
      <c r="V14" s="114" t="s">
        <v>232</v>
      </c>
      <c r="X14" s="108" t="s">
        <v>233</v>
      </c>
      <c r="Y14" s="108" t="s">
        <v>228</v>
      </c>
      <c r="Z14" s="111" t="s">
        <v>234</v>
      </c>
      <c r="AJ14" s="69" t="s">
        <v>235</v>
      </c>
      <c r="AK14" s="69" t="s">
        <v>236</v>
      </c>
    </row>
    <row r="15" spans="1:37" x14ac:dyDescent="0.2">
      <c r="D15" s="117" t="s">
        <v>237</v>
      </c>
      <c r="E15" s="136"/>
      <c r="F15" s="122"/>
      <c r="G15" s="130"/>
      <c r="H15" s="120"/>
      <c r="I15" s="120"/>
      <c r="J15" s="133"/>
      <c r="K15" s="121"/>
      <c r="L15" s="121"/>
      <c r="M15" s="118"/>
      <c r="N15" s="118"/>
      <c r="O15" s="119"/>
      <c r="P15" s="119"/>
      <c r="Q15" s="118"/>
      <c r="R15" s="118"/>
      <c r="S15" s="118"/>
      <c r="T15" s="122"/>
      <c r="U15" s="122"/>
      <c r="V15" s="122" t="s">
        <v>238</v>
      </c>
      <c r="W15" s="123"/>
      <c r="X15" s="119"/>
    </row>
    <row r="16" spans="1:37" x14ac:dyDescent="0.2">
      <c r="D16" s="117" t="s">
        <v>239</v>
      </c>
      <c r="E16" s="136"/>
      <c r="F16" s="122"/>
      <c r="G16" s="130"/>
      <c r="H16" s="120"/>
      <c r="I16" s="120"/>
      <c r="J16" s="133"/>
      <c r="K16" s="121"/>
      <c r="L16" s="121"/>
      <c r="M16" s="118"/>
      <c r="N16" s="118"/>
      <c r="O16" s="119"/>
      <c r="P16" s="119"/>
      <c r="Q16" s="118"/>
      <c r="R16" s="118"/>
      <c r="S16" s="118"/>
      <c r="T16" s="122"/>
      <c r="U16" s="122"/>
      <c r="V16" s="122" t="s">
        <v>238</v>
      </c>
      <c r="W16" s="123"/>
      <c r="X16" s="119"/>
    </row>
    <row r="17" spans="1:37" x14ac:dyDescent="0.2">
      <c r="D17" s="124" t="s">
        <v>240</v>
      </c>
      <c r="E17" s="131">
        <f>J17</f>
        <v>0</v>
      </c>
      <c r="F17" s="114"/>
      <c r="G17" s="129"/>
      <c r="H17" s="125">
        <f>SUM(H12:H16)</f>
        <v>0</v>
      </c>
      <c r="I17" s="125">
        <f>SUM(I12:I16)</f>
        <v>0</v>
      </c>
      <c r="J17" s="134">
        <f>SUM(J12:J16)</f>
        <v>0</v>
      </c>
      <c r="L17" s="126">
        <f>SUM(L12:L16)</f>
        <v>1.3933919999999999E-2</v>
      </c>
      <c r="N17" s="127">
        <f>SUM(N12:N16)</f>
        <v>0</v>
      </c>
      <c r="W17" s="115">
        <f>SUM(W12:W16)</f>
        <v>0</v>
      </c>
    </row>
    <row r="18" spans="1:37" x14ac:dyDescent="0.2">
      <c r="E18" s="135"/>
      <c r="F18" s="114"/>
      <c r="G18" s="129"/>
      <c r="J18" s="132"/>
    </row>
    <row r="19" spans="1:37" x14ac:dyDescent="0.2">
      <c r="B19" s="108" t="s">
        <v>241</v>
      </c>
      <c r="E19" s="135"/>
      <c r="F19" s="114"/>
      <c r="G19" s="129"/>
      <c r="J19" s="132"/>
    </row>
    <row r="20" spans="1:37" x14ac:dyDescent="0.2">
      <c r="A20" s="106">
        <v>2</v>
      </c>
      <c r="B20" s="116" t="s">
        <v>227</v>
      </c>
      <c r="C20" s="108" t="s">
        <v>242</v>
      </c>
      <c r="D20" s="109" t="s">
        <v>243</v>
      </c>
      <c r="E20" s="135">
        <v>41</v>
      </c>
      <c r="F20" s="114" t="s">
        <v>230</v>
      </c>
      <c r="G20" s="129"/>
      <c r="H20" s="112">
        <f t="shared" ref="H20:H30" si="0">ROUND(E20*G20,2)</f>
        <v>0</v>
      </c>
      <c r="J20" s="132">
        <f t="shared" ref="J20:J30" si="1">ROUND(E20*G20,2)</f>
        <v>0</v>
      </c>
      <c r="L20" s="113">
        <f t="shared" ref="L20:L30" si="2">E20*K20</f>
        <v>0</v>
      </c>
      <c r="N20" s="110">
        <f t="shared" ref="N20:N30" si="3">E20*M20</f>
        <v>0</v>
      </c>
      <c r="P20" s="111" t="s">
        <v>231</v>
      </c>
      <c r="V20" s="114" t="s">
        <v>232</v>
      </c>
      <c r="X20" s="108" t="s">
        <v>244</v>
      </c>
      <c r="Y20" s="108" t="s">
        <v>242</v>
      </c>
      <c r="Z20" s="111" t="s">
        <v>245</v>
      </c>
      <c r="AJ20" s="69" t="s">
        <v>235</v>
      </c>
      <c r="AK20" s="69" t="s">
        <v>236</v>
      </c>
    </row>
    <row r="21" spans="1:37" x14ac:dyDescent="0.2">
      <c r="A21" s="106">
        <v>3</v>
      </c>
      <c r="B21" s="116" t="s">
        <v>227</v>
      </c>
      <c r="C21" s="108" t="s">
        <v>246</v>
      </c>
      <c r="D21" s="109" t="s">
        <v>247</v>
      </c>
      <c r="E21" s="135">
        <v>5</v>
      </c>
      <c r="F21" s="114" t="s">
        <v>48</v>
      </c>
      <c r="G21" s="129"/>
      <c r="H21" s="112">
        <f t="shared" si="0"/>
        <v>0</v>
      </c>
      <c r="J21" s="132">
        <f t="shared" si="1"/>
        <v>0</v>
      </c>
      <c r="K21" s="113">
        <v>4.5199999999999997E-3</v>
      </c>
      <c r="L21" s="113">
        <f t="shared" si="2"/>
        <v>2.2599999999999999E-2</v>
      </c>
      <c r="N21" s="110">
        <f t="shared" si="3"/>
        <v>0</v>
      </c>
      <c r="P21" s="111" t="s">
        <v>231</v>
      </c>
      <c r="V21" s="114" t="s">
        <v>232</v>
      </c>
      <c r="X21" s="108" t="s">
        <v>248</v>
      </c>
      <c r="Y21" s="108" t="s">
        <v>246</v>
      </c>
      <c r="Z21" s="111" t="s">
        <v>245</v>
      </c>
      <c r="AJ21" s="69" t="s">
        <v>235</v>
      </c>
      <c r="AK21" s="69" t="s">
        <v>236</v>
      </c>
    </row>
    <row r="22" spans="1:37" x14ac:dyDescent="0.2">
      <c r="A22" s="106">
        <v>4</v>
      </c>
      <c r="B22" s="116" t="s">
        <v>227</v>
      </c>
      <c r="C22" s="108" t="s">
        <v>249</v>
      </c>
      <c r="D22" s="109" t="s">
        <v>250</v>
      </c>
      <c r="E22" s="135">
        <v>5</v>
      </c>
      <c r="F22" s="114" t="s">
        <v>48</v>
      </c>
      <c r="G22" s="129"/>
      <c r="H22" s="112">
        <f t="shared" si="0"/>
        <v>0</v>
      </c>
      <c r="J22" s="132">
        <f t="shared" si="1"/>
        <v>0</v>
      </c>
      <c r="K22" s="113">
        <v>4.5199999999999997E-3</v>
      </c>
      <c r="L22" s="113">
        <f t="shared" si="2"/>
        <v>2.2599999999999999E-2</v>
      </c>
      <c r="N22" s="110">
        <f t="shared" si="3"/>
        <v>0</v>
      </c>
      <c r="P22" s="111" t="s">
        <v>231</v>
      </c>
      <c r="V22" s="114" t="s">
        <v>232</v>
      </c>
      <c r="X22" s="108" t="s">
        <v>251</v>
      </c>
      <c r="Y22" s="108" t="s">
        <v>249</v>
      </c>
      <c r="Z22" s="111" t="s">
        <v>245</v>
      </c>
      <c r="AJ22" s="69" t="s">
        <v>235</v>
      </c>
      <c r="AK22" s="69" t="s">
        <v>236</v>
      </c>
    </row>
    <row r="23" spans="1:37" x14ac:dyDescent="0.2">
      <c r="A23" s="106">
        <v>5</v>
      </c>
      <c r="B23" s="116" t="s">
        <v>252</v>
      </c>
      <c r="C23" s="108" t="s">
        <v>253</v>
      </c>
      <c r="D23" s="109" t="s">
        <v>254</v>
      </c>
      <c r="E23" s="135">
        <v>1</v>
      </c>
      <c r="F23" s="114" t="s">
        <v>48</v>
      </c>
      <c r="G23" s="129"/>
      <c r="H23" s="112">
        <f t="shared" si="0"/>
        <v>0</v>
      </c>
      <c r="J23" s="132">
        <f t="shared" si="1"/>
        <v>0</v>
      </c>
      <c r="K23" s="113">
        <v>3.4000000000000002E-4</v>
      </c>
      <c r="L23" s="113">
        <f t="shared" si="2"/>
        <v>3.4000000000000002E-4</v>
      </c>
      <c r="M23" s="110">
        <v>5.8999999999999997E-2</v>
      </c>
      <c r="N23" s="110">
        <f t="shared" si="3"/>
        <v>5.8999999999999997E-2</v>
      </c>
      <c r="P23" s="111" t="s">
        <v>231</v>
      </c>
      <c r="V23" s="114" t="s">
        <v>232</v>
      </c>
      <c r="X23" s="108" t="s">
        <v>255</v>
      </c>
      <c r="Y23" s="108" t="s">
        <v>253</v>
      </c>
      <c r="Z23" s="111" t="s">
        <v>256</v>
      </c>
      <c r="AJ23" s="69" t="s">
        <v>235</v>
      </c>
      <c r="AK23" s="69" t="s">
        <v>236</v>
      </c>
    </row>
    <row r="24" spans="1:37" x14ac:dyDescent="0.2">
      <c r="A24" s="106">
        <v>6</v>
      </c>
      <c r="B24" s="116" t="s">
        <v>252</v>
      </c>
      <c r="C24" s="108" t="s">
        <v>257</v>
      </c>
      <c r="D24" s="109" t="s">
        <v>258</v>
      </c>
      <c r="E24" s="135">
        <v>5.8999999999999997E-2</v>
      </c>
      <c r="F24" s="114" t="s">
        <v>259</v>
      </c>
      <c r="G24" s="129"/>
      <c r="H24" s="112">
        <f t="shared" si="0"/>
        <v>0</v>
      </c>
      <c r="J24" s="132">
        <f t="shared" si="1"/>
        <v>0</v>
      </c>
      <c r="L24" s="113">
        <f t="shared" si="2"/>
        <v>0</v>
      </c>
      <c r="N24" s="110">
        <f t="shared" si="3"/>
        <v>0</v>
      </c>
      <c r="P24" s="111" t="s">
        <v>231</v>
      </c>
      <c r="V24" s="114" t="s">
        <v>232</v>
      </c>
      <c r="X24" s="108" t="s">
        <v>260</v>
      </c>
      <c r="Y24" s="108" t="s">
        <v>257</v>
      </c>
      <c r="Z24" s="111" t="s">
        <v>256</v>
      </c>
      <c r="AJ24" s="69" t="s">
        <v>235</v>
      </c>
      <c r="AK24" s="69" t="s">
        <v>236</v>
      </c>
    </row>
    <row r="25" spans="1:37" x14ac:dyDescent="0.2">
      <c r="A25" s="106">
        <v>7</v>
      </c>
      <c r="B25" s="116" t="s">
        <v>252</v>
      </c>
      <c r="C25" s="108" t="s">
        <v>261</v>
      </c>
      <c r="D25" s="109" t="s">
        <v>262</v>
      </c>
      <c r="E25" s="135">
        <v>5.8999999999999997E-2</v>
      </c>
      <c r="F25" s="114" t="s">
        <v>259</v>
      </c>
      <c r="G25" s="129"/>
      <c r="H25" s="112">
        <f t="shared" si="0"/>
        <v>0</v>
      </c>
      <c r="J25" s="132">
        <f t="shared" si="1"/>
        <v>0</v>
      </c>
      <c r="L25" s="113">
        <f t="shared" si="2"/>
        <v>0</v>
      </c>
      <c r="N25" s="110">
        <f t="shared" si="3"/>
        <v>0</v>
      </c>
      <c r="P25" s="111" t="s">
        <v>231</v>
      </c>
      <c r="V25" s="114" t="s">
        <v>232</v>
      </c>
      <c r="X25" s="108" t="s">
        <v>263</v>
      </c>
      <c r="Y25" s="108" t="s">
        <v>261</v>
      </c>
      <c r="Z25" s="111" t="s">
        <v>256</v>
      </c>
      <c r="AJ25" s="69" t="s">
        <v>235</v>
      </c>
      <c r="AK25" s="69" t="s">
        <v>236</v>
      </c>
    </row>
    <row r="26" spans="1:37" x14ac:dyDescent="0.2">
      <c r="A26" s="106">
        <v>8</v>
      </c>
      <c r="B26" s="116" t="s">
        <v>252</v>
      </c>
      <c r="C26" s="108" t="s">
        <v>264</v>
      </c>
      <c r="D26" s="109" t="s">
        <v>265</v>
      </c>
      <c r="E26" s="135">
        <v>0.88500000000000001</v>
      </c>
      <c r="F26" s="114" t="s">
        <v>259</v>
      </c>
      <c r="G26" s="129"/>
      <c r="H26" s="112">
        <f t="shared" si="0"/>
        <v>0</v>
      </c>
      <c r="J26" s="132">
        <f t="shared" si="1"/>
        <v>0</v>
      </c>
      <c r="L26" s="113">
        <f t="shared" si="2"/>
        <v>0</v>
      </c>
      <c r="N26" s="110">
        <f t="shared" si="3"/>
        <v>0</v>
      </c>
      <c r="P26" s="111" t="s">
        <v>231</v>
      </c>
      <c r="V26" s="114" t="s">
        <v>232</v>
      </c>
      <c r="X26" s="108" t="s">
        <v>266</v>
      </c>
      <c r="Y26" s="108" t="s">
        <v>264</v>
      </c>
      <c r="Z26" s="111" t="s">
        <v>256</v>
      </c>
      <c r="AJ26" s="69" t="s">
        <v>235</v>
      </c>
      <c r="AK26" s="69" t="s">
        <v>236</v>
      </c>
    </row>
    <row r="27" spans="1:37" x14ac:dyDescent="0.2">
      <c r="A27" s="106">
        <v>9</v>
      </c>
      <c r="B27" s="116" t="s">
        <v>252</v>
      </c>
      <c r="C27" s="108" t="s">
        <v>267</v>
      </c>
      <c r="D27" s="109" t="s">
        <v>268</v>
      </c>
      <c r="E27" s="135">
        <v>5.8999999999999997E-2</v>
      </c>
      <c r="F27" s="114" t="s">
        <v>259</v>
      </c>
      <c r="G27" s="129"/>
      <c r="H27" s="112">
        <f t="shared" si="0"/>
        <v>0</v>
      </c>
      <c r="J27" s="132">
        <f t="shared" si="1"/>
        <v>0</v>
      </c>
      <c r="L27" s="113">
        <f t="shared" si="2"/>
        <v>0</v>
      </c>
      <c r="N27" s="110">
        <f t="shared" si="3"/>
        <v>0</v>
      </c>
      <c r="P27" s="111" t="s">
        <v>231</v>
      </c>
      <c r="V27" s="114" t="s">
        <v>232</v>
      </c>
      <c r="X27" s="108" t="s">
        <v>269</v>
      </c>
      <c r="Y27" s="108" t="s">
        <v>267</v>
      </c>
      <c r="Z27" s="111" t="s">
        <v>256</v>
      </c>
      <c r="AJ27" s="69" t="s">
        <v>235</v>
      </c>
      <c r="AK27" s="69" t="s">
        <v>236</v>
      </c>
    </row>
    <row r="28" spans="1:37" x14ac:dyDescent="0.2">
      <c r="A28" s="106">
        <v>10</v>
      </c>
      <c r="B28" s="116" t="s">
        <v>252</v>
      </c>
      <c r="C28" s="108" t="s">
        <v>270</v>
      </c>
      <c r="D28" s="109" t="s">
        <v>271</v>
      </c>
      <c r="E28" s="135">
        <v>0.59</v>
      </c>
      <c r="F28" s="114" t="s">
        <v>259</v>
      </c>
      <c r="G28" s="129"/>
      <c r="H28" s="112">
        <f t="shared" si="0"/>
        <v>0</v>
      </c>
      <c r="J28" s="132">
        <f t="shared" si="1"/>
        <v>0</v>
      </c>
      <c r="L28" s="113">
        <f t="shared" si="2"/>
        <v>0</v>
      </c>
      <c r="N28" s="110">
        <f t="shared" si="3"/>
        <v>0</v>
      </c>
      <c r="P28" s="111" t="s">
        <v>231</v>
      </c>
      <c r="V28" s="114" t="s">
        <v>232</v>
      </c>
      <c r="X28" s="108" t="s">
        <v>272</v>
      </c>
      <c r="Y28" s="108" t="s">
        <v>270</v>
      </c>
      <c r="Z28" s="111" t="s">
        <v>256</v>
      </c>
      <c r="AJ28" s="69" t="s">
        <v>235</v>
      </c>
      <c r="AK28" s="69" t="s">
        <v>236</v>
      </c>
    </row>
    <row r="29" spans="1:37" ht="20.399999999999999" x14ac:dyDescent="0.2">
      <c r="A29" s="106">
        <v>11</v>
      </c>
      <c r="B29" s="116" t="s">
        <v>252</v>
      </c>
      <c r="C29" s="108" t="s">
        <v>273</v>
      </c>
      <c r="D29" s="109" t="s">
        <v>274</v>
      </c>
      <c r="E29" s="135">
        <v>5.8999999999999997E-2</v>
      </c>
      <c r="F29" s="114" t="s">
        <v>259</v>
      </c>
      <c r="G29" s="129"/>
      <c r="H29" s="112">
        <f t="shared" si="0"/>
        <v>0</v>
      </c>
      <c r="J29" s="132">
        <f t="shared" si="1"/>
        <v>0</v>
      </c>
      <c r="L29" s="113">
        <f t="shared" si="2"/>
        <v>0</v>
      </c>
      <c r="N29" s="110">
        <f t="shared" si="3"/>
        <v>0</v>
      </c>
      <c r="P29" s="111" t="s">
        <v>231</v>
      </c>
      <c r="V29" s="114" t="s">
        <v>232</v>
      </c>
      <c r="X29" s="108" t="s">
        <v>275</v>
      </c>
      <c r="Y29" s="108" t="s">
        <v>273</v>
      </c>
      <c r="Z29" s="111" t="s">
        <v>256</v>
      </c>
      <c r="AJ29" s="69" t="s">
        <v>235</v>
      </c>
      <c r="AK29" s="69" t="s">
        <v>236</v>
      </c>
    </row>
    <row r="30" spans="1:37" x14ac:dyDescent="0.2">
      <c r="A30" s="106">
        <v>12</v>
      </c>
      <c r="B30" s="116" t="s">
        <v>227</v>
      </c>
      <c r="C30" s="108" t="s">
        <v>276</v>
      </c>
      <c r="D30" s="109" t="s">
        <v>277</v>
      </c>
      <c r="E30" s="135">
        <v>5.8999999999999997E-2</v>
      </c>
      <c r="F30" s="114" t="s">
        <v>259</v>
      </c>
      <c r="G30" s="129"/>
      <c r="H30" s="112">
        <f t="shared" si="0"/>
        <v>0</v>
      </c>
      <c r="J30" s="132">
        <f t="shared" si="1"/>
        <v>0</v>
      </c>
      <c r="L30" s="113">
        <f t="shared" si="2"/>
        <v>0</v>
      </c>
      <c r="N30" s="110">
        <f t="shared" si="3"/>
        <v>0</v>
      </c>
      <c r="P30" s="111" t="s">
        <v>231</v>
      </c>
      <c r="V30" s="114" t="s">
        <v>232</v>
      </c>
      <c r="X30" s="108" t="s">
        <v>278</v>
      </c>
      <c r="Y30" s="108" t="s">
        <v>276</v>
      </c>
      <c r="Z30" s="111" t="s">
        <v>279</v>
      </c>
      <c r="AJ30" s="69" t="s">
        <v>235</v>
      </c>
      <c r="AK30" s="69" t="s">
        <v>236</v>
      </c>
    </row>
    <row r="31" spans="1:37" x14ac:dyDescent="0.2">
      <c r="D31" s="124" t="s">
        <v>280</v>
      </c>
      <c r="E31" s="131">
        <f>J31</f>
        <v>0</v>
      </c>
      <c r="F31" s="114"/>
      <c r="G31" s="129"/>
      <c r="H31" s="125">
        <f>SUM(H19:H30)</f>
        <v>0</v>
      </c>
      <c r="I31" s="125">
        <f>SUM(I19:I30)</f>
        <v>0</v>
      </c>
      <c r="J31" s="134">
        <f>SUM(J19:J30)</f>
        <v>0</v>
      </c>
      <c r="L31" s="126">
        <f>SUM(L19:L30)</f>
        <v>4.5539999999999997E-2</v>
      </c>
      <c r="N31" s="127">
        <f>SUM(N19:N30)</f>
        <v>5.8999999999999997E-2</v>
      </c>
      <c r="W31" s="115">
        <f>SUM(W19:W30)</f>
        <v>0</v>
      </c>
    </row>
    <row r="32" spans="1:37" x14ac:dyDescent="0.2">
      <c r="E32" s="135"/>
      <c r="F32" s="114"/>
      <c r="G32" s="129"/>
      <c r="J32" s="132"/>
    </row>
    <row r="33" spans="1:37" x14ac:dyDescent="0.2">
      <c r="D33" s="124" t="s">
        <v>281</v>
      </c>
      <c r="E33" s="137">
        <f>J33</f>
        <v>0</v>
      </c>
      <c r="F33" s="114"/>
      <c r="G33" s="129"/>
      <c r="H33" s="125">
        <f>+H17+H31</f>
        <v>0</v>
      </c>
      <c r="I33" s="125">
        <f>+I17+I31</f>
        <v>0</v>
      </c>
      <c r="J33" s="134">
        <f>+J17+J31</f>
        <v>0</v>
      </c>
      <c r="L33" s="126">
        <f>+L17+L31</f>
        <v>5.947392E-2</v>
      </c>
      <c r="N33" s="127">
        <f>+N17+N31</f>
        <v>5.8999999999999997E-2</v>
      </c>
      <c r="W33" s="115">
        <f>+W17+W31</f>
        <v>0</v>
      </c>
    </row>
    <row r="34" spans="1:37" x14ac:dyDescent="0.2">
      <c r="E34" s="135"/>
      <c r="F34" s="114"/>
      <c r="G34" s="129"/>
      <c r="J34" s="132"/>
    </row>
    <row r="35" spans="1:37" x14ac:dyDescent="0.2">
      <c r="B35" s="107" t="s">
        <v>282</v>
      </c>
      <c r="E35" s="135"/>
      <c r="F35" s="114"/>
      <c r="G35" s="129"/>
      <c r="J35" s="132"/>
    </row>
    <row r="36" spans="1:37" x14ac:dyDescent="0.2">
      <c r="B36" s="108" t="s">
        <v>283</v>
      </c>
      <c r="E36" s="135"/>
      <c r="F36" s="114"/>
      <c r="G36" s="129"/>
      <c r="J36" s="132"/>
    </row>
    <row r="37" spans="1:37" x14ac:dyDescent="0.2">
      <c r="A37" s="106">
        <v>13</v>
      </c>
      <c r="B37" s="116" t="s">
        <v>284</v>
      </c>
      <c r="C37" s="108" t="s">
        <v>285</v>
      </c>
      <c r="D37" s="109" t="s">
        <v>286</v>
      </c>
      <c r="E37" s="135">
        <v>2</v>
      </c>
      <c r="F37" s="114" t="s">
        <v>71</v>
      </c>
      <c r="G37" s="129"/>
      <c r="H37" s="112">
        <f t="shared" ref="H37:H82" si="4">ROUND(E37*G37,2)</f>
        <v>0</v>
      </c>
      <c r="J37" s="132">
        <f t="shared" ref="J37:J82" si="5">ROUND(E37*G37,2)</f>
        <v>0</v>
      </c>
      <c r="K37" s="113">
        <v>1.99E-3</v>
      </c>
      <c r="L37" s="113">
        <f t="shared" ref="L37:L82" si="6">E37*K37</f>
        <v>3.98E-3</v>
      </c>
      <c r="N37" s="110">
        <f t="shared" ref="N37:N82" si="7">E37*M37</f>
        <v>0</v>
      </c>
      <c r="P37" s="111" t="s">
        <v>231</v>
      </c>
      <c r="V37" s="114" t="s">
        <v>287</v>
      </c>
      <c r="X37" s="108" t="s">
        <v>288</v>
      </c>
      <c r="Y37" s="108" t="s">
        <v>285</v>
      </c>
      <c r="Z37" s="111" t="s">
        <v>289</v>
      </c>
      <c r="AJ37" s="69" t="s">
        <v>290</v>
      </c>
      <c r="AK37" s="69" t="s">
        <v>236</v>
      </c>
    </row>
    <row r="38" spans="1:37" x14ac:dyDescent="0.2">
      <c r="A38" s="106">
        <v>14</v>
      </c>
      <c r="B38" s="116" t="s">
        <v>284</v>
      </c>
      <c r="C38" s="108" t="s">
        <v>291</v>
      </c>
      <c r="D38" s="109" t="s">
        <v>292</v>
      </c>
      <c r="E38" s="135">
        <v>1</v>
      </c>
      <c r="F38" s="114" t="s">
        <v>71</v>
      </c>
      <c r="G38" s="129"/>
      <c r="H38" s="112">
        <f t="shared" si="4"/>
        <v>0</v>
      </c>
      <c r="J38" s="132">
        <f t="shared" si="5"/>
        <v>0</v>
      </c>
      <c r="K38" s="113">
        <v>4.8500000000000001E-3</v>
      </c>
      <c r="L38" s="113">
        <f t="shared" si="6"/>
        <v>4.8500000000000001E-3</v>
      </c>
      <c r="N38" s="110">
        <f t="shared" si="7"/>
        <v>0</v>
      </c>
      <c r="P38" s="111" t="s">
        <v>231</v>
      </c>
      <c r="V38" s="114" t="s">
        <v>287</v>
      </c>
      <c r="X38" s="108" t="s">
        <v>293</v>
      </c>
      <c r="Y38" s="108" t="s">
        <v>291</v>
      </c>
      <c r="Z38" s="111" t="s">
        <v>289</v>
      </c>
      <c r="AJ38" s="69" t="s">
        <v>290</v>
      </c>
      <c r="AK38" s="69" t="s">
        <v>236</v>
      </c>
    </row>
    <row r="39" spans="1:37" x14ac:dyDescent="0.2">
      <c r="A39" s="106">
        <v>15</v>
      </c>
      <c r="B39" s="116" t="s">
        <v>284</v>
      </c>
      <c r="C39" s="108" t="s">
        <v>294</v>
      </c>
      <c r="D39" s="109" t="s">
        <v>295</v>
      </c>
      <c r="E39" s="135">
        <v>4</v>
      </c>
      <c r="F39" s="114" t="s">
        <v>71</v>
      </c>
      <c r="G39" s="129"/>
      <c r="H39" s="112">
        <f t="shared" si="4"/>
        <v>0</v>
      </c>
      <c r="J39" s="132">
        <f t="shared" si="5"/>
        <v>0</v>
      </c>
      <c r="K39" s="113">
        <v>4.8500000000000001E-3</v>
      </c>
      <c r="L39" s="113">
        <f t="shared" si="6"/>
        <v>1.9400000000000001E-2</v>
      </c>
      <c r="N39" s="110">
        <f t="shared" si="7"/>
        <v>0</v>
      </c>
      <c r="P39" s="111" t="s">
        <v>231</v>
      </c>
      <c r="V39" s="114" t="s">
        <v>287</v>
      </c>
      <c r="X39" s="108" t="s">
        <v>296</v>
      </c>
      <c r="Y39" s="108" t="s">
        <v>294</v>
      </c>
      <c r="Z39" s="111" t="s">
        <v>289</v>
      </c>
      <c r="AJ39" s="69" t="s">
        <v>290</v>
      </c>
      <c r="AK39" s="69" t="s">
        <v>236</v>
      </c>
    </row>
    <row r="40" spans="1:37" x14ac:dyDescent="0.2">
      <c r="A40" s="106">
        <v>16</v>
      </c>
      <c r="B40" s="116" t="s">
        <v>284</v>
      </c>
      <c r="C40" s="108" t="s">
        <v>297</v>
      </c>
      <c r="D40" s="109" t="s">
        <v>298</v>
      </c>
      <c r="E40" s="135">
        <v>9</v>
      </c>
      <c r="F40" s="114" t="s">
        <v>71</v>
      </c>
      <c r="G40" s="129"/>
      <c r="H40" s="112">
        <f t="shared" si="4"/>
        <v>0</v>
      </c>
      <c r="J40" s="132">
        <f t="shared" si="5"/>
        <v>0</v>
      </c>
      <c r="K40" s="113">
        <v>5.6499999999999996E-3</v>
      </c>
      <c r="L40" s="113">
        <f t="shared" si="6"/>
        <v>5.0849999999999999E-2</v>
      </c>
      <c r="N40" s="110">
        <f t="shared" si="7"/>
        <v>0</v>
      </c>
      <c r="P40" s="111" t="s">
        <v>231</v>
      </c>
      <c r="V40" s="114" t="s">
        <v>287</v>
      </c>
      <c r="X40" s="108" t="s">
        <v>299</v>
      </c>
      <c r="Y40" s="108" t="s">
        <v>297</v>
      </c>
      <c r="Z40" s="111" t="s">
        <v>289</v>
      </c>
      <c r="AJ40" s="69" t="s">
        <v>290</v>
      </c>
      <c r="AK40" s="69" t="s">
        <v>236</v>
      </c>
    </row>
    <row r="41" spans="1:37" x14ac:dyDescent="0.2">
      <c r="A41" s="106">
        <v>17</v>
      </c>
      <c r="B41" s="116" t="s">
        <v>284</v>
      </c>
      <c r="C41" s="108" t="s">
        <v>300</v>
      </c>
      <c r="D41" s="109" t="s">
        <v>301</v>
      </c>
      <c r="E41" s="135">
        <v>1</v>
      </c>
      <c r="F41" s="114" t="s">
        <v>48</v>
      </c>
      <c r="G41" s="129"/>
      <c r="H41" s="112">
        <f t="shared" si="4"/>
        <v>0</v>
      </c>
      <c r="J41" s="132">
        <f t="shared" si="5"/>
        <v>0</v>
      </c>
      <c r="K41" s="113">
        <v>1.3699999999999999E-3</v>
      </c>
      <c r="L41" s="113">
        <f t="shared" si="6"/>
        <v>1.3699999999999999E-3</v>
      </c>
      <c r="N41" s="110">
        <f t="shared" si="7"/>
        <v>0</v>
      </c>
      <c r="P41" s="111" t="s">
        <v>231</v>
      </c>
      <c r="V41" s="114" t="s">
        <v>287</v>
      </c>
      <c r="X41" s="108" t="s">
        <v>300</v>
      </c>
      <c r="Y41" s="108" t="s">
        <v>300</v>
      </c>
      <c r="Z41" s="111" t="s">
        <v>289</v>
      </c>
      <c r="AJ41" s="69" t="s">
        <v>290</v>
      </c>
      <c r="AK41" s="69" t="s">
        <v>236</v>
      </c>
    </row>
    <row r="42" spans="1:37" x14ac:dyDescent="0.2">
      <c r="A42" s="106">
        <v>18</v>
      </c>
      <c r="B42" s="116" t="s">
        <v>284</v>
      </c>
      <c r="C42" s="108" t="s">
        <v>302</v>
      </c>
      <c r="D42" s="109" t="s">
        <v>303</v>
      </c>
      <c r="E42" s="135">
        <v>1</v>
      </c>
      <c r="F42" s="114" t="s">
        <v>48</v>
      </c>
      <c r="G42" s="129"/>
      <c r="H42" s="112">
        <f t="shared" si="4"/>
        <v>0</v>
      </c>
      <c r="J42" s="132">
        <f t="shared" si="5"/>
        <v>0</v>
      </c>
      <c r="K42" s="113">
        <v>1.5499999999999999E-3</v>
      </c>
      <c r="L42" s="113">
        <f t="shared" si="6"/>
        <v>1.5499999999999999E-3</v>
      </c>
      <c r="N42" s="110">
        <f t="shared" si="7"/>
        <v>0</v>
      </c>
      <c r="P42" s="111" t="s">
        <v>231</v>
      </c>
      <c r="V42" s="114" t="s">
        <v>287</v>
      </c>
      <c r="X42" s="108" t="s">
        <v>304</v>
      </c>
      <c r="Y42" s="108" t="s">
        <v>302</v>
      </c>
      <c r="Z42" s="111" t="s">
        <v>289</v>
      </c>
      <c r="AJ42" s="69" t="s">
        <v>290</v>
      </c>
      <c r="AK42" s="69" t="s">
        <v>236</v>
      </c>
    </row>
    <row r="43" spans="1:37" x14ac:dyDescent="0.2">
      <c r="A43" s="106">
        <v>19</v>
      </c>
      <c r="B43" s="116" t="s">
        <v>284</v>
      </c>
      <c r="C43" s="108" t="s">
        <v>305</v>
      </c>
      <c r="D43" s="109" t="s">
        <v>306</v>
      </c>
      <c r="E43" s="135">
        <v>2</v>
      </c>
      <c r="F43" s="114" t="s">
        <v>48</v>
      </c>
      <c r="G43" s="129"/>
      <c r="H43" s="112">
        <f t="shared" si="4"/>
        <v>0</v>
      </c>
      <c r="J43" s="132">
        <f t="shared" si="5"/>
        <v>0</v>
      </c>
      <c r="K43" s="113">
        <v>2.5300000000000001E-3</v>
      </c>
      <c r="L43" s="113">
        <f t="shared" si="6"/>
        <v>5.0600000000000003E-3</v>
      </c>
      <c r="N43" s="110">
        <f t="shared" si="7"/>
        <v>0</v>
      </c>
      <c r="P43" s="111" t="s">
        <v>231</v>
      </c>
      <c r="V43" s="114" t="s">
        <v>287</v>
      </c>
      <c r="X43" s="108" t="s">
        <v>307</v>
      </c>
      <c r="Y43" s="108" t="s">
        <v>305</v>
      </c>
      <c r="Z43" s="111" t="s">
        <v>289</v>
      </c>
      <c r="AJ43" s="69" t="s">
        <v>290</v>
      </c>
      <c r="AK43" s="69" t="s">
        <v>236</v>
      </c>
    </row>
    <row r="44" spans="1:37" x14ac:dyDescent="0.2">
      <c r="A44" s="106">
        <v>20</v>
      </c>
      <c r="B44" s="116" t="s">
        <v>284</v>
      </c>
      <c r="C44" s="108" t="s">
        <v>308</v>
      </c>
      <c r="D44" s="109" t="s">
        <v>309</v>
      </c>
      <c r="E44" s="135">
        <v>0.5</v>
      </c>
      <c r="F44" s="114" t="s">
        <v>71</v>
      </c>
      <c r="G44" s="129"/>
      <c r="H44" s="112">
        <f t="shared" si="4"/>
        <v>0</v>
      </c>
      <c r="J44" s="132">
        <f t="shared" si="5"/>
        <v>0</v>
      </c>
      <c r="K44" s="113">
        <v>8.3099999999999997E-3</v>
      </c>
      <c r="L44" s="113">
        <f t="shared" si="6"/>
        <v>4.1549999999999998E-3</v>
      </c>
      <c r="N44" s="110">
        <f t="shared" si="7"/>
        <v>0</v>
      </c>
      <c r="P44" s="111" t="s">
        <v>231</v>
      </c>
      <c r="V44" s="114" t="s">
        <v>287</v>
      </c>
      <c r="X44" s="108" t="s">
        <v>310</v>
      </c>
      <c r="Y44" s="108" t="s">
        <v>308</v>
      </c>
      <c r="Z44" s="111" t="s">
        <v>289</v>
      </c>
      <c r="AJ44" s="69" t="s">
        <v>290</v>
      </c>
      <c r="AK44" s="69" t="s">
        <v>236</v>
      </c>
    </row>
    <row r="45" spans="1:37" x14ac:dyDescent="0.2">
      <c r="A45" s="106">
        <v>21</v>
      </c>
      <c r="B45" s="116" t="s">
        <v>284</v>
      </c>
      <c r="C45" s="108" t="s">
        <v>311</v>
      </c>
      <c r="D45" s="109" t="s">
        <v>312</v>
      </c>
      <c r="E45" s="135">
        <v>6</v>
      </c>
      <c r="F45" s="114" t="s">
        <v>71</v>
      </c>
      <c r="G45" s="129"/>
      <c r="H45" s="112">
        <f t="shared" si="4"/>
        <v>0</v>
      </c>
      <c r="J45" s="132">
        <f t="shared" si="5"/>
        <v>0</v>
      </c>
      <c r="K45" s="113">
        <v>3.2000000000000003E-4</v>
      </c>
      <c r="L45" s="113">
        <f t="shared" si="6"/>
        <v>1.9200000000000003E-3</v>
      </c>
      <c r="M45" s="110">
        <v>2E-3</v>
      </c>
      <c r="N45" s="110">
        <f t="shared" si="7"/>
        <v>1.2E-2</v>
      </c>
      <c r="P45" s="111" t="s">
        <v>231</v>
      </c>
      <c r="V45" s="114" t="s">
        <v>287</v>
      </c>
      <c r="X45" s="108" t="s">
        <v>313</v>
      </c>
      <c r="Y45" s="108" t="s">
        <v>311</v>
      </c>
      <c r="Z45" s="111" t="s">
        <v>289</v>
      </c>
      <c r="AJ45" s="69" t="s">
        <v>290</v>
      </c>
      <c r="AK45" s="69" t="s">
        <v>236</v>
      </c>
    </row>
    <row r="46" spans="1:37" x14ac:dyDescent="0.2">
      <c r="A46" s="106">
        <v>22</v>
      </c>
      <c r="B46" s="116" t="s">
        <v>284</v>
      </c>
      <c r="C46" s="108" t="s">
        <v>314</v>
      </c>
      <c r="D46" s="109" t="s">
        <v>315</v>
      </c>
      <c r="E46" s="135">
        <v>5</v>
      </c>
      <c r="F46" s="114" t="s">
        <v>71</v>
      </c>
      <c r="G46" s="129"/>
      <c r="H46" s="112">
        <f t="shared" si="4"/>
        <v>0</v>
      </c>
      <c r="J46" s="132">
        <f t="shared" si="5"/>
        <v>0</v>
      </c>
      <c r="K46" s="113">
        <v>3.2000000000000003E-4</v>
      </c>
      <c r="L46" s="113">
        <f t="shared" si="6"/>
        <v>1.6000000000000001E-3</v>
      </c>
      <c r="M46" s="110">
        <v>4.0000000000000001E-3</v>
      </c>
      <c r="N46" s="110">
        <f t="shared" si="7"/>
        <v>0.02</v>
      </c>
      <c r="P46" s="111" t="s">
        <v>231</v>
      </c>
      <c r="V46" s="114" t="s">
        <v>287</v>
      </c>
      <c r="X46" s="108" t="s">
        <v>316</v>
      </c>
      <c r="Y46" s="108" t="s">
        <v>314</v>
      </c>
      <c r="Z46" s="111" t="s">
        <v>289</v>
      </c>
      <c r="AJ46" s="69" t="s">
        <v>290</v>
      </c>
      <c r="AK46" s="69" t="s">
        <v>236</v>
      </c>
    </row>
    <row r="47" spans="1:37" x14ac:dyDescent="0.2">
      <c r="A47" s="106">
        <v>23</v>
      </c>
      <c r="B47" s="116" t="s">
        <v>284</v>
      </c>
      <c r="C47" s="108" t="s">
        <v>317</v>
      </c>
      <c r="D47" s="109" t="s">
        <v>318</v>
      </c>
      <c r="E47" s="135">
        <v>2</v>
      </c>
      <c r="F47" s="114" t="s">
        <v>71</v>
      </c>
      <c r="G47" s="129"/>
      <c r="H47" s="112">
        <f t="shared" si="4"/>
        <v>0</v>
      </c>
      <c r="J47" s="132">
        <f t="shared" si="5"/>
        <v>0</v>
      </c>
      <c r="K47" s="113">
        <v>3.2000000000000003E-4</v>
      </c>
      <c r="L47" s="113">
        <f t="shared" si="6"/>
        <v>6.4000000000000005E-4</v>
      </c>
      <c r="M47" s="110">
        <v>5.0000000000000001E-3</v>
      </c>
      <c r="N47" s="110">
        <f t="shared" si="7"/>
        <v>0.01</v>
      </c>
      <c r="P47" s="111" t="s">
        <v>231</v>
      </c>
      <c r="V47" s="114" t="s">
        <v>287</v>
      </c>
      <c r="X47" s="108" t="s">
        <v>319</v>
      </c>
      <c r="Y47" s="108" t="s">
        <v>317</v>
      </c>
      <c r="Z47" s="111" t="s">
        <v>289</v>
      </c>
      <c r="AJ47" s="69" t="s">
        <v>290</v>
      </c>
      <c r="AK47" s="69" t="s">
        <v>236</v>
      </c>
    </row>
    <row r="48" spans="1:37" ht="20.399999999999999" x14ac:dyDescent="0.2">
      <c r="A48" s="106">
        <v>24</v>
      </c>
      <c r="B48" s="116" t="s">
        <v>284</v>
      </c>
      <c r="C48" s="108" t="s">
        <v>320</v>
      </c>
      <c r="D48" s="109" t="s">
        <v>321</v>
      </c>
      <c r="E48" s="135">
        <v>1</v>
      </c>
      <c r="F48" s="114" t="s">
        <v>32</v>
      </c>
      <c r="G48" s="129"/>
      <c r="H48" s="112">
        <f t="shared" si="4"/>
        <v>0</v>
      </c>
      <c r="J48" s="132">
        <f t="shared" si="5"/>
        <v>0</v>
      </c>
      <c r="K48" s="113">
        <v>9.7000000000000005E-4</v>
      </c>
      <c r="L48" s="113">
        <f t="shared" si="6"/>
        <v>9.7000000000000005E-4</v>
      </c>
      <c r="M48" s="110">
        <v>3.5000000000000003E-2</v>
      </c>
      <c r="N48" s="110">
        <f t="shared" si="7"/>
        <v>3.5000000000000003E-2</v>
      </c>
      <c r="P48" s="111" t="s">
        <v>231</v>
      </c>
      <c r="V48" s="114" t="s">
        <v>287</v>
      </c>
      <c r="X48" s="108" t="s">
        <v>322</v>
      </c>
      <c r="Y48" s="108" t="s">
        <v>320</v>
      </c>
      <c r="Z48" s="111" t="s">
        <v>289</v>
      </c>
      <c r="AJ48" s="69" t="s">
        <v>290</v>
      </c>
      <c r="AK48" s="69" t="s">
        <v>236</v>
      </c>
    </row>
    <row r="49" spans="1:37" ht="20.399999999999999" x14ac:dyDescent="0.2">
      <c r="A49" s="106">
        <v>25</v>
      </c>
      <c r="B49" s="116" t="s">
        <v>284</v>
      </c>
      <c r="C49" s="108" t="s">
        <v>323</v>
      </c>
      <c r="D49" s="109" t="s">
        <v>324</v>
      </c>
      <c r="E49" s="135">
        <v>1</v>
      </c>
      <c r="F49" s="114" t="s">
        <v>32</v>
      </c>
      <c r="G49" s="129"/>
      <c r="H49" s="112">
        <f t="shared" si="4"/>
        <v>0</v>
      </c>
      <c r="J49" s="132">
        <f t="shared" si="5"/>
        <v>0</v>
      </c>
      <c r="K49" s="113">
        <v>9.7000000000000005E-4</v>
      </c>
      <c r="L49" s="113">
        <f t="shared" si="6"/>
        <v>9.7000000000000005E-4</v>
      </c>
      <c r="M49" s="110">
        <v>3.5000000000000003E-2</v>
      </c>
      <c r="N49" s="110">
        <f t="shared" si="7"/>
        <v>3.5000000000000003E-2</v>
      </c>
      <c r="P49" s="111" t="s">
        <v>231</v>
      </c>
      <c r="V49" s="114" t="s">
        <v>287</v>
      </c>
      <c r="X49" s="108" t="s">
        <v>325</v>
      </c>
      <c r="Y49" s="108" t="s">
        <v>323</v>
      </c>
      <c r="Z49" s="111" t="s">
        <v>289</v>
      </c>
      <c r="AJ49" s="69" t="s">
        <v>290</v>
      </c>
      <c r="AK49" s="69" t="s">
        <v>236</v>
      </c>
    </row>
    <row r="50" spans="1:37" ht="20.399999999999999" x14ac:dyDescent="0.2">
      <c r="A50" s="106">
        <v>26</v>
      </c>
      <c r="B50" s="116" t="s">
        <v>284</v>
      </c>
      <c r="C50" s="108" t="s">
        <v>326</v>
      </c>
      <c r="D50" s="109" t="s">
        <v>327</v>
      </c>
      <c r="E50" s="135">
        <v>1</v>
      </c>
      <c r="F50" s="114" t="s">
        <v>32</v>
      </c>
      <c r="G50" s="129"/>
      <c r="H50" s="112">
        <f t="shared" si="4"/>
        <v>0</v>
      </c>
      <c r="J50" s="132">
        <f t="shared" si="5"/>
        <v>0</v>
      </c>
      <c r="K50" s="113">
        <v>9.7000000000000005E-4</v>
      </c>
      <c r="L50" s="113">
        <f t="shared" si="6"/>
        <v>9.7000000000000005E-4</v>
      </c>
      <c r="M50" s="110">
        <v>3.5000000000000003E-2</v>
      </c>
      <c r="N50" s="110">
        <f t="shared" si="7"/>
        <v>3.5000000000000003E-2</v>
      </c>
      <c r="P50" s="111" t="s">
        <v>231</v>
      </c>
      <c r="V50" s="114" t="s">
        <v>287</v>
      </c>
      <c r="X50" s="108" t="s">
        <v>328</v>
      </c>
      <c r="Y50" s="108" t="s">
        <v>326</v>
      </c>
      <c r="Z50" s="111" t="s">
        <v>289</v>
      </c>
      <c r="AJ50" s="69" t="s">
        <v>290</v>
      </c>
      <c r="AK50" s="69" t="s">
        <v>236</v>
      </c>
    </row>
    <row r="51" spans="1:37" ht="20.399999999999999" x14ac:dyDescent="0.2">
      <c r="A51" s="106">
        <v>27</v>
      </c>
      <c r="B51" s="116" t="s">
        <v>284</v>
      </c>
      <c r="C51" s="108" t="s">
        <v>329</v>
      </c>
      <c r="D51" s="109" t="s">
        <v>330</v>
      </c>
      <c r="E51" s="135">
        <v>1</v>
      </c>
      <c r="F51" s="114" t="s">
        <v>32</v>
      </c>
      <c r="G51" s="129"/>
      <c r="H51" s="112">
        <f t="shared" si="4"/>
        <v>0</v>
      </c>
      <c r="J51" s="132">
        <f t="shared" si="5"/>
        <v>0</v>
      </c>
      <c r="K51" s="113">
        <v>9.7000000000000005E-4</v>
      </c>
      <c r="L51" s="113">
        <f t="shared" si="6"/>
        <v>9.7000000000000005E-4</v>
      </c>
      <c r="M51" s="110">
        <v>3.5000000000000003E-2</v>
      </c>
      <c r="N51" s="110">
        <f t="shared" si="7"/>
        <v>3.5000000000000003E-2</v>
      </c>
      <c r="P51" s="111" t="s">
        <v>231</v>
      </c>
      <c r="V51" s="114" t="s">
        <v>287</v>
      </c>
      <c r="X51" s="108" t="s">
        <v>331</v>
      </c>
      <c r="Y51" s="108" t="s">
        <v>329</v>
      </c>
      <c r="Z51" s="111" t="s">
        <v>289</v>
      </c>
      <c r="AJ51" s="69" t="s">
        <v>290</v>
      </c>
      <c r="AK51" s="69" t="s">
        <v>236</v>
      </c>
    </row>
    <row r="52" spans="1:37" x14ac:dyDescent="0.2">
      <c r="A52" s="106">
        <v>28</v>
      </c>
      <c r="B52" s="116" t="s">
        <v>284</v>
      </c>
      <c r="C52" s="108" t="s">
        <v>332</v>
      </c>
      <c r="D52" s="109" t="s">
        <v>333</v>
      </c>
      <c r="E52" s="135">
        <v>1</v>
      </c>
      <c r="F52" s="114" t="s">
        <v>32</v>
      </c>
      <c r="G52" s="129"/>
      <c r="H52" s="112">
        <f t="shared" si="4"/>
        <v>0</v>
      </c>
      <c r="J52" s="132">
        <f t="shared" si="5"/>
        <v>0</v>
      </c>
      <c r="K52" s="113">
        <v>9.7000000000000005E-4</v>
      </c>
      <c r="L52" s="113">
        <f t="shared" si="6"/>
        <v>9.7000000000000005E-4</v>
      </c>
      <c r="M52" s="110">
        <v>3.5000000000000003E-2</v>
      </c>
      <c r="N52" s="110">
        <f t="shared" si="7"/>
        <v>3.5000000000000003E-2</v>
      </c>
      <c r="P52" s="111" t="s">
        <v>231</v>
      </c>
      <c r="V52" s="114" t="s">
        <v>287</v>
      </c>
      <c r="X52" s="108" t="s">
        <v>334</v>
      </c>
      <c r="Y52" s="108" t="s">
        <v>332</v>
      </c>
      <c r="Z52" s="111" t="s">
        <v>289</v>
      </c>
      <c r="AJ52" s="69" t="s">
        <v>290</v>
      </c>
      <c r="AK52" s="69" t="s">
        <v>236</v>
      </c>
    </row>
    <row r="53" spans="1:37" ht="20.399999999999999" x14ac:dyDescent="0.2">
      <c r="A53" s="106">
        <v>29</v>
      </c>
      <c r="B53" s="116" t="s">
        <v>284</v>
      </c>
      <c r="C53" s="108" t="s">
        <v>335</v>
      </c>
      <c r="D53" s="109" t="s">
        <v>336</v>
      </c>
      <c r="E53" s="135">
        <v>1</v>
      </c>
      <c r="F53" s="114" t="s">
        <v>32</v>
      </c>
      <c r="G53" s="129"/>
      <c r="H53" s="112">
        <f t="shared" si="4"/>
        <v>0</v>
      </c>
      <c r="J53" s="132">
        <f t="shared" si="5"/>
        <v>0</v>
      </c>
      <c r="K53" s="113">
        <v>9.7000000000000005E-4</v>
      </c>
      <c r="L53" s="113">
        <f t="shared" si="6"/>
        <v>9.7000000000000005E-4</v>
      </c>
      <c r="M53" s="110">
        <v>3.5000000000000003E-2</v>
      </c>
      <c r="N53" s="110">
        <f t="shared" si="7"/>
        <v>3.5000000000000003E-2</v>
      </c>
      <c r="P53" s="111" t="s">
        <v>231</v>
      </c>
      <c r="V53" s="114" t="s">
        <v>287</v>
      </c>
      <c r="X53" s="108" t="s">
        <v>337</v>
      </c>
      <c r="Y53" s="108" t="s">
        <v>335</v>
      </c>
      <c r="Z53" s="111" t="s">
        <v>289</v>
      </c>
      <c r="AJ53" s="69" t="s">
        <v>290</v>
      </c>
      <c r="AK53" s="69" t="s">
        <v>236</v>
      </c>
    </row>
    <row r="54" spans="1:37" x14ac:dyDescent="0.2">
      <c r="A54" s="106">
        <v>30</v>
      </c>
      <c r="B54" s="116" t="s">
        <v>284</v>
      </c>
      <c r="C54" s="108" t="s">
        <v>338</v>
      </c>
      <c r="D54" s="109" t="s">
        <v>339</v>
      </c>
      <c r="E54" s="135">
        <v>1</v>
      </c>
      <c r="F54" s="114" t="s">
        <v>340</v>
      </c>
      <c r="G54" s="129"/>
      <c r="H54" s="112">
        <f t="shared" si="4"/>
        <v>0</v>
      </c>
      <c r="J54" s="132">
        <f t="shared" si="5"/>
        <v>0</v>
      </c>
      <c r="K54" s="113">
        <v>5.6100000000000004E-3</v>
      </c>
      <c r="L54" s="113">
        <f t="shared" si="6"/>
        <v>5.6100000000000004E-3</v>
      </c>
      <c r="N54" s="110">
        <f t="shared" si="7"/>
        <v>0</v>
      </c>
      <c r="P54" s="111" t="s">
        <v>231</v>
      </c>
      <c r="V54" s="114" t="s">
        <v>287</v>
      </c>
      <c r="X54" s="108" t="s">
        <v>341</v>
      </c>
      <c r="Y54" s="108" t="s">
        <v>338</v>
      </c>
      <c r="Z54" s="111" t="s">
        <v>289</v>
      </c>
      <c r="AJ54" s="69" t="s">
        <v>290</v>
      </c>
      <c r="AK54" s="69" t="s">
        <v>236</v>
      </c>
    </row>
    <row r="55" spans="1:37" x14ac:dyDescent="0.2">
      <c r="A55" s="106">
        <v>31</v>
      </c>
      <c r="B55" s="116" t="s">
        <v>284</v>
      </c>
      <c r="C55" s="108" t="s">
        <v>342</v>
      </c>
      <c r="D55" s="109" t="s">
        <v>343</v>
      </c>
      <c r="E55" s="135">
        <v>1</v>
      </c>
      <c r="F55" s="114" t="s">
        <v>340</v>
      </c>
      <c r="G55" s="129"/>
      <c r="H55" s="112">
        <f t="shared" si="4"/>
        <v>0</v>
      </c>
      <c r="J55" s="132">
        <f t="shared" si="5"/>
        <v>0</v>
      </c>
      <c r="K55" s="113">
        <v>1.6000000000000001E-4</v>
      </c>
      <c r="L55" s="113">
        <f t="shared" si="6"/>
        <v>1.6000000000000001E-4</v>
      </c>
      <c r="N55" s="110">
        <f t="shared" si="7"/>
        <v>0</v>
      </c>
      <c r="P55" s="111" t="s">
        <v>231</v>
      </c>
      <c r="V55" s="114" t="s">
        <v>287</v>
      </c>
      <c r="X55" s="108" t="s">
        <v>344</v>
      </c>
      <c r="Y55" s="108" t="s">
        <v>342</v>
      </c>
      <c r="Z55" s="111" t="s">
        <v>289</v>
      </c>
      <c r="AJ55" s="69" t="s">
        <v>290</v>
      </c>
      <c r="AK55" s="69" t="s">
        <v>236</v>
      </c>
    </row>
    <row r="56" spans="1:37" x14ac:dyDescent="0.2">
      <c r="A56" s="106">
        <v>32</v>
      </c>
      <c r="B56" s="116" t="s">
        <v>284</v>
      </c>
      <c r="C56" s="108" t="s">
        <v>345</v>
      </c>
      <c r="D56" s="109" t="s">
        <v>346</v>
      </c>
      <c r="E56" s="135">
        <v>1</v>
      </c>
      <c r="F56" s="114" t="s">
        <v>340</v>
      </c>
      <c r="G56" s="129"/>
      <c r="H56" s="112">
        <f t="shared" si="4"/>
        <v>0</v>
      </c>
      <c r="J56" s="132">
        <f t="shared" si="5"/>
        <v>0</v>
      </c>
      <c r="L56" s="113">
        <f t="shared" si="6"/>
        <v>0</v>
      </c>
      <c r="M56" s="110">
        <v>0.20699999999999999</v>
      </c>
      <c r="N56" s="110">
        <f t="shared" si="7"/>
        <v>0.20699999999999999</v>
      </c>
      <c r="P56" s="111" t="s">
        <v>231</v>
      </c>
      <c r="V56" s="114" t="s">
        <v>287</v>
      </c>
      <c r="X56" s="108" t="s">
        <v>347</v>
      </c>
      <c r="Y56" s="108" t="s">
        <v>345</v>
      </c>
      <c r="Z56" s="111" t="s">
        <v>289</v>
      </c>
      <c r="AJ56" s="69" t="s">
        <v>290</v>
      </c>
      <c r="AK56" s="69" t="s">
        <v>236</v>
      </c>
    </row>
    <row r="57" spans="1:37" x14ac:dyDescent="0.2">
      <c r="A57" s="106">
        <v>33</v>
      </c>
      <c r="B57" s="116" t="s">
        <v>284</v>
      </c>
      <c r="C57" s="108" t="s">
        <v>348</v>
      </c>
      <c r="D57" s="109" t="s">
        <v>349</v>
      </c>
      <c r="E57" s="135">
        <v>1</v>
      </c>
      <c r="F57" s="114" t="s">
        <v>48</v>
      </c>
      <c r="G57" s="129"/>
      <c r="H57" s="112">
        <f t="shared" si="4"/>
        <v>0</v>
      </c>
      <c r="J57" s="132">
        <f t="shared" si="5"/>
        <v>0</v>
      </c>
      <c r="L57" s="113">
        <f t="shared" si="6"/>
        <v>0</v>
      </c>
      <c r="M57" s="110">
        <v>1E-3</v>
      </c>
      <c r="N57" s="110">
        <f t="shared" si="7"/>
        <v>1E-3</v>
      </c>
      <c r="P57" s="111" t="s">
        <v>231</v>
      </c>
      <c r="V57" s="114" t="s">
        <v>287</v>
      </c>
      <c r="X57" s="108" t="s">
        <v>350</v>
      </c>
      <c r="Y57" s="108" t="s">
        <v>348</v>
      </c>
      <c r="Z57" s="111" t="s">
        <v>289</v>
      </c>
      <c r="AJ57" s="69" t="s">
        <v>290</v>
      </c>
      <c r="AK57" s="69" t="s">
        <v>236</v>
      </c>
    </row>
    <row r="58" spans="1:37" ht="20.399999999999999" x14ac:dyDescent="0.2">
      <c r="A58" s="106">
        <v>34</v>
      </c>
      <c r="B58" s="116" t="s">
        <v>284</v>
      </c>
      <c r="C58" s="108" t="s">
        <v>351</v>
      </c>
      <c r="D58" s="109" t="s">
        <v>352</v>
      </c>
      <c r="E58" s="135">
        <v>1</v>
      </c>
      <c r="F58" s="114" t="s">
        <v>32</v>
      </c>
      <c r="G58" s="129"/>
      <c r="H58" s="112">
        <f t="shared" si="4"/>
        <v>0</v>
      </c>
      <c r="J58" s="132">
        <f t="shared" si="5"/>
        <v>0</v>
      </c>
      <c r="L58" s="113">
        <f t="shared" si="6"/>
        <v>0</v>
      </c>
      <c r="M58" s="110">
        <v>5.0000000000000001E-3</v>
      </c>
      <c r="N58" s="110">
        <f t="shared" si="7"/>
        <v>5.0000000000000001E-3</v>
      </c>
      <c r="P58" s="111" t="s">
        <v>231</v>
      </c>
      <c r="V58" s="114" t="s">
        <v>287</v>
      </c>
      <c r="X58" s="108" t="s">
        <v>353</v>
      </c>
      <c r="Y58" s="108" t="s">
        <v>351</v>
      </c>
      <c r="Z58" s="111" t="s">
        <v>289</v>
      </c>
      <c r="AJ58" s="69" t="s">
        <v>290</v>
      </c>
      <c r="AK58" s="69" t="s">
        <v>236</v>
      </c>
    </row>
    <row r="59" spans="1:37" ht="20.399999999999999" x14ac:dyDescent="0.2">
      <c r="A59" s="106">
        <v>35</v>
      </c>
      <c r="B59" s="116" t="s">
        <v>284</v>
      </c>
      <c r="C59" s="108" t="s">
        <v>354</v>
      </c>
      <c r="D59" s="109" t="s">
        <v>355</v>
      </c>
      <c r="E59" s="135">
        <v>1</v>
      </c>
      <c r="F59" s="114" t="s">
        <v>356</v>
      </c>
      <c r="G59" s="129"/>
      <c r="H59" s="112">
        <f t="shared" si="4"/>
        <v>0</v>
      </c>
      <c r="J59" s="132">
        <f t="shared" si="5"/>
        <v>0</v>
      </c>
      <c r="L59" s="113">
        <f t="shared" si="6"/>
        <v>0</v>
      </c>
      <c r="M59" s="110">
        <v>5.0000000000000001E-3</v>
      </c>
      <c r="N59" s="110">
        <f t="shared" si="7"/>
        <v>5.0000000000000001E-3</v>
      </c>
      <c r="P59" s="111" t="s">
        <v>231</v>
      </c>
      <c r="V59" s="114" t="s">
        <v>287</v>
      </c>
      <c r="X59" s="108" t="s">
        <v>357</v>
      </c>
      <c r="Y59" s="108" t="s">
        <v>354</v>
      </c>
      <c r="Z59" s="111" t="s">
        <v>289</v>
      </c>
      <c r="AJ59" s="69" t="s">
        <v>290</v>
      </c>
      <c r="AK59" s="69" t="s">
        <v>236</v>
      </c>
    </row>
    <row r="60" spans="1:37" x14ac:dyDescent="0.2">
      <c r="A60" s="106">
        <v>36</v>
      </c>
      <c r="B60" s="116" t="s">
        <v>284</v>
      </c>
      <c r="C60" s="108" t="s">
        <v>358</v>
      </c>
      <c r="D60" s="109" t="s">
        <v>359</v>
      </c>
      <c r="E60" s="135">
        <v>2</v>
      </c>
      <c r="F60" s="114" t="s">
        <v>340</v>
      </c>
      <c r="G60" s="129"/>
      <c r="H60" s="112">
        <f t="shared" si="4"/>
        <v>0</v>
      </c>
      <c r="J60" s="132">
        <f t="shared" si="5"/>
        <v>0</v>
      </c>
      <c r="K60" s="113">
        <v>4.1900000000000001E-3</v>
      </c>
      <c r="L60" s="113">
        <f t="shared" si="6"/>
        <v>8.3800000000000003E-3</v>
      </c>
      <c r="N60" s="110">
        <f t="shared" si="7"/>
        <v>0</v>
      </c>
      <c r="P60" s="111" t="s">
        <v>231</v>
      </c>
      <c r="V60" s="114" t="s">
        <v>287</v>
      </c>
      <c r="X60" s="108" t="s">
        <v>360</v>
      </c>
      <c r="Y60" s="108" t="s">
        <v>358</v>
      </c>
      <c r="Z60" s="111" t="s">
        <v>289</v>
      </c>
      <c r="AJ60" s="69" t="s">
        <v>290</v>
      </c>
      <c r="AK60" s="69" t="s">
        <v>236</v>
      </c>
    </row>
    <row r="61" spans="1:37" x14ac:dyDescent="0.2">
      <c r="A61" s="106">
        <v>37</v>
      </c>
      <c r="B61" s="116" t="s">
        <v>284</v>
      </c>
      <c r="C61" s="108" t="s">
        <v>361</v>
      </c>
      <c r="D61" s="109" t="s">
        <v>362</v>
      </c>
      <c r="E61" s="135">
        <v>2</v>
      </c>
      <c r="F61" s="114" t="s">
        <v>48</v>
      </c>
      <c r="G61" s="129"/>
      <c r="H61" s="112">
        <f t="shared" si="4"/>
        <v>0</v>
      </c>
      <c r="J61" s="132">
        <f t="shared" si="5"/>
        <v>0</v>
      </c>
      <c r="L61" s="113">
        <f t="shared" si="6"/>
        <v>0</v>
      </c>
      <c r="N61" s="110">
        <f t="shared" si="7"/>
        <v>0</v>
      </c>
      <c r="P61" s="111" t="s">
        <v>231</v>
      </c>
      <c r="V61" s="114" t="s">
        <v>287</v>
      </c>
      <c r="X61" s="108" t="s">
        <v>363</v>
      </c>
      <c r="Y61" s="108" t="s">
        <v>361</v>
      </c>
      <c r="Z61" s="111" t="s">
        <v>289</v>
      </c>
      <c r="AJ61" s="69" t="s">
        <v>290</v>
      </c>
      <c r="AK61" s="69" t="s">
        <v>236</v>
      </c>
    </row>
    <row r="62" spans="1:37" x14ac:dyDescent="0.2">
      <c r="A62" s="106">
        <v>38</v>
      </c>
      <c r="B62" s="116" t="s">
        <v>284</v>
      </c>
      <c r="C62" s="108" t="s">
        <v>364</v>
      </c>
      <c r="D62" s="109" t="s">
        <v>365</v>
      </c>
      <c r="E62" s="135">
        <v>25</v>
      </c>
      <c r="F62" s="114" t="s">
        <v>71</v>
      </c>
      <c r="G62" s="129"/>
      <c r="H62" s="112">
        <f t="shared" si="4"/>
        <v>0</v>
      </c>
      <c r="J62" s="132">
        <f t="shared" si="5"/>
        <v>0</v>
      </c>
      <c r="L62" s="113">
        <f t="shared" si="6"/>
        <v>0</v>
      </c>
      <c r="N62" s="110">
        <f t="shared" si="7"/>
        <v>0</v>
      </c>
      <c r="P62" s="111" t="s">
        <v>231</v>
      </c>
      <c r="V62" s="114" t="s">
        <v>287</v>
      </c>
      <c r="X62" s="108" t="s">
        <v>366</v>
      </c>
      <c r="Y62" s="108" t="s">
        <v>364</v>
      </c>
      <c r="Z62" s="111" t="s">
        <v>289</v>
      </c>
      <c r="AJ62" s="69" t="s">
        <v>290</v>
      </c>
      <c r="AK62" s="69" t="s">
        <v>236</v>
      </c>
    </row>
    <row r="63" spans="1:37" x14ac:dyDescent="0.2">
      <c r="A63" s="106">
        <v>39</v>
      </c>
      <c r="B63" s="116" t="s">
        <v>284</v>
      </c>
      <c r="C63" s="108" t="s">
        <v>367</v>
      </c>
      <c r="D63" s="109" t="s">
        <v>368</v>
      </c>
      <c r="E63" s="135">
        <v>1</v>
      </c>
      <c r="F63" s="114" t="s">
        <v>48</v>
      </c>
      <c r="G63" s="129"/>
      <c r="H63" s="112">
        <f t="shared" si="4"/>
        <v>0</v>
      </c>
      <c r="J63" s="132">
        <f t="shared" si="5"/>
        <v>0</v>
      </c>
      <c r="L63" s="113">
        <f t="shared" si="6"/>
        <v>0</v>
      </c>
      <c r="N63" s="110">
        <f t="shared" si="7"/>
        <v>0</v>
      </c>
      <c r="P63" s="111" t="s">
        <v>231</v>
      </c>
      <c r="V63" s="114" t="s">
        <v>287</v>
      </c>
      <c r="X63" s="108" t="s">
        <v>369</v>
      </c>
      <c r="Y63" s="108" t="s">
        <v>367</v>
      </c>
      <c r="Z63" s="111" t="s">
        <v>289</v>
      </c>
      <c r="AJ63" s="69" t="s">
        <v>290</v>
      </c>
      <c r="AK63" s="69" t="s">
        <v>236</v>
      </c>
    </row>
    <row r="64" spans="1:37" x14ac:dyDescent="0.2">
      <c r="A64" s="106">
        <v>40</v>
      </c>
      <c r="B64" s="116" t="s">
        <v>284</v>
      </c>
      <c r="C64" s="108" t="s">
        <v>370</v>
      </c>
      <c r="D64" s="109" t="s">
        <v>371</v>
      </c>
      <c r="E64" s="135">
        <v>2</v>
      </c>
      <c r="F64" s="114" t="s">
        <v>48</v>
      </c>
      <c r="G64" s="129"/>
      <c r="H64" s="112">
        <f t="shared" si="4"/>
        <v>0</v>
      </c>
      <c r="J64" s="132">
        <f t="shared" si="5"/>
        <v>0</v>
      </c>
      <c r="K64" s="113">
        <v>2.7999999999999998E-4</v>
      </c>
      <c r="L64" s="113">
        <f t="shared" si="6"/>
        <v>5.5999999999999995E-4</v>
      </c>
      <c r="N64" s="110">
        <f t="shared" si="7"/>
        <v>0</v>
      </c>
      <c r="P64" s="111" t="s">
        <v>231</v>
      </c>
      <c r="V64" s="114" t="s">
        <v>287</v>
      </c>
      <c r="X64" s="108" t="s">
        <v>372</v>
      </c>
      <c r="Y64" s="108" t="s">
        <v>370</v>
      </c>
      <c r="Z64" s="111" t="s">
        <v>289</v>
      </c>
      <c r="AJ64" s="69" t="s">
        <v>290</v>
      </c>
      <c r="AK64" s="69" t="s">
        <v>236</v>
      </c>
    </row>
    <row r="65" spans="1:37" x14ac:dyDescent="0.2">
      <c r="A65" s="106">
        <v>41</v>
      </c>
      <c r="B65" s="116" t="s">
        <v>284</v>
      </c>
      <c r="C65" s="108" t="s">
        <v>373</v>
      </c>
      <c r="D65" s="109" t="s">
        <v>374</v>
      </c>
      <c r="E65" s="135">
        <v>2</v>
      </c>
      <c r="F65" s="114" t="s">
        <v>48</v>
      </c>
      <c r="G65" s="129"/>
      <c r="H65" s="112">
        <f t="shared" si="4"/>
        <v>0</v>
      </c>
      <c r="J65" s="132">
        <f t="shared" si="5"/>
        <v>0</v>
      </c>
      <c r="K65" s="113">
        <v>2.7999999999999998E-4</v>
      </c>
      <c r="L65" s="113">
        <f t="shared" si="6"/>
        <v>5.5999999999999995E-4</v>
      </c>
      <c r="N65" s="110">
        <f t="shared" si="7"/>
        <v>0</v>
      </c>
      <c r="P65" s="111" t="s">
        <v>231</v>
      </c>
      <c r="V65" s="114" t="s">
        <v>287</v>
      </c>
      <c r="X65" s="108" t="s">
        <v>375</v>
      </c>
      <c r="Y65" s="108" t="s">
        <v>373</v>
      </c>
      <c r="Z65" s="111" t="s">
        <v>289</v>
      </c>
      <c r="AJ65" s="69" t="s">
        <v>290</v>
      </c>
      <c r="AK65" s="69" t="s">
        <v>236</v>
      </c>
    </row>
    <row r="66" spans="1:37" x14ac:dyDescent="0.2">
      <c r="A66" s="106">
        <v>42</v>
      </c>
      <c r="B66" s="116" t="s">
        <v>284</v>
      </c>
      <c r="C66" s="108" t="s">
        <v>376</v>
      </c>
      <c r="D66" s="109" t="s">
        <v>377</v>
      </c>
      <c r="E66" s="135">
        <v>3</v>
      </c>
      <c r="F66" s="114" t="s">
        <v>48</v>
      </c>
      <c r="G66" s="129"/>
      <c r="H66" s="112">
        <f t="shared" si="4"/>
        <v>0</v>
      </c>
      <c r="J66" s="132">
        <f t="shared" si="5"/>
        <v>0</v>
      </c>
      <c r="K66" s="113">
        <v>5.2999999999999998E-4</v>
      </c>
      <c r="L66" s="113">
        <f t="shared" si="6"/>
        <v>1.5899999999999998E-3</v>
      </c>
      <c r="N66" s="110">
        <f t="shared" si="7"/>
        <v>0</v>
      </c>
      <c r="P66" s="111" t="s">
        <v>231</v>
      </c>
      <c r="V66" s="114" t="s">
        <v>287</v>
      </c>
      <c r="X66" s="108" t="s">
        <v>378</v>
      </c>
      <c r="Y66" s="108" t="s">
        <v>376</v>
      </c>
      <c r="Z66" s="111" t="s">
        <v>289</v>
      </c>
      <c r="AJ66" s="69" t="s">
        <v>290</v>
      </c>
      <c r="AK66" s="69" t="s">
        <v>236</v>
      </c>
    </row>
    <row r="67" spans="1:37" x14ac:dyDescent="0.2">
      <c r="A67" s="106">
        <v>43</v>
      </c>
      <c r="B67" s="116" t="s">
        <v>284</v>
      </c>
      <c r="C67" s="108" t="s">
        <v>379</v>
      </c>
      <c r="D67" s="109" t="s">
        <v>380</v>
      </c>
      <c r="E67" s="135">
        <v>6</v>
      </c>
      <c r="F67" s="114" t="s">
        <v>48</v>
      </c>
      <c r="G67" s="129"/>
      <c r="H67" s="112">
        <f t="shared" si="4"/>
        <v>0</v>
      </c>
      <c r="J67" s="132">
        <f t="shared" si="5"/>
        <v>0</v>
      </c>
      <c r="K67" s="113">
        <v>5.2999999999999998E-4</v>
      </c>
      <c r="L67" s="113">
        <f t="shared" si="6"/>
        <v>3.1799999999999997E-3</v>
      </c>
      <c r="N67" s="110">
        <f t="shared" si="7"/>
        <v>0</v>
      </c>
      <c r="P67" s="111" t="s">
        <v>231</v>
      </c>
      <c r="V67" s="114" t="s">
        <v>287</v>
      </c>
      <c r="X67" s="108" t="s">
        <v>381</v>
      </c>
      <c r="Y67" s="108" t="s">
        <v>379</v>
      </c>
      <c r="Z67" s="111" t="s">
        <v>289</v>
      </c>
      <c r="AJ67" s="69" t="s">
        <v>290</v>
      </c>
      <c r="AK67" s="69" t="s">
        <v>236</v>
      </c>
    </row>
    <row r="68" spans="1:37" x14ac:dyDescent="0.2">
      <c r="A68" s="106">
        <v>44</v>
      </c>
      <c r="B68" s="116" t="s">
        <v>284</v>
      </c>
      <c r="C68" s="108" t="s">
        <v>382</v>
      </c>
      <c r="D68" s="109" t="s">
        <v>383</v>
      </c>
      <c r="E68" s="135">
        <v>1</v>
      </c>
      <c r="F68" s="114" t="s">
        <v>48</v>
      </c>
      <c r="G68" s="129"/>
      <c r="H68" s="112">
        <f t="shared" si="4"/>
        <v>0</v>
      </c>
      <c r="J68" s="132">
        <f t="shared" si="5"/>
        <v>0</v>
      </c>
      <c r="K68" s="113">
        <v>5.2999999999999998E-4</v>
      </c>
      <c r="L68" s="113">
        <f t="shared" si="6"/>
        <v>5.2999999999999998E-4</v>
      </c>
      <c r="N68" s="110">
        <f t="shared" si="7"/>
        <v>0</v>
      </c>
      <c r="P68" s="111" t="s">
        <v>231</v>
      </c>
      <c r="V68" s="114" t="s">
        <v>287</v>
      </c>
      <c r="X68" s="108" t="s">
        <v>384</v>
      </c>
      <c r="Y68" s="108" t="s">
        <v>382</v>
      </c>
      <c r="Z68" s="111" t="s">
        <v>289</v>
      </c>
      <c r="AJ68" s="69" t="s">
        <v>290</v>
      </c>
      <c r="AK68" s="69" t="s">
        <v>236</v>
      </c>
    </row>
    <row r="69" spans="1:37" x14ac:dyDescent="0.2">
      <c r="A69" s="106">
        <v>45</v>
      </c>
      <c r="B69" s="116" t="s">
        <v>284</v>
      </c>
      <c r="C69" s="108" t="s">
        <v>385</v>
      </c>
      <c r="D69" s="109" t="s">
        <v>386</v>
      </c>
      <c r="E69" s="135">
        <v>1</v>
      </c>
      <c r="F69" s="114" t="s">
        <v>48</v>
      </c>
      <c r="G69" s="129"/>
      <c r="H69" s="112">
        <f t="shared" si="4"/>
        <v>0</v>
      </c>
      <c r="J69" s="132">
        <f t="shared" si="5"/>
        <v>0</v>
      </c>
      <c r="K69" s="113">
        <v>5.2999999999999998E-4</v>
      </c>
      <c r="L69" s="113">
        <f t="shared" si="6"/>
        <v>5.2999999999999998E-4</v>
      </c>
      <c r="N69" s="110">
        <f t="shared" si="7"/>
        <v>0</v>
      </c>
      <c r="P69" s="111" t="s">
        <v>231</v>
      </c>
      <c r="V69" s="114" t="s">
        <v>287</v>
      </c>
      <c r="X69" s="108" t="s">
        <v>387</v>
      </c>
      <c r="Y69" s="108" t="s">
        <v>385</v>
      </c>
      <c r="Z69" s="111" t="s">
        <v>289</v>
      </c>
      <c r="AJ69" s="69" t="s">
        <v>290</v>
      </c>
      <c r="AK69" s="69" t="s">
        <v>236</v>
      </c>
    </row>
    <row r="70" spans="1:37" x14ac:dyDescent="0.2">
      <c r="A70" s="106">
        <v>46</v>
      </c>
      <c r="B70" s="116" t="s">
        <v>284</v>
      </c>
      <c r="C70" s="108" t="s">
        <v>388</v>
      </c>
      <c r="D70" s="109" t="s">
        <v>389</v>
      </c>
      <c r="E70" s="135">
        <v>2</v>
      </c>
      <c r="F70" s="114" t="s">
        <v>48</v>
      </c>
      <c r="G70" s="129"/>
      <c r="H70" s="112">
        <f t="shared" si="4"/>
        <v>0</v>
      </c>
      <c r="J70" s="132">
        <f t="shared" si="5"/>
        <v>0</v>
      </c>
      <c r="K70" s="113">
        <v>5.2999999999999998E-4</v>
      </c>
      <c r="L70" s="113">
        <f t="shared" si="6"/>
        <v>1.06E-3</v>
      </c>
      <c r="N70" s="110">
        <f t="shared" si="7"/>
        <v>0</v>
      </c>
      <c r="P70" s="111" t="s">
        <v>231</v>
      </c>
      <c r="V70" s="114" t="s">
        <v>287</v>
      </c>
      <c r="X70" s="108" t="s">
        <v>390</v>
      </c>
      <c r="Y70" s="108" t="s">
        <v>388</v>
      </c>
      <c r="Z70" s="111" t="s">
        <v>289</v>
      </c>
      <c r="AJ70" s="69" t="s">
        <v>290</v>
      </c>
      <c r="AK70" s="69" t="s">
        <v>236</v>
      </c>
    </row>
    <row r="71" spans="1:37" x14ac:dyDescent="0.2">
      <c r="A71" s="106">
        <v>47</v>
      </c>
      <c r="B71" s="116" t="s">
        <v>284</v>
      </c>
      <c r="C71" s="108" t="s">
        <v>391</v>
      </c>
      <c r="D71" s="109" t="s">
        <v>392</v>
      </c>
      <c r="E71" s="135">
        <v>6</v>
      </c>
      <c r="F71" s="114" t="s">
        <v>340</v>
      </c>
      <c r="G71" s="129"/>
      <c r="H71" s="112">
        <f t="shared" si="4"/>
        <v>0</v>
      </c>
      <c r="J71" s="132">
        <f t="shared" si="5"/>
        <v>0</v>
      </c>
      <c r="K71" s="113">
        <v>4.0000000000000003E-5</v>
      </c>
      <c r="L71" s="113">
        <f t="shared" si="6"/>
        <v>2.4000000000000003E-4</v>
      </c>
      <c r="N71" s="110">
        <f t="shared" si="7"/>
        <v>0</v>
      </c>
      <c r="P71" s="111" t="s">
        <v>231</v>
      </c>
      <c r="V71" s="114" t="s">
        <v>287</v>
      </c>
      <c r="X71" s="108" t="s">
        <v>393</v>
      </c>
      <c r="Y71" s="108" t="s">
        <v>391</v>
      </c>
      <c r="Z71" s="111" t="s">
        <v>289</v>
      </c>
      <c r="AJ71" s="69" t="s">
        <v>290</v>
      </c>
      <c r="AK71" s="69" t="s">
        <v>236</v>
      </c>
    </row>
    <row r="72" spans="1:37" x14ac:dyDescent="0.2">
      <c r="A72" s="106">
        <v>48</v>
      </c>
      <c r="B72" s="116" t="s">
        <v>284</v>
      </c>
      <c r="C72" s="108" t="s">
        <v>394</v>
      </c>
      <c r="D72" s="109" t="s">
        <v>395</v>
      </c>
      <c r="E72" s="135">
        <v>1</v>
      </c>
      <c r="F72" s="114" t="s">
        <v>340</v>
      </c>
      <c r="G72" s="129"/>
      <c r="H72" s="112">
        <f t="shared" si="4"/>
        <v>0</v>
      </c>
      <c r="J72" s="132">
        <f t="shared" si="5"/>
        <v>0</v>
      </c>
      <c r="L72" s="113">
        <f t="shared" si="6"/>
        <v>0</v>
      </c>
      <c r="M72" s="110">
        <v>3.1E-2</v>
      </c>
      <c r="N72" s="110">
        <f t="shared" si="7"/>
        <v>3.1E-2</v>
      </c>
      <c r="P72" s="111" t="s">
        <v>231</v>
      </c>
      <c r="V72" s="114" t="s">
        <v>287</v>
      </c>
      <c r="X72" s="108" t="s">
        <v>396</v>
      </c>
      <c r="Y72" s="108" t="s">
        <v>394</v>
      </c>
      <c r="Z72" s="111" t="s">
        <v>289</v>
      </c>
      <c r="AJ72" s="69" t="s">
        <v>290</v>
      </c>
      <c r="AK72" s="69" t="s">
        <v>236</v>
      </c>
    </row>
    <row r="73" spans="1:37" x14ac:dyDescent="0.2">
      <c r="A73" s="106">
        <v>49</v>
      </c>
      <c r="B73" s="116" t="s">
        <v>284</v>
      </c>
      <c r="C73" s="108" t="s">
        <v>397</v>
      </c>
      <c r="D73" s="109" t="s">
        <v>398</v>
      </c>
      <c r="E73" s="135">
        <v>1</v>
      </c>
      <c r="F73" s="114" t="s">
        <v>48</v>
      </c>
      <c r="G73" s="129"/>
      <c r="H73" s="112">
        <f t="shared" si="4"/>
        <v>0</v>
      </c>
      <c r="J73" s="132">
        <f t="shared" si="5"/>
        <v>0</v>
      </c>
      <c r="L73" s="113">
        <f t="shared" si="6"/>
        <v>0</v>
      </c>
      <c r="N73" s="110">
        <f t="shared" si="7"/>
        <v>0</v>
      </c>
      <c r="P73" s="111" t="s">
        <v>231</v>
      </c>
      <c r="V73" s="114" t="s">
        <v>287</v>
      </c>
      <c r="X73" s="108" t="s">
        <v>399</v>
      </c>
      <c r="Y73" s="108" t="s">
        <v>397</v>
      </c>
      <c r="Z73" s="111" t="s">
        <v>289</v>
      </c>
      <c r="AJ73" s="69" t="s">
        <v>290</v>
      </c>
      <c r="AK73" s="69" t="s">
        <v>236</v>
      </c>
    </row>
    <row r="74" spans="1:37" x14ac:dyDescent="0.2">
      <c r="A74" s="106">
        <v>50</v>
      </c>
      <c r="B74" s="116" t="s">
        <v>284</v>
      </c>
      <c r="C74" s="108" t="s">
        <v>400</v>
      </c>
      <c r="D74" s="109" t="s">
        <v>401</v>
      </c>
      <c r="E74" s="135">
        <v>1</v>
      </c>
      <c r="F74" s="114" t="s">
        <v>48</v>
      </c>
      <c r="G74" s="129"/>
      <c r="H74" s="112">
        <f t="shared" si="4"/>
        <v>0</v>
      </c>
      <c r="J74" s="132">
        <f t="shared" si="5"/>
        <v>0</v>
      </c>
      <c r="L74" s="113">
        <f t="shared" si="6"/>
        <v>0</v>
      </c>
      <c r="N74" s="110">
        <f t="shared" si="7"/>
        <v>0</v>
      </c>
      <c r="P74" s="111" t="s">
        <v>231</v>
      </c>
      <c r="V74" s="114" t="s">
        <v>287</v>
      </c>
      <c r="X74" s="108" t="s">
        <v>402</v>
      </c>
      <c r="Y74" s="108" t="s">
        <v>400</v>
      </c>
      <c r="Z74" s="111" t="s">
        <v>289</v>
      </c>
      <c r="AJ74" s="69" t="s">
        <v>290</v>
      </c>
      <c r="AK74" s="69" t="s">
        <v>236</v>
      </c>
    </row>
    <row r="75" spans="1:37" x14ac:dyDescent="0.2">
      <c r="A75" s="106">
        <v>51</v>
      </c>
      <c r="B75" s="116" t="s">
        <v>284</v>
      </c>
      <c r="C75" s="108" t="s">
        <v>403</v>
      </c>
      <c r="D75" s="109" t="s">
        <v>404</v>
      </c>
      <c r="E75" s="135">
        <v>2</v>
      </c>
      <c r="F75" s="114" t="s">
        <v>48</v>
      </c>
      <c r="G75" s="129"/>
      <c r="H75" s="112">
        <f t="shared" si="4"/>
        <v>0</v>
      </c>
      <c r="J75" s="132">
        <f t="shared" si="5"/>
        <v>0</v>
      </c>
      <c r="L75" s="113">
        <f t="shared" si="6"/>
        <v>0</v>
      </c>
      <c r="N75" s="110">
        <f t="shared" si="7"/>
        <v>0</v>
      </c>
      <c r="P75" s="111" t="s">
        <v>231</v>
      </c>
      <c r="V75" s="114" t="s">
        <v>287</v>
      </c>
      <c r="X75" s="108" t="s">
        <v>405</v>
      </c>
      <c r="Y75" s="108" t="s">
        <v>403</v>
      </c>
      <c r="Z75" s="111" t="s">
        <v>289</v>
      </c>
      <c r="AJ75" s="69" t="s">
        <v>290</v>
      </c>
      <c r="AK75" s="69" t="s">
        <v>236</v>
      </c>
    </row>
    <row r="76" spans="1:37" x14ac:dyDescent="0.2">
      <c r="A76" s="106">
        <v>52</v>
      </c>
      <c r="B76" s="116" t="s">
        <v>284</v>
      </c>
      <c r="C76" s="108" t="s">
        <v>406</v>
      </c>
      <c r="D76" s="109" t="s">
        <v>407</v>
      </c>
      <c r="E76" s="135">
        <v>1</v>
      </c>
      <c r="F76" s="114" t="s">
        <v>48</v>
      </c>
      <c r="G76" s="129"/>
      <c r="H76" s="112">
        <f t="shared" si="4"/>
        <v>0</v>
      </c>
      <c r="J76" s="132">
        <f t="shared" si="5"/>
        <v>0</v>
      </c>
      <c r="L76" s="113">
        <f t="shared" si="6"/>
        <v>0</v>
      </c>
      <c r="N76" s="110">
        <f t="shared" si="7"/>
        <v>0</v>
      </c>
      <c r="P76" s="111" t="s">
        <v>231</v>
      </c>
      <c r="V76" s="114" t="s">
        <v>287</v>
      </c>
      <c r="X76" s="108" t="s">
        <v>408</v>
      </c>
      <c r="Y76" s="108" t="s">
        <v>406</v>
      </c>
      <c r="Z76" s="111" t="s">
        <v>289</v>
      </c>
      <c r="AJ76" s="69" t="s">
        <v>290</v>
      </c>
      <c r="AK76" s="69" t="s">
        <v>236</v>
      </c>
    </row>
    <row r="77" spans="1:37" x14ac:dyDescent="0.2">
      <c r="A77" s="106">
        <v>53</v>
      </c>
      <c r="B77" s="116" t="s">
        <v>284</v>
      </c>
      <c r="C77" s="108" t="s">
        <v>409</v>
      </c>
      <c r="D77" s="109" t="s">
        <v>410</v>
      </c>
      <c r="E77" s="135">
        <v>1</v>
      </c>
      <c r="F77" s="114" t="s">
        <v>48</v>
      </c>
      <c r="G77" s="129"/>
      <c r="H77" s="112">
        <f t="shared" si="4"/>
        <v>0</v>
      </c>
      <c r="J77" s="132">
        <f t="shared" si="5"/>
        <v>0</v>
      </c>
      <c r="K77" s="113">
        <v>6.4999999999999997E-3</v>
      </c>
      <c r="L77" s="113">
        <f t="shared" si="6"/>
        <v>6.4999999999999997E-3</v>
      </c>
      <c r="M77" s="110">
        <v>2.5999999999999999E-2</v>
      </c>
      <c r="N77" s="110">
        <f t="shared" si="7"/>
        <v>2.5999999999999999E-2</v>
      </c>
      <c r="P77" s="111" t="s">
        <v>231</v>
      </c>
      <c r="V77" s="114" t="s">
        <v>287</v>
      </c>
      <c r="X77" s="108" t="s">
        <v>411</v>
      </c>
      <c r="Y77" s="108" t="s">
        <v>409</v>
      </c>
      <c r="Z77" s="111" t="s">
        <v>256</v>
      </c>
      <c r="AJ77" s="69" t="s">
        <v>290</v>
      </c>
      <c r="AK77" s="69" t="s">
        <v>236</v>
      </c>
    </row>
    <row r="78" spans="1:37" x14ac:dyDescent="0.2">
      <c r="A78" s="106">
        <v>54</v>
      </c>
      <c r="B78" s="116" t="s">
        <v>284</v>
      </c>
      <c r="C78" s="108" t="s">
        <v>412</v>
      </c>
      <c r="D78" s="109" t="s">
        <v>413</v>
      </c>
      <c r="E78" s="135">
        <v>1</v>
      </c>
      <c r="F78" s="114" t="s">
        <v>48</v>
      </c>
      <c r="G78" s="129"/>
      <c r="H78" s="112">
        <f t="shared" si="4"/>
        <v>0</v>
      </c>
      <c r="J78" s="132">
        <f t="shared" si="5"/>
        <v>0</v>
      </c>
      <c r="L78" s="113">
        <f t="shared" si="6"/>
        <v>0</v>
      </c>
      <c r="N78" s="110">
        <f t="shared" si="7"/>
        <v>0</v>
      </c>
      <c r="P78" s="111" t="s">
        <v>231</v>
      </c>
      <c r="V78" s="114" t="s">
        <v>287</v>
      </c>
      <c r="X78" s="108" t="s">
        <v>414</v>
      </c>
      <c r="Y78" s="108" t="s">
        <v>412</v>
      </c>
      <c r="Z78" s="111" t="s">
        <v>256</v>
      </c>
      <c r="AJ78" s="69" t="s">
        <v>290</v>
      </c>
      <c r="AK78" s="69" t="s">
        <v>236</v>
      </c>
    </row>
    <row r="79" spans="1:37" x14ac:dyDescent="0.2">
      <c r="A79" s="106">
        <v>55</v>
      </c>
      <c r="B79" s="116" t="s">
        <v>284</v>
      </c>
      <c r="C79" s="108" t="s">
        <v>415</v>
      </c>
      <c r="D79" s="109" t="s">
        <v>416</v>
      </c>
      <c r="E79" s="135">
        <v>1</v>
      </c>
      <c r="F79" s="114" t="s">
        <v>48</v>
      </c>
      <c r="G79" s="129"/>
      <c r="H79" s="112">
        <f t="shared" si="4"/>
        <v>0</v>
      </c>
      <c r="J79" s="132">
        <f t="shared" si="5"/>
        <v>0</v>
      </c>
      <c r="L79" s="113">
        <f t="shared" si="6"/>
        <v>0</v>
      </c>
      <c r="N79" s="110">
        <f t="shared" si="7"/>
        <v>0</v>
      </c>
      <c r="P79" s="111" t="s">
        <v>231</v>
      </c>
      <c r="V79" s="114" t="s">
        <v>287</v>
      </c>
      <c r="X79" s="108" t="s">
        <v>417</v>
      </c>
      <c r="Y79" s="108" t="s">
        <v>415</v>
      </c>
      <c r="Z79" s="111" t="s">
        <v>256</v>
      </c>
      <c r="AJ79" s="69" t="s">
        <v>290</v>
      </c>
      <c r="AK79" s="69" t="s">
        <v>236</v>
      </c>
    </row>
    <row r="80" spans="1:37" x14ac:dyDescent="0.2">
      <c r="A80" s="106">
        <v>56</v>
      </c>
      <c r="B80" s="116" t="s">
        <v>284</v>
      </c>
      <c r="C80" s="108" t="s">
        <v>418</v>
      </c>
      <c r="D80" s="109" t="s">
        <v>419</v>
      </c>
      <c r="E80" s="135">
        <v>1</v>
      </c>
      <c r="F80" s="114" t="s">
        <v>48</v>
      </c>
      <c r="G80" s="129"/>
      <c r="H80" s="112">
        <f t="shared" si="4"/>
        <v>0</v>
      </c>
      <c r="J80" s="132">
        <f t="shared" si="5"/>
        <v>0</v>
      </c>
      <c r="K80" s="113">
        <v>1.3699999999999999E-3</v>
      </c>
      <c r="L80" s="113">
        <f t="shared" si="6"/>
        <v>1.3699999999999999E-3</v>
      </c>
      <c r="N80" s="110">
        <f t="shared" si="7"/>
        <v>0</v>
      </c>
      <c r="P80" s="111" t="s">
        <v>231</v>
      </c>
      <c r="V80" s="114" t="s">
        <v>287</v>
      </c>
      <c r="X80" s="108" t="s">
        <v>418</v>
      </c>
      <c r="Y80" s="108" t="s">
        <v>418</v>
      </c>
      <c r="Z80" s="111" t="s">
        <v>289</v>
      </c>
      <c r="AJ80" s="69" t="s">
        <v>290</v>
      </c>
      <c r="AK80" s="69" t="s">
        <v>236</v>
      </c>
    </row>
    <row r="81" spans="1:37" x14ac:dyDescent="0.2">
      <c r="A81" s="106">
        <v>57</v>
      </c>
      <c r="B81" s="116" t="s">
        <v>284</v>
      </c>
      <c r="C81" s="108" t="s">
        <v>420</v>
      </c>
      <c r="D81" s="109" t="s">
        <v>421</v>
      </c>
      <c r="E81" s="135">
        <v>1</v>
      </c>
      <c r="F81" s="114" t="s">
        <v>48</v>
      </c>
      <c r="G81" s="129"/>
      <c r="H81" s="112">
        <f t="shared" si="4"/>
        <v>0</v>
      </c>
      <c r="J81" s="132">
        <f t="shared" si="5"/>
        <v>0</v>
      </c>
      <c r="L81" s="113">
        <f t="shared" si="6"/>
        <v>0</v>
      </c>
      <c r="N81" s="110">
        <f t="shared" si="7"/>
        <v>0</v>
      </c>
      <c r="P81" s="111" t="s">
        <v>231</v>
      </c>
      <c r="V81" s="114" t="s">
        <v>287</v>
      </c>
      <c r="X81" s="108" t="s">
        <v>422</v>
      </c>
      <c r="Y81" s="108" t="s">
        <v>420</v>
      </c>
      <c r="Z81" s="111" t="s">
        <v>256</v>
      </c>
      <c r="AJ81" s="69" t="s">
        <v>290</v>
      </c>
      <c r="AK81" s="69" t="s">
        <v>236</v>
      </c>
    </row>
    <row r="82" spans="1:37" x14ac:dyDescent="0.2">
      <c r="A82" s="106">
        <v>58</v>
      </c>
      <c r="B82" s="116" t="s">
        <v>284</v>
      </c>
      <c r="C82" s="108" t="s">
        <v>423</v>
      </c>
      <c r="D82" s="109" t="s">
        <v>424</v>
      </c>
      <c r="E82" s="135"/>
      <c r="F82" s="114" t="s">
        <v>214</v>
      </c>
      <c r="G82" s="129"/>
      <c r="H82" s="112">
        <f t="shared" si="4"/>
        <v>0</v>
      </c>
      <c r="J82" s="132">
        <f t="shared" si="5"/>
        <v>0</v>
      </c>
      <c r="L82" s="113">
        <f t="shared" si="6"/>
        <v>0</v>
      </c>
      <c r="N82" s="110">
        <f t="shared" si="7"/>
        <v>0</v>
      </c>
      <c r="P82" s="111" t="s">
        <v>231</v>
      </c>
      <c r="V82" s="114" t="s">
        <v>287</v>
      </c>
      <c r="X82" s="108" t="s">
        <v>425</v>
      </c>
      <c r="Y82" s="108" t="s">
        <v>423</v>
      </c>
      <c r="Z82" s="111" t="s">
        <v>289</v>
      </c>
      <c r="AJ82" s="69" t="s">
        <v>290</v>
      </c>
      <c r="AK82" s="69" t="s">
        <v>236</v>
      </c>
    </row>
    <row r="83" spans="1:37" x14ac:dyDescent="0.2">
      <c r="D83" s="124" t="s">
        <v>426</v>
      </c>
      <c r="E83" s="131">
        <f>J83</f>
        <v>0</v>
      </c>
      <c r="F83" s="114"/>
      <c r="G83" s="129"/>
      <c r="H83" s="125">
        <f>SUM(H35:H82)</f>
        <v>0</v>
      </c>
      <c r="I83" s="125">
        <f>SUM(I35:I82)</f>
        <v>0</v>
      </c>
      <c r="J83" s="134">
        <f>SUM(J35:J82)</f>
        <v>0</v>
      </c>
      <c r="L83" s="126">
        <f>SUM(L35:L82)</f>
        <v>0.13146500000000003</v>
      </c>
      <c r="N83" s="127">
        <f>SUM(N35:N82)</f>
        <v>0.52700000000000002</v>
      </c>
      <c r="W83" s="115">
        <f>SUM(W35:W82)</f>
        <v>0</v>
      </c>
    </row>
    <row r="84" spans="1:37" x14ac:dyDescent="0.2">
      <c r="E84" s="135"/>
      <c r="F84" s="114"/>
      <c r="G84" s="129"/>
      <c r="J84" s="132"/>
    </row>
    <row r="85" spans="1:37" x14ac:dyDescent="0.2">
      <c r="B85" s="108" t="s">
        <v>427</v>
      </c>
      <c r="E85" s="135"/>
      <c r="F85" s="114"/>
      <c r="G85" s="129"/>
      <c r="J85" s="132"/>
    </row>
    <row r="86" spans="1:37" x14ac:dyDescent="0.2">
      <c r="A86" s="106">
        <v>59</v>
      </c>
      <c r="B86" s="116" t="s">
        <v>284</v>
      </c>
      <c r="C86" s="108" t="s">
        <v>428</v>
      </c>
      <c r="D86" s="109" t="s">
        <v>429</v>
      </c>
      <c r="E86" s="135">
        <v>3</v>
      </c>
      <c r="F86" s="114" t="s">
        <v>340</v>
      </c>
      <c r="G86" s="129"/>
      <c r="H86" s="112">
        <f>ROUND(E86*G86,2)</f>
        <v>0</v>
      </c>
      <c r="J86" s="132">
        <f>ROUND(E86*G86,2)</f>
        <v>0</v>
      </c>
      <c r="L86" s="113">
        <f>E86*K86</f>
        <v>0</v>
      </c>
      <c r="N86" s="110">
        <f>E86*M86</f>
        <v>0</v>
      </c>
      <c r="P86" s="111" t="s">
        <v>231</v>
      </c>
      <c r="V86" s="114" t="s">
        <v>287</v>
      </c>
      <c r="X86" s="108" t="s">
        <v>430</v>
      </c>
      <c r="Y86" s="108" t="s">
        <v>428</v>
      </c>
      <c r="Z86" s="111" t="s">
        <v>431</v>
      </c>
      <c r="AJ86" s="69" t="s">
        <v>290</v>
      </c>
      <c r="AK86" s="69" t="s">
        <v>236</v>
      </c>
    </row>
    <row r="87" spans="1:37" ht="20.399999999999999" x14ac:dyDescent="0.2">
      <c r="A87" s="106">
        <v>60</v>
      </c>
      <c r="B87" s="116" t="s">
        <v>284</v>
      </c>
      <c r="C87" s="108" t="s">
        <v>432</v>
      </c>
      <c r="D87" s="109" t="s">
        <v>433</v>
      </c>
      <c r="E87" s="135">
        <v>2</v>
      </c>
      <c r="F87" s="114" t="s">
        <v>340</v>
      </c>
      <c r="G87" s="129"/>
      <c r="H87" s="112">
        <f>ROUND(E87*G87,2)</f>
        <v>0</v>
      </c>
      <c r="J87" s="132">
        <f>ROUND(E87*G87,2)</f>
        <v>0</v>
      </c>
      <c r="L87" s="113">
        <f>E87*K87</f>
        <v>0</v>
      </c>
      <c r="N87" s="110">
        <f>E87*M87</f>
        <v>0</v>
      </c>
      <c r="P87" s="111" t="s">
        <v>231</v>
      </c>
      <c r="V87" s="114" t="s">
        <v>287</v>
      </c>
      <c r="X87" s="108" t="s">
        <v>434</v>
      </c>
      <c r="Y87" s="108" t="s">
        <v>432</v>
      </c>
      <c r="Z87" s="111" t="s">
        <v>431</v>
      </c>
      <c r="AJ87" s="69" t="s">
        <v>290</v>
      </c>
      <c r="AK87" s="69" t="s">
        <v>236</v>
      </c>
    </row>
    <row r="88" spans="1:37" ht="20.399999999999999" x14ac:dyDescent="0.2">
      <c r="A88" s="106">
        <v>61</v>
      </c>
      <c r="B88" s="116" t="s">
        <v>284</v>
      </c>
      <c r="C88" s="108" t="s">
        <v>435</v>
      </c>
      <c r="D88" s="109" t="s">
        <v>436</v>
      </c>
      <c r="E88" s="135">
        <v>1</v>
      </c>
      <c r="F88" s="114" t="s">
        <v>340</v>
      </c>
      <c r="G88" s="129"/>
      <c r="H88" s="112">
        <f>ROUND(E88*G88,2)</f>
        <v>0</v>
      </c>
      <c r="J88" s="132">
        <f>ROUND(E88*G88,2)</f>
        <v>0</v>
      </c>
      <c r="L88" s="113">
        <f>E88*K88</f>
        <v>0</v>
      </c>
      <c r="N88" s="110">
        <f>E88*M88</f>
        <v>0</v>
      </c>
      <c r="P88" s="111" t="s">
        <v>231</v>
      </c>
      <c r="V88" s="114" t="s">
        <v>287</v>
      </c>
      <c r="X88" s="108" t="s">
        <v>437</v>
      </c>
      <c r="Y88" s="108" t="s">
        <v>435</v>
      </c>
      <c r="Z88" s="111" t="s">
        <v>431</v>
      </c>
      <c r="AJ88" s="69" t="s">
        <v>290</v>
      </c>
      <c r="AK88" s="69" t="s">
        <v>236</v>
      </c>
    </row>
    <row r="89" spans="1:37" x14ac:dyDescent="0.2">
      <c r="A89" s="106">
        <v>62</v>
      </c>
      <c r="B89" s="116" t="s">
        <v>284</v>
      </c>
      <c r="C89" s="108" t="s">
        <v>438</v>
      </c>
      <c r="D89" s="109" t="s">
        <v>439</v>
      </c>
      <c r="E89" s="135"/>
      <c r="F89" s="114" t="s">
        <v>214</v>
      </c>
      <c r="G89" s="129"/>
      <c r="H89" s="112">
        <f>ROUND(E89*G89,2)</f>
        <v>0</v>
      </c>
      <c r="J89" s="132">
        <f>ROUND(E89*G89,2)</f>
        <v>0</v>
      </c>
      <c r="L89" s="113">
        <f>E89*K89</f>
        <v>0</v>
      </c>
      <c r="N89" s="110">
        <f>E89*M89</f>
        <v>0</v>
      </c>
      <c r="P89" s="111" t="s">
        <v>231</v>
      </c>
      <c r="V89" s="114" t="s">
        <v>287</v>
      </c>
      <c r="X89" s="108" t="s">
        <v>440</v>
      </c>
      <c r="Y89" s="108" t="s">
        <v>438</v>
      </c>
      <c r="Z89" s="111" t="s">
        <v>289</v>
      </c>
      <c r="AJ89" s="69" t="s">
        <v>290</v>
      </c>
      <c r="AK89" s="69" t="s">
        <v>236</v>
      </c>
    </row>
    <row r="90" spans="1:37" x14ac:dyDescent="0.2">
      <c r="D90" s="124" t="s">
        <v>441</v>
      </c>
      <c r="E90" s="131">
        <f>J90</f>
        <v>0</v>
      </c>
      <c r="F90" s="114"/>
      <c r="G90" s="129"/>
      <c r="H90" s="125">
        <f>SUM(H85:H89)</f>
        <v>0</v>
      </c>
      <c r="I90" s="125">
        <f>SUM(I85:I89)</f>
        <v>0</v>
      </c>
      <c r="J90" s="134">
        <f>SUM(J85:J89)</f>
        <v>0</v>
      </c>
      <c r="L90" s="126">
        <f>SUM(L85:L89)</f>
        <v>0</v>
      </c>
      <c r="N90" s="127">
        <f>SUM(N85:N89)</f>
        <v>0</v>
      </c>
      <c r="W90" s="115">
        <f>SUM(W85:W89)</f>
        <v>0</v>
      </c>
    </row>
    <row r="91" spans="1:37" x14ac:dyDescent="0.2">
      <c r="E91" s="135"/>
      <c r="F91" s="114"/>
      <c r="G91" s="129"/>
      <c r="J91" s="132"/>
    </row>
    <row r="92" spans="1:37" x14ac:dyDescent="0.2">
      <c r="B92" s="108" t="s">
        <v>442</v>
      </c>
      <c r="E92" s="135"/>
      <c r="F92" s="114"/>
      <c r="G92" s="129"/>
      <c r="J92" s="132"/>
    </row>
    <row r="93" spans="1:37" x14ac:dyDescent="0.2">
      <c r="A93" s="106">
        <v>63</v>
      </c>
      <c r="B93" s="116" t="s">
        <v>284</v>
      </c>
      <c r="C93" s="108" t="s">
        <v>443</v>
      </c>
      <c r="D93" s="109" t="s">
        <v>444</v>
      </c>
      <c r="E93" s="135">
        <v>1</v>
      </c>
      <c r="F93" s="114" t="s">
        <v>340</v>
      </c>
      <c r="G93" s="129"/>
      <c r="H93" s="112">
        <f>ROUND(E93*G93,2)</f>
        <v>0</v>
      </c>
      <c r="J93" s="132">
        <f>ROUND(E93*G93,2)</f>
        <v>0</v>
      </c>
      <c r="L93" s="113">
        <f>E93*K93</f>
        <v>0</v>
      </c>
      <c r="M93" s="110">
        <v>0.312</v>
      </c>
      <c r="N93" s="110">
        <f>E93*M93</f>
        <v>0.312</v>
      </c>
      <c r="P93" s="111" t="s">
        <v>231</v>
      </c>
      <c r="V93" s="114" t="s">
        <v>287</v>
      </c>
      <c r="X93" s="108" t="s">
        <v>445</v>
      </c>
      <c r="Y93" s="108" t="s">
        <v>443</v>
      </c>
      <c r="Z93" s="111" t="s">
        <v>256</v>
      </c>
      <c r="AJ93" s="69" t="s">
        <v>290</v>
      </c>
      <c r="AK93" s="69" t="s">
        <v>236</v>
      </c>
    </row>
    <row r="94" spans="1:37" x14ac:dyDescent="0.2">
      <c r="A94" s="106">
        <v>64</v>
      </c>
      <c r="B94" s="116" t="s">
        <v>284</v>
      </c>
      <c r="C94" s="108" t="s">
        <v>446</v>
      </c>
      <c r="D94" s="109" t="s">
        <v>447</v>
      </c>
      <c r="E94" s="135"/>
      <c r="F94" s="114" t="s">
        <v>214</v>
      </c>
      <c r="G94" s="129"/>
      <c r="H94" s="112">
        <f>ROUND(E94*G94,2)</f>
        <v>0</v>
      </c>
      <c r="J94" s="132">
        <f>ROUND(E94*G94,2)</f>
        <v>0</v>
      </c>
      <c r="L94" s="113">
        <f>E94*K94</f>
        <v>0</v>
      </c>
      <c r="N94" s="110">
        <f>E94*M94</f>
        <v>0</v>
      </c>
      <c r="P94" s="111" t="s">
        <v>231</v>
      </c>
      <c r="V94" s="114" t="s">
        <v>287</v>
      </c>
      <c r="X94" s="108" t="s">
        <v>448</v>
      </c>
      <c r="Y94" s="108" t="s">
        <v>446</v>
      </c>
      <c r="Z94" s="111" t="s">
        <v>289</v>
      </c>
      <c r="AJ94" s="69" t="s">
        <v>290</v>
      </c>
      <c r="AK94" s="69" t="s">
        <v>236</v>
      </c>
    </row>
    <row r="95" spans="1:37" x14ac:dyDescent="0.2">
      <c r="D95" s="124" t="s">
        <v>449</v>
      </c>
      <c r="E95" s="131">
        <f>J95</f>
        <v>0</v>
      </c>
      <c r="F95" s="114"/>
      <c r="G95" s="129"/>
      <c r="H95" s="125">
        <f>SUM(H92:H94)</f>
        <v>0</v>
      </c>
      <c r="I95" s="125">
        <f>SUM(I92:I94)</f>
        <v>0</v>
      </c>
      <c r="J95" s="134">
        <f>SUM(J92:J94)</f>
        <v>0</v>
      </c>
      <c r="L95" s="126">
        <f>SUM(L92:L94)</f>
        <v>0</v>
      </c>
      <c r="N95" s="127">
        <f>SUM(N92:N94)</f>
        <v>0.312</v>
      </c>
      <c r="W95" s="115">
        <f>SUM(W92:W94)</f>
        <v>0</v>
      </c>
    </row>
    <row r="96" spans="1:37" x14ac:dyDescent="0.2">
      <c r="E96" s="135"/>
      <c r="F96" s="114"/>
      <c r="G96" s="129"/>
      <c r="J96" s="132"/>
    </row>
    <row r="97" spans="1:37" x14ac:dyDescent="0.2">
      <c r="B97" s="108" t="s">
        <v>450</v>
      </c>
      <c r="E97" s="135"/>
      <c r="F97" s="114"/>
      <c r="G97" s="129"/>
      <c r="J97" s="132"/>
    </row>
    <row r="98" spans="1:37" x14ac:dyDescent="0.2">
      <c r="A98" s="106">
        <v>65</v>
      </c>
      <c r="B98" s="116" t="s">
        <v>451</v>
      </c>
      <c r="C98" s="108" t="s">
        <v>452</v>
      </c>
      <c r="D98" s="109" t="s">
        <v>453</v>
      </c>
      <c r="E98" s="135">
        <v>20</v>
      </c>
      <c r="F98" s="114" t="s">
        <v>454</v>
      </c>
      <c r="G98" s="129"/>
      <c r="H98" s="112">
        <f>ROUND(E98*G98,2)</f>
        <v>0</v>
      </c>
      <c r="J98" s="132">
        <f>ROUND(E98*G98,2)</f>
        <v>0</v>
      </c>
      <c r="K98" s="113">
        <v>6.0000000000000002E-5</v>
      </c>
      <c r="L98" s="113">
        <f>E98*K98</f>
        <v>1.2000000000000001E-3</v>
      </c>
      <c r="N98" s="110">
        <f>E98*M98</f>
        <v>0</v>
      </c>
      <c r="P98" s="111" t="s">
        <v>231</v>
      </c>
      <c r="V98" s="114" t="s">
        <v>287</v>
      </c>
      <c r="X98" s="108" t="s">
        <v>455</v>
      </c>
      <c r="Y98" s="108" t="s">
        <v>452</v>
      </c>
      <c r="Z98" s="111" t="s">
        <v>456</v>
      </c>
      <c r="AJ98" s="69" t="s">
        <v>290</v>
      </c>
      <c r="AK98" s="69" t="s">
        <v>236</v>
      </c>
    </row>
    <row r="99" spans="1:37" x14ac:dyDescent="0.2">
      <c r="A99" s="106">
        <v>66</v>
      </c>
      <c r="B99" s="116" t="s">
        <v>451</v>
      </c>
      <c r="C99" s="108" t="s">
        <v>457</v>
      </c>
      <c r="D99" s="109" t="s">
        <v>458</v>
      </c>
      <c r="E99" s="135">
        <v>5</v>
      </c>
      <c r="F99" s="114" t="s">
        <v>32</v>
      </c>
      <c r="G99" s="129"/>
      <c r="H99" s="112">
        <f>ROUND(E99*G99,2)</f>
        <v>0</v>
      </c>
      <c r="J99" s="132">
        <f>ROUND(E99*G99,2)</f>
        <v>0</v>
      </c>
      <c r="K99" s="113">
        <v>6.0000000000000002E-5</v>
      </c>
      <c r="L99" s="113">
        <f>E99*K99</f>
        <v>3.0000000000000003E-4</v>
      </c>
      <c r="N99" s="110">
        <f>E99*M99</f>
        <v>0</v>
      </c>
      <c r="P99" s="111" t="s">
        <v>231</v>
      </c>
      <c r="V99" s="114" t="s">
        <v>287</v>
      </c>
      <c r="X99" s="108" t="s">
        <v>457</v>
      </c>
      <c r="Y99" s="108" t="s">
        <v>457</v>
      </c>
      <c r="Z99" s="111" t="s">
        <v>456</v>
      </c>
      <c r="AJ99" s="69" t="s">
        <v>290</v>
      </c>
      <c r="AK99" s="69" t="s">
        <v>236</v>
      </c>
    </row>
    <row r="100" spans="1:37" x14ac:dyDescent="0.2">
      <c r="A100" s="106">
        <v>67</v>
      </c>
      <c r="B100" s="116" t="s">
        <v>451</v>
      </c>
      <c r="C100" s="108" t="s">
        <v>459</v>
      </c>
      <c r="D100" s="109" t="s">
        <v>460</v>
      </c>
      <c r="E100" s="135">
        <v>1</v>
      </c>
      <c r="F100" s="114" t="s">
        <v>32</v>
      </c>
      <c r="G100" s="129"/>
      <c r="H100" s="112">
        <f>ROUND(E100*G100,2)</f>
        <v>0</v>
      </c>
      <c r="J100" s="132">
        <f>ROUND(E100*G100,2)</f>
        <v>0</v>
      </c>
      <c r="K100" s="113">
        <v>6.0000000000000002E-5</v>
      </c>
      <c r="L100" s="113">
        <f>E100*K100</f>
        <v>6.0000000000000002E-5</v>
      </c>
      <c r="N100" s="110">
        <f>E100*M100</f>
        <v>0</v>
      </c>
      <c r="P100" s="111" t="s">
        <v>231</v>
      </c>
      <c r="V100" s="114" t="s">
        <v>287</v>
      </c>
      <c r="X100" s="108" t="s">
        <v>459</v>
      </c>
      <c r="Y100" s="108" t="s">
        <v>459</v>
      </c>
      <c r="Z100" s="111" t="s">
        <v>456</v>
      </c>
      <c r="AJ100" s="69" t="s">
        <v>290</v>
      </c>
      <c r="AK100" s="69" t="s">
        <v>236</v>
      </c>
    </row>
    <row r="101" spans="1:37" ht="20.399999999999999" x14ac:dyDescent="0.2">
      <c r="A101" s="106">
        <v>68</v>
      </c>
      <c r="B101" s="116" t="s">
        <v>451</v>
      </c>
      <c r="C101" s="108" t="s">
        <v>461</v>
      </c>
      <c r="D101" s="109" t="s">
        <v>462</v>
      </c>
      <c r="E101" s="135"/>
      <c r="F101" s="114" t="s">
        <v>214</v>
      </c>
      <c r="G101" s="129"/>
      <c r="H101" s="112">
        <f>ROUND(E101*G101,2)</f>
        <v>0</v>
      </c>
      <c r="J101" s="132">
        <f>ROUND(E101*G101,2)</f>
        <v>0</v>
      </c>
      <c r="L101" s="113">
        <f>E101*K101</f>
        <v>0</v>
      </c>
      <c r="N101" s="110">
        <f>E101*M101</f>
        <v>0</v>
      </c>
      <c r="P101" s="111" t="s">
        <v>231</v>
      </c>
      <c r="V101" s="114" t="s">
        <v>287</v>
      </c>
      <c r="X101" s="108" t="s">
        <v>463</v>
      </c>
      <c r="Y101" s="108" t="s">
        <v>461</v>
      </c>
      <c r="Z101" s="111" t="s">
        <v>456</v>
      </c>
      <c r="AJ101" s="69" t="s">
        <v>290</v>
      </c>
      <c r="AK101" s="69" t="s">
        <v>236</v>
      </c>
    </row>
    <row r="102" spans="1:37" x14ac:dyDescent="0.2">
      <c r="D102" s="124" t="s">
        <v>464</v>
      </c>
      <c r="E102" s="131">
        <f>J102</f>
        <v>0</v>
      </c>
      <c r="F102" s="114"/>
      <c r="G102" s="129"/>
      <c r="H102" s="125">
        <f>SUM(H97:H101)</f>
        <v>0</v>
      </c>
      <c r="I102" s="125">
        <f>SUM(I97:I101)</f>
        <v>0</v>
      </c>
      <c r="J102" s="134">
        <f>SUM(J97:J101)</f>
        <v>0</v>
      </c>
      <c r="L102" s="126">
        <f>SUM(L97:L101)</f>
        <v>1.56E-3</v>
      </c>
      <c r="N102" s="127">
        <f>SUM(N97:N101)</f>
        <v>0</v>
      </c>
      <c r="W102" s="115">
        <f>SUM(W97:W101)</f>
        <v>0</v>
      </c>
    </row>
    <row r="103" spans="1:37" x14ac:dyDescent="0.2">
      <c r="E103" s="135"/>
      <c r="F103" s="114"/>
      <c r="G103" s="129"/>
      <c r="J103" s="132"/>
    </row>
    <row r="104" spans="1:37" x14ac:dyDescent="0.2">
      <c r="B104" s="108" t="s">
        <v>465</v>
      </c>
      <c r="E104" s="135"/>
      <c r="F104" s="114"/>
      <c r="G104" s="129"/>
      <c r="J104" s="132"/>
    </row>
    <row r="105" spans="1:37" x14ac:dyDescent="0.2">
      <c r="A105" s="106">
        <v>69</v>
      </c>
      <c r="B105" s="116" t="s">
        <v>466</v>
      </c>
      <c r="C105" s="108" t="s">
        <v>467</v>
      </c>
      <c r="D105" s="109" t="s">
        <v>468</v>
      </c>
      <c r="E105" s="135">
        <v>5</v>
      </c>
      <c r="F105" s="114" t="s">
        <v>48</v>
      </c>
      <c r="G105" s="129"/>
      <c r="H105" s="112">
        <f>ROUND(E105*G105,2)</f>
        <v>0</v>
      </c>
      <c r="J105" s="132">
        <f>ROUND(E105*G105,2)</f>
        <v>0</v>
      </c>
      <c r="K105" s="113">
        <v>3.8000000000000002E-4</v>
      </c>
      <c r="L105" s="113">
        <f>E105*K105</f>
        <v>1.9000000000000002E-3</v>
      </c>
      <c r="N105" s="110">
        <f>E105*M105</f>
        <v>0</v>
      </c>
      <c r="P105" s="111" t="s">
        <v>231</v>
      </c>
      <c r="V105" s="114" t="s">
        <v>287</v>
      </c>
      <c r="X105" s="108" t="s">
        <v>469</v>
      </c>
      <c r="Y105" s="108" t="s">
        <v>467</v>
      </c>
      <c r="Z105" s="111" t="s">
        <v>470</v>
      </c>
      <c r="AJ105" s="69" t="s">
        <v>290</v>
      </c>
      <c r="AK105" s="69" t="s">
        <v>236</v>
      </c>
    </row>
    <row r="106" spans="1:37" x14ac:dyDescent="0.2">
      <c r="A106" s="106">
        <v>70</v>
      </c>
      <c r="B106" s="116" t="s">
        <v>466</v>
      </c>
      <c r="C106" s="108" t="s">
        <v>471</v>
      </c>
      <c r="D106" s="109" t="s">
        <v>472</v>
      </c>
      <c r="E106" s="135">
        <v>20</v>
      </c>
      <c r="F106" s="114" t="s">
        <v>71</v>
      </c>
      <c r="G106" s="129"/>
      <c r="H106" s="112">
        <f>ROUND(E106*G106,2)</f>
        <v>0</v>
      </c>
      <c r="J106" s="132">
        <f>ROUND(E106*G106,2)</f>
        <v>0</v>
      </c>
      <c r="K106" s="113">
        <v>9.0000000000000006E-5</v>
      </c>
      <c r="L106" s="113">
        <f>E106*K106</f>
        <v>1.8000000000000002E-3</v>
      </c>
      <c r="N106" s="110">
        <f>E106*M106</f>
        <v>0</v>
      </c>
      <c r="P106" s="111" t="s">
        <v>231</v>
      </c>
      <c r="V106" s="114" t="s">
        <v>287</v>
      </c>
      <c r="X106" s="108" t="s">
        <v>473</v>
      </c>
      <c r="Y106" s="108" t="s">
        <v>471</v>
      </c>
      <c r="Z106" s="111" t="s">
        <v>470</v>
      </c>
      <c r="AJ106" s="69" t="s">
        <v>290</v>
      </c>
      <c r="AK106" s="69" t="s">
        <v>236</v>
      </c>
    </row>
    <row r="107" spans="1:37" x14ac:dyDescent="0.2">
      <c r="D107" s="124" t="s">
        <v>474</v>
      </c>
      <c r="E107" s="131">
        <f>J107</f>
        <v>0</v>
      </c>
      <c r="F107" s="114"/>
      <c r="G107" s="129"/>
      <c r="H107" s="125">
        <f>SUM(H104:H106)</f>
        <v>0</v>
      </c>
      <c r="I107" s="125">
        <f>SUM(I104:I106)</f>
        <v>0</v>
      </c>
      <c r="J107" s="134">
        <f>SUM(J104:J106)</f>
        <v>0</v>
      </c>
      <c r="L107" s="126">
        <f>SUM(L104:L106)</f>
        <v>3.7000000000000002E-3</v>
      </c>
      <c r="N107" s="127">
        <f>SUM(N104:N106)</f>
        <v>0</v>
      </c>
      <c r="W107" s="115">
        <f>SUM(W104:W106)</f>
        <v>0</v>
      </c>
    </row>
    <row r="108" spans="1:37" x14ac:dyDescent="0.2">
      <c r="E108" s="135"/>
      <c r="F108" s="114"/>
      <c r="G108" s="129"/>
      <c r="J108" s="132"/>
    </row>
    <row r="109" spans="1:37" x14ac:dyDescent="0.2">
      <c r="D109" s="124" t="s">
        <v>475</v>
      </c>
      <c r="E109" s="137">
        <f>J109</f>
        <v>0</v>
      </c>
      <c r="F109" s="114"/>
      <c r="G109" s="129"/>
      <c r="H109" s="125">
        <f>+H83+H90+H95+H102+H107</f>
        <v>0</v>
      </c>
      <c r="I109" s="125">
        <f>+I83+I90+I95+I102+I107</f>
        <v>0</v>
      </c>
      <c r="J109" s="134">
        <f>+J83+J90+J95+J102+J107</f>
        <v>0</v>
      </c>
      <c r="L109" s="126">
        <f>+L83+L90+L95+L102+L107</f>
        <v>0.13672500000000004</v>
      </c>
      <c r="N109" s="127">
        <f>+N83+N90+N95+N102+N107</f>
        <v>0.83899999999999997</v>
      </c>
      <c r="W109" s="115">
        <f>+W83+W90+W95+W102+W107</f>
        <v>0</v>
      </c>
    </row>
    <row r="110" spans="1:37" x14ac:dyDescent="0.2">
      <c r="E110" s="135"/>
      <c r="F110" s="114"/>
      <c r="G110" s="129"/>
      <c r="J110" s="132"/>
    </row>
    <row r="111" spans="1:37" x14ac:dyDescent="0.2">
      <c r="B111" s="107" t="s">
        <v>476</v>
      </c>
      <c r="E111" s="135"/>
      <c r="F111" s="114"/>
      <c r="G111" s="129"/>
      <c r="J111" s="132"/>
    </row>
    <row r="112" spans="1:37" x14ac:dyDescent="0.2">
      <c r="B112" s="108" t="s">
        <v>477</v>
      </c>
      <c r="E112" s="135"/>
      <c r="F112" s="114"/>
      <c r="G112" s="129"/>
      <c r="J112" s="132"/>
    </row>
    <row r="113" spans="1:37" x14ac:dyDescent="0.2">
      <c r="A113" s="106">
        <v>71</v>
      </c>
      <c r="B113" s="116" t="s">
        <v>478</v>
      </c>
      <c r="C113" s="108" t="s">
        <v>479</v>
      </c>
      <c r="D113" s="109" t="s">
        <v>480</v>
      </c>
      <c r="E113" s="135">
        <v>1</v>
      </c>
      <c r="F113" s="114" t="s">
        <v>32</v>
      </c>
      <c r="G113" s="129"/>
      <c r="H113" s="112">
        <f>ROUND(E113*G113,2)</f>
        <v>0</v>
      </c>
      <c r="J113" s="132">
        <f>ROUND(E113*G113,2)</f>
        <v>0</v>
      </c>
      <c r="L113" s="113">
        <f>E113*K113</f>
        <v>0</v>
      </c>
      <c r="N113" s="110">
        <f>E113*M113</f>
        <v>0</v>
      </c>
      <c r="P113" s="111" t="s">
        <v>231</v>
      </c>
      <c r="V113" s="114" t="s">
        <v>29</v>
      </c>
      <c r="X113" s="108" t="s">
        <v>479</v>
      </c>
      <c r="Y113" s="108" t="s">
        <v>479</v>
      </c>
      <c r="Z113" s="111" t="s">
        <v>481</v>
      </c>
      <c r="AJ113" s="69" t="s">
        <v>482</v>
      </c>
      <c r="AK113" s="69" t="s">
        <v>236</v>
      </c>
    </row>
    <row r="114" spans="1:37" x14ac:dyDescent="0.2">
      <c r="A114" s="106">
        <v>72</v>
      </c>
      <c r="B114" s="116" t="s">
        <v>483</v>
      </c>
      <c r="C114" s="108" t="s">
        <v>484</v>
      </c>
      <c r="D114" s="109" t="s">
        <v>485</v>
      </c>
      <c r="E114" s="135">
        <v>1</v>
      </c>
      <c r="F114" s="114" t="s">
        <v>48</v>
      </c>
      <c r="G114" s="129"/>
      <c r="I114" s="112">
        <f>ROUND(E114*G114,2)</f>
        <v>0</v>
      </c>
      <c r="J114" s="132">
        <f>ROUND(E114*G114,2)</f>
        <v>0</v>
      </c>
      <c r="K114" s="113">
        <v>2.0999999999999999E-3</v>
      </c>
      <c r="L114" s="113">
        <f>E114*K114</f>
        <v>2.0999999999999999E-3</v>
      </c>
      <c r="N114" s="110">
        <f>E114*M114</f>
        <v>0</v>
      </c>
      <c r="P114" s="111" t="s">
        <v>231</v>
      </c>
      <c r="V114" s="114" t="s">
        <v>22</v>
      </c>
      <c r="X114" s="108" t="s">
        <v>484</v>
      </c>
      <c r="Y114" s="108" t="s">
        <v>484</v>
      </c>
      <c r="Z114" s="111" t="s">
        <v>486</v>
      </c>
      <c r="AA114" s="108" t="s">
        <v>487</v>
      </c>
      <c r="AJ114" s="69" t="s">
        <v>488</v>
      </c>
      <c r="AK114" s="69" t="s">
        <v>236</v>
      </c>
    </row>
    <row r="115" spans="1:37" x14ac:dyDescent="0.2">
      <c r="D115" s="124" t="s">
        <v>489</v>
      </c>
      <c r="E115" s="131">
        <f>J115</f>
        <v>0</v>
      </c>
      <c r="F115" s="114"/>
      <c r="G115" s="129"/>
      <c r="H115" s="125">
        <f>SUM(H111:H114)</f>
        <v>0</v>
      </c>
      <c r="I115" s="125">
        <f>SUM(I111:I114)</f>
        <v>0</v>
      </c>
      <c r="J115" s="134">
        <f>SUM(J111:J114)</f>
        <v>0</v>
      </c>
      <c r="L115" s="126">
        <f>SUM(L111:L114)</f>
        <v>2.0999999999999999E-3</v>
      </c>
      <c r="N115" s="127">
        <f>SUM(N111:N114)</f>
        <v>0</v>
      </c>
      <c r="W115" s="115">
        <f>SUM(W111:W114)</f>
        <v>0</v>
      </c>
    </row>
    <row r="116" spans="1:37" x14ac:dyDescent="0.2">
      <c r="E116" s="135"/>
      <c r="F116" s="114"/>
      <c r="G116" s="129"/>
      <c r="J116" s="132"/>
    </row>
    <row r="117" spans="1:37" x14ac:dyDescent="0.2">
      <c r="D117" s="124" t="s">
        <v>490</v>
      </c>
      <c r="E117" s="131">
        <f>J117</f>
        <v>0</v>
      </c>
      <c r="F117" s="114"/>
      <c r="G117" s="129"/>
      <c r="H117" s="125">
        <f>+H115</f>
        <v>0</v>
      </c>
      <c r="I117" s="125">
        <f>+I115</f>
        <v>0</v>
      </c>
      <c r="J117" s="134">
        <f>+J115</f>
        <v>0</v>
      </c>
      <c r="L117" s="126">
        <f>+L115</f>
        <v>2.0999999999999999E-3</v>
      </c>
      <c r="N117" s="127">
        <f>+N115</f>
        <v>0</v>
      </c>
      <c r="W117" s="115">
        <f>+W115</f>
        <v>0</v>
      </c>
    </row>
    <row r="118" spans="1:37" x14ac:dyDescent="0.2">
      <c r="E118" s="135"/>
      <c r="F118" s="114"/>
      <c r="G118" s="129"/>
      <c r="J118" s="132"/>
    </row>
    <row r="119" spans="1:37" x14ac:dyDescent="0.2">
      <c r="D119" s="128" t="s">
        <v>491</v>
      </c>
      <c r="E119" s="131">
        <f>J119</f>
        <v>0</v>
      </c>
      <c r="F119" s="114"/>
      <c r="G119" s="129"/>
      <c r="H119" s="125">
        <f>+H33+H109+H117</f>
        <v>0</v>
      </c>
      <c r="I119" s="125">
        <f>+I33+I109+I117</f>
        <v>0</v>
      </c>
      <c r="J119" s="134">
        <f>+J33+J109+J117</f>
        <v>0</v>
      </c>
      <c r="L119" s="126">
        <f>+L33+L109+L117</f>
        <v>0.19829892000000005</v>
      </c>
      <c r="N119" s="127">
        <f>+N33+N109+N117</f>
        <v>0.89799999999999991</v>
      </c>
      <c r="W119" s="115">
        <f>+W33+W109+W117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CA2E-3DFA-4AE6-A6CC-1EE936376E68}">
  <dimension ref="B2:BM357"/>
  <sheetViews>
    <sheetView workbookViewId="0">
      <selection activeCell="F240" sqref="F240"/>
    </sheetView>
  </sheetViews>
  <sheetFormatPr defaultRowHeight="14.4" x14ac:dyDescent="0.3"/>
  <cols>
    <col min="1" max="1" width="6.44140625" customWidth="1"/>
    <col min="2" max="2" width="0.88671875" customWidth="1"/>
    <col min="3" max="3" width="3.21875" customWidth="1"/>
    <col min="4" max="4" width="3.33203125" customWidth="1"/>
    <col min="5" max="5" width="13.33203125" customWidth="1"/>
    <col min="6" max="6" width="78.44140625" customWidth="1"/>
    <col min="7" max="7" width="5.77734375" customWidth="1"/>
    <col min="8" max="8" width="10.88671875" customWidth="1"/>
    <col min="9" max="9" width="12.33203125" customWidth="1"/>
    <col min="10" max="10" width="17.33203125" customWidth="1"/>
    <col min="11" max="11" width="17.33203125" hidden="1" customWidth="1"/>
    <col min="12" max="12" width="7.21875" customWidth="1"/>
    <col min="13" max="13" width="8.44140625" hidden="1" customWidth="1"/>
    <col min="15" max="20" width="11" hidden="1" customWidth="1"/>
    <col min="21" max="21" width="12.6640625" hidden="1" customWidth="1"/>
    <col min="22" max="22" width="9.5546875" customWidth="1"/>
    <col min="23" max="23" width="12.6640625" customWidth="1"/>
    <col min="24" max="24" width="9.5546875" customWidth="1"/>
    <col min="25" max="25" width="11.6640625" customWidth="1"/>
    <col min="26" max="26" width="8.5546875" customWidth="1"/>
    <col min="27" max="27" width="11.6640625" customWidth="1"/>
    <col min="28" max="28" width="12.6640625" customWidth="1"/>
    <col min="29" max="29" width="8.5546875" customWidth="1"/>
    <col min="30" max="30" width="11.6640625" customWidth="1"/>
    <col min="31" max="31" width="12.6640625" customWidth="1"/>
  </cols>
  <sheetData>
    <row r="2" spans="2:46" ht="36.9" customHeight="1" x14ac:dyDescent="0.3">
      <c r="L2" s="327" t="s">
        <v>494</v>
      </c>
      <c r="M2" s="328"/>
      <c r="N2" s="328"/>
      <c r="O2" s="328"/>
      <c r="P2" s="328"/>
      <c r="Q2" s="328"/>
      <c r="R2" s="328"/>
      <c r="S2" s="328"/>
      <c r="T2" s="328"/>
      <c r="U2" s="328"/>
      <c r="V2" s="328"/>
      <c r="AT2" s="138" t="s">
        <v>495</v>
      </c>
    </row>
    <row r="3" spans="2:46" ht="6.9" customHeight="1" x14ac:dyDescent="0.3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41"/>
      <c r="AT3" s="138" t="s">
        <v>496</v>
      </c>
    </row>
    <row r="4" spans="2:46" ht="24.9" customHeight="1" x14ac:dyDescent="0.3">
      <c r="B4" s="141"/>
      <c r="D4" s="142" t="s">
        <v>497</v>
      </c>
      <c r="L4" s="141"/>
      <c r="M4" s="143" t="s">
        <v>498</v>
      </c>
      <c r="AT4" s="138" t="s">
        <v>499</v>
      </c>
    </row>
    <row r="5" spans="2:46" ht="6.9" customHeight="1" x14ac:dyDescent="0.3">
      <c r="B5" s="141"/>
      <c r="L5" s="141"/>
    </row>
    <row r="6" spans="2:46" ht="12" customHeight="1" x14ac:dyDescent="0.3">
      <c r="B6" s="141"/>
      <c r="D6" s="144" t="s">
        <v>500</v>
      </c>
      <c r="L6" s="141"/>
    </row>
    <row r="7" spans="2:46" ht="16.5" customHeight="1" x14ac:dyDescent="0.3">
      <c r="B7" s="141"/>
      <c r="E7" s="323" t="str">
        <f>'[1]Rekapitulácia stavby'!K6</f>
        <v>Rekonštrukcia plynovej kotolne</v>
      </c>
      <c r="F7" s="324"/>
      <c r="G7" s="324"/>
      <c r="H7" s="324"/>
      <c r="L7" s="141"/>
    </row>
    <row r="8" spans="2:46" s="145" customFormat="1" ht="12" customHeight="1" x14ac:dyDescent="0.3">
      <c r="B8" s="146"/>
      <c r="D8" s="144" t="s">
        <v>501</v>
      </c>
      <c r="L8" s="146"/>
    </row>
    <row r="9" spans="2:46" s="145" customFormat="1" ht="16.5" customHeight="1" x14ac:dyDescent="0.3">
      <c r="B9" s="146"/>
      <c r="E9" s="325" t="s">
        <v>502</v>
      </c>
      <c r="F9" s="326"/>
      <c r="G9" s="326"/>
      <c r="H9" s="326"/>
      <c r="L9" s="146"/>
    </row>
    <row r="10" spans="2:46" s="145" customFormat="1" x14ac:dyDescent="0.3">
      <c r="B10" s="146"/>
      <c r="L10" s="146"/>
    </row>
    <row r="11" spans="2:46" s="145" customFormat="1" ht="12" customHeight="1" x14ac:dyDescent="0.3">
      <c r="B11" s="146"/>
      <c r="D11" s="144" t="s">
        <v>503</v>
      </c>
      <c r="F11" s="147" t="s">
        <v>504</v>
      </c>
      <c r="I11" s="144" t="s">
        <v>505</v>
      </c>
      <c r="J11" s="147" t="s">
        <v>504</v>
      </c>
      <c r="L11" s="146"/>
    </row>
    <row r="12" spans="2:46" s="145" customFormat="1" ht="12" customHeight="1" x14ac:dyDescent="0.3">
      <c r="B12" s="146"/>
      <c r="D12" s="144" t="s">
        <v>150</v>
      </c>
      <c r="F12" s="147" t="s">
        <v>1311</v>
      </c>
      <c r="I12" s="144" t="s">
        <v>148</v>
      </c>
      <c r="J12" s="148"/>
      <c r="L12" s="146"/>
    </row>
    <row r="13" spans="2:46" s="145" customFormat="1" ht="10.95" customHeight="1" x14ac:dyDescent="0.3">
      <c r="B13" s="146"/>
      <c r="L13" s="146"/>
    </row>
    <row r="14" spans="2:46" s="145" customFormat="1" ht="12" customHeight="1" x14ac:dyDescent="0.3">
      <c r="B14" s="146"/>
      <c r="D14" s="144" t="s">
        <v>506</v>
      </c>
      <c r="I14" s="144" t="s">
        <v>507</v>
      </c>
      <c r="J14" s="147" t="s">
        <v>504</v>
      </c>
      <c r="L14" s="146"/>
    </row>
    <row r="15" spans="2:46" s="145" customFormat="1" ht="18" customHeight="1" x14ac:dyDescent="0.3">
      <c r="B15" s="146"/>
      <c r="E15" s="147" t="s">
        <v>1312</v>
      </c>
      <c r="I15" s="144" t="s">
        <v>508</v>
      </c>
      <c r="J15" s="147" t="s">
        <v>504</v>
      </c>
      <c r="L15" s="146"/>
    </row>
    <row r="16" spans="2:46" s="145" customFormat="1" ht="6.9" customHeight="1" x14ac:dyDescent="0.3">
      <c r="B16" s="146"/>
      <c r="L16" s="146"/>
    </row>
    <row r="17" spans="2:52" s="145" customFormat="1" ht="12" customHeight="1" x14ac:dyDescent="0.3">
      <c r="B17" s="146"/>
      <c r="D17" s="144" t="s">
        <v>509</v>
      </c>
      <c r="I17" s="144" t="s">
        <v>507</v>
      </c>
      <c r="J17" s="149" t="str">
        <f>'[1]Rekapitulácia stavby'!AN13</f>
        <v>Vyplň údaj</v>
      </c>
      <c r="L17" s="146"/>
    </row>
    <row r="18" spans="2:52" s="145" customFormat="1" ht="18" customHeight="1" x14ac:dyDescent="0.3">
      <c r="B18" s="146"/>
      <c r="E18" s="329" t="str">
        <f>'[1]Rekapitulácia stavby'!E14</f>
        <v>Vyplň údaj</v>
      </c>
      <c r="F18" s="330"/>
      <c r="G18" s="330"/>
      <c r="H18" s="330"/>
      <c r="I18" s="144" t="s">
        <v>508</v>
      </c>
      <c r="J18" s="149" t="str">
        <f>'[1]Rekapitulácia stavby'!AN14</f>
        <v>Vyplň údaj</v>
      </c>
      <c r="L18" s="146"/>
    </row>
    <row r="19" spans="2:52" s="145" customFormat="1" ht="6.9" customHeight="1" x14ac:dyDescent="0.3">
      <c r="B19" s="146"/>
      <c r="L19" s="146"/>
    </row>
    <row r="20" spans="2:52" s="145" customFormat="1" ht="12" customHeight="1" x14ac:dyDescent="0.3">
      <c r="B20" s="146"/>
      <c r="D20" s="144" t="s">
        <v>510</v>
      </c>
      <c r="I20" s="144" t="s">
        <v>507</v>
      </c>
      <c r="J20" s="147" t="s">
        <v>504</v>
      </c>
      <c r="L20" s="146"/>
    </row>
    <row r="21" spans="2:52" s="145" customFormat="1" ht="18" customHeight="1" x14ac:dyDescent="0.3">
      <c r="B21" s="146"/>
      <c r="E21" s="147" t="s">
        <v>511</v>
      </c>
      <c r="I21" s="144" t="s">
        <v>508</v>
      </c>
      <c r="J21" s="147" t="s">
        <v>504</v>
      </c>
      <c r="L21" s="146"/>
    </row>
    <row r="22" spans="2:52" s="145" customFormat="1" ht="6.9" customHeight="1" x14ac:dyDescent="0.3">
      <c r="B22" s="146"/>
      <c r="L22" s="146"/>
    </row>
    <row r="23" spans="2:52" s="145" customFormat="1" ht="12" customHeight="1" x14ac:dyDescent="0.3">
      <c r="B23" s="146"/>
      <c r="D23" s="144" t="s">
        <v>512</v>
      </c>
      <c r="I23" s="144" t="s">
        <v>507</v>
      </c>
      <c r="J23" s="147" t="str">
        <f>IF('[1]Rekapitulácia stavby'!AN19="","",'[1]Rekapitulácia stavby'!AN19)</f>
        <v/>
      </c>
      <c r="L23" s="146"/>
    </row>
    <row r="24" spans="2:52" s="145" customFormat="1" ht="18" customHeight="1" x14ac:dyDescent="0.3">
      <c r="B24" s="146"/>
      <c r="E24" s="147" t="str">
        <f>IF('[1]Rekapitulácia stavby'!E20="","",'[1]Rekapitulácia stavby'!E20)</f>
        <v xml:space="preserve"> </v>
      </c>
      <c r="I24" s="144" t="s">
        <v>508</v>
      </c>
      <c r="J24" s="147" t="str">
        <f>IF('[1]Rekapitulácia stavby'!AN20="","",'[1]Rekapitulácia stavby'!AN20)</f>
        <v/>
      </c>
      <c r="L24" s="146"/>
    </row>
    <row r="25" spans="2:52" s="145" customFormat="1" ht="6.9" customHeight="1" x14ac:dyDescent="0.3">
      <c r="B25" s="146"/>
      <c r="L25" s="146"/>
    </row>
    <row r="26" spans="2:52" s="145" customFormat="1" ht="12" customHeight="1" x14ac:dyDescent="0.3">
      <c r="B26" s="146"/>
      <c r="D26" s="144" t="s">
        <v>513</v>
      </c>
      <c r="L26" s="146"/>
    </row>
    <row r="27" spans="2:52" s="150" customFormat="1" ht="16.5" customHeight="1" x14ac:dyDescent="0.3">
      <c r="B27" s="151"/>
      <c r="E27" s="331" t="s">
        <v>504</v>
      </c>
      <c r="F27" s="331"/>
      <c r="G27" s="331"/>
      <c r="H27" s="331"/>
      <c r="L27" s="151"/>
    </row>
    <row r="28" spans="2:52" s="145" customFormat="1" ht="6.9" customHeight="1" x14ac:dyDescent="0.3">
      <c r="B28" s="146"/>
      <c r="L28" s="146"/>
    </row>
    <row r="29" spans="2:52" s="145" customFormat="1" ht="6.9" customHeight="1" x14ac:dyDescent="0.3">
      <c r="B29" s="146"/>
      <c r="D29" s="152"/>
      <c r="E29" s="152"/>
      <c r="F29" s="152"/>
      <c r="G29" s="152"/>
      <c r="H29" s="152"/>
      <c r="I29" s="152"/>
      <c r="J29" s="152"/>
      <c r="K29" s="152"/>
      <c r="L29" s="153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</row>
    <row r="30" spans="2:52" s="145" customFormat="1" ht="14.4" customHeight="1" x14ac:dyDescent="0.3">
      <c r="B30" s="146"/>
      <c r="D30" s="147" t="s">
        <v>514</v>
      </c>
      <c r="J30" s="155">
        <f>J96</f>
        <v>0</v>
      </c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</row>
    <row r="31" spans="2:52" s="145" customFormat="1" ht="14.4" customHeight="1" x14ac:dyDescent="0.3">
      <c r="B31" s="146"/>
      <c r="D31" s="156" t="s">
        <v>515</v>
      </c>
      <c r="J31" s="155">
        <f>J118</f>
        <v>0</v>
      </c>
      <c r="L31" s="146"/>
    </row>
    <row r="32" spans="2:52" s="145" customFormat="1" ht="25.35" customHeight="1" x14ac:dyDescent="0.3">
      <c r="B32" s="146"/>
      <c r="D32" s="157" t="s">
        <v>516</v>
      </c>
      <c r="J32" s="158">
        <f>ROUND(J30 + J31, 2)</f>
        <v>0</v>
      </c>
      <c r="L32" s="146"/>
    </row>
    <row r="33" spans="2:52" s="145" customFormat="1" ht="6.9" customHeight="1" x14ac:dyDescent="0.3">
      <c r="B33" s="146"/>
      <c r="D33" s="152"/>
      <c r="E33" s="152"/>
      <c r="F33" s="152"/>
      <c r="G33" s="152"/>
      <c r="H33" s="152"/>
      <c r="I33" s="152"/>
      <c r="J33" s="152"/>
      <c r="K33" s="152"/>
      <c r="L33" s="153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</row>
    <row r="34" spans="2:52" s="145" customFormat="1" ht="14.4" customHeight="1" x14ac:dyDescent="0.3">
      <c r="B34" s="146"/>
      <c r="F34" s="159" t="s">
        <v>517</v>
      </c>
      <c r="I34" s="159" t="s">
        <v>518</v>
      </c>
      <c r="J34" s="159" t="s">
        <v>519</v>
      </c>
      <c r="L34" s="146"/>
    </row>
    <row r="35" spans="2:52" s="145" customFormat="1" ht="14.4" customHeight="1" x14ac:dyDescent="0.3">
      <c r="B35" s="146"/>
      <c r="D35" s="160" t="s">
        <v>189</v>
      </c>
      <c r="E35" s="161" t="s">
        <v>520</v>
      </c>
      <c r="F35" s="162">
        <f>ROUND((SUM(BE118:BE125) + SUM(BE145:BE356)),  2)</f>
        <v>0</v>
      </c>
      <c r="G35" s="154"/>
      <c r="H35" s="154"/>
      <c r="I35" s="163">
        <v>0.2</v>
      </c>
      <c r="J35" s="162">
        <f>ROUND(((SUM(BE118:BE125) + SUM(BE145:BE356))*I35),  2)</f>
        <v>0</v>
      </c>
      <c r="L35" s="146"/>
    </row>
    <row r="36" spans="2:52" s="145" customFormat="1" ht="14.4" customHeight="1" x14ac:dyDescent="0.3">
      <c r="B36" s="146"/>
      <c r="E36" s="161" t="s">
        <v>521</v>
      </c>
      <c r="F36" s="162">
        <f>ROUND((SUM(BF118:BF125) + SUM(BF145:BF356)),  2)</f>
        <v>0</v>
      </c>
      <c r="G36" s="154"/>
      <c r="H36" s="154"/>
      <c r="I36" s="163">
        <v>0.2</v>
      </c>
      <c r="J36" s="162">
        <f>ROUND(((SUM(BF118:BF125) + SUM(BF145:BF356))*I36),  2)</f>
        <v>0</v>
      </c>
      <c r="L36" s="146"/>
    </row>
    <row r="37" spans="2:52" s="145" customFormat="1" ht="14.4" hidden="1" customHeight="1" x14ac:dyDescent="0.3">
      <c r="B37" s="146"/>
      <c r="E37" s="144" t="s">
        <v>522</v>
      </c>
      <c r="F37" s="164">
        <f>ROUND((SUM(BG118:BG125) + SUM(BG145:BG356)),  2)</f>
        <v>0</v>
      </c>
      <c r="I37" s="165">
        <v>0.2</v>
      </c>
      <c r="J37" s="164">
        <f>0</f>
        <v>0</v>
      </c>
      <c r="L37" s="146"/>
    </row>
    <row r="38" spans="2:52" s="145" customFormat="1" ht="14.4" hidden="1" customHeight="1" x14ac:dyDescent="0.3">
      <c r="B38" s="146"/>
      <c r="E38" s="144" t="s">
        <v>523</v>
      </c>
      <c r="F38" s="164">
        <f>ROUND((SUM(BH118:BH125) + SUM(BH145:BH356)),  2)</f>
        <v>0</v>
      </c>
      <c r="I38" s="165">
        <v>0.2</v>
      </c>
      <c r="J38" s="164">
        <f>0</f>
        <v>0</v>
      </c>
      <c r="L38" s="146"/>
    </row>
    <row r="39" spans="2:52" s="145" customFormat="1" ht="14.4" hidden="1" customHeight="1" x14ac:dyDescent="0.3">
      <c r="B39" s="146"/>
      <c r="E39" s="161" t="s">
        <v>524</v>
      </c>
      <c r="F39" s="162">
        <f>ROUND((SUM(BI118:BI125) + SUM(BI145:BI356)),  2)</f>
        <v>0</v>
      </c>
      <c r="G39" s="154"/>
      <c r="H39" s="154"/>
      <c r="I39" s="163">
        <v>0</v>
      </c>
      <c r="J39" s="162">
        <f>0</f>
        <v>0</v>
      </c>
      <c r="L39" s="146"/>
    </row>
    <row r="40" spans="2:52" s="145" customFormat="1" ht="6.9" customHeight="1" x14ac:dyDescent="0.3">
      <c r="B40" s="146"/>
      <c r="L40" s="146"/>
    </row>
    <row r="41" spans="2:52" s="145" customFormat="1" ht="25.35" customHeight="1" x14ac:dyDescent="0.3">
      <c r="B41" s="146"/>
      <c r="C41" s="166"/>
      <c r="D41" s="167" t="s">
        <v>525</v>
      </c>
      <c r="E41" s="168"/>
      <c r="F41" s="168"/>
      <c r="G41" s="169" t="s">
        <v>526</v>
      </c>
      <c r="H41" s="170" t="s">
        <v>166</v>
      </c>
      <c r="I41" s="168"/>
      <c r="J41" s="171">
        <f>SUM(J32:J39)</f>
        <v>0</v>
      </c>
      <c r="K41" s="172"/>
      <c r="L41" s="146"/>
    </row>
    <row r="42" spans="2:52" s="145" customFormat="1" ht="14.4" customHeight="1" x14ac:dyDescent="0.3">
      <c r="B42" s="146"/>
      <c r="L42" s="146"/>
    </row>
    <row r="43" spans="2:52" ht="14.4" customHeight="1" x14ac:dyDescent="0.3">
      <c r="B43" s="141"/>
      <c r="L43" s="141"/>
    </row>
    <row r="44" spans="2:52" ht="14.4" customHeight="1" x14ac:dyDescent="0.3">
      <c r="B44" s="141"/>
      <c r="L44" s="141"/>
    </row>
    <row r="45" spans="2:52" ht="14.4" customHeight="1" x14ac:dyDescent="0.3">
      <c r="B45" s="141"/>
      <c r="L45" s="141"/>
    </row>
    <row r="46" spans="2:52" ht="14.4" customHeight="1" x14ac:dyDescent="0.3">
      <c r="B46" s="141"/>
      <c r="L46" s="141"/>
    </row>
    <row r="47" spans="2:52" ht="14.4" customHeight="1" x14ac:dyDescent="0.3">
      <c r="B47" s="141"/>
      <c r="L47" s="141"/>
    </row>
    <row r="48" spans="2:52" ht="14.4" customHeight="1" x14ac:dyDescent="0.3">
      <c r="B48" s="141"/>
      <c r="L48" s="141"/>
    </row>
    <row r="49" spans="2:12" ht="14.4" customHeight="1" x14ac:dyDescent="0.3">
      <c r="B49" s="141"/>
      <c r="L49" s="141"/>
    </row>
    <row r="50" spans="2:12" s="145" customFormat="1" ht="14.4" customHeight="1" x14ac:dyDescent="0.3">
      <c r="B50" s="146"/>
      <c r="D50" s="173" t="s">
        <v>527</v>
      </c>
      <c r="E50" s="174"/>
      <c r="F50" s="174"/>
      <c r="G50" s="173" t="s">
        <v>528</v>
      </c>
      <c r="H50" s="174"/>
      <c r="I50" s="174"/>
      <c r="J50" s="174"/>
      <c r="K50" s="174"/>
      <c r="L50" s="146"/>
    </row>
    <row r="51" spans="2:12" x14ac:dyDescent="0.3">
      <c r="B51" s="141"/>
      <c r="L51" s="141"/>
    </row>
    <row r="52" spans="2:12" x14ac:dyDescent="0.3">
      <c r="B52" s="141"/>
      <c r="L52" s="141"/>
    </row>
    <row r="53" spans="2:12" x14ac:dyDescent="0.3">
      <c r="B53" s="141"/>
      <c r="L53" s="141"/>
    </row>
    <row r="54" spans="2:12" x14ac:dyDescent="0.3">
      <c r="B54" s="141"/>
      <c r="L54" s="141"/>
    </row>
    <row r="55" spans="2:12" x14ac:dyDescent="0.3">
      <c r="B55" s="141"/>
      <c r="L55" s="141"/>
    </row>
    <row r="56" spans="2:12" x14ac:dyDescent="0.3">
      <c r="B56" s="141"/>
      <c r="L56" s="141"/>
    </row>
    <row r="57" spans="2:12" x14ac:dyDescent="0.3">
      <c r="B57" s="141"/>
      <c r="L57" s="141"/>
    </row>
    <row r="58" spans="2:12" x14ac:dyDescent="0.3">
      <c r="B58" s="141"/>
      <c r="L58" s="141"/>
    </row>
    <row r="59" spans="2:12" x14ac:dyDescent="0.3">
      <c r="B59" s="141"/>
      <c r="L59" s="141"/>
    </row>
    <row r="60" spans="2:12" x14ac:dyDescent="0.3">
      <c r="B60" s="141"/>
      <c r="L60" s="141"/>
    </row>
    <row r="61" spans="2:12" s="145" customFormat="1" x14ac:dyDescent="0.3">
      <c r="B61" s="146"/>
      <c r="D61" s="175" t="s">
        <v>529</v>
      </c>
      <c r="E61" s="176"/>
      <c r="F61" s="177" t="s">
        <v>530</v>
      </c>
      <c r="G61" s="175" t="s">
        <v>529</v>
      </c>
      <c r="H61" s="176"/>
      <c r="I61" s="176"/>
      <c r="J61" s="178" t="s">
        <v>530</v>
      </c>
      <c r="K61" s="176"/>
      <c r="L61" s="146"/>
    </row>
    <row r="62" spans="2:12" x14ac:dyDescent="0.3">
      <c r="B62" s="141"/>
      <c r="L62" s="141"/>
    </row>
    <row r="63" spans="2:12" x14ac:dyDescent="0.3">
      <c r="B63" s="141"/>
      <c r="L63" s="141"/>
    </row>
    <row r="64" spans="2:12" x14ac:dyDescent="0.3">
      <c r="B64" s="141"/>
      <c r="L64" s="141"/>
    </row>
    <row r="65" spans="2:12" s="145" customFormat="1" x14ac:dyDescent="0.3">
      <c r="B65" s="146"/>
      <c r="D65" s="173" t="s">
        <v>531</v>
      </c>
      <c r="E65" s="174"/>
      <c r="F65" s="174"/>
      <c r="G65" s="173" t="s">
        <v>532</v>
      </c>
      <c r="H65" s="174"/>
      <c r="I65" s="174"/>
      <c r="J65" s="174"/>
      <c r="K65" s="174"/>
      <c r="L65" s="146"/>
    </row>
    <row r="66" spans="2:12" x14ac:dyDescent="0.3">
      <c r="B66" s="141"/>
      <c r="L66" s="141"/>
    </row>
    <row r="67" spans="2:12" x14ac:dyDescent="0.3">
      <c r="B67" s="141"/>
      <c r="L67" s="141"/>
    </row>
    <row r="68" spans="2:12" x14ac:dyDescent="0.3">
      <c r="B68" s="141"/>
      <c r="L68" s="141"/>
    </row>
    <row r="69" spans="2:12" x14ac:dyDescent="0.3">
      <c r="B69" s="141"/>
      <c r="L69" s="141"/>
    </row>
    <row r="70" spans="2:12" x14ac:dyDescent="0.3">
      <c r="B70" s="141"/>
      <c r="L70" s="141"/>
    </row>
    <row r="71" spans="2:12" x14ac:dyDescent="0.3">
      <c r="B71" s="141"/>
      <c r="L71" s="141"/>
    </row>
    <row r="72" spans="2:12" x14ac:dyDescent="0.3">
      <c r="B72" s="141"/>
      <c r="L72" s="141"/>
    </row>
    <row r="73" spans="2:12" x14ac:dyDescent="0.3">
      <c r="B73" s="141"/>
      <c r="L73" s="141"/>
    </row>
    <row r="74" spans="2:12" x14ac:dyDescent="0.3">
      <c r="B74" s="141"/>
      <c r="L74" s="141"/>
    </row>
    <row r="75" spans="2:12" x14ac:dyDescent="0.3">
      <c r="B75" s="141"/>
      <c r="L75" s="141"/>
    </row>
    <row r="76" spans="2:12" s="145" customFormat="1" x14ac:dyDescent="0.3">
      <c r="B76" s="146"/>
      <c r="D76" s="175" t="s">
        <v>529</v>
      </c>
      <c r="E76" s="176"/>
      <c r="F76" s="177" t="s">
        <v>530</v>
      </c>
      <c r="G76" s="175" t="s">
        <v>529</v>
      </c>
      <c r="H76" s="176"/>
      <c r="I76" s="176"/>
      <c r="J76" s="178" t="s">
        <v>530</v>
      </c>
      <c r="K76" s="176"/>
      <c r="L76" s="146"/>
    </row>
    <row r="77" spans="2:12" s="145" customFormat="1" ht="14.4" customHeight="1" x14ac:dyDescent="0.3"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146"/>
    </row>
    <row r="81" spans="2:47" s="145" customFormat="1" ht="6.9" customHeight="1" x14ac:dyDescent="0.3"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146"/>
    </row>
    <row r="82" spans="2:47" s="145" customFormat="1" ht="24.9" customHeight="1" x14ac:dyDescent="0.3">
      <c r="B82" s="146"/>
      <c r="C82" s="142" t="s">
        <v>533</v>
      </c>
      <c r="L82" s="146"/>
    </row>
    <row r="83" spans="2:47" s="145" customFormat="1" ht="6.9" customHeight="1" x14ac:dyDescent="0.3">
      <c r="B83" s="146"/>
      <c r="L83" s="146"/>
    </row>
    <row r="84" spans="2:47" s="145" customFormat="1" ht="12" customHeight="1" x14ac:dyDescent="0.3">
      <c r="B84" s="146"/>
      <c r="C84" s="144" t="s">
        <v>500</v>
      </c>
      <c r="L84" s="146"/>
    </row>
    <row r="85" spans="2:47" s="145" customFormat="1" ht="16.5" customHeight="1" x14ac:dyDescent="0.3">
      <c r="B85" s="146"/>
      <c r="E85" s="323" t="str">
        <f>E7</f>
        <v>Rekonštrukcia plynovej kotolne</v>
      </c>
      <c r="F85" s="324"/>
      <c r="G85" s="324"/>
      <c r="H85" s="324"/>
      <c r="L85" s="146"/>
    </row>
    <row r="86" spans="2:47" s="145" customFormat="1" ht="12" customHeight="1" x14ac:dyDescent="0.3">
      <c r="B86" s="146"/>
      <c r="C86" s="144" t="s">
        <v>501</v>
      </c>
      <c r="L86" s="146"/>
    </row>
    <row r="87" spans="2:47" s="145" customFormat="1" ht="16.5" customHeight="1" x14ac:dyDescent="0.3">
      <c r="B87" s="146"/>
      <c r="E87" s="325" t="str">
        <f>E9</f>
        <v>uv - Materská škola Polianska 4,Košice ,ústredné vykurovanie</v>
      </c>
      <c r="F87" s="326"/>
      <c r="G87" s="326"/>
      <c r="H87" s="326"/>
      <c r="L87" s="146"/>
    </row>
    <row r="88" spans="2:47" s="145" customFormat="1" ht="6.9" customHeight="1" x14ac:dyDescent="0.3">
      <c r="B88" s="146"/>
      <c r="L88" s="146"/>
    </row>
    <row r="89" spans="2:47" s="145" customFormat="1" ht="12" customHeight="1" x14ac:dyDescent="0.3">
      <c r="B89" s="146"/>
      <c r="C89" s="144" t="s">
        <v>150</v>
      </c>
      <c r="F89" s="147" t="str">
        <f>F12</f>
        <v>Materská škola Polianska 4, Košice</v>
      </c>
      <c r="I89" s="144" t="s">
        <v>148</v>
      </c>
      <c r="J89" s="148" t="str">
        <f>IF(J12="","",J12)</f>
        <v/>
      </c>
      <c r="L89" s="146"/>
    </row>
    <row r="90" spans="2:47" s="145" customFormat="1" ht="6.9" customHeight="1" x14ac:dyDescent="0.3">
      <c r="B90" s="146"/>
      <c r="L90" s="146"/>
    </row>
    <row r="91" spans="2:47" s="145" customFormat="1" ht="25.65" customHeight="1" x14ac:dyDescent="0.3">
      <c r="B91" s="146"/>
      <c r="C91" s="144" t="s">
        <v>506</v>
      </c>
      <c r="F91" s="147" t="str">
        <f>E15</f>
        <v>Bytový podnik mesta Košice, s.r.o., Južné nábrežie 13, Košice</v>
      </c>
      <c r="I91" s="144" t="s">
        <v>510</v>
      </c>
      <c r="J91" s="183" t="str">
        <f>E21</f>
        <v>Ing.Alexander Szekely</v>
      </c>
      <c r="L91" s="146"/>
    </row>
    <row r="92" spans="2:47" s="145" customFormat="1" ht="15.15" customHeight="1" x14ac:dyDescent="0.3">
      <c r="B92" s="146"/>
      <c r="C92" s="144" t="s">
        <v>509</v>
      </c>
      <c r="F92" s="147" t="str">
        <f>IF(E18="","",E18)</f>
        <v>Vyplň údaj</v>
      </c>
      <c r="I92" s="144" t="s">
        <v>512</v>
      </c>
      <c r="J92" s="183" t="str">
        <f>E24</f>
        <v xml:space="preserve"> </v>
      </c>
      <c r="L92" s="146"/>
    </row>
    <row r="93" spans="2:47" s="145" customFormat="1" ht="10.35" customHeight="1" x14ac:dyDescent="0.3">
      <c r="B93" s="146"/>
      <c r="L93" s="146"/>
    </row>
    <row r="94" spans="2:47" s="145" customFormat="1" ht="29.25" customHeight="1" x14ac:dyDescent="0.3">
      <c r="B94" s="146"/>
      <c r="C94" s="184" t="s">
        <v>534</v>
      </c>
      <c r="D94" s="166"/>
      <c r="E94" s="166"/>
      <c r="F94" s="166"/>
      <c r="G94" s="166"/>
      <c r="H94" s="166"/>
      <c r="I94" s="166"/>
      <c r="J94" s="185" t="s">
        <v>535</v>
      </c>
      <c r="K94" s="166"/>
      <c r="L94" s="146"/>
    </row>
    <row r="95" spans="2:47" s="145" customFormat="1" ht="10.35" customHeight="1" x14ac:dyDescent="0.3">
      <c r="B95" s="146"/>
      <c r="L95" s="146"/>
    </row>
    <row r="96" spans="2:47" s="145" customFormat="1" ht="22.95" customHeight="1" x14ac:dyDescent="0.3">
      <c r="B96" s="146"/>
      <c r="C96" s="186" t="s">
        <v>536</v>
      </c>
      <c r="J96" s="257">
        <f>J145</f>
        <v>0</v>
      </c>
      <c r="L96" s="146"/>
      <c r="AU96" s="138" t="s">
        <v>537</v>
      </c>
    </row>
    <row r="97" spans="2:12" s="188" customFormat="1" ht="24.9" customHeight="1" x14ac:dyDescent="0.3">
      <c r="B97" s="187"/>
      <c r="D97" s="189" t="s">
        <v>538</v>
      </c>
      <c r="E97" s="190"/>
      <c r="F97" s="190"/>
      <c r="G97" s="190"/>
      <c r="H97" s="190"/>
      <c r="I97" s="190"/>
      <c r="J97" s="258">
        <f>J146</f>
        <v>0</v>
      </c>
      <c r="L97" s="187"/>
    </row>
    <row r="98" spans="2:12" s="192" customFormat="1" ht="19.95" customHeight="1" x14ac:dyDescent="0.3">
      <c r="B98" s="191"/>
      <c r="D98" s="193" t="s">
        <v>539</v>
      </c>
      <c r="E98" s="194"/>
      <c r="F98" s="194"/>
      <c r="G98" s="194"/>
      <c r="H98" s="194"/>
      <c r="I98" s="194"/>
      <c r="J98" s="259">
        <f>J147</f>
        <v>0</v>
      </c>
      <c r="L98" s="191"/>
    </row>
    <row r="99" spans="2:12" s="192" customFormat="1" ht="19.95" customHeight="1" x14ac:dyDescent="0.3">
      <c r="B99" s="191"/>
      <c r="D99" s="193" t="s">
        <v>540</v>
      </c>
      <c r="E99" s="194"/>
      <c r="F99" s="194"/>
      <c r="G99" s="194"/>
      <c r="H99" s="194"/>
      <c r="I99" s="194"/>
      <c r="J99" s="259">
        <f>J149</f>
        <v>0</v>
      </c>
      <c r="L99" s="191"/>
    </row>
    <row r="100" spans="2:12" s="192" customFormat="1" ht="19.95" customHeight="1" x14ac:dyDescent="0.3">
      <c r="B100" s="191"/>
      <c r="D100" s="193" t="s">
        <v>541</v>
      </c>
      <c r="E100" s="194"/>
      <c r="F100" s="194"/>
      <c r="G100" s="194"/>
      <c r="H100" s="194"/>
      <c r="I100" s="194"/>
      <c r="J100" s="259">
        <f>J155</f>
        <v>0</v>
      </c>
      <c r="L100" s="191"/>
    </row>
    <row r="101" spans="2:12" s="192" customFormat="1" ht="19.95" customHeight="1" x14ac:dyDescent="0.3">
      <c r="B101" s="191"/>
      <c r="D101" s="193" t="s">
        <v>542</v>
      </c>
      <c r="E101" s="194"/>
      <c r="F101" s="194"/>
      <c r="G101" s="194"/>
      <c r="H101" s="194"/>
      <c r="I101" s="194"/>
      <c r="J101" s="259">
        <f>J168</f>
        <v>0</v>
      </c>
      <c r="L101" s="191"/>
    </row>
    <row r="102" spans="2:12" s="188" customFormat="1" ht="24.9" customHeight="1" x14ac:dyDescent="0.3">
      <c r="B102" s="187"/>
      <c r="D102" s="189" t="s">
        <v>543</v>
      </c>
      <c r="E102" s="190"/>
      <c r="F102" s="190"/>
      <c r="G102" s="190"/>
      <c r="H102" s="190"/>
      <c r="I102" s="190"/>
      <c r="J102" s="258">
        <f>J170</f>
        <v>0</v>
      </c>
      <c r="L102" s="187"/>
    </row>
    <row r="103" spans="2:12" s="192" customFormat="1" ht="19.95" customHeight="1" x14ac:dyDescent="0.3">
      <c r="B103" s="191"/>
      <c r="D103" s="193" t="s">
        <v>544</v>
      </c>
      <c r="E103" s="194"/>
      <c r="F103" s="194"/>
      <c r="G103" s="194"/>
      <c r="H103" s="194"/>
      <c r="I103" s="194"/>
      <c r="J103" s="259">
        <f>J171</f>
        <v>0</v>
      </c>
      <c r="L103" s="191"/>
    </row>
    <row r="104" spans="2:12" s="192" customFormat="1" ht="19.95" customHeight="1" x14ac:dyDescent="0.3">
      <c r="B104" s="191"/>
      <c r="D104" s="193" t="s">
        <v>545</v>
      </c>
      <c r="E104" s="194"/>
      <c r="F104" s="194"/>
      <c r="G104" s="194"/>
      <c r="H104" s="194"/>
      <c r="I104" s="194"/>
      <c r="J104" s="259">
        <f>J197</f>
        <v>0</v>
      </c>
      <c r="L104" s="191"/>
    </row>
    <row r="105" spans="2:12" s="192" customFormat="1" ht="19.95" customHeight="1" x14ac:dyDescent="0.3">
      <c r="B105" s="191"/>
      <c r="D105" s="193" t="s">
        <v>546</v>
      </c>
      <c r="E105" s="194"/>
      <c r="F105" s="194"/>
      <c r="G105" s="194"/>
      <c r="H105" s="194"/>
      <c r="I105" s="194"/>
      <c r="J105" s="259">
        <f>J202</f>
        <v>0</v>
      </c>
      <c r="L105" s="191"/>
    </row>
    <row r="106" spans="2:12" s="192" customFormat="1" ht="19.95" customHeight="1" x14ac:dyDescent="0.3">
      <c r="B106" s="191"/>
      <c r="D106" s="193" t="s">
        <v>547</v>
      </c>
      <c r="E106" s="194"/>
      <c r="F106" s="194"/>
      <c r="G106" s="194"/>
      <c r="H106" s="194"/>
      <c r="I106" s="194"/>
      <c r="J106" s="259">
        <f>J236</f>
        <v>0</v>
      </c>
      <c r="L106" s="191"/>
    </row>
    <row r="107" spans="2:12" s="192" customFormat="1" ht="14.85" customHeight="1" x14ac:dyDescent="0.3">
      <c r="B107" s="191"/>
      <c r="D107" s="193" t="s">
        <v>548</v>
      </c>
      <c r="E107" s="194"/>
      <c r="F107" s="194"/>
      <c r="G107" s="194"/>
      <c r="H107" s="194"/>
      <c r="I107" s="194"/>
      <c r="J107" s="259">
        <f>J263</f>
        <v>0</v>
      </c>
      <c r="L107" s="191"/>
    </row>
    <row r="108" spans="2:12" s="192" customFormat="1" ht="19.95" customHeight="1" x14ac:dyDescent="0.3">
      <c r="B108" s="191"/>
      <c r="D108" s="193" t="s">
        <v>549</v>
      </c>
      <c r="E108" s="194"/>
      <c r="F108" s="194"/>
      <c r="G108" s="194"/>
      <c r="H108" s="194"/>
      <c r="I108" s="194"/>
      <c r="J108" s="259">
        <f>J282</f>
        <v>0</v>
      </c>
      <c r="L108" s="191"/>
    </row>
    <row r="109" spans="2:12" s="192" customFormat="1" ht="19.95" customHeight="1" x14ac:dyDescent="0.3">
      <c r="B109" s="191"/>
      <c r="D109" s="193" t="s">
        <v>550</v>
      </c>
      <c r="E109" s="194"/>
      <c r="F109" s="194"/>
      <c r="G109" s="194"/>
      <c r="H109" s="194"/>
      <c r="I109" s="194"/>
      <c r="J109" s="259">
        <f>J300</f>
        <v>0</v>
      </c>
      <c r="L109" s="191"/>
    </row>
    <row r="110" spans="2:12" s="192" customFormat="1" ht="19.95" customHeight="1" x14ac:dyDescent="0.3">
      <c r="B110" s="191"/>
      <c r="D110" s="193" t="s">
        <v>551</v>
      </c>
      <c r="E110" s="194"/>
      <c r="F110" s="194"/>
      <c r="G110" s="194"/>
      <c r="H110" s="194"/>
      <c r="I110" s="194"/>
      <c r="J110" s="259">
        <f>J325</f>
        <v>0</v>
      </c>
      <c r="L110" s="191"/>
    </row>
    <row r="111" spans="2:12" s="192" customFormat="1" ht="19.95" customHeight="1" x14ac:dyDescent="0.3">
      <c r="B111" s="191"/>
      <c r="D111" s="193" t="s">
        <v>552</v>
      </c>
      <c r="E111" s="194"/>
      <c r="F111" s="194"/>
      <c r="G111" s="194"/>
      <c r="H111" s="194"/>
      <c r="I111" s="194"/>
      <c r="J111" s="259">
        <f>J335</f>
        <v>0</v>
      </c>
      <c r="L111" s="191"/>
    </row>
    <row r="112" spans="2:12" s="192" customFormat="1" ht="19.95" customHeight="1" x14ac:dyDescent="0.3">
      <c r="B112" s="191"/>
      <c r="D112" s="193" t="s">
        <v>553</v>
      </c>
      <c r="E112" s="194"/>
      <c r="F112" s="194"/>
      <c r="G112" s="194"/>
      <c r="H112" s="194"/>
      <c r="I112" s="194"/>
      <c r="J112" s="259">
        <f>J337</f>
        <v>0</v>
      </c>
      <c r="L112" s="191"/>
    </row>
    <row r="113" spans="2:65" s="188" customFormat="1" ht="24.9" customHeight="1" x14ac:dyDescent="0.3">
      <c r="B113" s="187"/>
      <c r="D113" s="189" t="s">
        <v>554</v>
      </c>
      <c r="E113" s="190"/>
      <c r="F113" s="190"/>
      <c r="G113" s="190"/>
      <c r="H113" s="190"/>
      <c r="I113" s="190"/>
      <c r="J113" s="258">
        <f>J341</f>
        <v>0</v>
      </c>
      <c r="L113" s="187"/>
    </row>
    <row r="114" spans="2:65" s="192" customFormat="1" ht="19.95" customHeight="1" x14ac:dyDescent="0.3">
      <c r="B114" s="191"/>
      <c r="D114" s="193" t="s">
        <v>555</v>
      </c>
      <c r="E114" s="194"/>
      <c r="F114" s="194"/>
      <c r="G114" s="194"/>
      <c r="H114" s="194"/>
      <c r="I114" s="194"/>
      <c r="J114" s="259">
        <f>J342</f>
        <v>0</v>
      </c>
      <c r="L114" s="191"/>
    </row>
    <row r="115" spans="2:65" s="188" customFormat="1" ht="24.9" customHeight="1" x14ac:dyDescent="0.3">
      <c r="B115" s="187"/>
      <c r="D115" s="189" t="s">
        <v>556</v>
      </c>
      <c r="E115" s="190"/>
      <c r="F115" s="190"/>
      <c r="G115" s="190"/>
      <c r="H115" s="190"/>
      <c r="I115" s="190"/>
      <c r="J115" s="258">
        <f>J354</f>
        <v>0</v>
      </c>
      <c r="L115" s="187"/>
    </row>
    <row r="116" spans="2:65" s="145" customFormat="1" ht="21.75" customHeight="1" x14ac:dyDescent="0.3">
      <c r="B116" s="146"/>
      <c r="J116" s="260"/>
      <c r="L116" s="146"/>
    </row>
    <row r="117" spans="2:65" s="145" customFormat="1" ht="6.9" customHeight="1" x14ac:dyDescent="0.3">
      <c r="B117" s="146"/>
      <c r="J117" s="260"/>
      <c r="L117" s="146"/>
    </row>
    <row r="118" spans="2:65" s="145" customFormat="1" ht="29.25" customHeight="1" x14ac:dyDescent="0.3">
      <c r="B118" s="146"/>
      <c r="C118" s="186" t="s">
        <v>557</v>
      </c>
      <c r="J118" s="261">
        <f>ROUND(J119 + J120 + J121 + J122 + J123 + J124,2)</f>
        <v>0</v>
      </c>
      <c r="L118" s="146"/>
      <c r="N118" s="195" t="s">
        <v>189</v>
      </c>
    </row>
    <row r="119" spans="2:65" s="145" customFormat="1" ht="18" customHeight="1" x14ac:dyDescent="0.3">
      <c r="B119" s="196"/>
      <c r="C119" s="197"/>
      <c r="D119" s="332" t="s">
        <v>558</v>
      </c>
      <c r="E119" s="333"/>
      <c r="F119" s="333"/>
      <c r="G119" s="197"/>
      <c r="H119" s="197"/>
      <c r="I119" s="197"/>
      <c r="J119" s="262">
        <v>0</v>
      </c>
      <c r="K119" s="197"/>
      <c r="L119" s="196"/>
      <c r="M119" s="197"/>
      <c r="N119" s="198" t="s">
        <v>521</v>
      </c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9" t="s">
        <v>559</v>
      </c>
      <c r="AZ119" s="197"/>
      <c r="BA119" s="197"/>
      <c r="BB119" s="197"/>
      <c r="BC119" s="197"/>
      <c r="BD119" s="197"/>
      <c r="BE119" s="200">
        <f t="shared" ref="BE119:BE124" si="0">IF(N119="základná",J119,0)</f>
        <v>0</v>
      </c>
      <c r="BF119" s="200">
        <f t="shared" ref="BF119:BF124" si="1">IF(N119="znížená",J119,0)</f>
        <v>0</v>
      </c>
      <c r="BG119" s="200">
        <f t="shared" ref="BG119:BG124" si="2">IF(N119="zákl. prenesená",J119,0)</f>
        <v>0</v>
      </c>
      <c r="BH119" s="200">
        <f t="shared" ref="BH119:BH124" si="3">IF(N119="zníž. prenesená",J119,0)</f>
        <v>0</v>
      </c>
      <c r="BI119" s="200">
        <f t="shared" ref="BI119:BI124" si="4">IF(N119="nulová",J119,0)</f>
        <v>0</v>
      </c>
      <c r="BJ119" s="199" t="s">
        <v>13</v>
      </c>
      <c r="BK119" s="197"/>
      <c r="BL119" s="197"/>
      <c r="BM119" s="197"/>
    </row>
    <row r="120" spans="2:65" s="145" customFormat="1" ht="18" customHeight="1" x14ac:dyDescent="0.3">
      <c r="B120" s="196"/>
      <c r="C120" s="197"/>
      <c r="D120" s="332" t="s">
        <v>560</v>
      </c>
      <c r="E120" s="333"/>
      <c r="F120" s="333"/>
      <c r="G120" s="197"/>
      <c r="H120" s="197"/>
      <c r="I120" s="197"/>
      <c r="J120" s="262">
        <v>0</v>
      </c>
      <c r="K120" s="197"/>
      <c r="L120" s="196"/>
      <c r="M120" s="197"/>
      <c r="N120" s="198" t="s">
        <v>521</v>
      </c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9" t="s">
        <v>559</v>
      </c>
      <c r="AZ120" s="197"/>
      <c r="BA120" s="197"/>
      <c r="BB120" s="197"/>
      <c r="BC120" s="197"/>
      <c r="BD120" s="197"/>
      <c r="BE120" s="200">
        <f t="shared" si="0"/>
        <v>0</v>
      </c>
      <c r="BF120" s="200">
        <f t="shared" si="1"/>
        <v>0</v>
      </c>
      <c r="BG120" s="200">
        <f t="shared" si="2"/>
        <v>0</v>
      </c>
      <c r="BH120" s="200">
        <f t="shared" si="3"/>
        <v>0</v>
      </c>
      <c r="BI120" s="200">
        <f t="shared" si="4"/>
        <v>0</v>
      </c>
      <c r="BJ120" s="199" t="s">
        <v>13</v>
      </c>
      <c r="BK120" s="197"/>
      <c r="BL120" s="197"/>
      <c r="BM120" s="197"/>
    </row>
    <row r="121" spans="2:65" s="145" customFormat="1" ht="18" customHeight="1" x14ac:dyDescent="0.3">
      <c r="B121" s="196"/>
      <c r="C121" s="197"/>
      <c r="D121" s="332" t="s">
        <v>561</v>
      </c>
      <c r="E121" s="333"/>
      <c r="F121" s="333"/>
      <c r="G121" s="197"/>
      <c r="H121" s="197"/>
      <c r="I121" s="197"/>
      <c r="J121" s="262">
        <v>0</v>
      </c>
      <c r="K121" s="197"/>
      <c r="L121" s="196"/>
      <c r="M121" s="197"/>
      <c r="N121" s="198" t="s">
        <v>521</v>
      </c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9" t="s">
        <v>559</v>
      </c>
      <c r="AZ121" s="197"/>
      <c r="BA121" s="197"/>
      <c r="BB121" s="197"/>
      <c r="BC121" s="197"/>
      <c r="BD121" s="197"/>
      <c r="BE121" s="200">
        <f t="shared" si="0"/>
        <v>0</v>
      </c>
      <c r="BF121" s="200">
        <f t="shared" si="1"/>
        <v>0</v>
      </c>
      <c r="BG121" s="200">
        <f t="shared" si="2"/>
        <v>0</v>
      </c>
      <c r="BH121" s="200">
        <f t="shared" si="3"/>
        <v>0</v>
      </c>
      <c r="BI121" s="200">
        <f t="shared" si="4"/>
        <v>0</v>
      </c>
      <c r="BJ121" s="199" t="s">
        <v>13</v>
      </c>
      <c r="BK121" s="197"/>
      <c r="BL121" s="197"/>
      <c r="BM121" s="197"/>
    </row>
    <row r="122" spans="2:65" s="145" customFormat="1" ht="18" customHeight="1" x14ac:dyDescent="0.3">
      <c r="B122" s="196"/>
      <c r="C122" s="197"/>
      <c r="D122" s="332" t="s">
        <v>562</v>
      </c>
      <c r="E122" s="333"/>
      <c r="F122" s="333"/>
      <c r="G122" s="197"/>
      <c r="H122" s="197"/>
      <c r="I122" s="197"/>
      <c r="J122" s="262">
        <v>0</v>
      </c>
      <c r="K122" s="197"/>
      <c r="L122" s="196"/>
      <c r="M122" s="197"/>
      <c r="N122" s="198" t="s">
        <v>521</v>
      </c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9" t="s">
        <v>559</v>
      </c>
      <c r="AZ122" s="197"/>
      <c r="BA122" s="197"/>
      <c r="BB122" s="197"/>
      <c r="BC122" s="197"/>
      <c r="BD122" s="197"/>
      <c r="BE122" s="200">
        <f t="shared" si="0"/>
        <v>0</v>
      </c>
      <c r="BF122" s="200">
        <f t="shared" si="1"/>
        <v>0</v>
      </c>
      <c r="BG122" s="200">
        <f t="shared" si="2"/>
        <v>0</v>
      </c>
      <c r="BH122" s="200">
        <f t="shared" si="3"/>
        <v>0</v>
      </c>
      <c r="BI122" s="200">
        <f t="shared" si="4"/>
        <v>0</v>
      </c>
      <c r="BJ122" s="199" t="s">
        <v>13</v>
      </c>
      <c r="BK122" s="197"/>
      <c r="BL122" s="197"/>
      <c r="BM122" s="197"/>
    </row>
    <row r="123" spans="2:65" s="145" customFormat="1" ht="18" customHeight="1" x14ac:dyDescent="0.3">
      <c r="B123" s="196"/>
      <c r="C123" s="197"/>
      <c r="D123" s="332" t="s">
        <v>563</v>
      </c>
      <c r="E123" s="333"/>
      <c r="F123" s="333"/>
      <c r="G123" s="197"/>
      <c r="H123" s="197"/>
      <c r="I123" s="197"/>
      <c r="J123" s="262">
        <v>0</v>
      </c>
      <c r="K123" s="197"/>
      <c r="L123" s="196"/>
      <c r="M123" s="197"/>
      <c r="N123" s="198" t="s">
        <v>521</v>
      </c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9" t="s">
        <v>559</v>
      </c>
      <c r="AZ123" s="197"/>
      <c r="BA123" s="197"/>
      <c r="BB123" s="197"/>
      <c r="BC123" s="197"/>
      <c r="BD123" s="197"/>
      <c r="BE123" s="200">
        <f t="shared" si="0"/>
        <v>0</v>
      </c>
      <c r="BF123" s="200">
        <f t="shared" si="1"/>
        <v>0</v>
      </c>
      <c r="BG123" s="200">
        <f t="shared" si="2"/>
        <v>0</v>
      </c>
      <c r="BH123" s="200">
        <f t="shared" si="3"/>
        <v>0</v>
      </c>
      <c r="BI123" s="200">
        <f t="shared" si="4"/>
        <v>0</v>
      </c>
      <c r="BJ123" s="199" t="s">
        <v>13</v>
      </c>
      <c r="BK123" s="197"/>
      <c r="BL123" s="197"/>
      <c r="BM123" s="197"/>
    </row>
    <row r="124" spans="2:65" s="145" customFormat="1" ht="18" customHeight="1" x14ac:dyDescent="0.3">
      <c r="B124" s="196"/>
      <c r="C124" s="197"/>
      <c r="D124" s="201" t="s">
        <v>564</v>
      </c>
      <c r="E124" s="197"/>
      <c r="F124" s="197"/>
      <c r="G124" s="197"/>
      <c r="H124" s="197"/>
      <c r="I124" s="197"/>
      <c r="J124" s="262">
        <f>ROUND(J30*T124,2)</f>
        <v>0</v>
      </c>
      <c r="K124" s="197"/>
      <c r="L124" s="196"/>
      <c r="M124" s="197"/>
      <c r="N124" s="198" t="s">
        <v>521</v>
      </c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9" t="s">
        <v>565</v>
      </c>
      <c r="AZ124" s="197"/>
      <c r="BA124" s="197"/>
      <c r="BB124" s="197"/>
      <c r="BC124" s="197"/>
      <c r="BD124" s="197"/>
      <c r="BE124" s="200">
        <f t="shared" si="0"/>
        <v>0</v>
      </c>
      <c r="BF124" s="200">
        <f t="shared" si="1"/>
        <v>0</v>
      </c>
      <c r="BG124" s="200">
        <f t="shared" si="2"/>
        <v>0</v>
      </c>
      <c r="BH124" s="200">
        <f t="shared" si="3"/>
        <v>0</v>
      </c>
      <c r="BI124" s="200">
        <f t="shared" si="4"/>
        <v>0</v>
      </c>
      <c r="BJ124" s="199" t="s">
        <v>13</v>
      </c>
      <c r="BK124" s="197"/>
      <c r="BL124" s="197"/>
      <c r="BM124" s="197"/>
    </row>
    <row r="125" spans="2:65" s="145" customFormat="1" x14ac:dyDescent="0.3">
      <c r="B125" s="146"/>
      <c r="J125" s="260"/>
      <c r="L125" s="146"/>
    </row>
    <row r="126" spans="2:65" s="145" customFormat="1" ht="29.25" customHeight="1" x14ac:dyDescent="0.3">
      <c r="B126" s="146"/>
      <c r="C126" s="202" t="s">
        <v>566</v>
      </c>
      <c r="D126" s="166"/>
      <c r="E126" s="166"/>
      <c r="F126" s="166"/>
      <c r="G126" s="166"/>
      <c r="H126" s="166"/>
      <c r="I126" s="166"/>
      <c r="J126" s="263">
        <f>ROUND(J96+J118,2)</f>
        <v>0</v>
      </c>
      <c r="K126" s="166"/>
      <c r="L126" s="146"/>
    </row>
    <row r="127" spans="2:65" s="145" customFormat="1" ht="6.9" customHeight="1" x14ac:dyDescent="0.3">
      <c r="B127" s="179"/>
      <c r="C127" s="180"/>
      <c r="D127" s="180"/>
      <c r="E127" s="180"/>
      <c r="F127" s="180"/>
      <c r="G127" s="180"/>
      <c r="H127" s="180"/>
      <c r="I127" s="180"/>
      <c r="J127" s="180"/>
      <c r="K127" s="180"/>
      <c r="L127" s="146"/>
    </row>
    <row r="131" spans="2:20" s="145" customFormat="1" ht="6.9" customHeight="1" x14ac:dyDescent="0.3">
      <c r="B131" s="181"/>
      <c r="C131" s="182"/>
      <c r="D131" s="182"/>
      <c r="E131" s="182"/>
      <c r="F131" s="182"/>
      <c r="G131" s="182"/>
      <c r="H131" s="182"/>
      <c r="I131" s="182"/>
      <c r="J131" s="182"/>
      <c r="K131" s="182"/>
      <c r="L131" s="146"/>
    </row>
    <row r="132" spans="2:20" s="145" customFormat="1" ht="24.9" customHeight="1" x14ac:dyDescent="0.3">
      <c r="B132" s="146"/>
      <c r="C132" s="142" t="s">
        <v>567</v>
      </c>
      <c r="L132" s="146"/>
    </row>
    <row r="133" spans="2:20" s="145" customFormat="1" ht="6.9" customHeight="1" x14ac:dyDescent="0.3">
      <c r="B133" s="146"/>
      <c r="L133" s="146"/>
    </row>
    <row r="134" spans="2:20" s="145" customFormat="1" ht="12" customHeight="1" x14ac:dyDescent="0.3">
      <c r="B134" s="146"/>
      <c r="C134" s="144" t="s">
        <v>500</v>
      </c>
      <c r="L134" s="146"/>
    </row>
    <row r="135" spans="2:20" s="145" customFormat="1" ht="16.5" customHeight="1" x14ac:dyDescent="0.3">
      <c r="B135" s="146"/>
      <c r="E135" s="323" t="str">
        <f>E7</f>
        <v>Rekonštrukcia plynovej kotolne</v>
      </c>
      <c r="F135" s="324"/>
      <c r="G135" s="324"/>
      <c r="H135" s="324"/>
      <c r="L135" s="146"/>
    </row>
    <row r="136" spans="2:20" s="145" customFormat="1" ht="12" customHeight="1" x14ac:dyDescent="0.3">
      <c r="B136" s="146"/>
      <c r="C136" s="144" t="s">
        <v>501</v>
      </c>
      <c r="L136" s="146"/>
    </row>
    <row r="137" spans="2:20" s="145" customFormat="1" ht="16.5" customHeight="1" x14ac:dyDescent="0.3">
      <c r="B137" s="146"/>
      <c r="E137" s="325" t="str">
        <f>E9</f>
        <v>uv - Materská škola Polianska 4,Košice ,ústredné vykurovanie</v>
      </c>
      <c r="F137" s="326"/>
      <c r="G137" s="326"/>
      <c r="H137" s="326"/>
      <c r="L137" s="146"/>
    </row>
    <row r="138" spans="2:20" s="145" customFormat="1" ht="6.9" customHeight="1" x14ac:dyDescent="0.3">
      <c r="B138" s="146"/>
      <c r="L138" s="146"/>
    </row>
    <row r="139" spans="2:20" s="145" customFormat="1" ht="12" customHeight="1" x14ac:dyDescent="0.3">
      <c r="B139" s="146"/>
      <c r="C139" s="144" t="s">
        <v>150</v>
      </c>
      <c r="F139" s="147" t="str">
        <f>F12</f>
        <v>Materská škola Polianska 4, Košice</v>
      </c>
      <c r="I139" s="144" t="s">
        <v>148</v>
      </c>
      <c r="J139" s="148" t="str">
        <f>IF(J12="","",J12)</f>
        <v/>
      </c>
      <c r="L139" s="146"/>
    </row>
    <row r="140" spans="2:20" s="145" customFormat="1" ht="6.9" customHeight="1" x14ac:dyDescent="0.3">
      <c r="B140" s="146"/>
      <c r="L140" s="146"/>
    </row>
    <row r="141" spans="2:20" s="145" customFormat="1" ht="25.65" customHeight="1" x14ac:dyDescent="0.3">
      <c r="B141" s="146"/>
      <c r="C141" s="144" t="s">
        <v>506</v>
      </c>
      <c r="F141" s="147" t="str">
        <f>E15</f>
        <v>Bytový podnik mesta Košice, s.r.o., Južné nábrežie 13, Košice</v>
      </c>
      <c r="I141" s="144" t="s">
        <v>510</v>
      </c>
      <c r="J141" s="183" t="str">
        <f>E21</f>
        <v>Ing.Alexander Szekely</v>
      </c>
      <c r="L141" s="146"/>
    </row>
    <row r="142" spans="2:20" s="145" customFormat="1" ht="15.15" customHeight="1" x14ac:dyDescent="0.3">
      <c r="B142" s="146"/>
      <c r="C142" s="144" t="s">
        <v>509</v>
      </c>
      <c r="F142" s="147" t="str">
        <f>IF(E18="","",E18)</f>
        <v>Vyplň údaj</v>
      </c>
      <c r="I142" s="144" t="s">
        <v>512</v>
      </c>
      <c r="J142" s="183" t="str">
        <f>E24</f>
        <v xml:space="preserve"> </v>
      </c>
      <c r="L142" s="146"/>
    </row>
    <row r="143" spans="2:20" s="145" customFormat="1" ht="10.35" customHeight="1" x14ac:dyDescent="0.3">
      <c r="B143" s="146"/>
      <c r="L143" s="146"/>
    </row>
    <row r="144" spans="2:20" s="203" customFormat="1" ht="29.25" customHeight="1" x14ac:dyDescent="0.3">
      <c r="B144" s="204"/>
      <c r="C144" s="205" t="s">
        <v>568</v>
      </c>
      <c r="D144" s="206" t="s">
        <v>193</v>
      </c>
      <c r="E144" s="206" t="s">
        <v>179</v>
      </c>
      <c r="F144" s="206" t="s">
        <v>5</v>
      </c>
      <c r="G144" s="206" t="s">
        <v>6</v>
      </c>
      <c r="H144" s="206" t="s">
        <v>181</v>
      </c>
      <c r="I144" s="206" t="s">
        <v>569</v>
      </c>
      <c r="J144" s="207" t="s">
        <v>535</v>
      </c>
      <c r="K144" s="208" t="s">
        <v>570</v>
      </c>
      <c r="L144" s="204"/>
      <c r="M144" s="209" t="s">
        <v>504</v>
      </c>
      <c r="N144" s="210" t="s">
        <v>189</v>
      </c>
      <c r="O144" s="210" t="s">
        <v>571</v>
      </c>
      <c r="P144" s="210" t="s">
        <v>572</v>
      </c>
      <c r="Q144" s="210" t="s">
        <v>573</v>
      </c>
      <c r="R144" s="210" t="s">
        <v>574</v>
      </c>
      <c r="S144" s="210" t="s">
        <v>575</v>
      </c>
      <c r="T144" s="211" t="s">
        <v>576</v>
      </c>
    </row>
    <row r="145" spans="2:65" s="145" customFormat="1" ht="22.95" customHeight="1" x14ac:dyDescent="0.3">
      <c r="B145" s="146"/>
      <c r="C145" s="212" t="s">
        <v>514</v>
      </c>
      <c r="H145" s="260"/>
      <c r="I145" s="260"/>
      <c r="J145" s="264">
        <f>BK145</f>
        <v>0</v>
      </c>
      <c r="L145" s="146"/>
      <c r="M145" s="213"/>
      <c r="N145" s="152"/>
      <c r="O145" s="152"/>
      <c r="P145" s="214">
        <f>P146+P170+P341+P354</f>
        <v>0</v>
      </c>
      <c r="Q145" s="152"/>
      <c r="R145" s="214">
        <f>R146+R170+R341+R354</f>
        <v>2.8587184000000003</v>
      </c>
      <c r="S145" s="152"/>
      <c r="T145" s="215">
        <f>T146+T170+T341+T354</f>
        <v>5.7728900000000003</v>
      </c>
      <c r="AT145" s="138" t="s">
        <v>22</v>
      </c>
      <c r="AU145" s="138" t="s">
        <v>537</v>
      </c>
      <c r="BK145" s="216">
        <f>BK146+BK170+BK341+BK354</f>
        <v>0</v>
      </c>
    </row>
    <row r="146" spans="2:65" s="217" customFormat="1" ht="25.95" customHeight="1" x14ac:dyDescent="0.25">
      <c r="B146" s="218"/>
      <c r="D146" s="219" t="s">
        <v>22</v>
      </c>
      <c r="E146" s="220" t="s">
        <v>577</v>
      </c>
      <c r="F146" s="220" t="s">
        <v>578</v>
      </c>
      <c r="H146" s="224"/>
      <c r="I146" s="265"/>
      <c r="J146" s="266">
        <f>BK146</f>
        <v>0</v>
      </c>
      <c r="L146" s="218"/>
      <c r="M146" s="221"/>
      <c r="P146" s="222">
        <f>P147+P149+P155+P168</f>
        <v>0</v>
      </c>
      <c r="R146" s="222">
        <f>R147+R149+R155+R168</f>
        <v>1.2424740000000001</v>
      </c>
      <c r="T146" s="223">
        <f>T147+T149+T155+T168</f>
        <v>3.6181999999999999</v>
      </c>
      <c r="AR146" s="219" t="s">
        <v>12</v>
      </c>
      <c r="AT146" s="224" t="s">
        <v>22</v>
      </c>
      <c r="AU146" s="224" t="s">
        <v>496</v>
      </c>
      <c r="AY146" s="219" t="s">
        <v>579</v>
      </c>
      <c r="BK146" s="225">
        <f>BK147+BK149+BK155+BK168</f>
        <v>0</v>
      </c>
    </row>
    <row r="147" spans="2:65" s="217" customFormat="1" ht="22.95" customHeight="1" x14ac:dyDescent="0.25">
      <c r="B147" s="218"/>
      <c r="D147" s="219" t="s">
        <v>22</v>
      </c>
      <c r="E147" s="226" t="s">
        <v>14</v>
      </c>
      <c r="F147" s="226" t="s">
        <v>580</v>
      </c>
      <c r="H147" s="224"/>
      <c r="I147" s="265"/>
      <c r="J147" s="267">
        <f>BK147</f>
        <v>0</v>
      </c>
      <c r="L147" s="218"/>
      <c r="M147" s="221"/>
      <c r="P147" s="222">
        <f>P148</f>
        <v>0</v>
      </c>
      <c r="R147" s="222">
        <f>R148</f>
        <v>2.1624000000000001E-2</v>
      </c>
      <c r="T147" s="223">
        <f>T148</f>
        <v>0</v>
      </c>
      <c r="AR147" s="219" t="s">
        <v>12</v>
      </c>
      <c r="AT147" s="224" t="s">
        <v>22</v>
      </c>
      <c r="AU147" s="224" t="s">
        <v>12</v>
      </c>
      <c r="AY147" s="219" t="s">
        <v>579</v>
      </c>
      <c r="BK147" s="225">
        <f>BK148</f>
        <v>0</v>
      </c>
    </row>
    <row r="148" spans="2:65" s="145" customFormat="1" ht="21.75" customHeight="1" x14ac:dyDescent="0.3">
      <c r="B148" s="196"/>
      <c r="C148" s="227" t="s">
        <v>12</v>
      </c>
      <c r="D148" s="227" t="s">
        <v>25</v>
      </c>
      <c r="E148" s="228" t="s">
        <v>581</v>
      </c>
      <c r="F148" s="229" t="s">
        <v>582</v>
      </c>
      <c r="G148" s="230" t="s">
        <v>230</v>
      </c>
      <c r="H148" s="268">
        <v>0.2</v>
      </c>
      <c r="I148" s="269"/>
      <c r="J148" s="270">
        <f>ROUND(I148*H148,2)</f>
        <v>0</v>
      </c>
      <c r="K148" s="231"/>
      <c r="L148" s="146"/>
      <c r="M148" s="232" t="s">
        <v>504</v>
      </c>
      <c r="N148" s="195" t="s">
        <v>521</v>
      </c>
      <c r="P148" s="233">
        <f>O148*H148</f>
        <v>0</v>
      </c>
      <c r="Q148" s="233">
        <v>0.10811999999999999</v>
      </c>
      <c r="R148" s="233">
        <f>Q148*H148</f>
        <v>2.1624000000000001E-2</v>
      </c>
      <c r="S148" s="233">
        <v>0</v>
      </c>
      <c r="T148" s="234">
        <f>S148*H148</f>
        <v>0</v>
      </c>
      <c r="AR148" s="235" t="s">
        <v>15</v>
      </c>
      <c r="AT148" s="235" t="s">
        <v>25</v>
      </c>
      <c r="AU148" s="235" t="s">
        <v>13</v>
      </c>
      <c r="AY148" s="138" t="s">
        <v>579</v>
      </c>
      <c r="BE148" s="236">
        <f>IF(N148="základná",J148,0)</f>
        <v>0</v>
      </c>
      <c r="BF148" s="236">
        <f>IF(N148="znížená",J148,0)</f>
        <v>0</v>
      </c>
      <c r="BG148" s="236">
        <f>IF(N148="zákl. prenesená",J148,0)</f>
        <v>0</v>
      </c>
      <c r="BH148" s="236">
        <f>IF(N148="zníž. prenesená",J148,0)</f>
        <v>0</v>
      </c>
      <c r="BI148" s="236">
        <f>IF(N148="nulová",J148,0)</f>
        <v>0</v>
      </c>
      <c r="BJ148" s="138" t="s">
        <v>13</v>
      </c>
      <c r="BK148" s="236">
        <f>ROUND(I148*H148,2)</f>
        <v>0</v>
      </c>
      <c r="BL148" s="138" t="s">
        <v>15</v>
      </c>
      <c r="BM148" s="235" t="s">
        <v>583</v>
      </c>
    </row>
    <row r="149" spans="2:65" s="217" customFormat="1" ht="22.95" customHeight="1" x14ac:dyDescent="0.25">
      <c r="B149" s="218"/>
      <c r="D149" s="219" t="s">
        <v>22</v>
      </c>
      <c r="E149" s="226" t="s">
        <v>17</v>
      </c>
      <c r="F149" s="226" t="s">
        <v>584</v>
      </c>
      <c r="H149" s="224"/>
      <c r="I149" s="265"/>
      <c r="J149" s="267">
        <f>BK149</f>
        <v>0</v>
      </c>
      <c r="L149" s="218"/>
      <c r="M149" s="221"/>
      <c r="P149" s="222">
        <f>SUM(P150:P154)</f>
        <v>0</v>
      </c>
      <c r="R149" s="222">
        <f>SUM(R150:R154)</f>
        <v>1.18767</v>
      </c>
      <c r="T149" s="223">
        <f>SUM(T150:T154)</f>
        <v>0</v>
      </c>
      <c r="AR149" s="219" t="s">
        <v>12</v>
      </c>
      <c r="AT149" s="224" t="s">
        <v>22</v>
      </c>
      <c r="AU149" s="224" t="s">
        <v>12</v>
      </c>
      <c r="AY149" s="219" t="s">
        <v>579</v>
      </c>
      <c r="BK149" s="225">
        <f>SUM(BK150:BK154)</f>
        <v>0</v>
      </c>
    </row>
    <row r="150" spans="2:65" s="145" customFormat="1" ht="16.5" customHeight="1" x14ac:dyDescent="0.3">
      <c r="B150" s="196"/>
      <c r="C150" s="227" t="s">
        <v>13</v>
      </c>
      <c r="D150" s="227" t="s">
        <v>25</v>
      </c>
      <c r="E150" s="228" t="s">
        <v>585</v>
      </c>
      <c r="F150" s="229" t="s">
        <v>586</v>
      </c>
      <c r="G150" s="230" t="s">
        <v>230</v>
      </c>
      <c r="H150" s="268">
        <v>21</v>
      </c>
      <c r="I150" s="269"/>
      <c r="J150" s="270">
        <f>ROUND(I150*H150,2)</f>
        <v>0</v>
      </c>
      <c r="K150" s="231"/>
      <c r="L150" s="146"/>
      <c r="M150" s="232" t="s">
        <v>504</v>
      </c>
      <c r="N150" s="195" t="s">
        <v>521</v>
      </c>
      <c r="P150" s="233">
        <f>O150*H150</f>
        <v>0</v>
      </c>
      <c r="Q150" s="233">
        <v>2.0000000000000001E-4</v>
      </c>
      <c r="R150" s="233">
        <f>Q150*H150</f>
        <v>4.2000000000000006E-3</v>
      </c>
      <c r="S150" s="233">
        <v>0</v>
      </c>
      <c r="T150" s="234">
        <f>S150*H150</f>
        <v>0</v>
      </c>
      <c r="AR150" s="235" t="s">
        <v>15</v>
      </c>
      <c r="AT150" s="235" t="s">
        <v>25</v>
      </c>
      <c r="AU150" s="235" t="s">
        <v>13</v>
      </c>
      <c r="AY150" s="138" t="s">
        <v>579</v>
      </c>
      <c r="BE150" s="236">
        <f>IF(N150="základná",J150,0)</f>
        <v>0</v>
      </c>
      <c r="BF150" s="236">
        <f>IF(N150="znížená",J150,0)</f>
        <v>0</v>
      </c>
      <c r="BG150" s="236">
        <f>IF(N150="zákl. prenesená",J150,0)</f>
        <v>0</v>
      </c>
      <c r="BH150" s="236">
        <f>IF(N150="zníž. prenesená",J150,0)</f>
        <v>0</v>
      </c>
      <c r="BI150" s="236">
        <f>IF(N150="nulová",J150,0)</f>
        <v>0</v>
      </c>
      <c r="BJ150" s="138" t="s">
        <v>13</v>
      </c>
      <c r="BK150" s="236">
        <f>ROUND(I150*H150,2)</f>
        <v>0</v>
      </c>
      <c r="BL150" s="138" t="s">
        <v>15</v>
      </c>
      <c r="BM150" s="235" t="s">
        <v>587</v>
      </c>
    </row>
    <row r="151" spans="2:65" s="145" customFormat="1" ht="16.5" customHeight="1" x14ac:dyDescent="0.3">
      <c r="B151" s="196"/>
      <c r="C151" s="227" t="s">
        <v>14</v>
      </c>
      <c r="D151" s="227" t="s">
        <v>25</v>
      </c>
      <c r="E151" s="228" t="s">
        <v>588</v>
      </c>
      <c r="F151" s="229" t="s">
        <v>589</v>
      </c>
      <c r="G151" s="230" t="s">
        <v>230</v>
      </c>
      <c r="H151" s="268">
        <v>21</v>
      </c>
      <c r="I151" s="269"/>
      <c r="J151" s="270">
        <f>ROUND(I151*H151,2)</f>
        <v>0</v>
      </c>
      <c r="K151" s="231"/>
      <c r="L151" s="146"/>
      <c r="M151" s="232" t="s">
        <v>504</v>
      </c>
      <c r="N151" s="195" t="s">
        <v>521</v>
      </c>
      <c r="P151" s="233">
        <f>O151*H151</f>
        <v>0</v>
      </c>
      <c r="Q151" s="233">
        <v>1.375E-2</v>
      </c>
      <c r="R151" s="233">
        <f>Q151*H151</f>
        <v>0.28875000000000001</v>
      </c>
      <c r="S151" s="233">
        <v>0</v>
      </c>
      <c r="T151" s="234">
        <f>S151*H151</f>
        <v>0</v>
      </c>
      <c r="AR151" s="235" t="s">
        <v>15</v>
      </c>
      <c r="AT151" s="235" t="s">
        <v>25</v>
      </c>
      <c r="AU151" s="235" t="s">
        <v>13</v>
      </c>
      <c r="AY151" s="138" t="s">
        <v>579</v>
      </c>
      <c r="BE151" s="236">
        <f>IF(N151="základná",J151,0)</f>
        <v>0</v>
      </c>
      <c r="BF151" s="236">
        <f>IF(N151="znížená",J151,0)</f>
        <v>0</v>
      </c>
      <c r="BG151" s="236">
        <f>IF(N151="zákl. prenesená",J151,0)</f>
        <v>0</v>
      </c>
      <c r="BH151" s="236">
        <f>IF(N151="zníž. prenesená",J151,0)</f>
        <v>0</v>
      </c>
      <c r="BI151" s="236">
        <f>IF(N151="nulová",J151,0)</f>
        <v>0</v>
      </c>
      <c r="BJ151" s="138" t="s">
        <v>13</v>
      </c>
      <c r="BK151" s="236">
        <f>ROUND(I151*H151,2)</f>
        <v>0</v>
      </c>
      <c r="BL151" s="138" t="s">
        <v>15</v>
      </c>
      <c r="BM151" s="235" t="s">
        <v>590</v>
      </c>
    </row>
    <row r="152" spans="2:65" s="145" customFormat="1" ht="16.5" customHeight="1" x14ac:dyDescent="0.3">
      <c r="B152" s="196"/>
      <c r="C152" s="227" t="s">
        <v>15</v>
      </c>
      <c r="D152" s="227" t="s">
        <v>25</v>
      </c>
      <c r="E152" s="228" t="s">
        <v>591</v>
      </c>
      <c r="F152" s="229" t="s">
        <v>592</v>
      </c>
      <c r="G152" s="230" t="s">
        <v>230</v>
      </c>
      <c r="H152" s="268">
        <v>55</v>
      </c>
      <c r="I152" s="269"/>
      <c r="J152" s="270">
        <f>ROUND(I152*H152,2)</f>
        <v>0</v>
      </c>
      <c r="K152" s="231"/>
      <c r="L152" s="146"/>
      <c r="M152" s="232" t="s">
        <v>504</v>
      </c>
      <c r="N152" s="195" t="s">
        <v>521</v>
      </c>
      <c r="P152" s="233">
        <f>O152*H152</f>
        <v>0</v>
      </c>
      <c r="Q152" s="233">
        <v>2.0000000000000001E-4</v>
      </c>
      <c r="R152" s="233">
        <f>Q152*H152</f>
        <v>1.1000000000000001E-2</v>
      </c>
      <c r="S152" s="233">
        <v>0</v>
      </c>
      <c r="T152" s="234">
        <f>S152*H152</f>
        <v>0</v>
      </c>
      <c r="AR152" s="235" t="s">
        <v>15</v>
      </c>
      <c r="AT152" s="235" t="s">
        <v>25</v>
      </c>
      <c r="AU152" s="235" t="s">
        <v>13</v>
      </c>
      <c r="AY152" s="138" t="s">
        <v>579</v>
      </c>
      <c r="BE152" s="236">
        <f>IF(N152="základná",J152,0)</f>
        <v>0</v>
      </c>
      <c r="BF152" s="236">
        <f>IF(N152="znížená",J152,0)</f>
        <v>0</v>
      </c>
      <c r="BG152" s="236">
        <f>IF(N152="zákl. prenesená",J152,0)</f>
        <v>0</v>
      </c>
      <c r="BH152" s="236">
        <f>IF(N152="zníž. prenesená",J152,0)</f>
        <v>0</v>
      </c>
      <c r="BI152" s="236">
        <f>IF(N152="nulová",J152,0)</f>
        <v>0</v>
      </c>
      <c r="BJ152" s="138" t="s">
        <v>13</v>
      </c>
      <c r="BK152" s="236">
        <f>ROUND(I152*H152,2)</f>
        <v>0</v>
      </c>
      <c r="BL152" s="138" t="s">
        <v>15</v>
      </c>
      <c r="BM152" s="235" t="s">
        <v>593</v>
      </c>
    </row>
    <row r="153" spans="2:65" s="145" customFormat="1" ht="16.5" customHeight="1" x14ac:dyDescent="0.3">
      <c r="B153" s="196"/>
      <c r="C153" s="227" t="s">
        <v>16</v>
      </c>
      <c r="D153" s="227" t="s">
        <v>25</v>
      </c>
      <c r="E153" s="228" t="s">
        <v>594</v>
      </c>
      <c r="F153" s="229" t="s">
        <v>595</v>
      </c>
      <c r="G153" s="230" t="s">
        <v>230</v>
      </c>
      <c r="H153" s="268">
        <v>55</v>
      </c>
      <c r="I153" s="269"/>
      <c r="J153" s="270">
        <f>ROUND(I153*H153,2)</f>
        <v>0</v>
      </c>
      <c r="K153" s="231"/>
      <c r="L153" s="146"/>
      <c r="M153" s="232" t="s">
        <v>504</v>
      </c>
      <c r="N153" s="195" t="s">
        <v>521</v>
      </c>
      <c r="P153" s="233">
        <f>O153*H153</f>
        <v>0</v>
      </c>
      <c r="Q153" s="233">
        <v>1.312E-2</v>
      </c>
      <c r="R153" s="233">
        <f>Q153*H153</f>
        <v>0.72160000000000002</v>
      </c>
      <c r="S153" s="233">
        <v>0</v>
      </c>
      <c r="T153" s="234">
        <f>S153*H153</f>
        <v>0</v>
      </c>
      <c r="AR153" s="235" t="s">
        <v>15</v>
      </c>
      <c r="AT153" s="235" t="s">
        <v>25</v>
      </c>
      <c r="AU153" s="235" t="s">
        <v>13</v>
      </c>
      <c r="AY153" s="138" t="s">
        <v>579</v>
      </c>
      <c r="BE153" s="236">
        <f>IF(N153="základná",J153,0)</f>
        <v>0</v>
      </c>
      <c r="BF153" s="236">
        <f>IF(N153="znížená",J153,0)</f>
        <v>0</v>
      </c>
      <c r="BG153" s="236">
        <f>IF(N153="zákl. prenesená",J153,0)</f>
        <v>0</v>
      </c>
      <c r="BH153" s="236">
        <f>IF(N153="zníž. prenesená",J153,0)</f>
        <v>0</v>
      </c>
      <c r="BI153" s="236">
        <f>IF(N153="nulová",J153,0)</f>
        <v>0</v>
      </c>
      <c r="BJ153" s="138" t="s">
        <v>13</v>
      </c>
      <c r="BK153" s="236">
        <f>ROUND(I153*H153,2)</f>
        <v>0</v>
      </c>
      <c r="BL153" s="138" t="s">
        <v>15</v>
      </c>
      <c r="BM153" s="235" t="s">
        <v>596</v>
      </c>
    </row>
    <row r="154" spans="2:65" s="145" customFormat="1" ht="21.75" customHeight="1" x14ac:dyDescent="0.3">
      <c r="B154" s="196"/>
      <c r="C154" s="227" t="s">
        <v>17</v>
      </c>
      <c r="D154" s="227" t="s">
        <v>25</v>
      </c>
      <c r="E154" s="228" t="s">
        <v>597</v>
      </c>
      <c r="F154" s="229" t="s">
        <v>598</v>
      </c>
      <c r="G154" s="230" t="s">
        <v>230</v>
      </c>
      <c r="H154" s="268">
        <v>21</v>
      </c>
      <c r="I154" s="269"/>
      <c r="J154" s="270">
        <f>ROUND(I154*H154,2)</f>
        <v>0</v>
      </c>
      <c r="K154" s="231"/>
      <c r="L154" s="146"/>
      <c r="M154" s="232" t="s">
        <v>504</v>
      </c>
      <c r="N154" s="195" t="s">
        <v>521</v>
      </c>
      <c r="P154" s="233">
        <f>O154*H154</f>
        <v>0</v>
      </c>
      <c r="Q154" s="233">
        <v>7.7200000000000003E-3</v>
      </c>
      <c r="R154" s="233">
        <f>Q154*H154</f>
        <v>0.16212000000000001</v>
      </c>
      <c r="S154" s="233">
        <v>0</v>
      </c>
      <c r="T154" s="234">
        <f>S154*H154</f>
        <v>0</v>
      </c>
      <c r="AR154" s="235" t="s">
        <v>15</v>
      </c>
      <c r="AT154" s="235" t="s">
        <v>25</v>
      </c>
      <c r="AU154" s="235" t="s">
        <v>13</v>
      </c>
      <c r="AY154" s="138" t="s">
        <v>579</v>
      </c>
      <c r="BE154" s="236">
        <f>IF(N154="základná",J154,0)</f>
        <v>0</v>
      </c>
      <c r="BF154" s="236">
        <f>IF(N154="znížená",J154,0)</f>
        <v>0</v>
      </c>
      <c r="BG154" s="236">
        <f>IF(N154="zákl. prenesená",J154,0)</f>
        <v>0</v>
      </c>
      <c r="BH154" s="236">
        <f>IF(N154="zníž. prenesená",J154,0)</f>
        <v>0</v>
      </c>
      <c r="BI154" s="236">
        <f>IF(N154="nulová",J154,0)</f>
        <v>0</v>
      </c>
      <c r="BJ154" s="138" t="s">
        <v>13</v>
      </c>
      <c r="BK154" s="236">
        <f>ROUND(I154*H154,2)</f>
        <v>0</v>
      </c>
      <c r="BL154" s="138" t="s">
        <v>15</v>
      </c>
      <c r="BM154" s="235" t="s">
        <v>599</v>
      </c>
    </row>
    <row r="155" spans="2:65" s="217" customFormat="1" ht="22.95" customHeight="1" x14ac:dyDescent="0.25">
      <c r="B155" s="218"/>
      <c r="D155" s="219" t="s">
        <v>22</v>
      </c>
      <c r="E155" s="226" t="s">
        <v>20</v>
      </c>
      <c r="F155" s="226" t="s">
        <v>600</v>
      </c>
      <c r="H155" s="224"/>
      <c r="I155" s="265"/>
      <c r="J155" s="267">
        <f>BK155</f>
        <v>0</v>
      </c>
      <c r="L155" s="218"/>
      <c r="M155" s="221"/>
      <c r="P155" s="222">
        <f>SUM(P156:P167)</f>
        <v>0</v>
      </c>
      <c r="R155" s="222">
        <f>SUM(R156:R167)</f>
        <v>3.3180000000000001E-2</v>
      </c>
      <c r="T155" s="223">
        <f>SUM(T156:T167)</f>
        <v>3.6181999999999999</v>
      </c>
      <c r="AR155" s="219" t="s">
        <v>12</v>
      </c>
      <c r="AT155" s="224" t="s">
        <v>22</v>
      </c>
      <c r="AU155" s="224" t="s">
        <v>12</v>
      </c>
      <c r="AY155" s="219" t="s">
        <v>579</v>
      </c>
      <c r="BK155" s="225">
        <f>SUM(BK156:BK167)</f>
        <v>0</v>
      </c>
    </row>
    <row r="156" spans="2:65" s="145" customFormat="1" ht="16.5" customHeight="1" x14ac:dyDescent="0.3">
      <c r="B156" s="196"/>
      <c r="C156" s="227" t="s">
        <v>18</v>
      </c>
      <c r="D156" s="227" t="s">
        <v>25</v>
      </c>
      <c r="E156" s="228" t="s">
        <v>601</v>
      </c>
      <c r="F156" s="229" t="s">
        <v>602</v>
      </c>
      <c r="G156" s="230" t="s">
        <v>230</v>
      </c>
      <c r="H156" s="268">
        <v>21</v>
      </c>
      <c r="I156" s="269"/>
      <c r="J156" s="270">
        <f t="shared" ref="J156:J163" si="5">ROUND(I156*H156,2)</f>
        <v>0</v>
      </c>
      <c r="K156" s="231"/>
      <c r="L156" s="146"/>
      <c r="M156" s="232" t="s">
        <v>504</v>
      </c>
      <c r="N156" s="195" t="s">
        <v>521</v>
      </c>
      <c r="P156" s="233">
        <f t="shared" ref="P156:P163" si="6">O156*H156</f>
        <v>0</v>
      </c>
      <c r="Q156" s="233">
        <v>0</v>
      </c>
      <c r="R156" s="233">
        <f t="shared" ref="R156:R163" si="7">Q156*H156</f>
        <v>0</v>
      </c>
      <c r="S156" s="233">
        <v>0</v>
      </c>
      <c r="T156" s="234">
        <f t="shared" ref="T156:T163" si="8">S156*H156</f>
        <v>0</v>
      </c>
      <c r="AR156" s="235" t="s">
        <v>15</v>
      </c>
      <c r="AT156" s="235" t="s">
        <v>25</v>
      </c>
      <c r="AU156" s="235" t="s">
        <v>13</v>
      </c>
      <c r="AY156" s="138" t="s">
        <v>579</v>
      </c>
      <c r="BE156" s="236">
        <f t="shared" ref="BE156:BE163" si="9">IF(N156="základná",J156,0)</f>
        <v>0</v>
      </c>
      <c r="BF156" s="236">
        <f t="shared" ref="BF156:BF163" si="10">IF(N156="znížená",J156,0)</f>
        <v>0</v>
      </c>
      <c r="BG156" s="236">
        <f t="shared" ref="BG156:BG163" si="11">IF(N156="zákl. prenesená",J156,0)</f>
        <v>0</v>
      </c>
      <c r="BH156" s="236">
        <f t="shared" ref="BH156:BH163" si="12">IF(N156="zníž. prenesená",J156,0)</f>
        <v>0</v>
      </c>
      <c r="BI156" s="236">
        <f t="shared" ref="BI156:BI163" si="13">IF(N156="nulová",J156,0)</f>
        <v>0</v>
      </c>
      <c r="BJ156" s="138" t="s">
        <v>13</v>
      </c>
      <c r="BK156" s="236">
        <f t="shared" ref="BK156:BK163" si="14">ROUND(I156*H156,2)</f>
        <v>0</v>
      </c>
      <c r="BL156" s="138" t="s">
        <v>15</v>
      </c>
      <c r="BM156" s="235" t="s">
        <v>603</v>
      </c>
    </row>
    <row r="157" spans="2:65" s="145" customFormat="1" ht="16.5" customHeight="1" x14ac:dyDescent="0.3">
      <c r="B157" s="196"/>
      <c r="C157" s="227" t="s">
        <v>19</v>
      </c>
      <c r="D157" s="227" t="s">
        <v>25</v>
      </c>
      <c r="E157" s="228" t="s">
        <v>604</v>
      </c>
      <c r="F157" s="229" t="s">
        <v>605</v>
      </c>
      <c r="G157" s="230" t="s">
        <v>230</v>
      </c>
      <c r="H157" s="268">
        <v>21</v>
      </c>
      <c r="I157" s="269"/>
      <c r="J157" s="270">
        <f t="shared" si="5"/>
        <v>0</v>
      </c>
      <c r="K157" s="231"/>
      <c r="L157" s="146"/>
      <c r="M157" s="232" t="s">
        <v>504</v>
      </c>
      <c r="N157" s="195" t="s">
        <v>521</v>
      </c>
      <c r="P157" s="233">
        <f t="shared" si="6"/>
        <v>0</v>
      </c>
      <c r="Q157" s="233">
        <v>1.5299999999999999E-3</v>
      </c>
      <c r="R157" s="233">
        <f t="shared" si="7"/>
        <v>3.2129999999999999E-2</v>
      </c>
      <c r="S157" s="233">
        <v>0</v>
      </c>
      <c r="T157" s="234">
        <f t="shared" si="8"/>
        <v>0</v>
      </c>
      <c r="AR157" s="235" t="s">
        <v>15</v>
      </c>
      <c r="AT157" s="235" t="s">
        <v>25</v>
      </c>
      <c r="AU157" s="235" t="s">
        <v>13</v>
      </c>
      <c r="AY157" s="138" t="s">
        <v>579</v>
      </c>
      <c r="BE157" s="236">
        <f t="shared" si="9"/>
        <v>0</v>
      </c>
      <c r="BF157" s="236">
        <f t="shared" si="10"/>
        <v>0</v>
      </c>
      <c r="BG157" s="236">
        <f t="shared" si="11"/>
        <v>0</v>
      </c>
      <c r="BH157" s="236">
        <f t="shared" si="12"/>
        <v>0</v>
      </c>
      <c r="BI157" s="236">
        <f t="shared" si="13"/>
        <v>0</v>
      </c>
      <c r="BJ157" s="138" t="s">
        <v>13</v>
      </c>
      <c r="BK157" s="236">
        <f t="shared" si="14"/>
        <v>0</v>
      </c>
      <c r="BL157" s="138" t="s">
        <v>15</v>
      </c>
      <c r="BM157" s="235" t="s">
        <v>606</v>
      </c>
    </row>
    <row r="158" spans="2:65" s="145" customFormat="1" ht="16.5" customHeight="1" x14ac:dyDescent="0.3">
      <c r="B158" s="196"/>
      <c r="C158" s="227" t="s">
        <v>20</v>
      </c>
      <c r="D158" s="227" t="s">
        <v>25</v>
      </c>
      <c r="E158" s="228" t="s">
        <v>607</v>
      </c>
      <c r="F158" s="229" t="s">
        <v>608</v>
      </c>
      <c r="G158" s="230" t="s">
        <v>230</v>
      </c>
      <c r="H158" s="268">
        <v>21</v>
      </c>
      <c r="I158" s="269"/>
      <c r="J158" s="270">
        <f t="shared" si="5"/>
        <v>0</v>
      </c>
      <c r="K158" s="231"/>
      <c r="L158" s="146"/>
      <c r="M158" s="232" t="s">
        <v>504</v>
      </c>
      <c r="N158" s="195" t="s">
        <v>521</v>
      </c>
      <c r="P158" s="233">
        <f t="shared" si="6"/>
        <v>0</v>
      </c>
      <c r="Q158" s="233">
        <v>5.0000000000000002E-5</v>
      </c>
      <c r="R158" s="233">
        <f t="shared" si="7"/>
        <v>1.0500000000000002E-3</v>
      </c>
      <c r="S158" s="233">
        <v>0</v>
      </c>
      <c r="T158" s="234">
        <f t="shared" si="8"/>
        <v>0</v>
      </c>
      <c r="AR158" s="235" t="s">
        <v>15</v>
      </c>
      <c r="AT158" s="235" t="s">
        <v>25</v>
      </c>
      <c r="AU158" s="235" t="s">
        <v>13</v>
      </c>
      <c r="AY158" s="138" t="s">
        <v>579</v>
      </c>
      <c r="BE158" s="236">
        <f t="shared" si="9"/>
        <v>0</v>
      </c>
      <c r="BF158" s="236">
        <f t="shared" si="10"/>
        <v>0</v>
      </c>
      <c r="BG158" s="236">
        <f t="shared" si="11"/>
        <v>0</v>
      </c>
      <c r="BH158" s="236">
        <f t="shared" si="12"/>
        <v>0</v>
      </c>
      <c r="BI158" s="236">
        <f t="shared" si="13"/>
        <v>0</v>
      </c>
      <c r="BJ158" s="138" t="s">
        <v>13</v>
      </c>
      <c r="BK158" s="236">
        <f t="shared" si="14"/>
        <v>0</v>
      </c>
      <c r="BL158" s="138" t="s">
        <v>15</v>
      </c>
      <c r="BM158" s="235" t="s">
        <v>609</v>
      </c>
    </row>
    <row r="159" spans="2:65" s="145" customFormat="1" ht="16.5" customHeight="1" x14ac:dyDescent="0.3">
      <c r="B159" s="196"/>
      <c r="C159" s="227" t="s">
        <v>21</v>
      </c>
      <c r="D159" s="227" t="s">
        <v>25</v>
      </c>
      <c r="E159" s="228" t="s">
        <v>610</v>
      </c>
      <c r="F159" s="229" t="s">
        <v>611</v>
      </c>
      <c r="G159" s="230" t="s">
        <v>230</v>
      </c>
      <c r="H159" s="268">
        <v>0.2</v>
      </c>
      <c r="I159" s="269"/>
      <c r="J159" s="270">
        <f t="shared" si="5"/>
        <v>0</v>
      </c>
      <c r="K159" s="231"/>
      <c r="L159" s="146"/>
      <c r="M159" s="232" t="s">
        <v>504</v>
      </c>
      <c r="N159" s="195" t="s">
        <v>521</v>
      </c>
      <c r="P159" s="233">
        <f t="shared" si="6"/>
        <v>0</v>
      </c>
      <c r="Q159" s="233">
        <v>0</v>
      </c>
      <c r="R159" s="233">
        <f t="shared" si="7"/>
        <v>0</v>
      </c>
      <c r="S159" s="233">
        <v>0.191</v>
      </c>
      <c r="T159" s="234">
        <f t="shared" si="8"/>
        <v>3.8200000000000005E-2</v>
      </c>
      <c r="AR159" s="235" t="s">
        <v>15</v>
      </c>
      <c r="AT159" s="235" t="s">
        <v>25</v>
      </c>
      <c r="AU159" s="235" t="s">
        <v>13</v>
      </c>
      <c r="AY159" s="138" t="s">
        <v>579</v>
      </c>
      <c r="BE159" s="236">
        <f t="shared" si="9"/>
        <v>0</v>
      </c>
      <c r="BF159" s="236">
        <f t="shared" si="10"/>
        <v>0</v>
      </c>
      <c r="BG159" s="236">
        <f t="shared" si="11"/>
        <v>0</v>
      </c>
      <c r="BH159" s="236">
        <f t="shared" si="12"/>
        <v>0</v>
      </c>
      <c r="BI159" s="236">
        <f t="shared" si="13"/>
        <v>0</v>
      </c>
      <c r="BJ159" s="138" t="s">
        <v>13</v>
      </c>
      <c r="BK159" s="236">
        <f t="shared" si="14"/>
        <v>0</v>
      </c>
      <c r="BL159" s="138" t="s">
        <v>15</v>
      </c>
      <c r="BM159" s="235" t="s">
        <v>612</v>
      </c>
    </row>
    <row r="160" spans="2:65" s="145" customFormat="1" ht="21.75" customHeight="1" x14ac:dyDescent="0.3">
      <c r="B160" s="196"/>
      <c r="C160" s="227" t="s">
        <v>613</v>
      </c>
      <c r="D160" s="227" t="s">
        <v>25</v>
      </c>
      <c r="E160" s="228" t="s">
        <v>614</v>
      </c>
      <c r="F160" s="229" t="s">
        <v>615</v>
      </c>
      <c r="G160" s="230" t="s">
        <v>230</v>
      </c>
      <c r="H160" s="268">
        <v>21</v>
      </c>
      <c r="I160" s="269"/>
      <c r="J160" s="270">
        <f t="shared" si="5"/>
        <v>0</v>
      </c>
      <c r="K160" s="231"/>
      <c r="L160" s="146"/>
      <c r="M160" s="232" t="s">
        <v>504</v>
      </c>
      <c r="N160" s="195" t="s">
        <v>521</v>
      </c>
      <c r="P160" s="233">
        <f t="shared" si="6"/>
        <v>0</v>
      </c>
      <c r="Q160" s="233">
        <v>0</v>
      </c>
      <c r="R160" s="233">
        <f t="shared" si="7"/>
        <v>0</v>
      </c>
      <c r="S160" s="233">
        <v>0.05</v>
      </c>
      <c r="T160" s="234">
        <f t="shared" si="8"/>
        <v>1.05</v>
      </c>
      <c r="AR160" s="235" t="s">
        <v>15</v>
      </c>
      <c r="AT160" s="235" t="s">
        <v>25</v>
      </c>
      <c r="AU160" s="235" t="s">
        <v>13</v>
      </c>
      <c r="AY160" s="138" t="s">
        <v>579</v>
      </c>
      <c r="BE160" s="236">
        <f t="shared" si="9"/>
        <v>0</v>
      </c>
      <c r="BF160" s="236">
        <f t="shared" si="10"/>
        <v>0</v>
      </c>
      <c r="BG160" s="236">
        <f t="shared" si="11"/>
        <v>0</v>
      </c>
      <c r="BH160" s="236">
        <f t="shared" si="12"/>
        <v>0</v>
      </c>
      <c r="BI160" s="236">
        <f t="shared" si="13"/>
        <v>0</v>
      </c>
      <c r="BJ160" s="138" t="s">
        <v>13</v>
      </c>
      <c r="BK160" s="236">
        <f t="shared" si="14"/>
        <v>0</v>
      </c>
      <c r="BL160" s="138" t="s">
        <v>15</v>
      </c>
      <c r="BM160" s="235" t="s">
        <v>616</v>
      </c>
    </row>
    <row r="161" spans="2:65" s="145" customFormat="1" ht="21.75" customHeight="1" x14ac:dyDescent="0.3">
      <c r="B161" s="196"/>
      <c r="C161" s="227" t="s">
        <v>617</v>
      </c>
      <c r="D161" s="227" t="s">
        <v>25</v>
      </c>
      <c r="E161" s="228" t="s">
        <v>618</v>
      </c>
      <c r="F161" s="229" t="s">
        <v>619</v>
      </c>
      <c r="G161" s="230" t="s">
        <v>230</v>
      </c>
      <c r="H161" s="268">
        <v>55</v>
      </c>
      <c r="I161" s="269"/>
      <c r="J161" s="270">
        <f t="shared" si="5"/>
        <v>0</v>
      </c>
      <c r="K161" s="231"/>
      <c r="L161" s="146"/>
      <c r="M161" s="232" t="s">
        <v>504</v>
      </c>
      <c r="N161" s="195" t="s">
        <v>521</v>
      </c>
      <c r="P161" s="233">
        <f t="shared" si="6"/>
        <v>0</v>
      </c>
      <c r="Q161" s="233">
        <v>0</v>
      </c>
      <c r="R161" s="233">
        <f t="shared" si="7"/>
        <v>0</v>
      </c>
      <c r="S161" s="233">
        <v>4.5999999999999999E-2</v>
      </c>
      <c r="T161" s="234">
        <f t="shared" si="8"/>
        <v>2.5299999999999998</v>
      </c>
      <c r="AR161" s="235" t="s">
        <v>15</v>
      </c>
      <c r="AT161" s="235" t="s">
        <v>25</v>
      </c>
      <c r="AU161" s="235" t="s">
        <v>13</v>
      </c>
      <c r="AY161" s="138" t="s">
        <v>579</v>
      </c>
      <c r="BE161" s="236">
        <f t="shared" si="9"/>
        <v>0</v>
      </c>
      <c r="BF161" s="236">
        <f t="shared" si="10"/>
        <v>0</v>
      </c>
      <c r="BG161" s="236">
        <f t="shared" si="11"/>
        <v>0</v>
      </c>
      <c r="BH161" s="236">
        <f t="shared" si="12"/>
        <v>0</v>
      </c>
      <c r="BI161" s="236">
        <f t="shared" si="13"/>
        <v>0</v>
      </c>
      <c r="BJ161" s="138" t="s">
        <v>13</v>
      </c>
      <c r="BK161" s="236">
        <f t="shared" si="14"/>
        <v>0</v>
      </c>
      <c r="BL161" s="138" t="s">
        <v>15</v>
      </c>
      <c r="BM161" s="235" t="s">
        <v>620</v>
      </c>
    </row>
    <row r="162" spans="2:65" s="145" customFormat="1" ht="16.5" customHeight="1" x14ac:dyDescent="0.3">
      <c r="B162" s="196"/>
      <c r="C162" s="227" t="s">
        <v>621</v>
      </c>
      <c r="D162" s="227" t="s">
        <v>25</v>
      </c>
      <c r="E162" s="228" t="s">
        <v>622</v>
      </c>
      <c r="F162" s="229" t="s">
        <v>623</v>
      </c>
      <c r="G162" s="230" t="s">
        <v>259</v>
      </c>
      <c r="H162" s="268">
        <v>5.7729999999999997</v>
      </c>
      <c r="I162" s="269"/>
      <c r="J162" s="270">
        <f t="shared" si="5"/>
        <v>0</v>
      </c>
      <c r="K162" s="231"/>
      <c r="L162" s="146"/>
      <c r="M162" s="232" t="s">
        <v>504</v>
      </c>
      <c r="N162" s="195" t="s">
        <v>521</v>
      </c>
      <c r="P162" s="233">
        <f t="shared" si="6"/>
        <v>0</v>
      </c>
      <c r="Q162" s="233">
        <v>0</v>
      </c>
      <c r="R162" s="233">
        <f t="shared" si="7"/>
        <v>0</v>
      </c>
      <c r="S162" s="233">
        <v>0</v>
      </c>
      <c r="T162" s="234">
        <f t="shared" si="8"/>
        <v>0</v>
      </c>
      <c r="AR162" s="235" t="s">
        <v>15</v>
      </c>
      <c r="AT162" s="235" t="s">
        <v>25</v>
      </c>
      <c r="AU162" s="235" t="s">
        <v>13</v>
      </c>
      <c r="AY162" s="138" t="s">
        <v>579</v>
      </c>
      <c r="BE162" s="236">
        <f t="shared" si="9"/>
        <v>0</v>
      </c>
      <c r="BF162" s="236">
        <f t="shared" si="10"/>
        <v>0</v>
      </c>
      <c r="BG162" s="236">
        <f t="shared" si="11"/>
        <v>0</v>
      </c>
      <c r="BH162" s="236">
        <f t="shared" si="12"/>
        <v>0</v>
      </c>
      <c r="BI162" s="236">
        <f t="shared" si="13"/>
        <v>0</v>
      </c>
      <c r="BJ162" s="138" t="s">
        <v>13</v>
      </c>
      <c r="BK162" s="236">
        <f t="shared" si="14"/>
        <v>0</v>
      </c>
      <c r="BL162" s="138" t="s">
        <v>15</v>
      </c>
      <c r="BM162" s="235" t="s">
        <v>624</v>
      </c>
    </row>
    <row r="163" spans="2:65" s="145" customFormat="1" ht="16.5" customHeight="1" x14ac:dyDescent="0.3">
      <c r="B163" s="196"/>
      <c r="C163" s="227" t="s">
        <v>625</v>
      </c>
      <c r="D163" s="227" t="s">
        <v>25</v>
      </c>
      <c r="E163" s="228" t="s">
        <v>626</v>
      </c>
      <c r="F163" s="229" t="s">
        <v>627</v>
      </c>
      <c r="G163" s="230" t="s">
        <v>259</v>
      </c>
      <c r="H163" s="268">
        <v>51.957000000000001</v>
      </c>
      <c r="I163" s="269"/>
      <c r="J163" s="270">
        <f t="shared" si="5"/>
        <v>0</v>
      </c>
      <c r="K163" s="231"/>
      <c r="L163" s="146"/>
      <c r="M163" s="232" t="s">
        <v>504</v>
      </c>
      <c r="N163" s="195" t="s">
        <v>521</v>
      </c>
      <c r="P163" s="233">
        <f t="shared" si="6"/>
        <v>0</v>
      </c>
      <c r="Q163" s="233">
        <v>0</v>
      </c>
      <c r="R163" s="233">
        <f t="shared" si="7"/>
        <v>0</v>
      </c>
      <c r="S163" s="233">
        <v>0</v>
      </c>
      <c r="T163" s="234">
        <f t="shared" si="8"/>
        <v>0</v>
      </c>
      <c r="AR163" s="235" t="s">
        <v>15</v>
      </c>
      <c r="AT163" s="235" t="s">
        <v>25</v>
      </c>
      <c r="AU163" s="235" t="s">
        <v>13</v>
      </c>
      <c r="AY163" s="138" t="s">
        <v>579</v>
      </c>
      <c r="BE163" s="236">
        <f t="shared" si="9"/>
        <v>0</v>
      </c>
      <c r="BF163" s="236">
        <f t="shared" si="10"/>
        <v>0</v>
      </c>
      <c r="BG163" s="236">
        <f t="shared" si="11"/>
        <v>0</v>
      </c>
      <c r="BH163" s="236">
        <f t="shared" si="12"/>
        <v>0</v>
      </c>
      <c r="BI163" s="236">
        <f t="shared" si="13"/>
        <v>0</v>
      </c>
      <c r="BJ163" s="138" t="s">
        <v>13</v>
      </c>
      <c r="BK163" s="236">
        <f t="shared" si="14"/>
        <v>0</v>
      </c>
      <c r="BL163" s="138" t="s">
        <v>15</v>
      </c>
      <c r="BM163" s="235" t="s">
        <v>628</v>
      </c>
    </row>
    <row r="164" spans="2:65" s="237" customFormat="1" ht="10.199999999999999" x14ac:dyDescent="0.3">
      <c r="B164" s="238"/>
      <c r="D164" s="239" t="s">
        <v>629</v>
      </c>
      <c r="F164" s="240" t="s">
        <v>630</v>
      </c>
      <c r="H164" s="271">
        <v>51.957000000000001</v>
      </c>
      <c r="I164" s="272"/>
      <c r="J164" s="273"/>
      <c r="L164" s="238"/>
      <c r="M164" s="241"/>
      <c r="T164" s="242"/>
      <c r="AT164" s="243" t="s">
        <v>629</v>
      </c>
      <c r="AU164" s="243" t="s">
        <v>13</v>
      </c>
      <c r="AV164" s="237" t="s">
        <v>13</v>
      </c>
      <c r="AW164" s="237" t="s">
        <v>499</v>
      </c>
      <c r="AX164" s="237" t="s">
        <v>12</v>
      </c>
      <c r="AY164" s="243" t="s">
        <v>579</v>
      </c>
    </row>
    <row r="165" spans="2:65" s="145" customFormat="1" ht="16.5" customHeight="1" x14ac:dyDescent="0.3">
      <c r="B165" s="196"/>
      <c r="C165" s="227" t="s">
        <v>631</v>
      </c>
      <c r="D165" s="227" t="s">
        <v>25</v>
      </c>
      <c r="E165" s="228" t="s">
        <v>632</v>
      </c>
      <c r="F165" s="229" t="s">
        <v>633</v>
      </c>
      <c r="G165" s="230" t="s">
        <v>259</v>
      </c>
      <c r="H165" s="268">
        <v>5.7729999999999997</v>
      </c>
      <c r="I165" s="269"/>
      <c r="J165" s="270">
        <f>ROUND(I165*H165,2)</f>
        <v>0</v>
      </c>
      <c r="K165" s="231"/>
      <c r="L165" s="146"/>
      <c r="M165" s="232" t="s">
        <v>504</v>
      </c>
      <c r="N165" s="195" t="s">
        <v>521</v>
      </c>
      <c r="P165" s="233">
        <f>O165*H165</f>
        <v>0</v>
      </c>
      <c r="Q165" s="233">
        <v>0</v>
      </c>
      <c r="R165" s="233">
        <f>Q165*H165</f>
        <v>0</v>
      </c>
      <c r="S165" s="233">
        <v>0</v>
      </c>
      <c r="T165" s="234">
        <f>S165*H165</f>
        <v>0</v>
      </c>
      <c r="AR165" s="235" t="s">
        <v>15</v>
      </c>
      <c r="AT165" s="235" t="s">
        <v>25</v>
      </c>
      <c r="AU165" s="235" t="s">
        <v>13</v>
      </c>
      <c r="AY165" s="138" t="s">
        <v>579</v>
      </c>
      <c r="BE165" s="236">
        <f>IF(N165="základná",J165,0)</f>
        <v>0</v>
      </c>
      <c r="BF165" s="236">
        <f>IF(N165="znížená",J165,0)</f>
        <v>0</v>
      </c>
      <c r="BG165" s="236">
        <f>IF(N165="zákl. prenesená",J165,0)</f>
        <v>0</v>
      </c>
      <c r="BH165" s="236">
        <f>IF(N165="zníž. prenesená",J165,0)</f>
        <v>0</v>
      </c>
      <c r="BI165" s="236">
        <f>IF(N165="nulová",J165,0)</f>
        <v>0</v>
      </c>
      <c r="BJ165" s="138" t="s">
        <v>13</v>
      </c>
      <c r="BK165" s="236">
        <f>ROUND(I165*H165,2)</f>
        <v>0</v>
      </c>
      <c r="BL165" s="138" t="s">
        <v>15</v>
      </c>
      <c r="BM165" s="235" t="s">
        <v>634</v>
      </c>
    </row>
    <row r="166" spans="2:65" s="145" customFormat="1" ht="16.5" customHeight="1" x14ac:dyDescent="0.3">
      <c r="B166" s="196"/>
      <c r="C166" s="227" t="s">
        <v>635</v>
      </c>
      <c r="D166" s="227" t="s">
        <v>25</v>
      </c>
      <c r="E166" s="228" t="s">
        <v>636</v>
      </c>
      <c r="F166" s="229" t="s">
        <v>637</v>
      </c>
      <c r="G166" s="230" t="s">
        <v>259</v>
      </c>
      <c r="H166" s="268">
        <v>5.7729999999999997</v>
      </c>
      <c r="I166" s="269"/>
      <c r="J166" s="270">
        <f>ROUND(I166*H166,2)</f>
        <v>0</v>
      </c>
      <c r="K166" s="231"/>
      <c r="L166" s="146"/>
      <c r="M166" s="232" t="s">
        <v>504</v>
      </c>
      <c r="N166" s="195" t="s">
        <v>521</v>
      </c>
      <c r="P166" s="233">
        <f>O166*H166</f>
        <v>0</v>
      </c>
      <c r="Q166" s="233">
        <v>0</v>
      </c>
      <c r="R166" s="233">
        <f>Q166*H166</f>
        <v>0</v>
      </c>
      <c r="S166" s="233">
        <v>0</v>
      </c>
      <c r="T166" s="234">
        <f>S166*H166</f>
        <v>0</v>
      </c>
      <c r="AR166" s="235" t="s">
        <v>15</v>
      </c>
      <c r="AT166" s="235" t="s">
        <v>25</v>
      </c>
      <c r="AU166" s="235" t="s">
        <v>13</v>
      </c>
      <c r="AY166" s="138" t="s">
        <v>579</v>
      </c>
      <c r="BE166" s="236">
        <f>IF(N166="základná",J166,0)</f>
        <v>0</v>
      </c>
      <c r="BF166" s="236">
        <f>IF(N166="znížená",J166,0)</f>
        <v>0</v>
      </c>
      <c r="BG166" s="236">
        <f>IF(N166="zákl. prenesená",J166,0)</f>
        <v>0</v>
      </c>
      <c r="BH166" s="236">
        <f>IF(N166="zníž. prenesená",J166,0)</f>
        <v>0</v>
      </c>
      <c r="BI166" s="236">
        <f>IF(N166="nulová",J166,0)</f>
        <v>0</v>
      </c>
      <c r="BJ166" s="138" t="s">
        <v>13</v>
      </c>
      <c r="BK166" s="236">
        <f>ROUND(I166*H166,2)</f>
        <v>0</v>
      </c>
      <c r="BL166" s="138" t="s">
        <v>15</v>
      </c>
      <c r="BM166" s="235" t="s">
        <v>638</v>
      </c>
    </row>
    <row r="167" spans="2:65" s="145" customFormat="1" ht="16.5" customHeight="1" x14ac:dyDescent="0.3">
      <c r="B167" s="196"/>
      <c r="C167" s="227" t="s">
        <v>639</v>
      </c>
      <c r="D167" s="227" t="s">
        <v>25</v>
      </c>
      <c r="E167" s="228" t="s">
        <v>640</v>
      </c>
      <c r="F167" s="229" t="s">
        <v>641</v>
      </c>
      <c r="G167" s="230" t="s">
        <v>259</v>
      </c>
      <c r="H167" s="268">
        <v>5.7729999999999997</v>
      </c>
      <c r="I167" s="269"/>
      <c r="J167" s="270">
        <f>ROUND(I167*H167,2)</f>
        <v>0</v>
      </c>
      <c r="K167" s="231"/>
      <c r="L167" s="146"/>
      <c r="M167" s="232" t="s">
        <v>504</v>
      </c>
      <c r="N167" s="195" t="s">
        <v>521</v>
      </c>
      <c r="P167" s="233">
        <f>O167*H167</f>
        <v>0</v>
      </c>
      <c r="Q167" s="233">
        <v>0</v>
      </c>
      <c r="R167" s="233">
        <f>Q167*H167</f>
        <v>0</v>
      </c>
      <c r="S167" s="233">
        <v>0</v>
      </c>
      <c r="T167" s="234">
        <f>S167*H167</f>
        <v>0</v>
      </c>
      <c r="AR167" s="235" t="s">
        <v>15</v>
      </c>
      <c r="AT167" s="235" t="s">
        <v>25</v>
      </c>
      <c r="AU167" s="235" t="s">
        <v>13</v>
      </c>
      <c r="AY167" s="138" t="s">
        <v>579</v>
      </c>
      <c r="BE167" s="236">
        <f>IF(N167="základná",J167,0)</f>
        <v>0</v>
      </c>
      <c r="BF167" s="236">
        <f>IF(N167="znížená",J167,0)</f>
        <v>0</v>
      </c>
      <c r="BG167" s="236">
        <f>IF(N167="zákl. prenesená",J167,0)</f>
        <v>0</v>
      </c>
      <c r="BH167" s="236">
        <f>IF(N167="zníž. prenesená",J167,0)</f>
        <v>0</v>
      </c>
      <c r="BI167" s="236">
        <f>IF(N167="nulová",J167,0)</f>
        <v>0</v>
      </c>
      <c r="BJ167" s="138" t="s">
        <v>13</v>
      </c>
      <c r="BK167" s="236">
        <f>ROUND(I167*H167,2)</f>
        <v>0</v>
      </c>
      <c r="BL167" s="138" t="s">
        <v>15</v>
      </c>
      <c r="BM167" s="235" t="s">
        <v>642</v>
      </c>
    </row>
    <row r="168" spans="2:65" s="217" customFormat="1" ht="22.95" customHeight="1" x14ac:dyDescent="0.25">
      <c r="B168" s="218"/>
      <c r="D168" s="219" t="s">
        <v>22</v>
      </c>
      <c r="E168" s="226" t="s">
        <v>643</v>
      </c>
      <c r="F168" s="226" t="s">
        <v>644</v>
      </c>
      <c r="H168" s="224"/>
      <c r="I168" s="265"/>
      <c r="J168" s="267">
        <f>BK168</f>
        <v>0</v>
      </c>
      <c r="L168" s="218"/>
      <c r="M168" s="221"/>
      <c r="P168" s="222">
        <f>P169</f>
        <v>0</v>
      </c>
      <c r="R168" s="222">
        <f>R169</f>
        <v>0</v>
      </c>
      <c r="T168" s="223">
        <f>T169</f>
        <v>0</v>
      </c>
      <c r="AR168" s="219" t="s">
        <v>12</v>
      </c>
      <c r="AT168" s="224" t="s">
        <v>22</v>
      </c>
      <c r="AU168" s="224" t="s">
        <v>12</v>
      </c>
      <c r="AY168" s="219" t="s">
        <v>579</v>
      </c>
      <c r="BK168" s="225">
        <f>BK169</f>
        <v>0</v>
      </c>
    </row>
    <row r="169" spans="2:65" s="145" customFormat="1" ht="16.5" customHeight="1" x14ac:dyDescent="0.3">
      <c r="B169" s="196"/>
      <c r="C169" s="227" t="s">
        <v>645</v>
      </c>
      <c r="D169" s="227" t="s">
        <v>25</v>
      </c>
      <c r="E169" s="228" t="s">
        <v>646</v>
      </c>
      <c r="F169" s="229" t="s">
        <v>647</v>
      </c>
      <c r="G169" s="230" t="s">
        <v>259</v>
      </c>
      <c r="H169" s="268">
        <v>1.242</v>
      </c>
      <c r="I169" s="269"/>
      <c r="J169" s="270">
        <f>ROUND(I169*H169,2)</f>
        <v>0</v>
      </c>
      <c r="K169" s="231"/>
      <c r="L169" s="146"/>
      <c r="M169" s="232" t="s">
        <v>504</v>
      </c>
      <c r="N169" s="195" t="s">
        <v>521</v>
      </c>
      <c r="P169" s="233">
        <f>O169*H169</f>
        <v>0</v>
      </c>
      <c r="Q169" s="233">
        <v>0</v>
      </c>
      <c r="R169" s="233">
        <f>Q169*H169</f>
        <v>0</v>
      </c>
      <c r="S169" s="233">
        <v>0</v>
      </c>
      <c r="T169" s="234">
        <f>S169*H169</f>
        <v>0</v>
      </c>
      <c r="AR169" s="235" t="s">
        <v>15</v>
      </c>
      <c r="AT169" s="235" t="s">
        <v>25</v>
      </c>
      <c r="AU169" s="235" t="s">
        <v>13</v>
      </c>
      <c r="AY169" s="138" t="s">
        <v>579</v>
      </c>
      <c r="BE169" s="236">
        <f>IF(N169="základná",J169,0)</f>
        <v>0</v>
      </c>
      <c r="BF169" s="236">
        <f>IF(N169="znížená",J169,0)</f>
        <v>0</v>
      </c>
      <c r="BG169" s="236">
        <f>IF(N169="zákl. prenesená",J169,0)</f>
        <v>0</v>
      </c>
      <c r="BH169" s="236">
        <f>IF(N169="zníž. prenesená",J169,0)</f>
        <v>0</v>
      </c>
      <c r="BI169" s="236">
        <f>IF(N169="nulová",J169,0)</f>
        <v>0</v>
      </c>
      <c r="BJ169" s="138" t="s">
        <v>13</v>
      </c>
      <c r="BK169" s="236">
        <f>ROUND(I169*H169,2)</f>
        <v>0</v>
      </c>
      <c r="BL169" s="138" t="s">
        <v>15</v>
      </c>
      <c r="BM169" s="235" t="s">
        <v>648</v>
      </c>
    </row>
    <row r="170" spans="2:65" s="217" customFormat="1" ht="25.95" customHeight="1" x14ac:dyDescent="0.25">
      <c r="B170" s="218"/>
      <c r="D170" s="219" t="s">
        <v>22</v>
      </c>
      <c r="E170" s="220" t="s">
        <v>649</v>
      </c>
      <c r="F170" s="220" t="s">
        <v>650</v>
      </c>
      <c r="H170" s="224"/>
      <c r="I170" s="265"/>
      <c r="J170" s="266">
        <f>BK170</f>
        <v>0</v>
      </c>
      <c r="L170" s="218"/>
      <c r="M170" s="221"/>
      <c r="P170" s="222">
        <f>P171+P197+P202+P236+P282+P300+P325+P335+P337</f>
        <v>0</v>
      </c>
      <c r="R170" s="222">
        <f>R171+R197+R202+R236+R282+R300+R325+R335+R337</f>
        <v>1.6159543999999999</v>
      </c>
      <c r="T170" s="223">
        <f>T171+T197+T202+T236+T282+T300+T325+T335+T337</f>
        <v>2.15469</v>
      </c>
      <c r="AR170" s="219" t="s">
        <v>13</v>
      </c>
      <c r="AT170" s="224" t="s">
        <v>22</v>
      </c>
      <c r="AU170" s="224" t="s">
        <v>496</v>
      </c>
      <c r="AY170" s="219" t="s">
        <v>579</v>
      </c>
      <c r="BK170" s="225">
        <f>BK171+BK197+BK202+BK236+BK282+BK300+BK325+BK335+BK337</f>
        <v>0</v>
      </c>
    </row>
    <row r="171" spans="2:65" s="217" customFormat="1" ht="22.95" customHeight="1" x14ac:dyDescent="0.25">
      <c r="B171" s="218"/>
      <c r="D171" s="219" t="s">
        <v>22</v>
      </c>
      <c r="E171" s="226" t="s">
        <v>651</v>
      </c>
      <c r="F171" s="226" t="s">
        <v>652</v>
      </c>
      <c r="H171" s="224"/>
      <c r="I171" s="265"/>
      <c r="J171" s="267">
        <f>BK171</f>
        <v>0</v>
      </c>
      <c r="L171" s="218"/>
      <c r="M171" s="221"/>
      <c r="P171" s="222">
        <f>SUM(P172:P196)</f>
        <v>0</v>
      </c>
      <c r="R171" s="222">
        <f>SUM(R172:R196)</f>
        <v>1.1831000000000001E-2</v>
      </c>
      <c r="T171" s="223">
        <f>SUM(T172:T196)</f>
        <v>6.3E-2</v>
      </c>
      <c r="AR171" s="219" t="s">
        <v>13</v>
      </c>
      <c r="AT171" s="224" t="s">
        <v>22</v>
      </c>
      <c r="AU171" s="224" t="s">
        <v>12</v>
      </c>
      <c r="AY171" s="219" t="s">
        <v>579</v>
      </c>
      <c r="BK171" s="225">
        <f>SUM(BK172:BK196)</f>
        <v>0</v>
      </c>
    </row>
    <row r="172" spans="2:65" s="145" customFormat="1" ht="16.5" customHeight="1" x14ac:dyDescent="0.3">
      <c r="B172" s="196"/>
      <c r="C172" s="227" t="s">
        <v>653</v>
      </c>
      <c r="D172" s="227" t="s">
        <v>25</v>
      </c>
      <c r="E172" s="228" t="s">
        <v>654</v>
      </c>
      <c r="F172" s="229" t="s">
        <v>655</v>
      </c>
      <c r="G172" s="230" t="s">
        <v>230</v>
      </c>
      <c r="H172" s="268">
        <v>30</v>
      </c>
      <c r="I172" s="269"/>
      <c r="J172" s="270">
        <f>ROUND(I172*H172,2)</f>
        <v>0</v>
      </c>
      <c r="K172" s="231"/>
      <c r="L172" s="146"/>
      <c r="M172" s="232" t="s">
        <v>504</v>
      </c>
      <c r="N172" s="195" t="s">
        <v>521</v>
      </c>
      <c r="P172" s="233">
        <f>O172*H172</f>
        <v>0</v>
      </c>
      <c r="Q172" s="233">
        <v>0</v>
      </c>
      <c r="R172" s="233">
        <f>Q172*H172</f>
        <v>0</v>
      </c>
      <c r="S172" s="233">
        <v>2.0999999999999999E-3</v>
      </c>
      <c r="T172" s="234">
        <f>S172*H172</f>
        <v>6.3E-2</v>
      </c>
      <c r="AR172" s="235" t="s">
        <v>635</v>
      </c>
      <c r="AT172" s="235" t="s">
        <v>25</v>
      </c>
      <c r="AU172" s="235" t="s">
        <v>13</v>
      </c>
      <c r="AY172" s="138" t="s">
        <v>579</v>
      </c>
      <c r="BE172" s="236">
        <f>IF(N172="základná",J172,0)</f>
        <v>0</v>
      </c>
      <c r="BF172" s="236">
        <f>IF(N172="znížená",J172,0)</f>
        <v>0</v>
      </c>
      <c r="BG172" s="236">
        <f>IF(N172="zákl. prenesená",J172,0)</f>
        <v>0</v>
      </c>
      <c r="BH172" s="236">
        <f>IF(N172="zníž. prenesená",J172,0)</f>
        <v>0</v>
      </c>
      <c r="BI172" s="236">
        <f>IF(N172="nulová",J172,0)</f>
        <v>0</v>
      </c>
      <c r="BJ172" s="138" t="s">
        <v>13</v>
      </c>
      <c r="BK172" s="236">
        <f>ROUND(I172*H172,2)</f>
        <v>0</v>
      </c>
      <c r="BL172" s="138" t="s">
        <v>635</v>
      </c>
      <c r="BM172" s="235" t="s">
        <v>656</v>
      </c>
    </row>
    <row r="173" spans="2:65" s="145" customFormat="1" ht="16.5" customHeight="1" x14ac:dyDescent="0.3">
      <c r="B173" s="196"/>
      <c r="C173" s="227" t="s">
        <v>657</v>
      </c>
      <c r="D173" s="227" t="s">
        <v>25</v>
      </c>
      <c r="E173" s="228" t="s">
        <v>658</v>
      </c>
      <c r="F173" s="229" t="s">
        <v>659</v>
      </c>
      <c r="G173" s="230" t="s">
        <v>71</v>
      </c>
      <c r="H173" s="268">
        <v>25</v>
      </c>
      <c r="I173" s="269"/>
      <c r="J173" s="270">
        <f>ROUND(I173*H173,2)</f>
        <v>0</v>
      </c>
      <c r="K173" s="231"/>
      <c r="L173" s="146"/>
      <c r="M173" s="232" t="s">
        <v>504</v>
      </c>
      <c r="N173" s="195" t="s">
        <v>521</v>
      </c>
      <c r="P173" s="233">
        <f>O173*H173</f>
        <v>0</v>
      </c>
      <c r="Q173" s="233">
        <v>0</v>
      </c>
      <c r="R173" s="233">
        <f>Q173*H173</f>
        <v>0</v>
      </c>
      <c r="S173" s="233">
        <v>0</v>
      </c>
      <c r="T173" s="234">
        <f>S173*H173</f>
        <v>0</v>
      </c>
      <c r="AR173" s="235" t="s">
        <v>635</v>
      </c>
      <c r="AT173" s="235" t="s">
        <v>25</v>
      </c>
      <c r="AU173" s="235" t="s">
        <v>13</v>
      </c>
      <c r="AY173" s="138" t="s">
        <v>579</v>
      </c>
      <c r="BE173" s="236">
        <f>IF(N173="základná",J173,0)</f>
        <v>0</v>
      </c>
      <c r="BF173" s="236">
        <f>IF(N173="znížená",J173,0)</f>
        <v>0</v>
      </c>
      <c r="BG173" s="236">
        <f>IF(N173="zákl. prenesená",J173,0)</f>
        <v>0</v>
      </c>
      <c r="BH173" s="236">
        <f>IF(N173="zníž. prenesená",J173,0)</f>
        <v>0</v>
      </c>
      <c r="BI173" s="236">
        <f>IF(N173="nulová",J173,0)</f>
        <v>0</v>
      </c>
      <c r="BJ173" s="138" t="s">
        <v>13</v>
      </c>
      <c r="BK173" s="236">
        <f>ROUND(I173*H173,2)</f>
        <v>0</v>
      </c>
      <c r="BL173" s="138" t="s">
        <v>635</v>
      </c>
      <c r="BM173" s="235" t="s">
        <v>660</v>
      </c>
    </row>
    <row r="174" spans="2:65" s="237" customFormat="1" ht="10.199999999999999" x14ac:dyDescent="0.3">
      <c r="B174" s="238"/>
      <c r="D174" s="239" t="s">
        <v>629</v>
      </c>
      <c r="E174" s="243" t="s">
        <v>504</v>
      </c>
      <c r="F174" s="240" t="s">
        <v>661</v>
      </c>
      <c r="H174" s="271">
        <v>25</v>
      </c>
      <c r="I174" s="272"/>
      <c r="J174" s="273"/>
      <c r="L174" s="238"/>
      <c r="M174" s="241"/>
      <c r="T174" s="242"/>
      <c r="AT174" s="243" t="s">
        <v>629</v>
      </c>
      <c r="AU174" s="243" t="s">
        <v>13</v>
      </c>
      <c r="AV174" s="237" t="s">
        <v>13</v>
      </c>
      <c r="AW174" s="237" t="s">
        <v>662</v>
      </c>
      <c r="AX174" s="237" t="s">
        <v>12</v>
      </c>
      <c r="AY174" s="243" t="s">
        <v>579</v>
      </c>
    </row>
    <row r="175" spans="2:65" s="145" customFormat="1" ht="21.75" customHeight="1" x14ac:dyDescent="0.3">
      <c r="B175" s="196"/>
      <c r="C175" s="244" t="s">
        <v>663</v>
      </c>
      <c r="D175" s="244" t="s">
        <v>29</v>
      </c>
      <c r="E175" s="245" t="s">
        <v>664</v>
      </c>
      <c r="F175" s="246" t="s">
        <v>665</v>
      </c>
      <c r="G175" s="247" t="s">
        <v>71</v>
      </c>
      <c r="H175" s="274">
        <v>10.199999999999999</v>
      </c>
      <c r="I175" s="275"/>
      <c r="J175" s="276">
        <f>ROUND(I175*H175,2)</f>
        <v>0</v>
      </c>
      <c r="K175" s="248"/>
      <c r="L175" s="249"/>
      <c r="M175" s="250" t="s">
        <v>504</v>
      </c>
      <c r="N175" s="251" t="s">
        <v>521</v>
      </c>
      <c r="P175" s="233">
        <f>O175*H175</f>
        <v>0</v>
      </c>
      <c r="Q175" s="233">
        <v>4.0000000000000003E-5</v>
      </c>
      <c r="R175" s="233">
        <f>Q175*H175</f>
        <v>4.08E-4</v>
      </c>
      <c r="S175" s="233">
        <v>0</v>
      </c>
      <c r="T175" s="234">
        <f>S175*H175</f>
        <v>0</v>
      </c>
      <c r="AR175" s="235" t="s">
        <v>666</v>
      </c>
      <c r="AT175" s="235" t="s">
        <v>29</v>
      </c>
      <c r="AU175" s="235" t="s">
        <v>13</v>
      </c>
      <c r="AY175" s="138" t="s">
        <v>579</v>
      </c>
      <c r="BE175" s="236">
        <f>IF(N175="základná",J175,0)</f>
        <v>0</v>
      </c>
      <c r="BF175" s="236">
        <f>IF(N175="znížená",J175,0)</f>
        <v>0</v>
      </c>
      <c r="BG175" s="236">
        <f>IF(N175="zákl. prenesená",J175,0)</f>
        <v>0</v>
      </c>
      <c r="BH175" s="236">
        <f>IF(N175="zníž. prenesená",J175,0)</f>
        <v>0</v>
      </c>
      <c r="BI175" s="236">
        <f>IF(N175="nulová",J175,0)</f>
        <v>0</v>
      </c>
      <c r="BJ175" s="138" t="s">
        <v>13</v>
      </c>
      <c r="BK175" s="236">
        <f>ROUND(I175*H175,2)</f>
        <v>0</v>
      </c>
      <c r="BL175" s="138" t="s">
        <v>635</v>
      </c>
      <c r="BM175" s="235" t="s">
        <v>667</v>
      </c>
    </row>
    <row r="176" spans="2:65" s="237" customFormat="1" ht="10.199999999999999" x14ac:dyDescent="0.3">
      <c r="B176" s="238"/>
      <c r="D176" s="239" t="s">
        <v>629</v>
      </c>
      <c r="F176" s="240" t="s">
        <v>668</v>
      </c>
      <c r="H176" s="271">
        <v>10.199999999999999</v>
      </c>
      <c r="I176" s="272"/>
      <c r="J176" s="273"/>
      <c r="L176" s="238"/>
      <c r="M176" s="241"/>
      <c r="T176" s="242"/>
      <c r="AT176" s="243" t="s">
        <v>629</v>
      </c>
      <c r="AU176" s="243" t="s">
        <v>13</v>
      </c>
      <c r="AV176" s="237" t="s">
        <v>13</v>
      </c>
      <c r="AW176" s="237" t="s">
        <v>499</v>
      </c>
      <c r="AX176" s="237" t="s">
        <v>12</v>
      </c>
      <c r="AY176" s="243" t="s">
        <v>579</v>
      </c>
    </row>
    <row r="177" spans="2:65" s="145" customFormat="1" ht="21.75" customHeight="1" x14ac:dyDescent="0.3">
      <c r="B177" s="196"/>
      <c r="C177" s="244" t="s">
        <v>669</v>
      </c>
      <c r="D177" s="244" t="s">
        <v>29</v>
      </c>
      <c r="E177" s="245" t="s">
        <v>670</v>
      </c>
      <c r="F177" s="246" t="s">
        <v>671</v>
      </c>
      <c r="G177" s="247" t="s">
        <v>71</v>
      </c>
      <c r="H177" s="274">
        <v>15.3</v>
      </c>
      <c r="I177" s="275"/>
      <c r="J177" s="276">
        <f>ROUND(I177*H177,2)</f>
        <v>0</v>
      </c>
      <c r="K177" s="248"/>
      <c r="L177" s="249"/>
      <c r="M177" s="250" t="s">
        <v>504</v>
      </c>
      <c r="N177" s="251" t="s">
        <v>521</v>
      </c>
      <c r="P177" s="233">
        <f>O177*H177</f>
        <v>0</v>
      </c>
      <c r="Q177" s="233">
        <v>1E-4</v>
      </c>
      <c r="R177" s="233">
        <f>Q177*H177</f>
        <v>1.5300000000000001E-3</v>
      </c>
      <c r="S177" s="233">
        <v>0</v>
      </c>
      <c r="T177" s="234">
        <f>S177*H177</f>
        <v>0</v>
      </c>
      <c r="AR177" s="235" t="s">
        <v>666</v>
      </c>
      <c r="AT177" s="235" t="s">
        <v>29</v>
      </c>
      <c r="AU177" s="235" t="s">
        <v>13</v>
      </c>
      <c r="AY177" s="138" t="s">
        <v>579</v>
      </c>
      <c r="BE177" s="236">
        <f>IF(N177="základná",J177,0)</f>
        <v>0</v>
      </c>
      <c r="BF177" s="236">
        <f>IF(N177="znížená",J177,0)</f>
        <v>0</v>
      </c>
      <c r="BG177" s="236">
        <f>IF(N177="zákl. prenesená",J177,0)</f>
        <v>0</v>
      </c>
      <c r="BH177" s="236">
        <f>IF(N177="zníž. prenesená",J177,0)</f>
        <v>0</v>
      </c>
      <c r="BI177" s="236">
        <f>IF(N177="nulová",J177,0)</f>
        <v>0</v>
      </c>
      <c r="BJ177" s="138" t="s">
        <v>13</v>
      </c>
      <c r="BK177" s="236">
        <f>ROUND(I177*H177,2)</f>
        <v>0</v>
      </c>
      <c r="BL177" s="138" t="s">
        <v>635</v>
      </c>
      <c r="BM177" s="235" t="s">
        <v>672</v>
      </c>
    </row>
    <row r="178" spans="2:65" s="237" customFormat="1" ht="10.199999999999999" x14ac:dyDescent="0.3">
      <c r="B178" s="238"/>
      <c r="D178" s="239" t="s">
        <v>629</v>
      </c>
      <c r="F178" s="240" t="s">
        <v>673</v>
      </c>
      <c r="H178" s="271">
        <v>15.3</v>
      </c>
      <c r="I178" s="272"/>
      <c r="J178" s="273"/>
      <c r="L178" s="238"/>
      <c r="M178" s="241"/>
      <c r="T178" s="242"/>
      <c r="AT178" s="243" t="s">
        <v>629</v>
      </c>
      <c r="AU178" s="243" t="s">
        <v>13</v>
      </c>
      <c r="AV178" s="237" t="s">
        <v>13</v>
      </c>
      <c r="AW178" s="237" t="s">
        <v>499</v>
      </c>
      <c r="AX178" s="237" t="s">
        <v>12</v>
      </c>
      <c r="AY178" s="243" t="s">
        <v>579</v>
      </c>
    </row>
    <row r="179" spans="2:65" s="145" customFormat="1" ht="16.5" customHeight="1" x14ac:dyDescent="0.3">
      <c r="B179" s="196"/>
      <c r="C179" s="227" t="s">
        <v>674</v>
      </c>
      <c r="D179" s="227" t="s">
        <v>25</v>
      </c>
      <c r="E179" s="228" t="s">
        <v>675</v>
      </c>
      <c r="F179" s="229" t="s">
        <v>676</v>
      </c>
      <c r="G179" s="230" t="s">
        <v>71</v>
      </c>
      <c r="H179" s="268">
        <v>31</v>
      </c>
      <c r="I179" s="269"/>
      <c r="J179" s="270">
        <f>ROUND(I179*H179,2)</f>
        <v>0</v>
      </c>
      <c r="K179" s="231"/>
      <c r="L179" s="146"/>
      <c r="M179" s="232" t="s">
        <v>504</v>
      </c>
      <c r="N179" s="195" t="s">
        <v>521</v>
      </c>
      <c r="P179" s="233">
        <f>O179*H179</f>
        <v>0</v>
      </c>
      <c r="Q179" s="233">
        <v>2.0000000000000002E-5</v>
      </c>
      <c r="R179" s="233">
        <f>Q179*H179</f>
        <v>6.2E-4</v>
      </c>
      <c r="S179" s="233">
        <v>0</v>
      </c>
      <c r="T179" s="234">
        <f>S179*H179</f>
        <v>0</v>
      </c>
      <c r="AR179" s="235" t="s">
        <v>635</v>
      </c>
      <c r="AT179" s="235" t="s">
        <v>25</v>
      </c>
      <c r="AU179" s="235" t="s">
        <v>13</v>
      </c>
      <c r="AY179" s="138" t="s">
        <v>579</v>
      </c>
      <c r="BE179" s="236">
        <f>IF(N179="základná",J179,0)</f>
        <v>0</v>
      </c>
      <c r="BF179" s="236">
        <f>IF(N179="znížená",J179,0)</f>
        <v>0</v>
      </c>
      <c r="BG179" s="236">
        <f>IF(N179="zákl. prenesená",J179,0)</f>
        <v>0</v>
      </c>
      <c r="BH179" s="236">
        <f>IF(N179="zníž. prenesená",J179,0)</f>
        <v>0</v>
      </c>
      <c r="BI179" s="236">
        <f>IF(N179="nulová",J179,0)</f>
        <v>0</v>
      </c>
      <c r="BJ179" s="138" t="s">
        <v>13</v>
      </c>
      <c r="BK179" s="236">
        <f>ROUND(I179*H179,2)</f>
        <v>0</v>
      </c>
      <c r="BL179" s="138" t="s">
        <v>635</v>
      </c>
      <c r="BM179" s="235" t="s">
        <v>677</v>
      </c>
    </row>
    <row r="180" spans="2:65" s="237" customFormat="1" ht="10.199999999999999" x14ac:dyDescent="0.3">
      <c r="B180" s="238"/>
      <c r="D180" s="239" t="s">
        <v>629</v>
      </c>
      <c r="E180" s="243" t="s">
        <v>504</v>
      </c>
      <c r="F180" s="240" t="s">
        <v>678</v>
      </c>
      <c r="H180" s="271">
        <v>31</v>
      </c>
      <c r="I180" s="272"/>
      <c r="J180" s="273"/>
      <c r="L180" s="238"/>
      <c r="M180" s="241"/>
      <c r="T180" s="242"/>
      <c r="AT180" s="243" t="s">
        <v>629</v>
      </c>
      <c r="AU180" s="243" t="s">
        <v>13</v>
      </c>
      <c r="AV180" s="237" t="s">
        <v>13</v>
      </c>
      <c r="AW180" s="237" t="s">
        <v>662</v>
      </c>
      <c r="AX180" s="237" t="s">
        <v>12</v>
      </c>
      <c r="AY180" s="243" t="s">
        <v>579</v>
      </c>
    </row>
    <row r="181" spans="2:65" s="145" customFormat="1" ht="21.75" customHeight="1" x14ac:dyDescent="0.3">
      <c r="B181" s="196"/>
      <c r="C181" s="244" t="s">
        <v>679</v>
      </c>
      <c r="D181" s="244" t="s">
        <v>29</v>
      </c>
      <c r="E181" s="245" t="s">
        <v>680</v>
      </c>
      <c r="F181" s="246" t="s">
        <v>681</v>
      </c>
      <c r="G181" s="247" t="s">
        <v>71</v>
      </c>
      <c r="H181" s="274">
        <v>1.02</v>
      </c>
      <c r="I181" s="275"/>
      <c r="J181" s="276">
        <f>ROUND(I181*H181,2)</f>
        <v>0</v>
      </c>
      <c r="K181" s="248"/>
      <c r="L181" s="249"/>
      <c r="M181" s="250" t="s">
        <v>504</v>
      </c>
      <c r="N181" s="251" t="s">
        <v>521</v>
      </c>
      <c r="P181" s="233">
        <f>O181*H181</f>
        <v>0</v>
      </c>
      <c r="Q181" s="233">
        <v>1.4999999999999999E-4</v>
      </c>
      <c r="R181" s="233">
        <f>Q181*H181</f>
        <v>1.5299999999999998E-4</v>
      </c>
      <c r="S181" s="233">
        <v>0</v>
      </c>
      <c r="T181" s="234">
        <f>S181*H181</f>
        <v>0</v>
      </c>
      <c r="AR181" s="235" t="s">
        <v>666</v>
      </c>
      <c r="AT181" s="235" t="s">
        <v>29</v>
      </c>
      <c r="AU181" s="235" t="s">
        <v>13</v>
      </c>
      <c r="AY181" s="138" t="s">
        <v>579</v>
      </c>
      <c r="BE181" s="236">
        <f>IF(N181="základná",J181,0)</f>
        <v>0</v>
      </c>
      <c r="BF181" s="236">
        <f>IF(N181="znížená",J181,0)</f>
        <v>0</v>
      </c>
      <c r="BG181" s="236">
        <f>IF(N181="zákl. prenesená",J181,0)</f>
        <v>0</v>
      </c>
      <c r="BH181" s="236">
        <f>IF(N181="zníž. prenesená",J181,0)</f>
        <v>0</v>
      </c>
      <c r="BI181" s="236">
        <f>IF(N181="nulová",J181,0)</f>
        <v>0</v>
      </c>
      <c r="BJ181" s="138" t="s">
        <v>13</v>
      </c>
      <c r="BK181" s="236">
        <f>ROUND(I181*H181,2)</f>
        <v>0</v>
      </c>
      <c r="BL181" s="138" t="s">
        <v>635</v>
      </c>
      <c r="BM181" s="235" t="s">
        <v>682</v>
      </c>
    </row>
    <row r="182" spans="2:65" s="237" customFormat="1" ht="10.199999999999999" x14ac:dyDescent="0.3">
      <c r="B182" s="238"/>
      <c r="D182" s="239" t="s">
        <v>629</v>
      </c>
      <c r="F182" s="240" t="s">
        <v>683</v>
      </c>
      <c r="H182" s="271">
        <v>1.02</v>
      </c>
      <c r="I182" s="272"/>
      <c r="J182" s="273"/>
      <c r="L182" s="238"/>
      <c r="M182" s="241"/>
      <c r="T182" s="242"/>
      <c r="AT182" s="243" t="s">
        <v>629</v>
      </c>
      <c r="AU182" s="243" t="s">
        <v>13</v>
      </c>
      <c r="AV182" s="237" t="s">
        <v>13</v>
      </c>
      <c r="AW182" s="237" t="s">
        <v>499</v>
      </c>
      <c r="AX182" s="237" t="s">
        <v>12</v>
      </c>
      <c r="AY182" s="243" t="s">
        <v>579</v>
      </c>
    </row>
    <row r="183" spans="2:65" s="145" customFormat="1" ht="21.75" customHeight="1" x14ac:dyDescent="0.3">
      <c r="B183" s="196"/>
      <c r="C183" s="244" t="s">
        <v>684</v>
      </c>
      <c r="D183" s="244" t="s">
        <v>29</v>
      </c>
      <c r="E183" s="245" t="s">
        <v>685</v>
      </c>
      <c r="F183" s="246" t="s">
        <v>686</v>
      </c>
      <c r="G183" s="247" t="s">
        <v>71</v>
      </c>
      <c r="H183" s="274">
        <v>30.6</v>
      </c>
      <c r="I183" s="275"/>
      <c r="J183" s="276">
        <f>ROUND(I183*H183,2)</f>
        <v>0</v>
      </c>
      <c r="K183" s="248"/>
      <c r="L183" s="249"/>
      <c r="M183" s="250" t="s">
        <v>504</v>
      </c>
      <c r="N183" s="251" t="s">
        <v>521</v>
      </c>
      <c r="P183" s="233">
        <f>O183*H183</f>
        <v>0</v>
      </c>
      <c r="Q183" s="233">
        <v>2.0000000000000002E-5</v>
      </c>
      <c r="R183" s="233">
        <f>Q183*H183</f>
        <v>6.1200000000000013E-4</v>
      </c>
      <c r="S183" s="233">
        <v>0</v>
      </c>
      <c r="T183" s="234">
        <f>S183*H183</f>
        <v>0</v>
      </c>
      <c r="AR183" s="235" t="s">
        <v>666</v>
      </c>
      <c r="AT183" s="235" t="s">
        <v>29</v>
      </c>
      <c r="AU183" s="235" t="s">
        <v>13</v>
      </c>
      <c r="AY183" s="138" t="s">
        <v>579</v>
      </c>
      <c r="BE183" s="236">
        <f>IF(N183="základná",J183,0)</f>
        <v>0</v>
      </c>
      <c r="BF183" s="236">
        <f>IF(N183="znížená",J183,0)</f>
        <v>0</v>
      </c>
      <c r="BG183" s="236">
        <f>IF(N183="zákl. prenesená",J183,0)</f>
        <v>0</v>
      </c>
      <c r="BH183" s="236">
        <f>IF(N183="zníž. prenesená",J183,0)</f>
        <v>0</v>
      </c>
      <c r="BI183" s="236">
        <f>IF(N183="nulová",J183,0)</f>
        <v>0</v>
      </c>
      <c r="BJ183" s="138" t="s">
        <v>13</v>
      </c>
      <c r="BK183" s="236">
        <f>ROUND(I183*H183,2)</f>
        <v>0</v>
      </c>
      <c r="BL183" s="138" t="s">
        <v>635</v>
      </c>
      <c r="BM183" s="235" t="s">
        <v>687</v>
      </c>
    </row>
    <row r="184" spans="2:65" s="237" customFormat="1" ht="10.199999999999999" x14ac:dyDescent="0.3">
      <c r="B184" s="238"/>
      <c r="D184" s="239" t="s">
        <v>629</v>
      </c>
      <c r="F184" s="240" t="s">
        <v>688</v>
      </c>
      <c r="H184" s="271">
        <v>30.6</v>
      </c>
      <c r="I184" s="272"/>
      <c r="J184" s="273"/>
      <c r="L184" s="238"/>
      <c r="M184" s="241"/>
      <c r="T184" s="242"/>
      <c r="AT184" s="243" t="s">
        <v>629</v>
      </c>
      <c r="AU184" s="243" t="s">
        <v>13</v>
      </c>
      <c r="AV184" s="237" t="s">
        <v>13</v>
      </c>
      <c r="AW184" s="237" t="s">
        <v>499</v>
      </c>
      <c r="AX184" s="237" t="s">
        <v>12</v>
      </c>
      <c r="AY184" s="243" t="s">
        <v>579</v>
      </c>
    </row>
    <row r="185" spans="2:65" s="145" customFormat="1" ht="16.5" customHeight="1" x14ac:dyDescent="0.3">
      <c r="B185" s="196"/>
      <c r="C185" s="227" t="s">
        <v>689</v>
      </c>
      <c r="D185" s="227" t="s">
        <v>25</v>
      </c>
      <c r="E185" s="228" t="s">
        <v>690</v>
      </c>
      <c r="F185" s="229" t="s">
        <v>691</v>
      </c>
      <c r="G185" s="230" t="s">
        <v>71</v>
      </c>
      <c r="H185" s="268">
        <v>73.5</v>
      </c>
      <c r="I185" s="269"/>
      <c r="J185" s="270">
        <f>ROUND(I185*H185,2)</f>
        <v>0</v>
      </c>
      <c r="K185" s="231"/>
      <c r="L185" s="146"/>
      <c r="M185" s="232" t="s">
        <v>504</v>
      </c>
      <c r="N185" s="195" t="s">
        <v>521</v>
      </c>
      <c r="P185" s="233">
        <f>O185*H185</f>
        <v>0</v>
      </c>
      <c r="Q185" s="233">
        <v>2.0000000000000002E-5</v>
      </c>
      <c r="R185" s="233">
        <f>Q185*H185</f>
        <v>1.4700000000000002E-3</v>
      </c>
      <c r="S185" s="233">
        <v>0</v>
      </c>
      <c r="T185" s="234">
        <f>S185*H185</f>
        <v>0</v>
      </c>
      <c r="AR185" s="235" t="s">
        <v>635</v>
      </c>
      <c r="AT185" s="235" t="s">
        <v>25</v>
      </c>
      <c r="AU185" s="235" t="s">
        <v>13</v>
      </c>
      <c r="AY185" s="138" t="s">
        <v>579</v>
      </c>
      <c r="BE185" s="236">
        <f>IF(N185="základná",J185,0)</f>
        <v>0</v>
      </c>
      <c r="BF185" s="236">
        <f>IF(N185="znížená",J185,0)</f>
        <v>0</v>
      </c>
      <c r="BG185" s="236">
        <f>IF(N185="zákl. prenesená",J185,0)</f>
        <v>0</v>
      </c>
      <c r="BH185" s="236">
        <f>IF(N185="zníž. prenesená",J185,0)</f>
        <v>0</v>
      </c>
      <c r="BI185" s="236">
        <f>IF(N185="nulová",J185,0)</f>
        <v>0</v>
      </c>
      <c r="BJ185" s="138" t="s">
        <v>13</v>
      </c>
      <c r="BK185" s="236">
        <f>ROUND(I185*H185,2)</f>
        <v>0</v>
      </c>
      <c r="BL185" s="138" t="s">
        <v>635</v>
      </c>
      <c r="BM185" s="235" t="s">
        <v>692</v>
      </c>
    </row>
    <row r="186" spans="2:65" s="237" customFormat="1" ht="10.199999999999999" x14ac:dyDescent="0.3">
      <c r="B186" s="238"/>
      <c r="D186" s="239" t="s">
        <v>629</v>
      </c>
      <c r="E186" s="243" t="s">
        <v>504</v>
      </c>
      <c r="F186" s="240" t="s">
        <v>693</v>
      </c>
      <c r="H186" s="271">
        <v>73.5</v>
      </c>
      <c r="I186" s="272"/>
      <c r="J186" s="273"/>
      <c r="L186" s="238"/>
      <c r="M186" s="241"/>
      <c r="T186" s="242"/>
      <c r="AT186" s="243" t="s">
        <v>629</v>
      </c>
      <c r="AU186" s="243" t="s">
        <v>13</v>
      </c>
      <c r="AV186" s="237" t="s">
        <v>13</v>
      </c>
      <c r="AW186" s="237" t="s">
        <v>662</v>
      </c>
      <c r="AX186" s="237" t="s">
        <v>12</v>
      </c>
      <c r="AY186" s="243" t="s">
        <v>579</v>
      </c>
    </row>
    <row r="187" spans="2:65" s="145" customFormat="1" ht="24.15" customHeight="1" x14ac:dyDescent="0.3">
      <c r="B187" s="196"/>
      <c r="C187" s="244" t="s">
        <v>694</v>
      </c>
      <c r="D187" s="244" t="s">
        <v>29</v>
      </c>
      <c r="E187" s="245" t="s">
        <v>695</v>
      </c>
      <c r="F187" s="246" t="s">
        <v>696</v>
      </c>
      <c r="G187" s="247" t="s">
        <v>71</v>
      </c>
      <c r="H187" s="274">
        <v>45.9</v>
      </c>
      <c r="I187" s="275"/>
      <c r="J187" s="276">
        <f>ROUND(I187*H187,2)</f>
        <v>0</v>
      </c>
      <c r="K187" s="248"/>
      <c r="L187" s="249"/>
      <c r="M187" s="250" t="s">
        <v>504</v>
      </c>
      <c r="N187" s="251" t="s">
        <v>521</v>
      </c>
      <c r="P187" s="233">
        <f>O187*H187</f>
        <v>0</v>
      </c>
      <c r="Q187" s="233">
        <v>9.0000000000000006E-5</v>
      </c>
      <c r="R187" s="233">
        <f>Q187*H187</f>
        <v>4.1310000000000001E-3</v>
      </c>
      <c r="S187" s="233">
        <v>0</v>
      </c>
      <c r="T187" s="234">
        <f>S187*H187</f>
        <v>0</v>
      </c>
      <c r="AR187" s="235" t="s">
        <v>666</v>
      </c>
      <c r="AT187" s="235" t="s">
        <v>29</v>
      </c>
      <c r="AU187" s="235" t="s">
        <v>13</v>
      </c>
      <c r="AY187" s="138" t="s">
        <v>579</v>
      </c>
      <c r="BE187" s="236">
        <f>IF(N187="základná",J187,0)</f>
        <v>0</v>
      </c>
      <c r="BF187" s="236">
        <f>IF(N187="znížená",J187,0)</f>
        <v>0</v>
      </c>
      <c r="BG187" s="236">
        <f>IF(N187="zákl. prenesená",J187,0)</f>
        <v>0</v>
      </c>
      <c r="BH187" s="236">
        <f>IF(N187="zníž. prenesená",J187,0)</f>
        <v>0</v>
      </c>
      <c r="BI187" s="236">
        <f>IF(N187="nulová",J187,0)</f>
        <v>0</v>
      </c>
      <c r="BJ187" s="138" t="s">
        <v>13</v>
      </c>
      <c r="BK187" s="236">
        <f>ROUND(I187*H187,2)</f>
        <v>0</v>
      </c>
      <c r="BL187" s="138" t="s">
        <v>635</v>
      </c>
      <c r="BM187" s="235" t="s">
        <v>697</v>
      </c>
    </row>
    <row r="188" spans="2:65" s="237" customFormat="1" ht="10.199999999999999" x14ac:dyDescent="0.3">
      <c r="B188" s="238"/>
      <c r="D188" s="239" t="s">
        <v>629</v>
      </c>
      <c r="E188" s="243" t="s">
        <v>504</v>
      </c>
      <c r="F188" s="240" t="s">
        <v>698</v>
      </c>
      <c r="H188" s="271">
        <v>45</v>
      </c>
      <c r="I188" s="272"/>
      <c r="J188" s="273"/>
      <c r="L188" s="238"/>
      <c r="M188" s="241"/>
      <c r="T188" s="242"/>
      <c r="AT188" s="243" t="s">
        <v>629</v>
      </c>
      <c r="AU188" s="243" t="s">
        <v>13</v>
      </c>
      <c r="AV188" s="237" t="s">
        <v>13</v>
      </c>
      <c r="AW188" s="237" t="s">
        <v>662</v>
      </c>
      <c r="AX188" s="237" t="s">
        <v>12</v>
      </c>
      <c r="AY188" s="243" t="s">
        <v>579</v>
      </c>
    </row>
    <row r="189" spans="2:65" s="237" customFormat="1" ht="10.199999999999999" x14ac:dyDescent="0.3">
      <c r="B189" s="238"/>
      <c r="D189" s="239" t="s">
        <v>629</v>
      </c>
      <c r="F189" s="240" t="s">
        <v>699</v>
      </c>
      <c r="H189" s="271">
        <v>45.9</v>
      </c>
      <c r="I189" s="272"/>
      <c r="J189" s="273"/>
      <c r="L189" s="238"/>
      <c r="M189" s="241"/>
      <c r="T189" s="242"/>
      <c r="AT189" s="243" t="s">
        <v>629</v>
      </c>
      <c r="AU189" s="243" t="s">
        <v>13</v>
      </c>
      <c r="AV189" s="237" t="s">
        <v>13</v>
      </c>
      <c r="AW189" s="237" t="s">
        <v>499</v>
      </c>
      <c r="AX189" s="237" t="s">
        <v>12</v>
      </c>
      <c r="AY189" s="243" t="s">
        <v>579</v>
      </c>
    </row>
    <row r="190" spans="2:65" s="145" customFormat="1" ht="21.75" customHeight="1" x14ac:dyDescent="0.3">
      <c r="B190" s="196"/>
      <c r="C190" s="244" t="s">
        <v>700</v>
      </c>
      <c r="D190" s="244" t="s">
        <v>29</v>
      </c>
      <c r="E190" s="245" t="s">
        <v>701</v>
      </c>
      <c r="F190" s="246" t="s">
        <v>702</v>
      </c>
      <c r="G190" s="247" t="s">
        <v>71</v>
      </c>
      <c r="H190" s="274">
        <v>7.14</v>
      </c>
      <c r="I190" s="275"/>
      <c r="J190" s="276">
        <f>ROUND(I190*H190,2)</f>
        <v>0</v>
      </c>
      <c r="K190" s="248"/>
      <c r="L190" s="249"/>
      <c r="M190" s="250" t="s">
        <v>504</v>
      </c>
      <c r="N190" s="251" t="s">
        <v>521</v>
      </c>
      <c r="P190" s="233">
        <f>O190*H190</f>
        <v>0</v>
      </c>
      <c r="Q190" s="233">
        <v>1.9000000000000001E-4</v>
      </c>
      <c r="R190" s="233">
        <f>Q190*H190</f>
        <v>1.3565999999999999E-3</v>
      </c>
      <c r="S190" s="233">
        <v>0</v>
      </c>
      <c r="T190" s="234">
        <f>S190*H190</f>
        <v>0</v>
      </c>
      <c r="AR190" s="235" t="s">
        <v>666</v>
      </c>
      <c r="AT190" s="235" t="s">
        <v>29</v>
      </c>
      <c r="AU190" s="235" t="s">
        <v>13</v>
      </c>
      <c r="AY190" s="138" t="s">
        <v>579</v>
      </c>
      <c r="BE190" s="236">
        <f>IF(N190="základná",J190,0)</f>
        <v>0</v>
      </c>
      <c r="BF190" s="236">
        <f>IF(N190="znížená",J190,0)</f>
        <v>0</v>
      </c>
      <c r="BG190" s="236">
        <f>IF(N190="zákl. prenesená",J190,0)</f>
        <v>0</v>
      </c>
      <c r="BH190" s="236">
        <f>IF(N190="zníž. prenesená",J190,0)</f>
        <v>0</v>
      </c>
      <c r="BI190" s="236">
        <f>IF(N190="nulová",J190,0)</f>
        <v>0</v>
      </c>
      <c r="BJ190" s="138" t="s">
        <v>13</v>
      </c>
      <c r="BK190" s="236">
        <f>ROUND(I190*H190,2)</f>
        <v>0</v>
      </c>
      <c r="BL190" s="138" t="s">
        <v>635</v>
      </c>
      <c r="BM190" s="235" t="s">
        <v>703</v>
      </c>
    </row>
    <row r="191" spans="2:65" s="237" customFormat="1" ht="10.199999999999999" x14ac:dyDescent="0.3">
      <c r="B191" s="238"/>
      <c r="D191" s="239" t="s">
        <v>629</v>
      </c>
      <c r="F191" s="240" t="s">
        <v>704</v>
      </c>
      <c r="H191" s="271">
        <v>7.14</v>
      </c>
      <c r="I191" s="272"/>
      <c r="J191" s="273"/>
      <c r="L191" s="238"/>
      <c r="M191" s="241"/>
      <c r="T191" s="242"/>
      <c r="AT191" s="243" t="s">
        <v>629</v>
      </c>
      <c r="AU191" s="243" t="s">
        <v>13</v>
      </c>
      <c r="AV191" s="237" t="s">
        <v>13</v>
      </c>
      <c r="AW191" s="237" t="s">
        <v>499</v>
      </c>
      <c r="AX191" s="237" t="s">
        <v>12</v>
      </c>
      <c r="AY191" s="243" t="s">
        <v>579</v>
      </c>
    </row>
    <row r="192" spans="2:65" s="145" customFormat="1" ht="21.75" customHeight="1" x14ac:dyDescent="0.3">
      <c r="B192" s="196"/>
      <c r="C192" s="244" t="s">
        <v>705</v>
      </c>
      <c r="D192" s="244" t="s">
        <v>29</v>
      </c>
      <c r="E192" s="245" t="s">
        <v>706</v>
      </c>
      <c r="F192" s="246" t="s">
        <v>707</v>
      </c>
      <c r="G192" s="247" t="s">
        <v>71</v>
      </c>
      <c r="H192" s="274">
        <v>21.42</v>
      </c>
      <c r="I192" s="275"/>
      <c r="J192" s="276">
        <f>ROUND(I192*H192,2)</f>
        <v>0</v>
      </c>
      <c r="K192" s="248"/>
      <c r="L192" s="249"/>
      <c r="M192" s="250" t="s">
        <v>504</v>
      </c>
      <c r="N192" s="251" t="s">
        <v>521</v>
      </c>
      <c r="P192" s="233">
        <f>O192*H192</f>
        <v>0</v>
      </c>
      <c r="Q192" s="233">
        <v>6.9999999999999994E-5</v>
      </c>
      <c r="R192" s="233">
        <f>Q192*H192</f>
        <v>1.4993999999999999E-3</v>
      </c>
      <c r="S192" s="233">
        <v>0</v>
      </c>
      <c r="T192" s="234">
        <f>S192*H192</f>
        <v>0</v>
      </c>
      <c r="AR192" s="235" t="s">
        <v>666</v>
      </c>
      <c r="AT192" s="235" t="s">
        <v>29</v>
      </c>
      <c r="AU192" s="235" t="s">
        <v>13</v>
      </c>
      <c r="AY192" s="138" t="s">
        <v>579</v>
      </c>
      <c r="BE192" s="236">
        <f>IF(N192="základná",J192,0)</f>
        <v>0</v>
      </c>
      <c r="BF192" s="236">
        <f>IF(N192="znížená",J192,0)</f>
        <v>0</v>
      </c>
      <c r="BG192" s="236">
        <f>IF(N192="zákl. prenesená",J192,0)</f>
        <v>0</v>
      </c>
      <c r="BH192" s="236">
        <f>IF(N192="zníž. prenesená",J192,0)</f>
        <v>0</v>
      </c>
      <c r="BI192" s="236">
        <f>IF(N192="nulová",J192,0)</f>
        <v>0</v>
      </c>
      <c r="BJ192" s="138" t="s">
        <v>13</v>
      </c>
      <c r="BK192" s="236">
        <f>ROUND(I192*H192,2)</f>
        <v>0</v>
      </c>
      <c r="BL192" s="138" t="s">
        <v>635</v>
      </c>
      <c r="BM192" s="235" t="s">
        <v>708</v>
      </c>
    </row>
    <row r="193" spans="2:65" s="237" customFormat="1" ht="10.199999999999999" x14ac:dyDescent="0.3">
      <c r="B193" s="238"/>
      <c r="D193" s="239" t="s">
        <v>629</v>
      </c>
      <c r="F193" s="240" t="s">
        <v>709</v>
      </c>
      <c r="H193" s="271">
        <v>21.42</v>
      </c>
      <c r="I193" s="272"/>
      <c r="J193" s="273"/>
      <c r="L193" s="238"/>
      <c r="M193" s="241"/>
      <c r="T193" s="242"/>
      <c r="AT193" s="243" t="s">
        <v>629</v>
      </c>
      <c r="AU193" s="243" t="s">
        <v>13</v>
      </c>
      <c r="AV193" s="237" t="s">
        <v>13</v>
      </c>
      <c r="AW193" s="237" t="s">
        <v>499</v>
      </c>
      <c r="AX193" s="237" t="s">
        <v>12</v>
      </c>
      <c r="AY193" s="243" t="s">
        <v>579</v>
      </c>
    </row>
    <row r="194" spans="2:65" s="145" customFormat="1" ht="21.75" customHeight="1" x14ac:dyDescent="0.3">
      <c r="B194" s="196"/>
      <c r="C194" s="244" t="s">
        <v>710</v>
      </c>
      <c r="D194" s="244" t="s">
        <v>29</v>
      </c>
      <c r="E194" s="245" t="s">
        <v>711</v>
      </c>
      <c r="F194" s="246" t="s">
        <v>712</v>
      </c>
      <c r="G194" s="247" t="s">
        <v>71</v>
      </c>
      <c r="H194" s="274">
        <v>0.51</v>
      </c>
      <c r="I194" s="275"/>
      <c r="J194" s="276">
        <f>ROUND(I194*H194,2)</f>
        <v>0</v>
      </c>
      <c r="K194" s="248"/>
      <c r="L194" s="249"/>
      <c r="M194" s="250" t="s">
        <v>504</v>
      </c>
      <c r="N194" s="251" t="s">
        <v>521</v>
      </c>
      <c r="P194" s="233">
        <f>O194*H194</f>
        <v>0</v>
      </c>
      <c r="Q194" s="233">
        <v>1E-4</v>
      </c>
      <c r="R194" s="233">
        <f>Q194*H194</f>
        <v>5.1000000000000006E-5</v>
      </c>
      <c r="S194" s="233">
        <v>0</v>
      </c>
      <c r="T194" s="234">
        <f>S194*H194</f>
        <v>0</v>
      </c>
      <c r="AR194" s="235" t="s">
        <v>666</v>
      </c>
      <c r="AT194" s="235" t="s">
        <v>29</v>
      </c>
      <c r="AU194" s="235" t="s">
        <v>13</v>
      </c>
      <c r="AY194" s="138" t="s">
        <v>579</v>
      </c>
      <c r="BE194" s="236">
        <f>IF(N194="základná",J194,0)</f>
        <v>0</v>
      </c>
      <c r="BF194" s="236">
        <f>IF(N194="znížená",J194,0)</f>
        <v>0</v>
      </c>
      <c r="BG194" s="236">
        <f>IF(N194="zákl. prenesená",J194,0)</f>
        <v>0</v>
      </c>
      <c r="BH194" s="236">
        <f>IF(N194="zníž. prenesená",J194,0)</f>
        <v>0</v>
      </c>
      <c r="BI194" s="236">
        <f>IF(N194="nulová",J194,0)</f>
        <v>0</v>
      </c>
      <c r="BJ194" s="138" t="s">
        <v>13</v>
      </c>
      <c r="BK194" s="236">
        <f>ROUND(I194*H194,2)</f>
        <v>0</v>
      </c>
      <c r="BL194" s="138" t="s">
        <v>635</v>
      </c>
      <c r="BM194" s="235" t="s">
        <v>713</v>
      </c>
    </row>
    <row r="195" spans="2:65" s="237" customFormat="1" ht="10.199999999999999" x14ac:dyDescent="0.3">
      <c r="B195" s="238"/>
      <c r="D195" s="239" t="s">
        <v>629</v>
      </c>
      <c r="F195" s="240" t="s">
        <v>714</v>
      </c>
      <c r="H195" s="271">
        <v>0.51</v>
      </c>
      <c r="I195" s="272"/>
      <c r="J195" s="273"/>
      <c r="L195" s="238"/>
      <c r="M195" s="241"/>
      <c r="T195" s="242"/>
      <c r="AT195" s="243" t="s">
        <v>629</v>
      </c>
      <c r="AU195" s="243" t="s">
        <v>13</v>
      </c>
      <c r="AV195" s="237" t="s">
        <v>13</v>
      </c>
      <c r="AW195" s="237" t="s">
        <v>499</v>
      </c>
      <c r="AX195" s="237" t="s">
        <v>12</v>
      </c>
      <c r="AY195" s="243" t="s">
        <v>579</v>
      </c>
    </row>
    <row r="196" spans="2:65" s="145" customFormat="1" ht="16.5" customHeight="1" x14ac:dyDescent="0.3">
      <c r="B196" s="196"/>
      <c r="C196" s="227" t="s">
        <v>715</v>
      </c>
      <c r="D196" s="227" t="s">
        <v>25</v>
      </c>
      <c r="E196" s="228" t="s">
        <v>716</v>
      </c>
      <c r="F196" s="229" t="s">
        <v>717</v>
      </c>
      <c r="G196" s="230" t="s">
        <v>214</v>
      </c>
      <c r="H196" s="277"/>
      <c r="I196" s="269"/>
      <c r="J196" s="270">
        <f>ROUND(I196*H196,2)</f>
        <v>0</v>
      </c>
      <c r="K196" s="231"/>
      <c r="L196" s="146"/>
      <c r="M196" s="232" t="s">
        <v>504</v>
      </c>
      <c r="N196" s="195" t="s">
        <v>521</v>
      </c>
      <c r="P196" s="233">
        <f>O196*H196</f>
        <v>0</v>
      </c>
      <c r="Q196" s="233">
        <v>0</v>
      </c>
      <c r="R196" s="233">
        <f>Q196*H196</f>
        <v>0</v>
      </c>
      <c r="S196" s="233">
        <v>0</v>
      </c>
      <c r="T196" s="234">
        <f>S196*H196</f>
        <v>0</v>
      </c>
      <c r="AR196" s="235" t="s">
        <v>635</v>
      </c>
      <c r="AT196" s="235" t="s">
        <v>25</v>
      </c>
      <c r="AU196" s="235" t="s">
        <v>13</v>
      </c>
      <c r="AY196" s="138" t="s">
        <v>579</v>
      </c>
      <c r="BE196" s="236">
        <f>IF(N196="základná",J196,0)</f>
        <v>0</v>
      </c>
      <c r="BF196" s="236">
        <f>IF(N196="znížená",J196,0)</f>
        <v>0</v>
      </c>
      <c r="BG196" s="236">
        <f>IF(N196="zákl. prenesená",J196,0)</f>
        <v>0</v>
      </c>
      <c r="BH196" s="236">
        <f>IF(N196="zníž. prenesená",J196,0)</f>
        <v>0</v>
      </c>
      <c r="BI196" s="236">
        <f>IF(N196="nulová",J196,0)</f>
        <v>0</v>
      </c>
      <c r="BJ196" s="138" t="s">
        <v>13</v>
      </c>
      <c r="BK196" s="236">
        <f>ROUND(I196*H196,2)</f>
        <v>0</v>
      </c>
      <c r="BL196" s="138" t="s">
        <v>635</v>
      </c>
      <c r="BM196" s="235" t="s">
        <v>718</v>
      </c>
    </row>
    <row r="197" spans="2:65" s="217" customFormat="1" ht="22.95" customHeight="1" x14ac:dyDescent="0.25">
      <c r="B197" s="218"/>
      <c r="D197" s="219" t="s">
        <v>22</v>
      </c>
      <c r="E197" s="226" t="s">
        <v>284</v>
      </c>
      <c r="F197" s="226" t="s">
        <v>719</v>
      </c>
      <c r="H197" s="224"/>
      <c r="I197" s="265"/>
      <c r="J197" s="267">
        <f>BK197</f>
        <v>0</v>
      </c>
      <c r="L197" s="218"/>
      <c r="M197" s="221"/>
      <c r="P197" s="222">
        <f>SUM(P198:P201)</f>
        <v>0</v>
      </c>
      <c r="R197" s="222">
        <f>SUM(R198:R201)</f>
        <v>4.7400000000000003E-3</v>
      </c>
      <c r="T197" s="223">
        <f>SUM(T198:T201)</f>
        <v>0</v>
      </c>
      <c r="AR197" s="219" t="s">
        <v>13</v>
      </c>
      <c r="AT197" s="224" t="s">
        <v>22</v>
      </c>
      <c r="AU197" s="224" t="s">
        <v>12</v>
      </c>
      <c r="AY197" s="219" t="s">
        <v>579</v>
      </c>
      <c r="BK197" s="225">
        <f>SUM(BK198:BK201)</f>
        <v>0</v>
      </c>
    </row>
    <row r="198" spans="2:65" s="145" customFormat="1" ht="16.5" customHeight="1" x14ac:dyDescent="0.3">
      <c r="B198" s="196"/>
      <c r="C198" s="227" t="s">
        <v>666</v>
      </c>
      <c r="D198" s="227" t="s">
        <v>25</v>
      </c>
      <c r="E198" s="228" t="s">
        <v>720</v>
      </c>
      <c r="F198" s="229" t="s">
        <v>721</v>
      </c>
      <c r="G198" s="230" t="s">
        <v>71</v>
      </c>
      <c r="H198" s="268">
        <v>10</v>
      </c>
      <c r="I198" s="269"/>
      <c r="J198" s="270">
        <f>ROUND(I198*H198,2)</f>
        <v>0</v>
      </c>
      <c r="K198" s="231"/>
      <c r="L198" s="146"/>
      <c r="M198" s="232" t="s">
        <v>504</v>
      </c>
      <c r="N198" s="195" t="s">
        <v>521</v>
      </c>
      <c r="P198" s="233">
        <f>O198*H198</f>
        <v>0</v>
      </c>
      <c r="Q198" s="233">
        <v>3.2000000000000003E-4</v>
      </c>
      <c r="R198" s="233">
        <f>Q198*H198</f>
        <v>3.2000000000000002E-3</v>
      </c>
      <c r="S198" s="233">
        <v>0</v>
      </c>
      <c r="T198" s="234">
        <f>S198*H198</f>
        <v>0</v>
      </c>
      <c r="AR198" s="235" t="s">
        <v>635</v>
      </c>
      <c r="AT198" s="235" t="s">
        <v>25</v>
      </c>
      <c r="AU198" s="235" t="s">
        <v>13</v>
      </c>
      <c r="AY198" s="138" t="s">
        <v>579</v>
      </c>
      <c r="BE198" s="236">
        <f>IF(N198="základná",J198,0)</f>
        <v>0</v>
      </c>
      <c r="BF198" s="236">
        <f>IF(N198="znížená",J198,0)</f>
        <v>0</v>
      </c>
      <c r="BG198" s="236">
        <f>IF(N198="zákl. prenesená",J198,0)</f>
        <v>0</v>
      </c>
      <c r="BH198" s="236">
        <f>IF(N198="zníž. prenesená",J198,0)</f>
        <v>0</v>
      </c>
      <c r="BI198" s="236">
        <f>IF(N198="nulová",J198,0)</f>
        <v>0</v>
      </c>
      <c r="BJ198" s="138" t="s">
        <v>13</v>
      </c>
      <c r="BK198" s="236">
        <f>ROUND(I198*H198,2)</f>
        <v>0</v>
      </c>
      <c r="BL198" s="138" t="s">
        <v>635</v>
      </c>
      <c r="BM198" s="235" t="s">
        <v>722</v>
      </c>
    </row>
    <row r="199" spans="2:65" s="145" customFormat="1" ht="16.5" customHeight="1" x14ac:dyDescent="0.3">
      <c r="B199" s="196"/>
      <c r="C199" s="227" t="s">
        <v>723</v>
      </c>
      <c r="D199" s="227" t="s">
        <v>25</v>
      </c>
      <c r="E199" s="228" t="s">
        <v>724</v>
      </c>
      <c r="F199" s="229" t="s">
        <v>725</v>
      </c>
      <c r="G199" s="230" t="s">
        <v>32</v>
      </c>
      <c r="H199" s="268">
        <v>1</v>
      </c>
      <c r="I199" s="269"/>
      <c r="J199" s="270">
        <f>ROUND(I199*H199,2)</f>
        <v>0</v>
      </c>
      <c r="K199" s="231"/>
      <c r="L199" s="146"/>
      <c r="M199" s="232" t="s">
        <v>504</v>
      </c>
      <c r="N199" s="195" t="s">
        <v>521</v>
      </c>
      <c r="P199" s="233">
        <f>O199*H199</f>
        <v>0</v>
      </c>
      <c r="Q199" s="233">
        <v>4.6000000000000001E-4</v>
      </c>
      <c r="R199" s="233">
        <f>Q199*H199</f>
        <v>4.6000000000000001E-4</v>
      </c>
      <c r="S199" s="233">
        <v>0</v>
      </c>
      <c r="T199" s="234">
        <f>S199*H199</f>
        <v>0</v>
      </c>
      <c r="AR199" s="235" t="s">
        <v>635</v>
      </c>
      <c r="AT199" s="235" t="s">
        <v>25</v>
      </c>
      <c r="AU199" s="235" t="s">
        <v>13</v>
      </c>
      <c r="AY199" s="138" t="s">
        <v>579</v>
      </c>
      <c r="BE199" s="236">
        <f>IF(N199="základná",J199,0)</f>
        <v>0</v>
      </c>
      <c r="BF199" s="236">
        <f>IF(N199="znížená",J199,0)</f>
        <v>0</v>
      </c>
      <c r="BG199" s="236">
        <f>IF(N199="zákl. prenesená",J199,0)</f>
        <v>0</v>
      </c>
      <c r="BH199" s="236">
        <f>IF(N199="zníž. prenesená",J199,0)</f>
        <v>0</v>
      </c>
      <c r="BI199" s="236">
        <f>IF(N199="nulová",J199,0)</f>
        <v>0</v>
      </c>
      <c r="BJ199" s="138" t="s">
        <v>13</v>
      </c>
      <c r="BK199" s="236">
        <f>ROUND(I199*H199,2)</f>
        <v>0</v>
      </c>
      <c r="BL199" s="138" t="s">
        <v>635</v>
      </c>
      <c r="BM199" s="235" t="s">
        <v>726</v>
      </c>
    </row>
    <row r="200" spans="2:65" s="145" customFormat="1" ht="16.5" customHeight="1" x14ac:dyDescent="0.3">
      <c r="B200" s="196"/>
      <c r="C200" s="244" t="s">
        <v>727</v>
      </c>
      <c r="D200" s="244" t="s">
        <v>29</v>
      </c>
      <c r="E200" s="245" t="s">
        <v>728</v>
      </c>
      <c r="F200" s="246" t="s">
        <v>729</v>
      </c>
      <c r="G200" s="247" t="s">
        <v>32</v>
      </c>
      <c r="H200" s="274">
        <v>1</v>
      </c>
      <c r="I200" s="275"/>
      <c r="J200" s="276">
        <f>ROUND(I200*H200,2)</f>
        <v>0</v>
      </c>
      <c r="K200" s="248"/>
      <c r="L200" s="249"/>
      <c r="M200" s="250" t="s">
        <v>504</v>
      </c>
      <c r="N200" s="251" t="s">
        <v>521</v>
      </c>
      <c r="P200" s="233">
        <f>O200*H200</f>
        <v>0</v>
      </c>
      <c r="Q200" s="233">
        <v>1.08E-3</v>
      </c>
      <c r="R200" s="233">
        <f>Q200*H200</f>
        <v>1.08E-3</v>
      </c>
      <c r="S200" s="233">
        <v>0</v>
      </c>
      <c r="T200" s="234">
        <f>S200*H200</f>
        <v>0</v>
      </c>
      <c r="AR200" s="235" t="s">
        <v>666</v>
      </c>
      <c r="AT200" s="235" t="s">
        <v>29</v>
      </c>
      <c r="AU200" s="235" t="s">
        <v>13</v>
      </c>
      <c r="AY200" s="138" t="s">
        <v>579</v>
      </c>
      <c r="BE200" s="236">
        <f>IF(N200="základná",J200,0)</f>
        <v>0</v>
      </c>
      <c r="BF200" s="236">
        <f>IF(N200="znížená",J200,0)</f>
        <v>0</v>
      </c>
      <c r="BG200" s="236">
        <f>IF(N200="zákl. prenesená",J200,0)</f>
        <v>0</v>
      </c>
      <c r="BH200" s="236">
        <f>IF(N200="zníž. prenesená",J200,0)</f>
        <v>0</v>
      </c>
      <c r="BI200" s="236">
        <f>IF(N200="nulová",J200,0)</f>
        <v>0</v>
      </c>
      <c r="BJ200" s="138" t="s">
        <v>13</v>
      </c>
      <c r="BK200" s="236">
        <f>ROUND(I200*H200,2)</f>
        <v>0</v>
      </c>
      <c r="BL200" s="138" t="s">
        <v>635</v>
      </c>
      <c r="BM200" s="235" t="s">
        <v>730</v>
      </c>
    </row>
    <row r="201" spans="2:65" s="145" customFormat="1" ht="16.5" customHeight="1" x14ac:dyDescent="0.3">
      <c r="B201" s="196"/>
      <c r="C201" s="227" t="s">
        <v>731</v>
      </c>
      <c r="D201" s="227" t="s">
        <v>25</v>
      </c>
      <c r="E201" s="228" t="s">
        <v>732</v>
      </c>
      <c r="F201" s="229" t="s">
        <v>733</v>
      </c>
      <c r="G201" s="230" t="s">
        <v>214</v>
      </c>
      <c r="H201" s="277"/>
      <c r="I201" s="269"/>
      <c r="J201" s="270">
        <f>ROUND(I201*H201,2)</f>
        <v>0</v>
      </c>
      <c r="K201" s="231"/>
      <c r="L201" s="146"/>
      <c r="M201" s="232" t="s">
        <v>504</v>
      </c>
      <c r="N201" s="195" t="s">
        <v>521</v>
      </c>
      <c r="P201" s="233">
        <f>O201*H201</f>
        <v>0</v>
      </c>
      <c r="Q201" s="233">
        <v>0</v>
      </c>
      <c r="R201" s="233">
        <f>Q201*H201</f>
        <v>0</v>
      </c>
      <c r="S201" s="233">
        <v>0</v>
      </c>
      <c r="T201" s="234">
        <f>S201*H201</f>
        <v>0</v>
      </c>
      <c r="AR201" s="235" t="s">
        <v>635</v>
      </c>
      <c r="AT201" s="235" t="s">
        <v>25</v>
      </c>
      <c r="AU201" s="235" t="s">
        <v>13</v>
      </c>
      <c r="AY201" s="138" t="s">
        <v>579</v>
      </c>
      <c r="BE201" s="236">
        <f>IF(N201="základná",J201,0)</f>
        <v>0</v>
      </c>
      <c r="BF201" s="236">
        <f>IF(N201="znížená",J201,0)</f>
        <v>0</v>
      </c>
      <c r="BG201" s="236">
        <f>IF(N201="zákl. prenesená",J201,0)</f>
        <v>0</v>
      </c>
      <c r="BH201" s="236">
        <f>IF(N201="zníž. prenesená",J201,0)</f>
        <v>0</v>
      </c>
      <c r="BI201" s="236">
        <f>IF(N201="nulová",J201,0)</f>
        <v>0</v>
      </c>
      <c r="BJ201" s="138" t="s">
        <v>13</v>
      </c>
      <c r="BK201" s="236">
        <f>ROUND(I201*H201,2)</f>
        <v>0</v>
      </c>
      <c r="BL201" s="138" t="s">
        <v>635</v>
      </c>
      <c r="BM201" s="235" t="s">
        <v>734</v>
      </c>
    </row>
    <row r="202" spans="2:65" s="217" customFormat="1" ht="22.95" customHeight="1" x14ac:dyDescent="0.25">
      <c r="B202" s="218"/>
      <c r="D202" s="219" t="s">
        <v>22</v>
      </c>
      <c r="E202" s="226" t="s">
        <v>735</v>
      </c>
      <c r="F202" s="226" t="s">
        <v>736</v>
      </c>
      <c r="H202" s="224"/>
      <c r="I202" s="265"/>
      <c r="J202" s="267">
        <f>BK202</f>
        <v>0</v>
      </c>
      <c r="L202" s="218"/>
      <c r="M202" s="221"/>
      <c r="P202" s="222">
        <f>SUM(P203:P235)</f>
        <v>0</v>
      </c>
      <c r="R202" s="222">
        <f>SUM(R203:R235)</f>
        <v>9.2800000000000007E-2</v>
      </c>
      <c r="T202" s="223">
        <f>SUM(T203:T235)</f>
        <v>0</v>
      </c>
      <c r="AR202" s="219" t="s">
        <v>13</v>
      </c>
      <c r="AT202" s="224" t="s">
        <v>22</v>
      </c>
      <c r="AU202" s="224" t="s">
        <v>12</v>
      </c>
      <c r="AY202" s="219" t="s">
        <v>579</v>
      </c>
      <c r="BK202" s="225">
        <f>SUM(BK203:BK235)</f>
        <v>0</v>
      </c>
    </row>
    <row r="203" spans="2:65" s="145" customFormat="1" ht="16.5" customHeight="1" x14ac:dyDescent="0.3">
      <c r="B203" s="196"/>
      <c r="C203" s="227" t="s">
        <v>737</v>
      </c>
      <c r="D203" s="227" t="s">
        <v>25</v>
      </c>
      <c r="E203" s="228" t="s">
        <v>738</v>
      </c>
      <c r="F203" s="229" t="s">
        <v>739</v>
      </c>
      <c r="G203" s="230" t="s">
        <v>71</v>
      </c>
      <c r="H203" s="268">
        <v>10</v>
      </c>
      <c r="I203" s="269"/>
      <c r="J203" s="270">
        <f t="shared" ref="J203:J235" si="15">ROUND(I203*H203,2)</f>
        <v>0</v>
      </c>
      <c r="K203" s="231"/>
      <c r="L203" s="146"/>
      <c r="M203" s="232" t="s">
        <v>504</v>
      </c>
      <c r="N203" s="195" t="s">
        <v>521</v>
      </c>
      <c r="P203" s="233">
        <f t="shared" ref="P203:P235" si="16">O203*H203</f>
        <v>0</v>
      </c>
      <c r="Q203" s="233">
        <v>2.4000000000000001E-4</v>
      </c>
      <c r="R203" s="233">
        <f t="shared" ref="R203:R235" si="17">Q203*H203</f>
        <v>2.4000000000000002E-3</v>
      </c>
      <c r="S203" s="233">
        <v>0</v>
      </c>
      <c r="T203" s="234">
        <f t="shared" ref="T203:T235" si="18">S203*H203</f>
        <v>0</v>
      </c>
      <c r="AR203" s="235" t="s">
        <v>635</v>
      </c>
      <c r="AT203" s="235" t="s">
        <v>25</v>
      </c>
      <c r="AU203" s="235" t="s">
        <v>13</v>
      </c>
      <c r="AY203" s="138" t="s">
        <v>579</v>
      </c>
      <c r="BE203" s="236">
        <f t="shared" ref="BE203:BE235" si="19">IF(N203="základná",J203,0)</f>
        <v>0</v>
      </c>
      <c r="BF203" s="236">
        <f t="shared" ref="BF203:BF235" si="20">IF(N203="znížená",J203,0)</f>
        <v>0</v>
      </c>
      <c r="BG203" s="236">
        <f t="shared" ref="BG203:BG235" si="21">IF(N203="zákl. prenesená",J203,0)</f>
        <v>0</v>
      </c>
      <c r="BH203" s="236">
        <f t="shared" ref="BH203:BH235" si="22">IF(N203="zníž. prenesená",J203,0)</f>
        <v>0</v>
      </c>
      <c r="BI203" s="236">
        <f t="shared" ref="BI203:BI235" si="23">IF(N203="nulová",J203,0)</f>
        <v>0</v>
      </c>
      <c r="BJ203" s="138" t="s">
        <v>13</v>
      </c>
      <c r="BK203" s="236">
        <f t="shared" ref="BK203:BK235" si="24">ROUND(I203*H203,2)</f>
        <v>0</v>
      </c>
      <c r="BL203" s="138" t="s">
        <v>635</v>
      </c>
      <c r="BM203" s="235" t="s">
        <v>740</v>
      </c>
    </row>
    <row r="204" spans="2:65" s="145" customFormat="1" ht="16.5" customHeight="1" x14ac:dyDescent="0.3">
      <c r="B204" s="196"/>
      <c r="C204" s="227" t="s">
        <v>741</v>
      </c>
      <c r="D204" s="227" t="s">
        <v>25</v>
      </c>
      <c r="E204" s="228" t="s">
        <v>742</v>
      </c>
      <c r="F204" s="229" t="s">
        <v>743</v>
      </c>
      <c r="G204" s="230" t="s">
        <v>71</v>
      </c>
      <c r="H204" s="268">
        <v>15</v>
      </c>
      <c r="I204" s="269"/>
      <c r="J204" s="270">
        <f t="shared" si="15"/>
        <v>0</v>
      </c>
      <c r="K204" s="231"/>
      <c r="L204" s="146"/>
      <c r="M204" s="232" t="s">
        <v>504</v>
      </c>
      <c r="N204" s="195" t="s">
        <v>521</v>
      </c>
      <c r="P204" s="233">
        <f t="shared" si="16"/>
        <v>0</v>
      </c>
      <c r="Q204" s="233">
        <v>4.2999999999999999E-4</v>
      </c>
      <c r="R204" s="233">
        <f t="shared" si="17"/>
        <v>6.45E-3</v>
      </c>
      <c r="S204" s="233">
        <v>0</v>
      </c>
      <c r="T204" s="234">
        <f t="shared" si="18"/>
        <v>0</v>
      </c>
      <c r="AR204" s="235" t="s">
        <v>635</v>
      </c>
      <c r="AT204" s="235" t="s">
        <v>25</v>
      </c>
      <c r="AU204" s="235" t="s">
        <v>13</v>
      </c>
      <c r="AY204" s="138" t="s">
        <v>579</v>
      </c>
      <c r="BE204" s="236">
        <f t="shared" si="19"/>
        <v>0</v>
      </c>
      <c r="BF204" s="236">
        <f t="shared" si="20"/>
        <v>0</v>
      </c>
      <c r="BG204" s="236">
        <f t="shared" si="21"/>
        <v>0</v>
      </c>
      <c r="BH204" s="236">
        <f t="shared" si="22"/>
        <v>0</v>
      </c>
      <c r="BI204" s="236">
        <f t="shared" si="23"/>
        <v>0</v>
      </c>
      <c r="BJ204" s="138" t="s">
        <v>13</v>
      </c>
      <c r="BK204" s="236">
        <f t="shared" si="24"/>
        <v>0</v>
      </c>
      <c r="BL204" s="138" t="s">
        <v>635</v>
      </c>
      <c r="BM204" s="235" t="s">
        <v>744</v>
      </c>
    </row>
    <row r="205" spans="2:65" s="145" customFormat="1" ht="16.5" customHeight="1" x14ac:dyDescent="0.3">
      <c r="B205" s="196"/>
      <c r="C205" s="227" t="s">
        <v>745</v>
      </c>
      <c r="D205" s="227" t="s">
        <v>25</v>
      </c>
      <c r="E205" s="228" t="s">
        <v>746</v>
      </c>
      <c r="F205" s="229" t="s">
        <v>747</v>
      </c>
      <c r="G205" s="230" t="s">
        <v>71</v>
      </c>
      <c r="H205" s="268">
        <v>35</v>
      </c>
      <c r="I205" s="269"/>
      <c r="J205" s="270">
        <f t="shared" si="15"/>
        <v>0</v>
      </c>
      <c r="K205" s="231"/>
      <c r="L205" s="146"/>
      <c r="M205" s="232" t="s">
        <v>504</v>
      </c>
      <c r="N205" s="195" t="s">
        <v>521</v>
      </c>
      <c r="P205" s="233">
        <f t="shared" si="16"/>
        <v>0</v>
      </c>
      <c r="Q205" s="233">
        <v>6.0999999999999997E-4</v>
      </c>
      <c r="R205" s="233">
        <f t="shared" si="17"/>
        <v>2.1349999999999997E-2</v>
      </c>
      <c r="S205" s="233">
        <v>0</v>
      </c>
      <c r="T205" s="234">
        <f t="shared" si="18"/>
        <v>0</v>
      </c>
      <c r="AR205" s="235" t="s">
        <v>635</v>
      </c>
      <c r="AT205" s="235" t="s">
        <v>25</v>
      </c>
      <c r="AU205" s="235" t="s">
        <v>13</v>
      </c>
      <c r="AY205" s="138" t="s">
        <v>579</v>
      </c>
      <c r="BE205" s="236">
        <f t="shared" si="19"/>
        <v>0</v>
      </c>
      <c r="BF205" s="236">
        <f t="shared" si="20"/>
        <v>0</v>
      </c>
      <c r="BG205" s="236">
        <f t="shared" si="21"/>
        <v>0</v>
      </c>
      <c r="BH205" s="236">
        <f t="shared" si="22"/>
        <v>0</v>
      </c>
      <c r="BI205" s="236">
        <f t="shared" si="23"/>
        <v>0</v>
      </c>
      <c r="BJ205" s="138" t="s">
        <v>13</v>
      </c>
      <c r="BK205" s="236">
        <f t="shared" si="24"/>
        <v>0</v>
      </c>
      <c r="BL205" s="138" t="s">
        <v>635</v>
      </c>
      <c r="BM205" s="235" t="s">
        <v>748</v>
      </c>
    </row>
    <row r="206" spans="2:65" s="145" customFormat="1" ht="16.5" customHeight="1" x14ac:dyDescent="0.3">
      <c r="B206" s="196"/>
      <c r="C206" s="227" t="s">
        <v>749</v>
      </c>
      <c r="D206" s="227" t="s">
        <v>25</v>
      </c>
      <c r="E206" s="228" t="s">
        <v>750</v>
      </c>
      <c r="F206" s="229" t="s">
        <v>751</v>
      </c>
      <c r="G206" s="230" t="s">
        <v>71</v>
      </c>
      <c r="H206" s="268">
        <v>7</v>
      </c>
      <c r="I206" s="269"/>
      <c r="J206" s="270">
        <f t="shared" si="15"/>
        <v>0</v>
      </c>
      <c r="K206" s="231"/>
      <c r="L206" s="146"/>
      <c r="M206" s="232" t="s">
        <v>504</v>
      </c>
      <c r="N206" s="195" t="s">
        <v>521</v>
      </c>
      <c r="P206" s="233">
        <f t="shared" si="16"/>
        <v>0</v>
      </c>
      <c r="Q206" s="233">
        <v>1E-3</v>
      </c>
      <c r="R206" s="233">
        <f t="shared" si="17"/>
        <v>7.0000000000000001E-3</v>
      </c>
      <c r="S206" s="233">
        <v>0</v>
      </c>
      <c r="T206" s="234">
        <f t="shared" si="18"/>
        <v>0</v>
      </c>
      <c r="AR206" s="235" t="s">
        <v>635</v>
      </c>
      <c r="AT206" s="235" t="s">
        <v>25</v>
      </c>
      <c r="AU206" s="235" t="s">
        <v>13</v>
      </c>
      <c r="AY206" s="138" t="s">
        <v>579</v>
      </c>
      <c r="BE206" s="236">
        <f t="shared" si="19"/>
        <v>0</v>
      </c>
      <c r="BF206" s="236">
        <f t="shared" si="20"/>
        <v>0</v>
      </c>
      <c r="BG206" s="236">
        <f t="shared" si="21"/>
        <v>0</v>
      </c>
      <c r="BH206" s="236">
        <f t="shared" si="22"/>
        <v>0</v>
      </c>
      <c r="BI206" s="236">
        <f t="shared" si="23"/>
        <v>0</v>
      </c>
      <c r="BJ206" s="138" t="s">
        <v>13</v>
      </c>
      <c r="BK206" s="236">
        <f t="shared" si="24"/>
        <v>0</v>
      </c>
      <c r="BL206" s="138" t="s">
        <v>635</v>
      </c>
      <c r="BM206" s="235" t="s">
        <v>752</v>
      </c>
    </row>
    <row r="207" spans="2:65" s="145" customFormat="1" ht="16.5" customHeight="1" x14ac:dyDescent="0.3">
      <c r="B207" s="196"/>
      <c r="C207" s="227" t="s">
        <v>753</v>
      </c>
      <c r="D207" s="227" t="s">
        <v>25</v>
      </c>
      <c r="E207" s="228" t="s">
        <v>754</v>
      </c>
      <c r="F207" s="229" t="s">
        <v>755</v>
      </c>
      <c r="G207" s="230" t="s">
        <v>32</v>
      </c>
      <c r="H207" s="268">
        <v>18</v>
      </c>
      <c r="I207" s="269"/>
      <c r="J207" s="270">
        <f t="shared" si="15"/>
        <v>0</v>
      </c>
      <c r="K207" s="231"/>
      <c r="L207" s="146"/>
      <c r="M207" s="232" t="s">
        <v>504</v>
      </c>
      <c r="N207" s="195" t="s">
        <v>521</v>
      </c>
      <c r="P207" s="233">
        <f t="shared" si="16"/>
        <v>0</v>
      </c>
      <c r="Q207" s="233">
        <v>2.0000000000000002E-5</v>
      </c>
      <c r="R207" s="233">
        <f t="shared" si="17"/>
        <v>3.6000000000000002E-4</v>
      </c>
      <c r="S207" s="233">
        <v>0</v>
      </c>
      <c r="T207" s="234">
        <f t="shared" si="18"/>
        <v>0</v>
      </c>
      <c r="AR207" s="235" t="s">
        <v>635</v>
      </c>
      <c r="AT207" s="235" t="s">
        <v>25</v>
      </c>
      <c r="AU207" s="235" t="s">
        <v>13</v>
      </c>
      <c r="AY207" s="138" t="s">
        <v>579</v>
      </c>
      <c r="BE207" s="236">
        <f t="shared" si="19"/>
        <v>0</v>
      </c>
      <c r="BF207" s="236">
        <f t="shared" si="20"/>
        <v>0</v>
      </c>
      <c r="BG207" s="236">
        <f t="shared" si="21"/>
        <v>0</v>
      </c>
      <c r="BH207" s="236">
        <f t="shared" si="22"/>
        <v>0</v>
      </c>
      <c r="BI207" s="236">
        <f t="shared" si="23"/>
        <v>0</v>
      </c>
      <c r="BJ207" s="138" t="s">
        <v>13</v>
      </c>
      <c r="BK207" s="236">
        <f t="shared" si="24"/>
        <v>0</v>
      </c>
      <c r="BL207" s="138" t="s">
        <v>635</v>
      </c>
      <c r="BM207" s="235" t="s">
        <v>756</v>
      </c>
    </row>
    <row r="208" spans="2:65" s="145" customFormat="1" ht="16.5" customHeight="1" x14ac:dyDescent="0.3">
      <c r="B208" s="196"/>
      <c r="C208" s="244" t="s">
        <v>757</v>
      </c>
      <c r="D208" s="244" t="s">
        <v>29</v>
      </c>
      <c r="E208" s="245" t="s">
        <v>758</v>
      </c>
      <c r="F208" s="246" t="s">
        <v>759</v>
      </c>
      <c r="G208" s="247" t="s">
        <v>32</v>
      </c>
      <c r="H208" s="274">
        <v>18</v>
      </c>
      <c r="I208" s="275"/>
      <c r="J208" s="276">
        <f t="shared" si="15"/>
        <v>0</v>
      </c>
      <c r="K208" s="248"/>
      <c r="L208" s="249"/>
      <c r="M208" s="250" t="s">
        <v>504</v>
      </c>
      <c r="N208" s="251" t="s">
        <v>521</v>
      </c>
      <c r="P208" s="233">
        <f t="shared" si="16"/>
        <v>0</v>
      </c>
      <c r="Q208" s="233">
        <v>8.0000000000000007E-5</v>
      </c>
      <c r="R208" s="233">
        <f t="shared" si="17"/>
        <v>1.4400000000000001E-3</v>
      </c>
      <c r="S208" s="233">
        <v>0</v>
      </c>
      <c r="T208" s="234">
        <f t="shared" si="18"/>
        <v>0</v>
      </c>
      <c r="AR208" s="235" t="s">
        <v>666</v>
      </c>
      <c r="AT208" s="235" t="s">
        <v>29</v>
      </c>
      <c r="AU208" s="235" t="s">
        <v>13</v>
      </c>
      <c r="AY208" s="138" t="s">
        <v>579</v>
      </c>
      <c r="BE208" s="236">
        <f t="shared" si="19"/>
        <v>0</v>
      </c>
      <c r="BF208" s="236">
        <f t="shared" si="20"/>
        <v>0</v>
      </c>
      <c r="BG208" s="236">
        <f t="shared" si="21"/>
        <v>0</v>
      </c>
      <c r="BH208" s="236">
        <f t="shared" si="22"/>
        <v>0</v>
      </c>
      <c r="BI208" s="236">
        <f t="shared" si="23"/>
        <v>0</v>
      </c>
      <c r="BJ208" s="138" t="s">
        <v>13</v>
      </c>
      <c r="BK208" s="236">
        <f t="shared" si="24"/>
        <v>0</v>
      </c>
      <c r="BL208" s="138" t="s">
        <v>635</v>
      </c>
      <c r="BM208" s="235" t="s">
        <v>760</v>
      </c>
    </row>
    <row r="209" spans="2:65" s="145" customFormat="1" ht="16.5" customHeight="1" x14ac:dyDescent="0.3">
      <c r="B209" s="196"/>
      <c r="C209" s="227" t="s">
        <v>761</v>
      </c>
      <c r="D209" s="227" t="s">
        <v>25</v>
      </c>
      <c r="E209" s="228" t="s">
        <v>762</v>
      </c>
      <c r="F209" s="229" t="s">
        <v>763</v>
      </c>
      <c r="G209" s="230" t="s">
        <v>32</v>
      </c>
      <c r="H209" s="268">
        <v>2</v>
      </c>
      <c r="I209" s="269"/>
      <c r="J209" s="270">
        <f t="shared" si="15"/>
        <v>0</v>
      </c>
      <c r="K209" s="231"/>
      <c r="L209" s="146"/>
      <c r="M209" s="232" t="s">
        <v>504</v>
      </c>
      <c r="N209" s="195" t="s">
        <v>521</v>
      </c>
      <c r="P209" s="233">
        <f t="shared" si="16"/>
        <v>0</v>
      </c>
      <c r="Q209" s="233">
        <v>4.0000000000000003E-5</v>
      </c>
      <c r="R209" s="233">
        <f t="shared" si="17"/>
        <v>8.0000000000000007E-5</v>
      </c>
      <c r="S209" s="233">
        <v>0</v>
      </c>
      <c r="T209" s="234">
        <f t="shared" si="18"/>
        <v>0</v>
      </c>
      <c r="AR209" s="235" t="s">
        <v>635</v>
      </c>
      <c r="AT209" s="235" t="s">
        <v>25</v>
      </c>
      <c r="AU209" s="235" t="s">
        <v>13</v>
      </c>
      <c r="AY209" s="138" t="s">
        <v>579</v>
      </c>
      <c r="BE209" s="236">
        <f t="shared" si="19"/>
        <v>0</v>
      </c>
      <c r="BF209" s="236">
        <f t="shared" si="20"/>
        <v>0</v>
      </c>
      <c r="BG209" s="236">
        <f t="shared" si="21"/>
        <v>0</v>
      </c>
      <c r="BH209" s="236">
        <f t="shared" si="22"/>
        <v>0</v>
      </c>
      <c r="BI209" s="236">
        <f t="shared" si="23"/>
        <v>0</v>
      </c>
      <c r="BJ209" s="138" t="s">
        <v>13</v>
      </c>
      <c r="BK209" s="236">
        <f t="shared" si="24"/>
        <v>0</v>
      </c>
      <c r="BL209" s="138" t="s">
        <v>635</v>
      </c>
      <c r="BM209" s="235" t="s">
        <v>764</v>
      </c>
    </row>
    <row r="210" spans="2:65" s="145" customFormat="1" ht="16.5" customHeight="1" x14ac:dyDescent="0.3">
      <c r="B210" s="196"/>
      <c r="C210" s="244" t="s">
        <v>765</v>
      </c>
      <c r="D210" s="244" t="s">
        <v>29</v>
      </c>
      <c r="E210" s="245" t="s">
        <v>766</v>
      </c>
      <c r="F210" s="246" t="s">
        <v>767</v>
      </c>
      <c r="G210" s="247" t="s">
        <v>32</v>
      </c>
      <c r="H210" s="274">
        <v>2</v>
      </c>
      <c r="I210" s="275"/>
      <c r="J210" s="276">
        <f t="shared" si="15"/>
        <v>0</v>
      </c>
      <c r="K210" s="248"/>
      <c r="L210" s="249"/>
      <c r="M210" s="250" t="s">
        <v>504</v>
      </c>
      <c r="N210" s="251" t="s">
        <v>521</v>
      </c>
      <c r="P210" s="233">
        <f t="shared" si="16"/>
        <v>0</v>
      </c>
      <c r="Q210" s="233">
        <v>1E-4</v>
      </c>
      <c r="R210" s="233">
        <f t="shared" si="17"/>
        <v>2.0000000000000001E-4</v>
      </c>
      <c r="S210" s="233">
        <v>0</v>
      </c>
      <c r="T210" s="234">
        <f t="shared" si="18"/>
        <v>0</v>
      </c>
      <c r="AR210" s="235" t="s">
        <v>666</v>
      </c>
      <c r="AT210" s="235" t="s">
        <v>29</v>
      </c>
      <c r="AU210" s="235" t="s">
        <v>13</v>
      </c>
      <c r="AY210" s="138" t="s">
        <v>579</v>
      </c>
      <c r="BE210" s="236">
        <f t="shared" si="19"/>
        <v>0</v>
      </c>
      <c r="BF210" s="236">
        <f t="shared" si="20"/>
        <v>0</v>
      </c>
      <c r="BG210" s="236">
        <f t="shared" si="21"/>
        <v>0</v>
      </c>
      <c r="BH210" s="236">
        <f t="shared" si="22"/>
        <v>0</v>
      </c>
      <c r="BI210" s="236">
        <f t="shared" si="23"/>
        <v>0</v>
      </c>
      <c r="BJ210" s="138" t="s">
        <v>13</v>
      </c>
      <c r="BK210" s="236">
        <f t="shared" si="24"/>
        <v>0</v>
      </c>
      <c r="BL210" s="138" t="s">
        <v>635</v>
      </c>
      <c r="BM210" s="235" t="s">
        <v>768</v>
      </c>
    </row>
    <row r="211" spans="2:65" s="145" customFormat="1" ht="16.5" customHeight="1" x14ac:dyDescent="0.3">
      <c r="B211" s="196"/>
      <c r="C211" s="227" t="s">
        <v>769</v>
      </c>
      <c r="D211" s="227" t="s">
        <v>25</v>
      </c>
      <c r="E211" s="228" t="s">
        <v>770</v>
      </c>
      <c r="F211" s="229" t="s">
        <v>771</v>
      </c>
      <c r="G211" s="230" t="s">
        <v>32</v>
      </c>
      <c r="H211" s="268">
        <v>6</v>
      </c>
      <c r="I211" s="269"/>
      <c r="J211" s="270">
        <f t="shared" si="15"/>
        <v>0</v>
      </c>
      <c r="K211" s="231"/>
      <c r="L211" s="146"/>
      <c r="M211" s="232" t="s">
        <v>504</v>
      </c>
      <c r="N211" s="195" t="s">
        <v>521</v>
      </c>
      <c r="P211" s="233">
        <f t="shared" si="16"/>
        <v>0</v>
      </c>
      <c r="Q211" s="233">
        <v>6.0000000000000002E-5</v>
      </c>
      <c r="R211" s="233">
        <f t="shared" si="17"/>
        <v>3.6000000000000002E-4</v>
      </c>
      <c r="S211" s="233">
        <v>0</v>
      </c>
      <c r="T211" s="234">
        <f t="shared" si="18"/>
        <v>0</v>
      </c>
      <c r="AR211" s="235" t="s">
        <v>635</v>
      </c>
      <c r="AT211" s="235" t="s">
        <v>25</v>
      </c>
      <c r="AU211" s="235" t="s">
        <v>13</v>
      </c>
      <c r="AY211" s="138" t="s">
        <v>579</v>
      </c>
      <c r="BE211" s="236">
        <f t="shared" si="19"/>
        <v>0</v>
      </c>
      <c r="BF211" s="236">
        <f t="shared" si="20"/>
        <v>0</v>
      </c>
      <c r="BG211" s="236">
        <f t="shared" si="21"/>
        <v>0</v>
      </c>
      <c r="BH211" s="236">
        <f t="shared" si="22"/>
        <v>0</v>
      </c>
      <c r="BI211" s="236">
        <f t="shared" si="23"/>
        <v>0</v>
      </c>
      <c r="BJ211" s="138" t="s">
        <v>13</v>
      </c>
      <c r="BK211" s="236">
        <f t="shared" si="24"/>
        <v>0</v>
      </c>
      <c r="BL211" s="138" t="s">
        <v>635</v>
      </c>
      <c r="BM211" s="235" t="s">
        <v>772</v>
      </c>
    </row>
    <row r="212" spans="2:65" s="145" customFormat="1" ht="16.5" customHeight="1" x14ac:dyDescent="0.3">
      <c r="B212" s="196"/>
      <c r="C212" s="244" t="s">
        <v>773</v>
      </c>
      <c r="D212" s="244" t="s">
        <v>29</v>
      </c>
      <c r="E212" s="245" t="s">
        <v>774</v>
      </c>
      <c r="F212" s="246" t="s">
        <v>775</v>
      </c>
      <c r="G212" s="247" t="s">
        <v>32</v>
      </c>
      <c r="H212" s="274">
        <v>6</v>
      </c>
      <c r="I212" s="275"/>
      <c r="J212" s="276">
        <f t="shared" si="15"/>
        <v>0</v>
      </c>
      <c r="K212" s="248"/>
      <c r="L212" s="249"/>
      <c r="M212" s="250" t="s">
        <v>504</v>
      </c>
      <c r="N212" s="251" t="s">
        <v>521</v>
      </c>
      <c r="P212" s="233">
        <f t="shared" si="16"/>
        <v>0</v>
      </c>
      <c r="Q212" s="233">
        <v>2.3500000000000001E-3</v>
      </c>
      <c r="R212" s="233">
        <f t="shared" si="17"/>
        <v>1.4100000000000001E-2</v>
      </c>
      <c r="S212" s="233">
        <v>0</v>
      </c>
      <c r="T212" s="234">
        <f t="shared" si="18"/>
        <v>0</v>
      </c>
      <c r="AR212" s="235" t="s">
        <v>666</v>
      </c>
      <c r="AT212" s="235" t="s">
        <v>29</v>
      </c>
      <c r="AU212" s="235" t="s">
        <v>13</v>
      </c>
      <c r="AY212" s="138" t="s">
        <v>579</v>
      </c>
      <c r="BE212" s="236">
        <f t="shared" si="19"/>
        <v>0</v>
      </c>
      <c r="BF212" s="236">
        <f t="shared" si="20"/>
        <v>0</v>
      </c>
      <c r="BG212" s="236">
        <f t="shared" si="21"/>
        <v>0</v>
      </c>
      <c r="BH212" s="236">
        <f t="shared" si="22"/>
        <v>0</v>
      </c>
      <c r="BI212" s="236">
        <f t="shared" si="23"/>
        <v>0</v>
      </c>
      <c r="BJ212" s="138" t="s">
        <v>13</v>
      </c>
      <c r="BK212" s="236">
        <f t="shared" si="24"/>
        <v>0</v>
      </c>
      <c r="BL212" s="138" t="s">
        <v>635</v>
      </c>
      <c r="BM212" s="235" t="s">
        <v>776</v>
      </c>
    </row>
    <row r="213" spans="2:65" s="145" customFormat="1" ht="16.5" customHeight="1" x14ac:dyDescent="0.3">
      <c r="B213" s="196"/>
      <c r="C213" s="227" t="s">
        <v>777</v>
      </c>
      <c r="D213" s="227" t="s">
        <v>25</v>
      </c>
      <c r="E213" s="228" t="s">
        <v>778</v>
      </c>
      <c r="F213" s="229" t="s">
        <v>779</v>
      </c>
      <c r="G213" s="230" t="s">
        <v>32</v>
      </c>
      <c r="H213" s="268">
        <v>1</v>
      </c>
      <c r="I213" s="269"/>
      <c r="J213" s="270">
        <f t="shared" si="15"/>
        <v>0</v>
      </c>
      <c r="K213" s="231"/>
      <c r="L213" s="146"/>
      <c r="M213" s="232" t="s">
        <v>504</v>
      </c>
      <c r="N213" s="195" t="s">
        <v>521</v>
      </c>
      <c r="P213" s="233">
        <f t="shared" si="16"/>
        <v>0</v>
      </c>
      <c r="Q213" s="233">
        <v>6.0000000000000002E-5</v>
      </c>
      <c r="R213" s="233">
        <f t="shared" si="17"/>
        <v>6.0000000000000002E-5</v>
      </c>
      <c r="S213" s="233">
        <v>0</v>
      </c>
      <c r="T213" s="234">
        <f t="shared" si="18"/>
        <v>0</v>
      </c>
      <c r="AR213" s="235" t="s">
        <v>635</v>
      </c>
      <c r="AT213" s="235" t="s">
        <v>25</v>
      </c>
      <c r="AU213" s="235" t="s">
        <v>13</v>
      </c>
      <c r="AY213" s="138" t="s">
        <v>579</v>
      </c>
      <c r="BE213" s="236">
        <f t="shared" si="19"/>
        <v>0</v>
      </c>
      <c r="BF213" s="236">
        <f t="shared" si="20"/>
        <v>0</v>
      </c>
      <c r="BG213" s="236">
        <f t="shared" si="21"/>
        <v>0</v>
      </c>
      <c r="BH213" s="236">
        <f t="shared" si="22"/>
        <v>0</v>
      </c>
      <c r="BI213" s="236">
        <f t="shared" si="23"/>
        <v>0</v>
      </c>
      <c r="BJ213" s="138" t="s">
        <v>13</v>
      </c>
      <c r="BK213" s="236">
        <f t="shared" si="24"/>
        <v>0</v>
      </c>
      <c r="BL213" s="138" t="s">
        <v>635</v>
      </c>
      <c r="BM213" s="235" t="s">
        <v>780</v>
      </c>
    </row>
    <row r="214" spans="2:65" s="145" customFormat="1" ht="16.5" customHeight="1" x14ac:dyDescent="0.3">
      <c r="B214" s="196"/>
      <c r="C214" s="244" t="s">
        <v>781</v>
      </c>
      <c r="D214" s="244" t="s">
        <v>29</v>
      </c>
      <c r="E214" s="245" t="s">
        <v>782</v>
      </c>
      <c r="F214" s="246" t="s">
        <v>783</v>
      </c>
      <c r="G214" s="247" t="s">
        <v>32</v>
      </c>
      <c r="H214" s="274">
        <v>1</v>
      </c>
      <c r="I214" s="275"/>
      <c r="J214" s="276">
        <f t="shared" si="15"/>
        <v>0</v>
      </c>
      <c r="K214" s="248"/>
      <c r="L214" s="249"/>
      <c r="M214" s="250" t="s">
        <v>504</v>
      </c>
      <c r="N214" s="251" t="s">
        <v>521</v>
      </c>
      <c r="P214" s="233">
        <f t="shared" si="16"/>
        <v>0</v>
      </c>
      <c r="Q214" s="233">
        <v>3.5000000000000001E-3</v>
      </c>
      <c r="R214" s="233">
        <f t="shared" si="17"/>
        <v>3.5000000000000001E-3</v>
      </c>
      <c r="S214" s="233">
        <v>0</v>
      </c>
      <c r="T214" s="234">
        <f t="shared" si="18"/>
        <v>0</v>
      </c>
      <c r="AR214" s="235" t="s">
        <v>666</v>
      </c>
      <c r="AT214" s="235" t="s">
        <v>29</v>
      </c>
      <c r="AU214" s="235" t="s">
        <v>13</v>
      </c>
      <c r="AY214" s="138" t="s">
        <v>579</v>
      </c>
      <c r="BE214" s="236">
        <f t="shared" si="19"/>
        <v>0</v>
      </c>
      <c r="BF214" s="236">
        <f t="shared" si="20"/>
        <v>0</v>
      </c>
      <c r="BG214" s="236">
        <f t="shared" si="21"/>
        <v>0</v>
      </c>
      <c r="BH214" s="236">
        <f t="shared" si="22"/>
        <v>0</v>
      </c>
      <c r="BI214" s="236">
        <f t="shared" si="23"/>
        <v>0</v>
      </c>
      <c r="BJ214" s="138" t="s">
        <v>13</v>
      </c>
      <c r="BK214" s="236">
        <f t="shared" si="24"/>
        <v>0</v>
      </c>
      <c r="BL214" s="138" t="s">
        <v>635</v>
      </c>
      <c r="BM214" s="235" t="s">
        <v>784</v>
      </c>
    </row>
    <row r="215" spans="2:65" s="145" customFormat="1" ht="16.5" customHeight="1" x14ac:dyDescent="0.3">
      <c r="B215" s="196"/>
      <c r="C215" s="227" t="s">
        <v>785</v>
      </c>
      <c r="D215" s="227" t="s">
        <v>25</v>
      </c>
      <c r="E215" s="228" t="s">
        <v>786</v>
      </c>
      <c r="F215" s="229" t="s">
        <v>787</v>
      </c>
      <c r="G215" s="230" t="s">
        <v>32</v>
      </c>
      <c r="H215" s="268">
        <v>1</v>
      </c>
      <c r="I215" s="269"/>
      <c r="J215" s="270">
        <f t="shared" si="15"/>
        <v>0</v>
      </c>
      <c r="K215" s="231"/>
      <c r="L215" s="146"/>
      <c r="M215" s="232" t="s">
        <v>504</v>
      </c>
      <c r="N215" s="195" t="s">
        <v>521</v>
      </c>
      <c r="P215" s="233">
        <f t="shared" si="16"/>
        <v>0</v>
      </c>
      <c r="Q215" s="233">
        <v>2.0000000000000002E-5</v>
      </c>
      <c r="R215" s="233">
        <f t="shared" si="17"/>
        <v>2.0000000000000002E-5</v>
      </c>
      <c r="S215" s="233">
        <v>0</v>
      </c>
      <c r="T215" s="234">
        <f t="shared" si="18"/>
        <v>0</v>
      </c>
      <c r="AR215" s="235" t="s">
        <v>635</v>
      </c>
      <c r="AT215" s="235" t="s">
        <v>25</v>
      </c>
      <c r="AU215" s="235" t="s">
        <v>13</v>
      </c>
      <c r="AY215" s="138" t="s">
        <v>579</v>
      </c>
      <c r="BE215" s="236">
        <f t="shared" si="19"/>
        <v>0</v>
      </c>
      <c r="BF215" s="236">
        <f t="shared" si="20"/>
        <v>0</v>
      </c>
      <c r="BG215" s="236">
        <f t="shared" si="21"/>
        <v>0</v>
      </c>
      <c r="BH215" s="236">
        <f t="shared" si="22"/>
        <v>0</v>
      </c>
      <c r="BI215" s="236">
        <f t="shared" si="23"/>
        <v>0</v>
      </c>
      <c r="BJ215" s="138" t="s">
        <v>13</v>
      </c>
      <c r="BK215" s="236">
        <f t="shared" si="24"/>
        <v>0</v>
      </c>
      <c r="BL215" s="138" t="s">
        <v>635</v>
      </c>
      <c r="BM215" s="235" t="s">
        <v>788</v>
      </c>
    </row>
    <row r="216" spans="2:65" s="145" customFormat="1" ht="16.5" customHeight="1" x14ac:dyDescent="0.3">
      <c r="B216" s="196"/>
      <c r="C216" s="244" t="s">
        <v>789</v>
      </c>
      <c r="D216" s="244" t="s">
        <v>29</v>
      </c>
      <c r="E216" s="245" t="s">
        <v>790</v>
      </c>
      <c r="F216" s="246" t="s">
        <v>791</v>
      </c>
      <c r="G216" s="247" t="s">
        <v>32</v>
      </c>
      <c r="H216" s="274">
        <v>1</v>
      </c>
      <c r="I216" s="275"/>
      <c r="J216" s="276">
        <f t="shared" si="15"/>
        <v>0</v>
      </c>
      <c r="K216" s="248"/>
      <c r="L216" s="249"/>
      <c r="M216" s="250" t="s">
        <v>504</v>
      </c>
      <c r="N216" s="251" t="s">
        <v>521</v>
      </c>
      <c r="P216" s="233">
        <f t="shared" si="16"/>
        <v>0</v>
      </c>
      <c r="Q216" s="233">
        <v>4.4999999999999999E-4</v>
      </c>
      <c r="R216" s="233">
        <f t="shared" si="17"/>
        <v>4.4999999999999999E-4</v>
      </c>
      <c r="S216" s="233">
        <v>0</v>
      </c>
      <c r="T216" s="234">
        <f t="shared" si="18"/>
        <v>0</v>
      </c>
      <c r="AR216" s="235" t="s">
        <v>666</v>
      </c>
      <c r="AT216" s="235" t="s">
        <v>29</v>
      </c>
      <c r="AU216" s="235" t="s">
        <v>13</v>
      </c>
      <c r="AY216" s="138" t="s">
        <v>579</v>
      </c>
      <c r="BE216" s="236">
        <f t="shared" si="19"/>
        <v>0</v>
      </c>
      <c r="BF216" s="236">
        <f t="shared" si="20"/>
        <v>0</v>
      </c>
      <c r="BG216" s="236">
        <f t="shared" si="21"/>
        <v>0</v>
      </c>
      <c r="BH216" s="236">
        <f t="shared" si="22"/>
        <v>0</v>
      </c>
      <c r="BI216" s="236">
        <f t="shared" si="23"/>
        <v>0</v>
      </c>
      <c r="BJ216" s="138" t="s">
        <v>13</v>
      </c>
      <c r="BK216" s="236">
        <f t="shared" si="24"/>
        <v>0</v>
      </c>
      <c r="BL216" s="138" t="s">
        <v>635</v>
      </c>
      <c r="BM216" s="235" t="s">
        <v>792</v>
      </c>
    </row>
    <row r="217" spans="2:65" s="145" customFormat="1" ht="16.5" customHeight="1" x14ac:dyDescent="0.3">
      <c r="B217" s="196"/>
      <c r="C217" s="227" t="s">
        <v>793</v>
      </c>
      <c r="D217" s="227" t="s">
        <v>25</v>
      </c>
      <c r="E217" s="228" t="s">
        <v>794</v>
      </c>
      <c r="F217" s="229" t="s">
        <v>795</v>
      </c>
      <c r="G217" s="230" t="s">
        <v>32</v>
      </c>
      <c r="H217" s="268">
        <v>1</v>
      </c>
      <c r="I217" s="269"/>
      <c r="J217" s="270">
        <f t="shared" si="15"/>
        <v>0</v>
      </c>
      <c r="K217" s="231"/>
      <c r="L217" s="146"/>
      <c r="M217" s="232" t="s">
        <v>504</v>
      </c>
      <c r="N217" s="195" t="s">
        <v>521</v>
      </c>
      <c r="P217" s="233">
        <f t="shared" si="16"/>
        <v>0</v>
      </c>
      <c r="Q217" s="233">
        <v>6.0000000000000002E-5</v>
      </c>
      <c r="R217" s="233">
        <f t="shared" si="17"/>
        <v>6.0000000000000002E-5</v>
      </c>
      <c r="S217" s="233">
        <v>0</v>
      </c>
      <c r="T217" s="234">
        <f t="shared" si="18"/>
        <v>0</v>
      </c>
      <c r="AR217" s="235" t="s">
        <v>635</v>
      </c>
      <c r="AT217" s="235" t="s">
        <v>25</v>
      </c>
      <c r="AU217" s="235" t="s">
        <v>13</v>
      </c>
      <c r="AY217" s="138" t="s">
        <v>579</v>
      </c>
      <c r="BE217" s="236">
        <f t="shared" si="19"/>
        <v>0</v>
      </c>
      <c r="BF217" s="236">
        <f t="shared" si="20"/>
        <v>0</v>
      </c>
      <c r="BG217" s="236">
        <f t="shared" si="21"/>
        <v>0</v>
      </c>
      <c r="BH217" s="236">
        <f t="shared" si="22"/>
        <v>0</v>
      </c>
      <c r="BI217" s="236">
        <f t="shared" si="23"/>
        <v>0</v>
      </c>
      <c r="BJ217" s="138" t="s">
        <v>13</v>
      </c>
      <c r="BK217" s="236">
        <f t="shared" si="24"/>
        <v>0</v>
      </c>
      <c r="BL217" s="138" t="s">
        <v>635</v>
      </c>
      <c r="BM217" s="235" t="s">
        <v>796</v>
      </c>
    </row>
    <row r="218" spans="2:65" s="145" customFormat="1" ht="24.15" customHeight="1" x14ac:dyDescent="0.3">
      <c r="B218" s="196"/>
      <c r="C218" s="244" t="s">
        <v>797</v>
      </c>
      <c r="D218" s="244" t="s">
        <v>29</v>
      </c>
      <c r="E218" s="245" t="s">
        <v>798</v>
      </c>
      <c r="F218" s="246" t="s">
        <v>799</v>
      </c>
      <c r="G218" s="247" t="s">
        <v>800</v>
      </c>
      <c r="H218" s="274">
        <v>1</v>
      </c>
      <c r="I218" s="275"/>
      <c r="J218" s="276">
        <f t="shared" si="15"/>
        <v>0</v>
      </c>
      <c r="K218" s="248"/>
      <c r="L218" s="249"/>
      <c r="M218" s="250" t="s">
        <v>504</v>
      </c>
      <c r="N218" s="251" t="s">
        <v>521</v>
      </c>
      <c r="P218" s="233">
        <f t="shared" si="16"/>
        <v>0</v>
      </c>
      <c r="Q218" s="233">
        <v>2.2499999999999998E-3</v>
      </c>
      <c r="R218" s="233">
        <f t="shared" si="17"/>
        <v>2.2499999999999998E-3</v>
      </c>
      <c r="S218" s="233">
        <v>0</v>
      </c>
      <c r="T218" s="234">
        <f t="shared" si="18"/>
        <v>0</v>
      </c>
      <c r="AR218" s="235" t="s">
        <v>666</v>
      </c>
      <c r="AT218" s="235" t="s">
        <v>29</v>
      </c>
      <c r="AU218" s="235" t="s">
        <v>13</v>
      </c>
      <c r="AY218" s="138" t="s">
        <v>579</v>
      </c>
      <c r="BE218" s="236">
        <f t="shared" si="19"/>
        <v>0</v>
      </c>
      <c r="BF218" s="236">
        <f t="shared" si="20"/>
        <v>0</v>
      </c>
      <c r="BG218" s="236">
        <f t="shared" si="21"/>
        <v>0</v>
      </c>
      <c r="BH218" s="236">
        <f t="shared" si="22"/>
        <v>0</v>
      </c>
      <c r="BI218" s="236">
        <f t="shared" si="23"/>
        <v>0</v>
      </c>
      <c r="BJ218" s="138" t="s">
        <v>13</v>
      </c>
      <c r="BK218" s="236">
        <f t="shared" si="24"/>
        <v>0</v>
      </c>
      <c r="BL218" s="138" t="s">
        <v>635</v>
      </c>
      <c r="BM218" s="235" t="s">
        <v>801</v>
      </c>
    </row>
    <row r="219" spans="2:65" s="145" customFormat="1" ht="16.5" customHeight="1" x14ac:dyDescent="0.3">
      <c r="B219" s="196"/>
      <c r="C219" s="227" t="s">
        <v>802</v>
      </c>
      <c r="D219" s="227" t="s">
        <v>25</v>
      </c>
      <c r="E219" s="228" t="s">
        <v>803</v>
      </c>
      <c r="F219" s="229" t="s">
        <v>804</v>
      </c>
      <c r="G219" s="230" t="s">
        <v>32</v>
      </c>
      <c r="H219" s="268">
        <v>1</v>
      </c>
      <c r="I219" s="269"/>
      <c r="J219" s="270">
        <f t="shared" si="15"/>
        <v>0</v>
      </c>
      <c r="K219" s="231"/>
      <c r="L219" s="146"/>
      <c r="M219" s="232" t="s">
        <v>504</v>
      </c>
      <c r="N219" s="195" t="s">
        <v>521</v>
      </c>
      <c r="P219" s="233">
        <f t="shared" si="16"/>
        <v>0</v>
      </c>
      <c r="Q219" s="233">
        <v>4.0000000000000003E-5</v>
      </c>
      <c r="R219" s="233">
        <f t="shared" si="17"/>
        <v>4.0000000000000003E-5</v>
      </c>
      <c r="S219" s="233">
        <v>0</v>
      </c>
      <c r="T219" s="234">
        <f t="shared" si="18"/>
        <v>0</v>
      </c>
      <c r="AR219" s="235" t="s">
        <v>635</v>
      </c>
      <c r="AT219" s="235" t="s">
        <v>25</v>
      </c>
      <c r="AU219" s="235" t="s">
        <v>13</v>
      </c>
      <c r="AY219" s="138" t="s">
        <v>579</v>
      </c>
      <c r="BE219" s="236">
        <f t="shared" si="19"/>
        <v>0</v>
      </c>
      <c r="BF219" s="236">
        <f t="shared" si="20"/>
        <v>0</v>
      </c>
      <c r="BG219" s="236">
        <f t="shared" si="21"/>
        <v>0</v>
      </c>
      <c r="BH219" s="236">
        <f t="shared" si="22"/>
        <v>0</v>
      </c>
      <c r="BI219" s="236">
        <f t="shared" si="23"/>
        <v>0</v>
      </c>
      <c r="BJ219" s="138" t="s">
        <v>13</v>
      </c>
      <c r="BK219" s="236">
        <f t="shared" si="24"/>
        <v>0</v>
      </c>
      <c r="BL219" s="138" t="s">
        <v>635</v>
      </c>
      <c r="BM219" s="235" t="s">
        <v>805</v>
      </c>
    </row>
    <row r="220" spans="2:65" s="145" customFormat="1" ht="16.5" customHeight="1" x14ac:dyDescent="0.3">
      <c r="B220" s="196"/>
      <c r="C220" s="244" t="s">
        <v>806</v>
      </c>
      <c r="D220" s="244" t="s">
        <v>29</v>
      </c>
      <c r="E220" s="245" t="s">
        <v>807</v>
      </c>
      <c r="F220" s="246" t="s">
        <v>808</v>
      </c>
      <c r="G220" s="247" t="s">
        <v>32</v>
      </c>
      <c r="H220" s="274">
        <v>1</v>
      </c>
      <c r="I220" s="275"/>
      <c r="J220" s="276">
        <f t="shared" si="15"/>
        <v>0</v>
      </c>
      <c r="K220" s="248"/>
      <c r="L220" s="249"/>
      <c r="M220" s="250" t="s">
        <v>504</v>
      </c>
      <c r="N220" s="251" t="s">
        <v>521</v>
      </c>
      <c r="P220" s="233">
        <f t="shared" si="16"/>
        <v>0</v>
      </c>
      <c r="Q220" s="233">
        <v>7.2000000000000005E-4</v>
      </c>
      <c r="R220" s="233">
        <f t="shared" si="17"/>
        <v>7.2000000000000005E-4</v>
      </c>
      <c r="S220" s="233">
        <v>0</v>
      </c>
      <c r="T220" s="234">
        <f t="shared" si="18"/>
        <v>0</v>
      </c>
      <c r="AR220" s="235" t="s">
        <v>666</v>
      </c>
      <c r="AT220" s="235" t="s">
        <v>29</v>
      </c>
      <c r="AU220" s="235" t="s">
        <v>13</v>
      </c>
      <c r="AY220" s="138" t="s">
        <v>579</v>
      </c>
      <c r="BE220" s="236">
        <f t="shared" si="19"/>
        <v>0</v>
      </c>
      <c r="BF220" s="236">
        <f t="shared" si="20"/>
        <v>0</v>
      </c>
      <c r="BG220" s="236">
        <f t="shared" si="21"/>
        <v>0</v>
      </c>
      <c r="BH220" s="236">
        <f t="shared" si="22"/>
        <v>0</v>
      </c>
      <c r="BI220" s="236">
        <f t="shared" si="23"/>
        <v>0</v>
      </c>
      <c r="BJ220" s="138" t="s">
        <v>13</v>
      </c>
      <c r="BK220" s="236">
        <f t="shared" si="24"/>
        <v>0</v>
      </c>
      <c r="BL220" s="138" t="s">
        <v>635</v>
      </c>
      <c r="BM220" s="235" t="s">
        <v>809</v>
      </c>
    </row>
    <row r="221" spans="2:65" s="145" customFormat="1" ht="16.5" customHeight="1" x14ac:dyDescent="0.3">
      <c r="B221" s="196"/>
      <c r="C221" s="227" t="s">
        <v>810</v>
      </c>
      <c r="D221" s="227" t="s">
        <v>25</v>
      </c>
      <c r="E221" s="228" t="s">
        <v>811</v>
      </c>
      <c r="F221" s="229" t="s">
        <v>812</v>
      </c>
      <c r="G221" s="230" t="s">
        <v>32</v>
      </c>
      <c r="H221" s="268">
        <v>2</v>
      </c>
      <c r="I221" s="269"/>
      <c r="J221" s="270">
        <f t="shared" si="15"/>
        <v>0</v>
      </c>
      <c r="K221" s="231"/>
      <c r="L221" s="146"/>
      <c r="M221" s="232" t="s">
        <v>504</v>
      </c>
      <c r="N221" s="195" t="s">
        <v>521</v>
      </c>
      <c r="P221" s="233">
        <f t="shared" si="16"/>
        <v>0</v>
      </c>
      <c r="Q221" s="233">
        <v>5.0000000000000002E-5</v>
      </c>
      <c r="R221" s="233">
        <f t="shared" si="17"/>
        <v>1E-4</v>
      </c>
      <c r="S221" s="233">
        <v>0</v>
      </c>
      <c r="T221" s="234">
        <f t="shared" si="18"/>
        <v>0</v>
      </c>
      <c r="AR221" s="235" t="s">
        <v>635</v>
      </c>
      <c r="AT221" s="235" t="s">
        <v>25</v>
      </c>
      <c r="AU221" s="235" t="s">
        <v>13</v>
      </c>
      <c r="AY221" s="138" t="s">
        <v>579</v>
      </c>
      <c r="BE221" s="236">
        <f t="shared" si="19"/>
        <v>0</v>
      </c>
      <c r="BF221" s="236">
        <f t="shared" si="20"/>
        <v>0</v>
      </c>
      <c r="BG221" s="236">
        <f t="shared" si="21"/>
        <v>0</v>
      </c>
      <c r="BH221" s="236">
        <f t="shared" si="22"/>
        <v>0</v>
      </c>
      <c r="BI221" s="236">
        <f t="shared" si="23"/>
        <v>0</v>
      </c>
      <c r="BJ221" s="138" t="s">
        <v>13</v>
      </c>
      <c r="BK221" s="236">
        <f t="shared" si="24"/>
        <v>0</v>
      </c>
      <c r="BL221" s="138" t="s">
        <v>635</v>
      </c>
      <c r="BM221" s="235" t="s">
        <v>813</v>
      </c>
    </row>
    <row r="222" spans="2:65" s="145" customFormat="1" ht="16.5" customHeight="1" x14ac:dyDescent="0.3">
      <c r="B222" s="196"/>
      <c r="C222" s="244" t="s">
        <v>814</v>
      </c>
      <c r="D222" s="244" t="s">
        <v>29</v>
      </c>
      <c r="E222" s="245" t="s">
        <v>815</v>
      </c>
      <c r="F222" s="246" t="s">
        <v>816</v>
      </c>
      <c r="G222" s="247" t="s">
        <v>32</v>
      </c>
      <c r="H222" s="274">
        <v>2</v>
      </c>
      <c r="I222" s="275"/>
      <c r="J222" s="276">
        <f t="shared" si="15"/>
        <v>0</v>
      </c>
      <c r="K222" s="248"/>
      <c r="L222" s="249"/>
      <c r="M222" s="250" t="s">
        <v>504</v>
      </c>
      <c r="N222" s="251" t="s">
        <v>521</v>
      </c>
      <c r="P222" s="233">
        <f t="shared" si="16"/>
        <v>0</v>
      </c>
      <c r="Q222" s="233">
        <v>1.0300000000000001E-3</v>
      </c>
      <c r="R222" s="233">
        <f t="shared" si="17"/>
        <v>2.0600000000000002E-3</v>
      </c>
      <c r="S222" s="233">
        <v>0</v>
      </c>
      <c r="T222" s="234">
        <f t="shared" si="18"/>
        <v>0</v>
      </c>
      <c r="AR222" s="235" t="s">
        <v>666</v>
      </c>
      <c r="AT222" s="235" t="s">
        <v>29</v>
      </c>
      <c r="AU222" s="235" t="s">
        <v>13</v>
      </c>
      <c r="AY222" s="138" t="s">
        <v>579</v>
      </c>
      <c r="BE222" s="236">
        <f t="shared" si="19"/>
        <v>0</v>
      </c>
      <c r="BF222" s="236">
        <f t="shared" si="20"/>
        <v>0</v>
      </c>
      <c r="BG222" s="236">
        <f t="shared" si="21"/>
        <v>0</v>
      </c>
      <c r="BH222" s="236">
        <f t="shared" si="22"/>
        <v>0</v>
      </c>
      <c r="BI222" s="236">
        <f t="shared" si="23"/>
        <v>0</v>
      </c>
      <c r="BJ222" s="138" t="s">
        <v>13</v>
      </c>
      <c r="BK222" s="236">
        <f t="shared" si="24"/>
        <v>0</v>
      </c>
      <c r="BL222" s="138" t="s">
        <v>635</v>
      </c>
      <c r="BM222" s="235" t="s">
        <v>817</v>
      </c>
    </row>
    <row r="223" spans="2:65" s="145" customFormat="1" ht="16.5" customHeight="1" x14ac:dyDescent="0.3">
      <c r="B223" s="196"/>
      <c r="C223" s="227" t="s">
        <v>818</v>
      </c>
      <c r="D223" s="227" t="s">
        <v>25</v>
      </c>
      <c r="E223" s="228" t="s">
        <v>819</v>
      </c>
      <c r="F223" s="229" t="s">
        <v>820</v>
      </c>
      <c r="G223" s="230" t="s">
        <v>32</v>
      </c>
      <c r="H223" s="268">
        <v>1</v>
      </c>
      <c r="I223" s="269"/>
      <c r="J223" s="270">
        <f t="shared" si="15"/>
        <v>0</v>
      </c>
      <c r="K223" s="231"/>
      <c r="L223" s="146"/>
      <c r="M223" s="232" t="s">
        <v>504</v>
      </c>
      <c r="N223" s="195" t="s">
        <v>521</v>
      </c>
      <c r="P223" s="233">
        <f t="shared" si="16"/>
        <v>0</v>
      </c>
      <c r="Q223" s="233">
        <v>6.0000000000000002E-5</v>
      </c>
      <c r="R223" s="233">
        <f t="shared" si="17"/>
        <v>6.0000000000000002E-5</v>
      </c>
      <c r="S223" s="233">
        <v>0</v>
      </c>
      <c r="T223" s="234">
        <f t="shared" si="18"/>
        <v>0</v>
      </c>
      <c r="AR223" s="235" t="s">
        <v>635</v>
      </c>
      <c r="AT223" s="235" t="s">
        <v>25</v>
      </c>
      <c r="AU223" s="235" t="s">
        <v>13</v>
      </c>
      <c r="AY223" s="138" t="s">
        <v>579</v>
      </c>
      <c r="BE223" s="236">
        <f t="shared" si="19"/>
        <v>0</v>
      </c>
      <c r="BF223" s="236">
        <f t="shared" si="20"/>
        <v>0</v>
      </c>
      <c r="BG223" s="236">
        <f t="shared" si="21"/>
        <v>0</v>
      </c>
      <c r="BH223" s="236">
        <f t="shared" si="22"/>
        <v>0</v>
      </c>
      <c r="BI223" s="236">
        <f t="shared" si="23"/>
        <v>0</v>
      </c>
      <c r="BJ223" s="138" t="s">
        <v>13</v>
      </c>
      <c r="BK223" s="236">
        <f t="shared" si="24"/>
        <v>0</v>
      </c>
      <c r="BL223" s="138" t="s">
        <v>635</v>
      </c>
      <c r="BM223" s="235" t="s">
        <v>821</v>
      </c>
    </row>
    <row r="224" spans="2:65" s="145" customFormat="1" ht="16.5" customHeight="1" x14ac:dyDescent="0.3">
      <c r="B224" s="196"/>
      <c r="C224" s="244" t="s">
        <v>822</v>
      </c>
      <c r="D224" s="244" t="s">
        <v>29</v>
      </c>
      <c r="E224" s="245" t="s">
        <v>823</v>
      </c>
      <c r="F224" s="246" t="s">
        <v>824</v>
      </c>
      <c r="G224" s="247" t="s">
        <v>32</v>
      </c>
      <c r="H224" s="274">
        <v>1</v>
      </c>
      <c r="I224" s="275"/>
      <c r="J224" s="276">
        <f t="shared" si="15"/>
        <v>0</v>
      </c>
      <c r="K224" s="248"/>
      <c r="L224" s="249"/>
      <c r="M224" s="250" t="s">
        <v>504</v>
      </c>
      <c r="N224" s="251" t="s">
        <v>521</v>
      </c>
      <c r="P224" s="233">
        <f t="shared" si="16"/>
        <v>0</v>
      </c>
      <c r="Q224" s="233">
        <v>1.57E-3</v>
      </c>
      <c r="R224" s="233">
        <f t="shared" si="17"/>
        <v>1.57E-3</v>
      </c>
      <c r="S224" s="233">
        <v>0</v>
      </c>
      <c r="T224" s="234">
        <f t="shared" si="18"/>
        <v>0</v>
      </c>
      <c r="AR224" s="235" t="s">
        <v>666</v>
      </c>
      <c r="AT224" s="235" t="s">
        <v>29</v>
      </c>
      <c r="AU224" s="235" t="s">
        <v>13</v>
      </c>
      <c r="AY224" s="138" t="s">
        <v>579</v>
      </c>
      <c r="BE224" s="236">
        <f t="shared" si="19"/>
        <v>0</v>
      </c>
      <c r="BF224" s="236">
        <f t="shared" si="20"/>
        <v>0</v>
      </c>
      <c r="BG224" s="236">
        <f t="shared" si="21"/>
        <v>0</v>
      </c>
      <c r="BH224" s="236">
        <f t="shared" si="22"/>
        <v>0</v>
      </c>
      <c r="BI224" s="236">
        <f t="shared" si="23"/>
        <v>0</v>
      </c>
      <c r="BJ224" s="138" t="s">
        <v>13</v>
      </c>
      <c r="BK224" s="236">
        <f t="shared" si="24"/>
        <v>0</v>
      </c>
      <c r="BL224" s="138" t="s">
        <v>635</v>
      </c>
      <c r="BM224" s="235" t="s">
        <v>825</v>
      </c>
    </row>
    <row r="225" spans="2:65" s="145" customFormat="1" ht="16.5" customHeight="1" x14ac:dyDescent="0.3">
      <c r="B225" s="196"/>
      <c r="C225" s="227" t="s">
        <v>826</v>
      </c>
      <c r="D225" s="227" t="s">
        <v>25</v>
      </c>
      <c r="E225" s="228" t="s">
        <v>827</v>
      </c>
      <c r="F225" s="229" t="s">
        <v>828</v>
      </c>
      <c r="G225" s="230" t="s">
        <v>32</v>
      </c>
      <c r="H225" s="268">
        <v>1</v>
      </c>
      <c r="I225" s="269"/>
      <c r="J225" s="270">
        <f t="shared" si="15"/>
        <v>0</v>
      </c>
      <c r="K225" s="231"/>
      <c r="L225" s="146"/>
      <c r="M225" s="232" t="s">
        <v>504</v>
      </c>
      <c r="N225" s="195" t="s">
        <v>521</v>
      </c>
      <c r="P225" s="233">
        <f t="shared" si="16"/>
        <v>0</v>
      </c>
      <c r="Q225" s="233">
        <v>2.0000000000000002E-5</v>
      </c>
      <c r="R225" s="233">
        <f t="shared" si="17"/>
        <v>2.0000000000000002E-5</v>
      </c>
      <c r="S225" s="233">
        <v>0</v>
      </c>
      <c r="T225" s="234">
        <f t="shared" si="18"/>
        <v>0</v>
      </c>
      <c r="AR225" s="235" t="s">
        <v>635</v>
      </c>
      <c r="AT225" s="235" t="s">
        <v>25</v>
      </c>
      <c r="AU225" s="235" t="s">
        <v>13</v>
      </c>
      <c r="AY225" s="138" t="s">
        <v>579</v>
      </c>
      <c r="BE225" s="236">
        <f t="shared" si="19"/>
        <v>0</v>
      </c>
      <c r="BF225" s="236">
        <f t="shared" si="20"/>
        <v>0</v>
      </c>
      <c r="BG225" s="236">
        <f t="shared" si="21"/>
        <v>0</v>
      </c>
      <c r="BH225" s="236">
        <f t="shared" si="22"/>
        <v>0</v>
      </c>
      <c r="BI225" s="236">
        <f t="shared" si="23"/>
        <v>0</v>
      </c>
      <c r="BJ225" s="138" t="s">
        <v>13</v>
      </c>
      <c r="BK225" s="236">
        <f t="shared" si="24"/>
        <v>0</v>
      </c>
      <c r="BL225" s="138" t="s">
        <v>635</v>
      </c>
      <c r="BM225" s="235" t="s">
        <v>829</v>
      </c>
    </row>
    <row r="226" spans="2:65" s="145" customFormat="1" ht="16.5" customHeight="1" x14ac:dyDescent="0.3">
      <c r="B226" s="196"/>
      <c r="C226" s="244" t="s">
        <v>830</v>
      </c>
      <c r="D226" s="244" t="s">
        <v>29</v>
      </c>
      <c r="E226" s="245" t="s">
        <v>831</v>
      </c>
      <c r="F226" s="246" t="s">
        <v>832</v>
      </c>
      <c r="G226" s="247" t="s">
        <v>32</v>
      </c>
      <c r="H226" s="274">
        <v>1</v>
      </c>
      <c r="I226" s="275"/>
      <c r="J226" s="276">
        <f t="shared" si="15"/>
        <v>0</v>
      </c>
      <c r="K226" s="248"/>
      <c r="L226" s="249"/>
      <c r="M226" s="250" t="s">
        <v>504</v>
      </c>
      <c r="N226" s="251" t="s">
        <v>521</v>
      </c>
      <c r="P226" s="233">
        <f t="shared" si="16"/>
        <v>0</v>
      </c>
      <c r="Q226" s="233">
        <v>3.3E-4</v>
      </c>
      <c r="R226" s="233">
        <f t="shared" si="17"/>
        <v>3.3E-4</v>
      </c>
      <c r="S226" s="233">
        <v>0</v>
      </c>
      <c r="T226" s="234">
        <f t="shared" si="18"/>
        <v>0</v>
      </c>
      <c r="AR226" s="235" t="s">
        <v>666</v>
      </c>
      <c r="AT226" s="235" t="s">
        <v>29</v>
      </c>
      <c r="AU226" s="235" t="s">
        <v>13</v>
      </c>
      <c r="AY226" s="138" t="s">
        <v>579</v>
      </c>
      <c r="BE226" s="236">
        <f t="shared" si="19"/>
        <v>0</v>
      </c>
      <c r="BF226" s="236">
        <f t="shared" si="20"/>
        <v>0</v>
      </c>
      <c r="BG226" s="236">
        <f t="shared" si="21"/>
        <v>0</v>
      </c>
      <c r="BH226" s="236">
        <f t="shared" si="22"/>
        <v>0</v>
      </c>
      <c r="BI226" s="236">
        <f t="shared" si="23"/>
        <v>0</v>
      </c>
      <c r="BJ226" s="138" t="s">
        <v>13</v>
      </c>
      <c r="BK226" s="236">
        <f t="shared" si="24"/>
        <v>0</v>
      </c>
      <c r="BL226" s="138" t="s">
        <v>635</v>
      </c>
      <c r="BM226" s="235" t="s">
        <v>833</v>
      </c>
    </row>
    <row r="227" spans="2:65" s="145" customFormat="1" ht="16.5" customHeight="1" x14ac:dyDescent="0.3">
      <c r="B227" s="196"/>
      <c r="C227" s="227" t="s">
        <v>834</v>
      </c>
      <c r="D227" s="227" t="s">
        <v>25</v>
      </c>
      <c r="E227" s="228" t="s">
        <v>835</v>
      </c>
      <c r="F227" s="229" t="s">
        <v>836</v>
      </c>
      <c r="G227" s="230" t="s">
        <v>32</v>
      </c>
      <c r="H227" s="268">
        <v>1</v>
      </c>
      <c r="I227" s="269"/>
      <c r="J227" s="270">
        <f t="shared" si="15"/>
        <v>0</v>
      </c>
      <c r="K227" s="231"/>
      <c r="L227" s="146"/>
      <c r="M227" s="232" t="s">
        <v>504</v>
      </c>
      <c r="N227" s="195" t="s">
        <v>521</v>
      </c>
      <c r="P227" s="233">
        <f t="shared" si="16"/>
        <v>0</v>
      </c>
      <c r="Q227" s="233">
        <v>4.0000000000000003E-5</v>
      </c>
      <c r="R227" s="233">
        <f t="shared" si="17"/>
        <v>4.0000000000000003E-5</v>
      </c>
      <c r="S227" s="233">
        <v>0</v>
      </c>
      <c r="T227" s="234">
        <f t="shared" si="18"/>
        <v>0</v>
      </c>
      <c r="AR227" s="235" t="s">
        <v>635</v>
      </c>
      <c r="AT227" s="235" t="s">
        <v>25</v>
      </c>
      <c r="AU227" s="235" t="s">
        <v>13</v>
      </c>
      <c r="AY227" s="138" t="s">
        <v>579</v>
      </c>
      <c r="BE227" s="236">
        <f t="shared" si="19"/>
        <v>0</v>
      </c>
      <c r="BF227" s="236">
        <f t="shared" si="20"/>
        <v>0</v>
      </c>
      <c r="BG227" s="236">
        <f t="shared" si="21"/>
        <v>0</v>
      </c>
      <c r="BH227" s="236">
        <f t="shared" si="22"/>
        <v>0</v>
      </c>
      <c r="BI227" s="236">
        <f t="shared" si="23"/>
        <v>0</v>
      </c>
      <c r="BJ227" s="138" t="s">
        <v>13</v>
      </c>
      <c r="BK227" s="236">
        <f t="shared" si="24"/>
        <v>0</v>
      </c>
      <c r="BL227" s="138" t="s">
        <v>635</v>
      </c>
      <c r="BM227" s="235" t="s">
        <v>837</v>
      </c>
    </row>
    <row r="228" spans="2:65" s="145" customFormat="1" ht="16.5" customHeight="1" x14ac:dyDescent="0.3">
      <c r="B228" s="196"/>
      <c r="C228" s="244" t="s">
        <v>838</v>
      </c>
      <c r="D228" s="244" t="s">
        <v>29</v>
      </c>
      <c r="E228" s="245" t="s">
        <v>839</v>
      </c>
      <c r="F228" s="246" t="s">
        <v>840</v>
      </c>
      <c r="G228" s="247" t="s">
        <v>32</v>
      </c>
      <c r="H228" s="274">
        <v>1</v>
      </c>
      <c r="I228" s="275"/>
      <c r="J228" s="276">
        <f t="shared" si="15"/>
        <v>0</v>
      </c>
      <c r="K228" s="248"/>
      <c r="L228" s="249"/>
      <c r="M228" s="250" t="s">
        <v>504</v>
      </c>
      <c r="N228" s="251" t="s">
        <v>521</v>
      </c>
      <c r="P228" s="233">
        <f t="shared" si="16"/>
        <v>0</v>
      </c>
      <c r="Q228" s="233">
        <v>4.8999999999999998E-4</v>
      </c>
      <c r="R228" s="233">
        <f t="shared" si="17"/>
        <v>4.8999999999999998E-4</v>
      </c>
      <c r="S228" s="233">
        <v>0</v>
      </c>
      <c r="T228" s="234">
        <f t="shared" si="18"/>
        <v>0</v>
      </c>
      <c r="AR228" s="235" t="s">
        <v>666</v>
      </c>
      <c r="AT228" s="235" t="s">
        <v>29</v>
      </c>
      <c r="AU228" s="235" t="s">
        <v>13</v>
      </c>
      <c r="AY228" s="138" t="s">
        <v>579</v>
      </c>
      <c r="BE228" s="236">
        <f t="shared" si="19"/>
        <v>0</v>
      </c>
      <c r="BF228" s="236">
        <f t="shared" si="20"/>
        <v>0</v>
      </c>
      <c r="BG228" s="236">
        <f t="shared" si="21"/>
        <v>0</v>
      </c>
      <c r="BH228" s="236">
        <f t="shared" si="22"/>
        <v>0</v>
      </c>
      <c r="BI228" s="236">
        <f t="shared" si="23"/>
        <v>0</v>
      </c>
      <c r="BJ228" s="138" t="s">
        <v>13</v>
      </c>
      <c r="BK228" s="236">
        <f t="shared" si="24"/>
        <v>0</v>
      </c>
      <c r="BL228" s="138" t="s">
        <v>635</v>
      </c>
      <c r="BM228" s="235" t="s">
        <v>841</v>
      </c>
    </row>
    <row r="229" spans="2:65" s="145" customFormat="1" ht="16.5" customHeight="1" x14ac:dyDescent="0.3">
      <c r="B229" s="196"/>
      <c r="C229" s="227" t="s">
        <v>842</v>
      </c>
      <c r="D229" s="227" t="s">
        <v>25</v>
      </c>
      <c r="E229" s="228" t="s">
        <v>843</v>
      </c>
      <c r="F229" s="229" t="s">
        <v>844</v>
      </c>
      <c r="G229" s="230" t="s">
        <v>32</v>
      </c>
      <c r="H229" s="268">
        <v>1</v>
      </c>
      <c r="I229" s="269"/>
      <c r="J229" s="270">
        <f t="shared" si="15"/>
        <v>0</v>
      </c>
      <c r="K229" s="231"/>
      <c r="L229" s="146"/>
      <c r="M229" s="232" t="s">
        <v>504</v>
      </c>
      <c r="N229" s="195" t="s">
        <v>521</v>
      </c>
      <c r="P229" s="233">
        <f t="shared" si="16"/>
        <v>0</v>
      </c>
      <c r="Q229" s="233">
        <v>3.0000000000000001E-5</v>
      </c>
      <c r="R229" s="233">
        <f t="shared" si="17"/>
        <v>3.0000000000000001E-5</v>
      </c>
      <c r="S229" s="233">
        <v>0</v>
      </c>
      <c r="T229" s="234">
        <f t="shared" si="18"/>
        <v>0</v>
      </c>
      <c r="AR229" s="235" t="s">
        <v>635</v>
      </c>
      <c r="AT229" s="235" t="s">
        <v>25</v>
      </c>
      <c r="AU229" s="235" t="s">
        <v>13</v>
      </c>
      <c r="AY229" s="138" t="s">
        <v>579</v>
      </c>
      <c r="BE229" s="236">
        <f t="shared" si="19"/>
        <v>0</v>
      </c>
      <c r="BF229" s="236">
        <f t="shared" si="20"/>
        <v>0</v>
      </c>
      <c r="BG229" s="236">
        <f t="shared" si="21"/>
        <v>0</v>
      </c>
      <c r="BH229" s="236">
        <f t="shared" si="22"/>
        <v>0</v>
      </c>
      <c r="BI229" s="236">
        <f t="shared" si="23"/>
        <v>0</v>
      </c>
      <c r="BJ229" s="138" t="s">
        <v>13</v>
      </c>
      <c r="BK229" s="236">
        <f t="shared" si="24"/>
        <v>0</v>
      </c>
      <c r="BL229" s="138" t="s">
        <v>635</v>
      </c>
      <c r="BM229" s="235" t="s">
        <v>845</v>
      </c>
    </row>
    <row r="230" spans="2:65" s="145" customFormat="1" ht="21.75" customHeight="1" x14ac:dyDescent="0.3">
      <c r="B230" s="196"/>
      <c r="C230" s="244" t="s">
        <v>846</v>
      </c>
      <c r="D230" s="244" t="s">
        <v>29</v>
      </c>
      <c r="E230" s="245" t="s">
        <v>847</v>
      </c>
      <c r="F230" s="246" t="s">
        <v>848</v>
      </c>
      <c r="G230" s="247" t="s">
        <v>32</v>
      </c>
      <c r="H230" s="274">
        <v>1</v>
      </c>
      <c r="I230" s="275"/>
      <c r="J230" s="276">
        <f t="shared" si="15"/>
        <v>0</v>
      </c>
      <c r="K230" s="248"/>
      <c r="L230" s="249"/>
      <c r="M230" s="250" t="s">
        <v>504</v>
      </c>
      <c r="N230" s="251" t="s">
        <v>521</v>
      </c>
      <c r="P230" s="233">
        <f t="shared" si="16"/>
        <v>0</v>
      </c>
      <c r="Q230" s="233">
        <v>9.2000000000000003E-4</v>
      </c>
      <c r="R230" s="233">
        <f t="shared" si="17"/>
        <v>9.2000000000000003E-4</v>
      </c>
      <c r="S230" s="233">
        <v>0</v>
      </c>
      <c r="T230" s="234">
        <f t="shared" si="18"/>
        <v>0</v>
      </c>
      <c r="AR230" s="235" t="s">
        <v>666</v>
      </c>
      <c r="AT230" s="235" t="s">
        <v>29</v>
      </c>
      <c r="AU230" s="235" t="s">
        <v>13</v>
      </c>
      <c r="AY230" s="138" t="s">
        <v>579</v>
      </c>
      <c r="BE230" s="236">
        <f t="shared" si="19"/>
        <v>0</v>
      </c>
      <c r="BF230" s="236">
        <f t="shared" si="20"/>
        <v>0</v>
      </c>
      <c r="BG230" s="236">
        <f t="shared" si="21"/>
        <v>0</v>
      </c>
      <c r="BH230" s="236">
        <f t="shared" si="22"/>
        <v>0</v>
      </c>
      <c r="BI230" s="236">
        <f t="shared" si="23"/>
        <v>0</v>
      </c>
      <c r="BJ230" s="138" t="s">
        <v>13</v>
      </c>
      <c r="BK230" s="236">
        <f t="shared" si="24"/>
        <v>0</v>
      </c>
      <c r="BL230" s="138" t="s">
        <v>635</v>
      </c>
      <c r="BM230" s="235" t="s">
        <v>849</v>
      </c>
    </row>
    <row r="231" spans="2:65" s="145" customFormat="1" ht="16.5" customHeight="1" x14ac:dyDescent="0.3">
      <c r="B231" s="196"/>
      <c r="C231" s="227" t="s">
        <v>850</v>
      </c>
      <c r="D231" s="227" t="s">
        <v>25</v>
      </c>
      <c r="E231" s="228" t="s">
        <v>851</v>
      </c>
      <c r="F231" s="229" t="s">
        <v>852</v>
      </c>
      <c r="G231" s="230" t="s">
        <v>32</v>
      </c>
      <c r="H231" s="268">
        <v>1</v>
      </c>
      <c r="I231" s="269"/>
      <c r="J231" s="270">
        <f t="shared" si="15"/>
        <v>0</v>
      </c>
      <c r="K231" s="231"/>
      <c r="L231" s="146"/>
      <c r="M231" s="232" t="s">
        <v>504</v>
      </c>
      <c r="N231" s="195" t="s">
        <v>521</v>
      </c>
      <c r="P231" s="233">
        <f t="shared" si="16"/>
        <v>0</v>
      </c>
      <c r="Q231" s="233">
        <v>1.6100000000000001E-3</v>
      </c>
      <c r="R231" s="233">
        <f t="shared" si="17"/>
        <v>1.6100000000000001E-3</v>
      </c>
      <c r="S231" s="233">
        <v>0</v>
      </c>
      <c r="T231" s="234">
        <f t="shared" si="18"/>
        <v>0</v>
      </c>
      <c r="AR231" s="235" t="s">
        <v>635</v>
      </c>
      <c r="AT231" s="235" t="s">
        <v>25</v>
      </c>
      <c r="AU231" s="235" t="s">
        <v>13</v>
      </c>
      <c r="AY231" s="138" t="s">
        <v>579</v>
      </c>
      <c r="BE231" s="236">
        <f t="shared" si="19"/>
        <v>0</v>
      </c>
      <c r="BF231" s="236">
        <f t="shared" si="20"/>
        <v>0</v>
      </c>
      <c r="BG231" s="236">
        <f t="shared" si="21"/>
        <v>0</v>
      </c>
      <c r="BH231" s="236">
        <f t="shared" si="22"/>
        <v>0</v>
      </c>
      <c r="BI231" s="236">
        <f t="shared" si="23"/>
        <v>0</v>
      </c>
      <c r="BJ231" s="138" t="s">
        <v>13</v>
      </c>
      <c r="BK231" s="236">
        <f t="shared" si="24"/>
        <v>0</v>
      </c>
      <c r="BL231" s="138" t="s">
        <v>635</v>
      </c>
      <c r="BM231" s="235" t="s">
        <v>853</v>
      </c>
    </row>
    <row r="232" spans="2:65" s="145" customFormat="1" ht="16.5" customHeight="1" x14ac:dyDescent="0.3">
      <c r="B232" s="196"/>
      <c r="C232" s="244" t="s">
        <v>854</v>
      </c>
      <c r="D232" s="244" t="s">
        <v>29</v>
      </c>
      <c r="E232" s="245" t="s">
        <v>855</v>
      </c>
      <c r="F232" s="246" t="s">
        <v>856</v>
      </c>
      <c r="G232" s="247" t="s">
        <v>32</v>
      </c>
      <c r="H232" s="274">
        <v>1</v>
      </c>
      <c r="I232" s="275"/>
      <c r="J232" s="276">
        <f t="shared" si="15"/>
        <v>0</v>
      </c>
      <c r="K232" s="248"/>
      <c r="L232" s="249"/>
      <c r="M232" s="250" t="s">
        <v>504</v>
      </c>
      <c r="N232" s="251" t="s">
        <v>521</v>
      </c>
      <c r="P232" s="233">
        <f t="shared" si="16"/>
        <v>0</v>
      </c>
      <c r="Q232" s="233">
        <v>1.2E-2</v>
      </c>
      <c r="R232" s="233">
        <f t="shared" si="17"/>
        <v>1.2E-2</v>
      </c>
      <c r="S232" s="233">
        <v>0</v>
      </c>
      <c r="T232" s="234">
        <f t="shared" si="18"/>
        <v>0</v>
      </c>
      <c r="AR232" s="235" t="s">
        <v>666</v>
      </c>
      <c r="AT232" s="235" t="s">
        <v>29</v>
      </c>
      <c r="AU232" s="235" t="s">
        <v>13</v>
      </c>
      <c r="AY232" s="138" t="s">
        <v>579</v>
      </c>
      <c r="BE232" s="236">
        <f t="shared" si="19"/>
        <v>0</v>
      </c>
      <c r="BF232" s="236">
        <f t="shared" si="20"/>
        <v>0</v>
      </c>
      <c r="BG232" s="236">
        <f t="shared" si="21"/>
        <v>0</v>
      </c>
      <c r="BH232" s="236">
        <f t="shared" si="22"/>
        <v>0</v>
      </c>
      <c r="BI232" s="236">
        <f t="shared" si="23"/>
        <v>0</v>
      </c>
      <c r="BJ232" s="138" t="s">
        <v>13</v>
      </c>
      <c r="BK232" s="236">
        <f t="shared" si="24"/>
        <v>0</v>
      </c>
      <c r="BL232" s="138" t="s">
        <v>635</v>
      </c>
      <c r="BM232" s="235" t="s">
        <v>857</v>
      </c>
    </row>
    <row r="233" spans="2:65" s="145" customFormat="1" ht="16.5" customHeight="1" x14ac:dyDescent="0.3">
      <c r="B233" s="196"/>
      <c r="C233" s="227" t="s">
        <v>858</v>
      </c>
      <c r="D233" s="227" t="s">
        <v>25</v>
      </c>
      <c r="E233" s="228" t="s">
        <v>859</v>
      </c>
      <c r="F233" s="229" t="s">
        <v>860</v>
      </c>
      <c r="G233" s="230" t="s">
        <v>71</v>
      </c>
      <c r="H233" s="268">
        <v>67</v>
      </c>
      <c r="I233" s="269"/>
      <c r="J233" s="270">
        <f t="shared" si="15"/>
        <v>0</v>
      </c>
      <c r="K233" s="231"/>
      <c r="L233" s="146"/>
      <c r="M233" s="232" t="s">
        <v>504</v>
      </c>
      <c r="N233" s="195" t="s">
        <v>521</v>
      </c>
      <c r="P233" s="233">
        <f t="shared" si="16"/>
        <v>0</v>
      </c>
      <c r="Q233" s="233">
        <v>1.8000000000000001E-4</v>
      </c>
      <c r="R233" s="233">
        <f t="shared" si="17"/>
        <v>1.2060000000000001E-2</v>
      </c>
      <c r="S233" s="233">
        <v>0</v>
      </c>
      <c r="T233" s="234">
        <f t="shared" si="18"/>
        <v>0</v>
      </c>
      <c r="AR233" s="235" t="s">
        <v>635</v>
      </c>
      <c r="AT233" s="235" t="s">
        <v>25</v>
      </c>
      <c r="AU233" s="235" t="s">
        <v>13</v>
      </c>
      <c r="AY233" s="138" t="s">
        <v>579</v>
      </c>
      <c r="BE233" s="236">
        <f t="shared" si="19"/>
        <v>0</v>
      </c>
      <c r="BF233" s="236">
        <f t="shared" si="20"/>
        <v>0</v>
      </c>
      <c r="BG233" s="236">
        <f t="shared" si="21"/>
        <v>0</v>
      </c>
      <c r="BH233" s="236">
        <f t="shared" si="22"/>
        <v>0</v>
      </c>
      <c r="BI233" s="236">
        <f t="shared" si="23"/>
        <v>0</v>
      </c>
      <c r="BJ233" s="138" t="s">
        <v>13</v>
      </c>
      <c r="BK233" s="236">
        <f t="shared" si="24"/>
        <v>0</v>
      </c>
      <c r="BL233" s="138" t="s">
        <v>635</v>
      </c>
      <c r="BM233" s="235" t="s">
        <v>861</v>
      </c>
    </row>
    <row r="234" spans="2:65" s="145" customFormat="1" ht="16.5" customHeight="1" x14ac:dyDescent="0.3">
      <c r="B234" s="196"/>
      <c r="C234" s="227" t="s">
        <v>862</v>
      </c>
      <c r="D234" s="227" t="s">
        <v>25</v>
      </c>
      <c r="E234" s="228" t="s">
        <v>863</v>
      </c>
      <c r="F234" s="229" t="s">
        <v>864</v>
      </c>
      <c r="G234" s="230" t="s">
        <v>71</v>
      </c>
      <c r="H234" s="268">
        <v>67</v>
      </c>
      <c r="I234" s="269"/>
      <c r="J234" s="270">
        <f t="shared" si="15"/>
        <v>0</v>
      </c>
      <c r="K234" s="231"/>
      <c r="L234" s="146"/>
      <c r="M234" s="232" t="s">
        <v>504</v>
      </c>
      <c r="N234" s="195" t="s">
        <v>521</v>
      </c>
      <c r="P234" s="233">
        <f t="shared" si="16"/>
        <v>0</v>
      </c>
      <c r="Q234" s="233">
        <v>1.0000000000000001E-5</v>
      </c>
      <c r="R234" s="233">
        <f t="shared" si="17"/>
        <v>6.7000000000000002E-4</v>
      </c>
      <c r="S234" s="233">
        <v>0</v>
      </c>
      <c r="T234" s="234">
        <f t="shared" si="18"/>
        <v>0</v>
      </c>
      <c r="AR234" s="235" t="s">
        <v>635</v>
      </c>
      <c r="AT234" s="235" t="s">
        <v>25</v>
      </c>
      <c r="AU234" s="235" t="s">
        <v>13</v>
      </c>
      <c r="AY234" s="138" t="s">
        <v>579</v>
      </c>
      <c r="BE234" s="236">
        <f t="shared" si="19"/>
        <v>0</v>
      </c>
      <c r="BF234" s="236">
        <f t="shared" si="20"/>
        <v>0</v>
      </c>
      <c r="BG234" s="236">
        <f t="shared" si="21"/>
        <v>0</v>
      </c>
      <c r="BH234" s="236">
        <f t="shared" si="22"/>
        <v>0</v>
      </c>
      <c r="BI234" s="236">
        <f t="shared" si="23"/>
        <v>0</v>
      </c>
      <c r="BJ234" s="138" t="s">
        <v>13</v>
      </c>
      <c r="BK234" s="236">
        <f t="shared" si="24"/>
        <v>0</v>
      </c>
      <c r="BL234" s="138" t="s">
        <v>635</v>
      </c>
      <c r="BM234" s="235" t="s">
        <v>865</v>
      </c>
    </row>
    <row r="235" spans="2:65" s="145" customFormat="1" ht="16.5" customHeight="1" x14ac:dyDescent="0.3">
      <c r="B235" s="196"/>
      <c r="C235" s="227" t="s">
        <v>866</v>
      </c>
      <c r="D235" s="227" t="s">
        <v>25</v>
      </c>
      <c r="E235" s="228" t="s">
        <v>867</v>
      </c>
      <c r="F235" s="229" t="s">
        <v>868</v>
      </c>
      <c r="G235" s="230" t="s">
        <v>214</v>
      </c>
      <c r="H235" s="277"/>
      <c r="I235" s="269"/>
      <c r="J235" s="270">
        <f t="shared" si="15"/>
        <v>0</v>
      </c>
      <c r="K235" s="231"/>
      <c r="L235" s="146"/>
      <c r="M235" s="232" t="s">
        <v>504</v>
      </c>
      <c r="N235" s="195" t="s">
        <v>521</v>
      </c>
      <c r="P235" s="233">
        <f t="shared" si="16"/>
        <v>0</v>
      </c>
      <c r="Q235" s="233">
        <v>0</v>
      </c>
      <c r="R235" s="233">
        <f t="shared" si="17"/>
        <v>0</v>
      </c>
      <c r="S235" s="233">
        <v>0</v>
      </c>
      <c r="T235" s="234">
        <f t="shared" si="18"/>
        <v>0</v>
      </c>
      <c r="AR235" s="235" t="s">
        <v>635</v>
      </c>
      <c r="AT235" s="235" t="s">
        <v>25</v>
      </c>
      <c r="AU235" s="235" t="s">
        <v>13</v>
      </c>
      <c r="AY235" s="138" t="s">
        <v>579</v>
      </c>
      <c r="BE235" s="236">
        <f t="shared" si="19"/>
        <v>0</v>
      </c>
      <c r="BF235" s="236">
        <f t="shared" si="20"/>
        <v>0</v>
      </c>
      <c r="BG235" s="236">
        <f t="shared" si="21"/>
        <v>0</v>
      </c>
      <c r="BH235" s="236">
        <f t="shared" si="22"/>
        <v>0</v>
      </c>
      <c r="BI235" s="236">
        <f t="shared" si="23"/>
        <v>0</v>
      </c>
      <c r="BJ235" s="138" t="s">
        <v>13</v>
      </c>
      <c r="BK235" s="236">
        <f t="shared" si="24"/>
        <v>0</v>
      </c>
      <c r="BL235" s="138" t="s">
        <v>635</v>
      </c>
      <c r="BM235" s="235" t="s">
        <v>869</v>
      </c>
    </row>
    <row r="236" spans="2:65" s="217" customFormat="1" ht="22.95" customHeight="1" x14ac:dyDescent="0.25">
      <c r="B236" s="218"/>
      <c r="D236" s="219" t="s">
        <v>22</v>
      </c>
      <c r="E236" s="226" t="s">
        <v>870</v>
      </c>
      <c r="F236" s="226" t="s">
        <v>871</v>
      </c>
      <c r="H236" s="224"/>
      <c r="I236" s="265"/>
      <c r="J236" s="267">
        <f>BK236</f>
        <v>0</v>
      </c>
      <c r="L236" s="218"/>
      <c r="M236" s="221"/>
      <c r="P236" s="222">
        <f>P237+SUM(P238:P263)</f>
        <v>0</v>
      </c>
      <c r="R236" s="222">
        <f>R237+SUM(R238:R263)</f>
        <v>0.61635000000000006</v>
      </c>
      <c r="T236" s="223">
        <f>T237+SUM(T238:T263)</f>
        <v>1.0563</v>
      </c>
      <c r="AR236" s="219" t="s">
        <v>13</v>
      </c>
      <c r="AT236" s="224" t="s">
        <v>22</v>
      </c>
      <c r="AU236" s="224" t="s">
        <v>12</v>
      </c>
      <c r="AY236" s="219" t="s">
        <v>579</v>
      </c>
      <c r="BK236" s="225">
        <f>BK237+SUM(BK238:BK263)</f>
        <v>0</v>
      </c>
    </row>
    <row r="237" spans="2:65" s="145" customFormat="1" ht="16.5" customHeight="1" x14ac:dyDescent="0.3">
      <c r="B237" s="196"/>
      <c r="C237" s="227" t="s">
        <v>872</v>
      </c>
      <c r="D237" s="227" t="s">
        <v>25</v>
      </c>
      <c r="E237" s="228" t="s">
        <v>873</v>
      </c>
      <c r="F237" s="229" t="s">
        <v>874</v>
      </c>
      <c r="G237" s="230" t="s">
        <v>875</v>
      </c>
      <c r="H237" s="268">
        <v>1</v>
      </c>
      <c r="I237" s="269"/>
      <c r="J237" s="270">
        <f t="shared" ref="J237:J262" si="25">ROUND(I237*H237,2)</f>
        <v>0</v>
      </c>
      <c r="K237" s="231"/>
      <c r="L237" s="146"/>
      <c r="M237" s="232" t="s">
        <v>504</v>
      </c>
      <c r="N237" s="195" t="s">
        <v>521</v>
      </c>
      <c r="P237" s="233">
        <f t="shared" ref="P237:P262" si="26">O237*H237</f>
        <v>0</v>
      </c>
      <c r="Q237" s="233">
        <v>0</v>
      </c>
      <c r="R237" s="233">
        <f t="shared" ref="R237:R262" si="27">Q237*H237</f>
        <v>0</v>
      </c>
      <c r="S237" s="233">
        <v>0</v>
      </c>
      <c r="T237" s="234">
        <f t="shared" ref="T237:T262" si="28">S237*H237</f>
        <v>0</v>
      </c>
      <c r="AR237" s="235" t="s">
        <v>635</v>
      </c>
      <c r="AT237" s="235" t="s">
        <v>25</v>
      </c>
      <c r="AU237" s="235" t="s">
        <v>13</v>
      </c>
      <c r="AY237" s="138" t="s">
        <v>579</v>
      </c>
      <c r="BE237" s="236">
        <f t="shared" ref="BE237:BE262" si="29">IF(N237="základná",J237,0)</f>
        <v>0</v>
      </c>
      <c r="BF237" s="236">
        <f t="shared" ref="BF237:BF262" si="30">IF(N237="znížená",J237,0)</f>
        <v>0</v>
      </c>
      <c r="BG237" s="236">
        <f t="shared" ref="BG237:BG262" si="31">IF(N237="zákl. prenesená",J237,0)</f>
        <v>0</v>
      </c>
      <c r="BH237" s="236">
        <f t="shared" ref="BH237:BH262" si="32">IF(N237="zníž. prenesená",J237,0)</f>
        <v>0</v>
      </c>
      <c r="BI237" s="236">
        <f t="shared" ref="BI237:BI262" si="33">IF(N237="nulová",J237,0)</f>
        <v>0</v>
      </c>
      <c r="BJ237" s="138" t="s">
        <v>13</v>
      </c>
      <c r="BK237" s="236">
        <f t="shared" ref="BK237:BK262" si="34">ROUND(I237*H237,2)</f>
        <v>0</v>
      </c>
      <c r="BL237" s="138" t="s">
        <v>635</v>
      </c>
      <c r="BM237" s="235" t="s">
        <v>876</v>
      </c>
    </row>
    <row r="238" spans="2:65" s="145" customFormat="1" ht="21.75" customHeight="1" x14ac:dyDescent="0.3">
      <c r="B238" s="196"/>
      <c r="C238" s="227" t="s">
        <v>877</v>
      </c>
      <c r="D238" s="227" t="s">
        <v>25</v>
      </c>
      <c r="E238" s="228" t="s">
        <v>878</v>
      </c>
      <c r="F238" s="229" t="s">
        <v>879</v>
      </c>
      <c r="G238" s="230" t="s">
        <v>32</v>
      </c>
      <c r="H238" s="268">
        <v>2</v>
      </c>
      <c r="I238" s="269"/>
      <c r="J238" s="270">
        <f t="shared" si="25"/>
        <v>0</v>
      </c>
      <c r="K238" s="231"/>
      <c r="L238" s="146"/>
      <c r="M238" s="232" t="s">
        <v>504</v>
      </c>
      <c r="N238" s="195" t="s">
        <v>521</v>
      </c>
      <c r="P238" s="233">
        <f t="shared" si="26"/>
        <v>0</v>
      </c>
      <c r="Q238" s="233">
        <v>1.7000000000000001E-4</v>
      </c>
      <c r="R238" s="233">
        <f t="shared" si="27"/>
        <v>3.4000000000000002E-4</v>
      </c>
      <c r="S238" s="233">
        <v>0.35625000000000001</v>
      </c>
      <c r="T238" s="234">
        <f t="shared" si="28"/>
        <v>0.71250000000000002</v>
      </c>
      <c r="AR238" s="235" t="s">
        <v>635</v>
      </c>
      <c r="AT238" s="235" t="s">
        <v>25</v>
      </c>
      <c r="AU238" s="235" t="s">
        <v>13</v>
      </c>
      <c r="AY238" s="138" t="s">
        <v>579</v>
      </c>
      <c r="BE238" s="236">
        <f t="shared" si="29"/>
        <v>0</v>
      </c>
      <c r="BF238" s="236">
        <f t="shared" si="30"/>
        <v>0</v>
      </c>
      <c r="BG238" s="236">
        <f t="shared" si="31"/>
        <v>0</v>
      </c>
      <c r="BH238" s="236">
        <f t="shared" si="32"/>
        <v>0</v>
      </c>
      <c r="BI238" s="236">
        <f t="shared" si="33"/>
        <v>0</v>
      </c>
      <c r="BJ238" s="138" t="s">
        <v>13</v>
      </c>
      <c r="BK238" s="236">
        <f t="shared" si="34"/>
        <v>0</v>
      </c>
      <c r="BL238" s="138" t="s">
        <v>635</v>
      </c>
      <c r="BM238" s="235" t="s">
        <v>880</v>
      </c>
    </row>
    <row r="239" spans="2:65" s="145" customFormat="1" ht="16.5" customHeight="1" x14ac:dyDescent="0.3">
      <c r="B239" s="196"/>
      <c r="C239" s="227" t="s">
        <v>881</v>
      </c>
      <c r="D239" s="227" t="s">
        <v>25</v>
      </c>
      <c r="E239" s="228" t="s">
        <v>882</v>
      </c>
      <c r="F239" s="229" t="s">
        <v>883</v>
      </c>
      <c r="G239" s="230" t="s">
        <v>32</v>
      </c>
      <c r="H239" s="268">
        <v>2</v>
      </c>
      <c r="I239" s="269"/>
      <c r="J239" s="270">
        <f t="shared" si="25"/>
        <v>0</v>
      </c>
      <c r="K239" s="231"/>
      <c r="L239" s="146"/>
      <c r="M239" s="232" t="s">
        <v>504</v>
      </c>
      <c r="N239" s="195" t="s">
        <v>521</v>
      </c>
      <c r="P239" s="233">
        <f t="shared" si="26"/>
        <v>0</v>
      </c>
      <c r="Q239" s="233">
        <v>0</v>
      </c>
      <c r="R239" s="233">
        <f t="shared" si="27"/>
        <v>0</v>
      </c>
      <c r="S239" s="233">
        <v>0</v>
      </c>
      <c r="T239" s="234">
        <f t="shared" si="28"/>
        <v>0</v>
      </c>
      <c r="AR239" s="235" t="s">
        <v>635</v>
      </c>
      <c r="AT239" s="235" t="s">
        <v>25</v>
      </c>
      <c r="AU239" s="235" t="s">
        <v>13</v>
      </c>
      <c r="AY239" s="138" t="s">
        <v>579</v>
      </c>
      <c r="BE239" s="236">
        <f t="shared" si="29"/>
        <v>0</v>
      </c>
      <c r="BF239" s="236">
        <f t="shared" si="30"/>
        <v>0</v>
      </c>
      <c r="BG239" s="236">
        <f t="shared" si="31"/>
        <v>0</v>
      </c>
      <c r="BH239" s="236">
        <f t="shared" si="32"/>
        <v>0</v>
      </c>
      <c r="BI239" s="236">
        <f t="shared" si="33"/>
        <v>0</v>
      </c>
      <c r="BJ239" s="138" t="s">
        <v>13</v>
      </c>
      <c r="BK239" s="236">
        <f t="shared" si="34"/>
        <v>0</v>
      </c>
      <c r="BL239" s="138" t="s">
        <v>635</v>
      </c>
      <c r="BM239" s="235" t="s">
        <v>884</v>
      </c>
    </row>
    <row r="240" spans="2:65" s="145" customFormat="1" ht="37.950000000000003" customHeight="1" x14ac:dyDescent="0.3">
      <c r="B240" s="196"/>
      <c r="C240" s="244" t="s">
        <v>885</v>
      </c>
      <c r="D240" s="244" t="s">
        <v>29</v>
      </c>
      <c r="E240" s="245" t="s">
        <v>886</v>
      </c>
      <c r="F240" s="246" t="s">
        <v>887</v>
      </c>
      <c r="G240" s="247" t="s">
        <v>32</v>
      </c>
      <c r="H240" s="274">
        <v>2</v>
      </c>
      <c r="I240" s="275"/>
      <c r="J240" s="276">
        <f t="shared" si="25"/>
        <v>0</v>
      </c>
      <c r="K240" s="248"/>
      <c r="L240" s="249"/>
      <c r="M240" s="250" t="s">
        <v>504</v>
      </c>
      <c r="N240" s="251" t="s">
        <v>521</v>
      </c>
      <c r="P240" s="233">
        <f t="shared" si="26"/>
        <v>0</v>
      </c>
      <c r="Q240" s="233">
        <v>0.16259999999999999</v>
      </c>
      <c r="R240" s="233">
        <f t="shared" si="27"/>
        <v>0.32519999999999999</v>
      </c>
      <c r="S240" s="233">
        <v>0</v>
      </c>
      <c r="T240" s="234">
        <f t="shared" si="28"/>
        <v>0</v>
      </c>
      <c r="AR240" s="235" t="s">
        <v>666</v>
      </c>
      <c r="AT240" s="235" t="s">
        <v>29</v>
      </c>
      <c r="AU240" s="235" t="s">
        <v>13</v>
      </c>
      <c r="AY240" s="138" t="s">
        <v>579</v>
      </c>
      <c r="BE240" s="236">
        <f t="shared" si="29"/>
        <v>0</v>
      </c>
      <c r="BF240" s="236">
        <f t="shared" si="30"/>
        <v>0</v>
      </c>
      <c r="BG240" s="236">
        <f t="shared" si="31"/>
        <v>0</v>
      </c>
      <c r="BH240" s="236">
        <f t="shared" si="32"/>
        <v>0</v>
      </c>
      <c r="BI240" s="236">
        <f t="shared" si="33"/>
        <v>0</v>
      </c>
      <c r="BJ240" s="138" t="s">
        <v>13</v>
      </c>
      <c r="BK240" s="236">
        <f t="shared" si="34"/>
        <v>0</v>
      </c>
      <c r="BL240" s="138" t="s">
        <v>635</v>
      </c>
      <c r="BM240" s="235" t="s">
        <v>888</v>
      </c>
    </row>
    <row r="241" spans="2:65" s="145" customFormat="1" ht="16.5" customHeight="1" x14ac:dyDescent="0.3">
      <c r="B241" s="196"/>
      <c r="C241" s="244" t="s">
        <v>889</v>
      </c>
      <c r="D241" s="244" t="s">
        <v>29</v>
      </c>
      <c r="E241" s="245" t="s">
        <v>890</v>
      </c>
      <c r="F241" s="246" t="s">
        <v>891</v>
      </c>
      <c r="G241" s="247" t="s">
        <v>32</v>
      </c>
      <c r="H241" s="274">
        <v>1</v>
      </c>
      <c r="I241" s="275"/>
      <c r="J241" s="276">
        <f t="shared" si="25"/>
        <v>0</v>
      </c>
      <c r="K241" s="248"/>
      <c r="L241" s="249"/>
      <c r="M241" s="250" t="s">
        <v>504</v>
      </c>
      <c r="N241" s="251" t="s">
        <v>521</v>
      </c>
      <c r="P241" s="233">
        <f t="shared" si="26"/>
        <v>0</v>
      </c>
      <c r="Q241" s="233">
        <v>0</v>
      </c>
      <c r="R241" s="233">
        <f t="shared" si="27"/>
        <v>0</v>
      </c>
      <c r="S241" s="233">
        <v>0</v>
      </c>
      <c r="T241" s="234">
        <f t="shared" si="28"/>
        <v>0</v>
      </c>
      <c r="AR241" s="235" t="s">
        <v>666</v>
      </c>
      <c r="AT241" s="235" t="s">
        <v>29</v>
      </c>
      <c r="AU241" s="235" t="s">
        <v>13</v>
      </c>
      <c r="AY241" s="138" t="s">
        <v>579</v>
      </c>
      <c r="BE241" s="236">
        <f t="shared" si="29"/>
        <v>0</v>
      </c>
      <c r="BF241" s="236">
        <f t="shared" si="30"/>
        <v>0</v>
      </c>
      <c r="BG241" s="236">
        <f t="shared" si="31"/>
        <v>0</v>
      </c>
      <c r="BH241" s="236">
        <f t="shared" si="32"/>
        <v>0</v>
      </c>
      <c r="BI241" s="236">
        <f t="shared" si="33"/>
        <v>0</v>
      </c>
      <c r="BJ241" s="138" t="s">
        <v>13</v>
      </c>
      <c r="BK241" s="236">
        <f t="shared" si="34"/>
        <v>0</v>
      </c>
      <c r="BL241" s="138" t="s">
        <v>635</v>
      </c>
      <c r="BM241" s="235" t="s">
        <v>892</v>
      </c>
    </row>
    <row r="242" spans="2:65" s="145" customFormat="1" ht="16.5" customHeight="1" x14ac:dyDescent="0.3">
      <c r="B242" s="196"/>
      <c r="C242" s="244" t="s">
        <v>893</v>
      </c>
      <c r="D242" s="244" t="s">
        <v>29</v>
      </c>
      <c r="E242" s="245" t="s">
        <v>894</v>
      </c>
      <c r="F242" s="246" t="s">
        <v>895</v>
      </c>
      <c r="G242" s="247" t="s">
        <v>32</v>
      </c>
      <c r="H242" s="274">
        <v>3</v>
      </c>
      <c r="I242" s="275"/>
      <c r="J242" s="276">
        <f t="shared" si="25"/>
        <v>0</v>
      </c>
      <c r="K242" s="248"/>
      <c r="L242" s="249"/>
      <c r="M242" s="250" t="s">
        <v>504</v>
      </c>
      <c r="N242" s="251" t="s">
        <v>521</v>
      </c>
      <c r="P242" s="233">
        <f t="shared" si="26"/>
        <v>0</v>
      </c>
      <c r="Q242" s="233">
        <v>1E-4</v>
      </c>
      <c r="R242" s="233">
        <f t="shared" si="27"/>
        <v>3.0000000000000003E-4</v>
      </c>
      <c r="S242" s="233">
        <v>0</v>
      </c>
      <c r="T242" s="234">
        <f t="shared" si="28"/>
        <v>0</v>
      </c>
      <c r="AR242" s="235" t="s">
        <v>666</v>
      </c>
      <c r="AT242" s="235" t="s">
        <v>29</v>
      </c>
      <c r="AU242" s="235" t="s">
        <v>13</v>
      </c>
      <c r="AY242" s="138" t="s">
        <v>579</v>
      </c>
      <c r="BE242" s="236">
        <f t="shared" si="29"/>
        <v>0</v>
      </c>
      <c r="BF242" s="236">
        <f t="shared" si="30"/>
        <v>0</v>
      </c>
      <c r="BG242" s="236">
        <f t="shared" si="31"/>
        <v>0</v>
      </c>
      <c r="BH242" s="236">
        <f t="shared" si="32"/>
        <v>0</v>
      </c>
      <c r="BI242" s="236">
        <f t="shared" si="33"/>
        <v>0</v>
      </c>
      <c r="BJ242" s="138" t="s">
        <v>13</v>
      </c>
      <c r="BK242" s="236">
        <f t="shared" si="34"/>
        <v>0</v>
      </c>
      <c r="BL242" s="138" t="s">
        <v>635</v>
      </c>
      <c r="BM242" s="235" t="s">
        <v>896</v>
      </c>
    </row>
    <row r="243" spans="2:65" s="145" customFormat="1" ht="16.5" customHeight="1" x14ac:dyDescent="0.3">
      <c r="B243" s="196"/>
      <c r="C243" s="227" t="s">
        <v>897</v>
      </c>
      <c r="D243" s="227" t="s">
        <v>25</v>
      </c>
      <c r="E243" s="228" t="s">
        <v>898</v>
      </c>
      <c r="F243" s="229" t="s">
        <v>899</v>
      </c>
      <c r="G243" s="230" t="s">
        <v>356</v>
      </c>
      <c r="H243" s="268">
        <v>1</v>
      </c>
      <c r="I243" s="269"/>
      <c r="J243" s="270">
        <f t="shared" si="25"/>
        <v>0</v>
      </c>
      <c r="K243" s="231"/>
      <c r="L243" s="146"/>
      <c r="M243" s="232" t="s">
        <v>504</v>
      </c>
      <c r="N243" s="195" t="s">
        <v>521</v>
      </c>
      <c r="P243" s="233">
        <f t="shared" si="26"/>
        <v>0</v>
      </c>
      <c r="Q243" s="233">
        <v>1.48E-3</v>
      </c>
      <c r="R243" s="233">
        <f t="shared" si="27"/>
        <v>1.48E-3</v>
      </c>
      <c r="S243" s="233">
        <v>0</v>
      </c>
      <c r="T243" s="234">
        <f t="shared" si="28"/>
        <v>0</v>
      </c>
      <c r="AR243" s="235" t="s">
        <v>635</v>
      </c>
      <c r="AT243" s="235" t="s">
        <v>25</v>
      </c>
      <c r="AU243" s="235" t="s">
        <v>13</v>
      </c>
      <c r="AY243" s="138" t="s">
        <v>579</v>
      </c>
      <c r="BE243" s="236">
        <f t="shared" si="29"/>
        <v>0</v>
      </c>
      <c r="BF243" s="236">
        <f t="shared" si="30"/>
        <v>0</v>
      </c>
      <c r="BG243" s="236">
        <f t="shared" si="31"/>
        <v>0</v>
      </c>
      <c r="BH243" s="236">
        <f t="shared" si="32"/>
        <v>0</v>
      </c>
      <c r="BI243" s="236">
        <f t="shared" si="33"/>
        <v>0</v>
      </c>
      <c r="BJ243" s="138" t="s">
        <v>13</v>
      </c>
      <c r="BK243" s="236">
        <f t="shared" si="34"/>
        <v>0</v>
      </c>
      <c r="BL243" s="138" t="s">
        <v>635</v>
      </c>
      <c r="BM243" s="235" t="s">
        <v>900</v>
      </c>
    </row>
    <row r="244" spans="2:65" s="145" customFormat="1" ht="24.15" customHeight="1" x14ac:dyDescent="0.3">
      <c r="B244" s="196"/>
      <c r="C244" s="244" t="s">
        <v>901</v>
      </c>
      <c r="D244" s="244" t="s">
        <v>29</v>
      </c>
      <c r="E244" s="245" t="s">
        <v>902</v>
      </c>
      <c r="F244" s="246" t="s">
        <v>903</v>
      </c>
      <c r="G244" s="247" t="s">
        <v>32</v>
      </c>
      <c r="H244" s="274">
        <v>1</v>
      </c>
      <c r="I244" s="275"/>
      <c r="J244" s="276">
        <f t="shared" si="25"/>
        <v>0</v>
      </c>
      <c r="K244" s="248"/>
      <c r="L244" s="249"/>
      <c r="M244" s="250" t="s">
        <v>504</v>
      </c>
      <c r="N244" s="251" t="s">
        <v>521</v>
      </c>
      <c r="P244" s="233">
        <f t="shared" si="26"/>
        <v>0</v>
      </c>
      <c r="Q244" s="233">
        <v>0</v>
      </c>
      <c r="R244" s="233">
        <f t="shared" si="27"/>
        <v>0</v>
      </c>
      <c r="S244" s="233">
        <v>0</v>
      </c>
      <c r="T244" s="234">
        <f t="shared" si="28"/>
        <v>0</v>
      </c>
      <c r="AR244" s="235" t="s">
        <v>666</v>
      </c>
      <c r="AT244" s="235" t="s">
        <v>29</v>
      </c>
      <c r="AU244" s="235" t="s">
        <v>13</v>
      </c>
      <c r="AY244" s="138" t="s">
        <v>579</v>
      </c>
      <c r="BE244" s="236">
        <f t="shared" si="29"/>
        <v>0</v>
      </c>
      <c r="BF244" s="236">
        <f t="shared" si="30"/>
        <v>0</v>
      </c>
      <c r="BG244" s="236">
        <f t="shared" si="31"/>
        <v>0</v>
      </c>
      <c r="BH244" s="236">
        <f t="shared" si="32"/>
        <v>0</v>
      </c>
      <c r="BI244" s="236">
        <f t="shared" si="33"/>
        <v>0</v>
      </c>
      <c r="BJ244" s="138" t="s">
        <v>13</v>
      </c>
      <c r="BK244" s="236">
        <f t="shared" si="34"/>
        <v>0</v>
      </c>
      <c r="BL244" s="138" t="s">
        <v>635</v>
      </c>
      <c r="BM244" s="235" t="s">
        <v>904</v>
      </c>
    </row>
    <row r="245" spans="2:65" s="145" customFormat="1" ht="16.5" customHeight="1" x14ac:dyDescent="0.3">
      <c r="B245" s="196"/>
      <c r="C245" s="244" t="s">
        <v>905</v>
      </c>
      <c r="D245" s="244" t="s">
        <v>29</v>
      </c>
      <c r="E245" s="245" t="s">
        <v>906</v>
      </c>
      <c r="F245" s="246" t="s">
        <v>907</v>
      </c>
      <c r="G245" s="247" t="s">
        <v>32</v>
      </c>
      <c r="H245" s="274">
        <v>1</v>
      </c>
      <c r="I245" s="275"/>
      <c r="J245" s="276">
        <f t="shared" si="25"/>
        <v>0</v>
      </c>
      <c r="K245" s="248"/>
      <c r="L245" s="249"/>
      <c r="M245" s="250" t="s">
        <v>504</v>
      </c>
      <c r="N245" s="251" t="s">
        <v>521</v>
      </c>
      <c r="P245" s="233">
        <f t="shared" si="26"/>
        <v>0</v>
      </c>
      <c r="Q245" s="233">
        <v>9.2800000000000001E-3</v>
      </c>
      <c r="R245" s="233">
        <f t="shared" si="27"/>
        <v>9.2800000000000001E-3</v>
      </c>
      <c r="S245" s="233">
        <v>0</v>
      </c>
      <c r="T245" s="234">
        <f t="shared" si="28"/>
        <v>0</v>
      </c>
      <c r="AR245" s="235" t="s">
        <v>666</v>
      </c>
      <c r="AT245" s="235" t="s">
        <v>29</v>
      </c>
      <c r="AU245" s="235" t="s">
        <v>13</v>
      </c>
      <c r="AY245" s="138" t="s">
        <v>579</v>
      </c>
      <c r="BE245" s="236">
        <f t="shared" si="29"/>
        <v>0</v>
      </c>
      <c r="BF245" s="236">
        <f t="shared" si="30"/>
        <v>0</v>
      </c>
      <c r="BG245" s="236">
        <f t="shared" si="31"/>
        <v>0</v>
      </c>
      <c r="BH245" s="236">
        <f t="shared" si="32"/>
        <v>0</v>
      </c>
      <c r="BI245" s="236">
        <f t="shared" si="33"/>
        <v>0</v>
      </c>
      <c r="BJ245" s="138" t="s">
        <v>13</v>
      </c>
      <c r="BK245" s="236">
        <f t="shared" si="34"/>
        <v>0</v>
      </c>
      <c r="BL245" s="138" t="s">
        <v>635</v>
      </c>
      <c r="BM245" s="235" t="s">
        <v>908</v>
      </c>
    </row>
    <row r="246" spans="2:65" s="145" customFormat="1" ht="24.15" customHeight="1" x14ac:dyDescent="0.3">
      <c r="B246" s="196"/>
      <c r="C246" s="244" t="s">
        <v>909</v>
      </c>
      <c r="D246" s="244" t="s">
        <v>29</v>
      </c>
      <c r="E246" s="245" t="s">
        <v>910</v>
      </c>
      <c r="F246" s="246" t="s">
        <v>911</v>
      </c>
      <c r="G246" s="247" t="s">
        <v>32</v>
      </c>
      <c r="H246" s="274">
        <v>1</v>
      </c>
      <c r="I246" s="275"/>
      <c r="J246" s="276">
        <f t="shared" si="25"/>
        <v>0</v>
      </c>
      <c r="K246" s="248"/>
      <c r="L246" s="249"/>
      <c r="M246" s="250" t="s">
        <v>504</v>
      </c>
      <c r="N246" s="251" t="s">
        <v>521</v>
      </c>
      <c r="P246" s="233">
        <f t="shared" si="26"/>
        <v>0</v>
      </c>
      <c r="Q246" s="233">
        <v>0</v>
      </c>
      <c r="R246" s="233">
        <f t="shared" si="27"/>
        <v>0</v>
      </c>
      <c r="S246" s="233">
        <v>0</v>
      </c>
      <c r="T246" s="234">
        <f t="shared" si="28"/>
        <v>0</v>
      </c>
      <c r="AR246" s="235" t="s">
        <v>666</v>
      </c>
      <c r="AT246" s="235" t="s">
        <v>29</v>
      </c>
      <c r="AU246" s="235" t="s">
        <v>13</v>
      </c>
      <c r="AY246" s="138" t="s">
        <v>579</v>
      </c>
      <c r="BE246" s="236">
        <f t="shared" si="29"/>
        <v>0</v>
      </c>
      <c r="BF246" s="236">
        <f t="shared" si="30"/>
        <v>0</v>
      </c>
      <c r="BG246" s="236">
        <f t="shared" si="31"/>
        <v>0</v>
      </c>
      <c r="BH246" s="236">
        <f t="shared" si="32"/>
        <v>0</v>
      </c>
      <c r="BI246" s="236">
        <f t="shared" si="33"/>
        <v>0</v>
      </c>
      <c r="BJ246" s="138" t="s">
        <v>13</v>
      </c>
      <c r="BK246" s="236">
        <f t="shared" si="34"/>
        <v>0</v>
      </c>
      <c r="BL246" s="138" t="s">
        <v>635</v>
      </c>
      <c r="BM246" s="235" t="s">
        <v>912</v>
      </c>
    </row>
    <row r="247" spans="2:65" s="145" customFormat="1" ht="37.950000000000003" customHeight="1" x14ac:dyDescent="0.3">
      <c r="B247" s="196"/>
      <c r="C247" s="244" t="s">
        <v>913</v>
      </c>
      <c r="D247" s="244" t="s">
        <v>29</v>
      </c>
      <c r="E247" s="245" t="s">
        <v>914</v>
      </c>
      <c r="F247" s="246" t="s">
        <v>915</v>
      </c>
      <c r="G247" s="247" t="s">
        <v>32</v>
      </c>
      <c r="H247" s="274">
        <v>1</v>
      </c>
      <c r="I247" s="275"/>
      <c r="J247" s="276">
        <f t="shared" si="25"/>
        <v>0</v>
      </c>
      <c r="K247" s="248"/>
      <c r="L247" s="249"/>
      <c r="M247" s="250" t="s">
        <v>504</v>
      </c>
      <c r="N247" s="251" t="s">
        <v>521</v>
      </c>
      <c r="P247" s="233">
        <f t="shared" si="26"/>
        <v>0</v>
      </c>
      <c r="Q247" s="233">
        <v>0</v>
      </c>
      <c r="R247" s="233">
        <f t="shared" si="27"/>
        <v>0</v>
      </c>
      <c r="S247" s="233">
        <v>0</v>
      </c>
      <c r="T247" s="234">
        <f t="shared" si="28"/>
        <v>0</v>
      </c>
      <c r="AR247" s="235" t="s">
        <v>666</v>
      </c>
      <c r="AT247" s="235" t="s">
        <v>29</v>
      </c>
      <c r="AU247" s="235" t="s">
        <v>13</v>
      </c>
      <c r="AY247" s="138" t="s">
        <v>579</v>
      </c>
      <c r="BE247" s="236">
        <f t="shared" si="29"/>
        <v>0</v>
      </c>
      <c r="BF247" s="236">
        <f t="shared" si="30"/>
        <v>0</v>
      </c>
      <c r="BG247" s="236">
        <f t="shared" si="31"/>
        <v>0</v>
      </c>
      <c r="BH247" s="236">
        <f t="shared" si="32"/>
        <v>0</v>
      </c>
      <c r="BI247" s="236">
        <f t="shared" si="33"/>
        <v>0</v>
      </c>
      <c r="BJ247" s="138" t="s">
        <v>13</v>
      </c>
      <c r="BK247" s="236">
        <f t="shared" si="34"/>
        <v>0</v>
      </c>
      <c r="BL247" s="138" t="s">
        <v>635</v>
      </c>
      <c r="BM247" s="235" t="s">
        <v>916</v>
      </c>
    </row>
    <row r="248" spans="2:65" s="145" customFormat="1" ht="21.75" customHeight="1" x14ac:dyDescent="0.3">
      <c r="B248" s="196"/>
      <c r="C248" s="244" t="s">
        <v>917</v>
      </c>
      <c r="D248" s="244" t="s">
        <v>29</v>
      </c>
      <c r="E248" s="245" t="s">
        <v>918</v>
      </c>
      <c r="F248" s="246" t="s">
        <v>919</v>
      </c>
      <c r="G248" s="247" t="s">
        <v>32</v>
      </c>
      <c r="H248" s="274">
        <v>1</v>
      </c>
      <c r="I248" s="275"/>
      <c r="J248" s="276">
        <f t="shared" si="25"/>
        <v>0</v>
      </c>
      <c r="K248" s="248"/>
      <c r="L248" s="249"/>
      <c r="M248" s="250" t="s">
        <v>504</v>
      </c>
      <c r="N248" s="251" t="s">
        <v>521</v>
      </c>
      <c r="P248" s="233">
        <f t="shared" si="26"/>
        <v>0</v>
      </c>
      <c r="Q248" s="233">
        <v>0</v>
      </c>
      <c r="R248" s="233">
        <f t="shared" si="27"/>
        <v>0</v>
      </c>
      <c r="S248" s="233">
        <v>0</v>
      </c>
      <c r="T248" s="234">
        <f t="shared" si="28"/>
        <v>0</v>
      </c>
      <c r="AR248" s="235" t="s">
        <v>666</v>
      </c>
      <c r="AT248" s="235" t="s">
        <v>29</v>
      </c>
      <c r="AU248" s="235" t="s">
        <v>13</v>
      </c>
      <c r="AY248" s="138" t="s">
        <v>579</v>
      </c>
      <c r="BE248" s="236">
        <f t="shared" si="29"/>
        <v>0</v>
      </c>
      <c r="BF248" s="236">
        <f t="shared" si="30"/>
        <v>0</v>
      </c>
      <c r="BG248" s="236">
        <f t="shared" si="31"/>
        <v>0</v>
      </c>
      <c r="BH248" s="236">
        <f t="shared" si="32"/>
        <v>0</v>
      </c>
      <c r="BI248" s="236">
        <f t="shared" si="33"/>
        <v>0</v>
      </c>
      <c r="BJ248" s="138" t="s">
        <v>13</v>
      </c>
      <c r="BK248" s="236">
        <f t="shared" si="34"/>
        <v>0</v>
      </c>
      <c r="BL248" s="138" t="s">
        <v>635</v>
      </c>
      <c r="BM248" s="235" t="s">
        <v>920</v>
      </c>
    </row>
    <row r="249" spans="2:65" s="145" customFormat="1" ht="16.5" customHeight="1" x14ac:dyDescent="0.3">
      <c r="B249" s="196"/>
      <c r="C249" s="227" t="s">
        <v>921</v>
      </c>
      <c r="D249" s="227" t="s">
        <v>25</v>
      </c>
      <c r="E249" s="228" t="s">
        <v>922</v>
      </c>
      <c r="F249" s="229" t="s">
        <v>923</v>
      </c>
      <c r="G249" s="230" t="s">
        <v>356</v>
      </c>
      <c r="H249" s="268">
        <v>1</v>
      </c>
      <c r="I249" s="269"/>
      <c r="J249" s="270">
        <f t="shared" si="25"/>
        <v>0</v>
      </c>
      <c r="K249" s="231"/>
      <c r="L249" s="146"/>
      <c r="M249" s="232" t="s">
        <v>504</v>
      </c>
      <c r="N249" s="195" t="s">
        <v>521</v>
      </c>
      <c r="P249" s="233">
        <f t="shared" si="26"/>
        <v>0</v>
      </c>
      <c r="Q249" s="233">
        <v>2.2000000000000001E-3</v>
      </c>
      <c r="R249" s="233">
        <f t="shared" si="27"/>
        <v>2.2000000000000001E-3</v>
      </c>
      <c r="S249" s="233">
        <v>0</v>
      </c>
      <c r="T249" s="234">
        <f t="shared" si="28"/>
        <v>0</v>
      </c>
      <c r="AR249" s="235" t="s">
        <v>635</v>
      </c>
      <c r="AT249" s="235" t="s">
        <v>25</v>
      </c>
      <c r="AU249" s="235" t="s">
        <v>13</v>
      </c>
      <c r="AY249" s="138" t="s">
        <v>579</v>
      </c>
      <c r="BE249" s="236">
        <f t="shared" si="29"/>
        <v>0</v>
      </c>
      <c r="BF249" s="236">
        <f t="shared" si="30"/>
        <v>0</v>
      </c>
      <c r="BG249" s="236">
        <f t="shared" si="31"/>
        <v>0</v>
      </c>
      <c r="BH249" s="236">
        <f t="shared" si="32"/>
        <v>0</v>
      </c>
      <c r="BI249" s="236">
        <f t="shared" si="33"/>
        <v>0</v>
      </c>
      <c r="BJ249" s="138" t="s">
        <v>13</v>
      </c>
      <c r="BK249" s="236">
        <f t="shared" si="34"/>
        <v>0</v>
      </c>
      <c r="BL249" s="138" t="s">
        <v>635</v>
      </c>
      <c r="BM249" s="235" t="s">
        <v>924</v>
      </c>
    </row>
    <row r="250" spans="2:65" s="145" customFormat="1" ht="16.5" customHeight="1" x14ac:dyDescent="0.3">
      <c r="B250" s="196"/>
      <c r="C250" s="244" t="s">
        <v>925</v>
      </c>
      <c r="D250" s="244" t="s">
        <v>29</v>
      </c>
      <c r="E250" s="245" t="s">
        <v>926</v>
      </c>
      <c r="F250" s="246" t="s">
        <v>927</v>
      </c>
      <c r="G250" s="247" t="s">
        <v>32</v>
      </c>
      <c r="H250" s="274">
        <v>1</v>
      </c>
      <c r="I250" s="275"/>
      <c r="J250" s="276">
        <f t="shared" si="25"/>
        <v>0</v>
      </c>
      <c r="K250" s="248"/>
      <c r="L250" s="249"/>
      <c r="M250" s="250" t="s">
        <v>504</v>
      </c>
      <c r="N250" s="251" t="s">
        <v>521</v>
      </c>
      <c r="P250" s="233">
        <f t="shared" si="26"/>
        <v>0</v>
      </c>
      <c r="Q250" s="233">
        <v>0</v>
      </c>
      <c r="R250" s="233">
        <f t="shared" si="27"/>
        <v>0</v>
      </c>
      <c r="S250" s="233">
        <v>0</v>
      </c>
      <c r="T250" s="234">
        <f t="shared" si="28"/>
        <v>0</v>
      </c>
      <c r="AR250" s="235" t="s">
        <v>666</v>
      </c>
      <c r="AT250" s="235" t="s">
        <v>29</v>
      </c>
      <c r="AU250" s="235" t="s">
        <v>13</v>
      </c>
      <c r="AY250" s="138" t="s">
        <v>579</v>
      </c>
      <c r="BE250" s="236">
        <f t="shared" si="29"/>
        <v>0</v>
      </c>
      <c r="BF250" s="236">
        <f t="shared" si="30"/>
        <v>0</v>
      </c>
      <c r="BG250" s="236">
        <f t="shared" si="31"/>
        <v>0</v>
      </c>
      <c r="BH250" s="236">
        <f t="shared" si="32"/>
        <v>0</v>
      </c>
      <c r="BI250" s="236">
        <f t="shared" si="33"/>
        <v>0</v>
      </c>
      <c r="BJ250" s="138" t="s">
        <v>13</v>
      </c>
      <c r="BK250" s="236">
        <f t="shared" si="34"/>
        <v>0</v>
      </c>
      <c r="BL250" s="138" t="s">
        <v>635</v>
      </c>
      <c r="BM250" s="235" t="s">
        <v>928</v>
      </c>
    </row>
    <row r="251" spans="2:65" s="145" customFormat="1" ht="24.15" customHeight="1" x14ac:dyDescent="0.3">
      <c r="B251" s="196"/>
      <c r="C251" s="244" t="s">
        <v>929</v>
      </c>
      <c r="D251" s="244" t="s">
        <v>29</v>
      </c>
      <c r="E251" s="245" t="s">
        <v>930</v>
      </c>
      <c r="F251" s="246" t="s">
        <v>931</v>
      </c>
      <c r="G251" s="247" t="s">
        <v>800</v>
      </c>
      <c r="H251" s="274">
        <v>1</v>
      </c>
      <c r="I251" s="275"/>
      <c r="J251" s="276">
        <f t="shared" si="25"/>
        <v>0</v>
      </c>
      <c r="K251" s="248"/>
      <c r="L251" s="249"/>
      <c r="M251" s="250" t="s">
        <v>504</v>
      </c>
      <c r="N251" s="251" t="s">
        <v>521</v>
      </c>
      <c r="P251" s="233">
        <f t="shared" si="26"/>
        <v>0</v>
      </c>
      <c r="Q251" s="233">
        <v>0.01</v>
      </c>
      <c r="R251" s="233">
        <f t="shared" si="27"/>
        <v>0.01</v>
      </c>
      <c r="S251" s="233">
        <v>0</v>
      </c>
      <c r="T251" s="234">
        <f t="shared" si="28"/>
        <v>0</v>
      </c>
      <c r="AR251" s="235" t="s">
        <v>666</v>
      </c>
      <c r="AT251" s="235" t="s">
        <v>29</v>
      </c>
      <c r="AU251" s="235" t="s">
        <v>13</v>
      </c>
      <c r="AY251" s="138" t="s">
        <v>579</v>
      </c>
      <c r="BE251" s="236">
        <f t="shared" si="29"/>
        <v>0</v>
      </c>
      <c r="BF251" s="236">
        <f t="shared" si="30"/>
        <v>0</v>
      </c>
      <c r="BG251" s="236">
        <f t="shared" si="31"/>
        <v>0</v>
      </c>
      <c r="BH251" s="236">
        <f t="shared" si="32"/>
        <v>0</v>
      </c>
      <c r="BI251" s="236">
        <f t="shared" si="33"/>
        <v>0</v>
      </c>
      <c r="BJ251" s="138" t="s">
        <v>13</v>
      </c>
      <c r="BK251" s="236">
        <f t="shared" si="34"/>
        <v>0</v>
      </c>
      <c r="BL251" s="138" t="s">
        <v>635</v>
      </c>
      <c r="BM251" s="235" t="s">
        <v>932</v>
      </c>
    </row>
    <row r="252" spans="2:65" s="145" customFormat="1" ht="16.5" customHeight="1" x14ac:dyDescent="0.3">
      <c r="B252" s="196"/>
      <c r="C252" s="244" t="s">
        <v>933</v>
      </c>
      <c r="D252" s="244" t="s">
        <v>29</v>
      </c>
      <c r="E252" s="245" t="s">
        <v>934</v>
      </c>
      <c r="F252" s="246" t="s">
        <v>935</v>
      </c>
      <c r="G252" s="247" t="s">
        <v>32</v>
      </c>
      <c r="H252" s="274">
        <v>2</v>
      </c>
      <c r="I252" s="275"/>
      <c r="J252" s="276">
        <f t="shared" si="25"/>
        <v>0</v>
      </c>
      <c r="K252" s="248"/>
      <c r="L252" s="249"/>
      <c r="M252" s="250" t="s">
        <v>504</v>
      </c>
      <c r="N252" s="251" t="s">
        <v>521</v>
      </c>
      <c r="P252" s="233">
        <f t="shared" si="26"/>
        <v>0</v>
      </c>
      <c r="Q252" s="233">
        <v>8.9999999999999998E-4</v>
      </c>
      <c r="R252" s="233">
        <f t="shared" si="27"/>
        <v>1.8E-3</v>
      </c>
      <c r="S252" s="233">
        <v>0</v>
      </c>
      <c r="T252" s="234">
        <f t="shared" si="28"/>
        <v>0</v>
      </c>
      <c r="AR252" s="235" t="s">
        <v>666</v>
      </c>
      <c r="AT252" s="235" t="s">
        <v>29</v>
      </c>
      <c r="AU252" s="235" t="s">
        <v>13</v>
      </c>
      <c r="AY252" s="138" t="s">
        <v>579</v>
      </c>
      <c r="BE252" s="236">
        <f t="shared" si="29"/>
        <v>0</v>
      </c>
      <c r="BF252" s="236">
        <f t="shared" si="30"/>
        <v>0</v>
      </c>
      <c r="BG252" s="236">
        <f t="shared" si="31"/>
        <v>0</v>
      </c>
      <c r="BH252" s="236">
        <f t="shared" si="32"/>
        <v>0</v>
      </c>
      <c r="BI252" s="236">
        <f t="shared" si="33"/>
        <v>0</v>
      </c>
      <c r="BJ252" s="138" t="s">
        <v>13</v>
      </c>
      <c r="BK252" s="236">
        <f t="shared" si="34"/>
        <v>0</v>
      </c>
      <c r="BL252" s="138" t="s">
        <v>635</v>
      </c>
      <c r="BM252" s="235" t="s">
        <v>936</v>
      </c>
    </row>
    <row r="253" spans="2:65" s="145" customFormat="1" ht="16.5" customHeight="1" x14ac:dyDescent="0.3">
      <c r="B253" s="196"/>
      <c r="C253" s="244" t="s">
        <v>937</v>
      </c>
      <c r="D253" s="244" t="s">
        <v>29</v>
      </c>
      <c r="E253" s="245" t="s">
        <v>938</v>
      </c>
      <c r="F253" s="246" t="s">
        <v>939</v>
      </c>
      <c r="G253" s="247" t="s">
        <v>32</v>
      </c>
      <c r="H253" s="274">
        <v>1</v>
      </c>
      <c r="I253" s="275"/>
      <c r="J253" s="276">
        <f t="shared" si="25"/>
        <v>0</v>
      </c>
      <c r="K253" s="248"/>
      <c r="L253" s="249"/>
      <c r="M253" s="250" t="s">
        <v>504</v>
      </c>
      <c r="N253" s="251" t="s">
        <v>521</v>
      </c>
      <c r="P253" s="233">
        <f t="shared" si="26"/>
        <v>0</v>
      </c>
      <c r="Q253" s="233">
        <v>8.9999999999999998E-4</v>
      </c>
      <c r="R253" s="233">
        <f t="shared" si="27"/>
        <v>8.9999999999999998E-4</v>
      </c>
      <c r="S253" s="233">
        <v>0</v>
      </c>
      <c r="T253" s="234">
        <f t="shared" si="28"/>
        <v>0</v>
      </c>
      <c r="AR253" s="235" t="s">
        <v>666</v>
      </c>
      <c r="AT253" s="235" t="s">
        <v>29</v>
      </c>
      <c r="AU253" s="235" t="s">
        <v>13</v>
      </c>
      <c r="AY253" s="138" t="s">
        <v>579</v>
      </c>
      <c r="BE253" s="236">
        <f t="shared" si="29"/>
        <v>0</v>
      </c>
      <c r="BF253" s="236">
        <f t="shared" si="30"/>
        <v>0</v>
      </c>
      <c r="BG253" s="236">
        <f t="shared" si="31"/>
        <v>0</v>
      </c>
      <c r="BH253" s="236">
        <f t="shared" si="32"/>
        <v>0</v>
      </c>
      <c r="BI253" s="236">
        <f t="shared" si="33"/>
        <v>0</v>
      </c>
      <c r="BJ253" s="138" t="s">
        <v>13</v>
      </c>
      <c r="BK253" s="236">
        <f t="shared" si="34"/>
        <v>0</v>
      </c>
      <c r="BL253" s="138" t="s">
        <v>635</v>
      </c>
      <c r="BM253" s="235" t="s">
        <v>940</v>
      </c>
    </row>
    <row r="254" spans="2:65" s="145" customFormat="1" ht="16.5" customHeight="1" x14ac:dyDescent="0.3">
      <c r="B254" s="196"/>
      <c r="C254" s="244" t="s">
        <v>941</v>
      </c>
      <c r="D254" s="244" t="s">
        <v>29</v>
      </c>
      <c r="E254" s="245" t="s">
        <v>942</v>
      </c>
      <c r="F254" s="246" t="s">
        <v>943</v>
      </c>
      <c r="G254" s="247" t="s">
        <v>32</v>
      </c>
      <c r="H254" s="274">
        <v>1</v>
      </c>
      <c r="I254" s="275"/>
      <c r="J254" s="276">
        <f t="shared" si="25"/>
        <v>0</v>
      </c>
      <c r="K254" s="248"/>
      <c r="L254" s="249"/>
      <c r="M254" s="250" t="s">
        <v>504</v>
      </c>
      <c r="N254" s="251" t="s">
        <v>521</v>
      </c>
      <c r="P254" s="233">
        <f t="shared" si="26"/>
        <v>0</v>
      </c>
      <c r="Q254" s="233">
        <v>8.9999999999999998E-4</v>
      </c>
      <c r="R254" s="233">
        <f t="shared" si="27"/>
        <v>8.9999999999999998E-4</v>
      </c>
      <c r="S254" s="233">
        <v>0</v>
      </c>
      <c r="T254" s="234">
        <f t="shared" si="28"/>
        <v>0</v>
      </c>
      <c r="AR254" s="235" t="s">
        <v>666</v>
      </c>
      <c r="AT254" s="235" t="s">
        <v>29</v>
      </c>
      <c r="AU254" s="235" t="s">
        <v>13</v>
      </c>
      <c r="AY254" s="138" t="s">
        <v>579</v>
      </c>
      <c r="BE254" s="236">
        <f t="shared" si="29"/>
        <v>0</v>
      </c>
      <c r="BF254" s="236">
        <f t="shared" si="30"/>
        <v>0</v>
      </c>
      <c r="BG254" s="236">
        <f t="shared" si="31"/>
        <v>0</v>
      </c>
      <c r="BH254" s="236">
        <f t="shared" si="32"/>
        <v>0</v>
      </c>
      <c r="BI254" s="236">
        <f t="shared" si="33"/>
        <v>0</v>
      </c>
      <c r="BJ254" s="138" t="s">
        <v>13</v>
      </c>
      <c r="BK254" s="236">
        <f t="shared" si="34"/>
        <v>0</v>
      </c>
      <c r="BL254" s="138" t="s">
        <v>635</v>
      </c>
      <c r="BM254" s="235" t="s">
        <v>944</v>
      </c>
    </row>
    <row r="255" spans="2:65" s="145" customFormat="1" ht="16.5" customHeight="1" x14ac:dyDescent="0.3">
      <c r="B255" s="196"/>
      <c r="C255" s="244" t="s">
        <v>945</v>
      </c>
      <c r="D255" s="244" t="s">
        <v>29</v>
      </c>
      <c r="E255" s="245" t="s">
        <v>946</v>
      </c>
      <c r="F255" s="246" t="s">
        <v>947</v>
      </c>
      <c r="G255" s="247" t="s">
        <v>32</v>
      </c>
      <c r="H255" s="274">
        <v>4</v>
      </c>
      <c r="I255" s="275"/>
      <c r="J255" s="276">
        <f t="shared" si="25"/>
        <v>0</v>
      </c>
      <c r="K255" s="248"/>
      <c r="L255" s="249"/>
      <c r="M255" s="250" t="s">
        <v>504</v>
      </c>
      <c r="N255" s="251" t="s">
        <v>521</v>
      </c>
      <c r="P255" s="233">
        <f t="shared" si="26"/>
        <v>0</v>
      </c>
      <c r="Q255" s="233">
        <v>8.9999999999999998E-4</v>
      </c>
      <c r="R255" s="233">
        <f t="shared" si="27"/>
        <v>3.5999999999999999E-3</v>
      </c>
      <c r="S255" s="233">
        <v>0</v>
      </c>
      <c r="T255" s="234">
        <f t="shared" si="28"/>
        <v>0</v>
      </c>
      <c r="AR255" s="235" t="s">
        <v>666</v>
      </c>
      <c r="AT255" s="235" t="s">
        <v>29</v>
      </c>
      <c r="AU255" s="235" t="s">
        <v>13</v>
      </c>
      <c r="AY255" s="138" t="s">
        <v>579</v>
      </c>
      <c r="BE255" s="236">
        <f t="shared" si="29"/>
        <v>0</v>
      </c>
      <c r="BF255" s="236">
        <f t="shared" si="30"/>
        <v>0</v>
      </c>
      <c r="BG255" s="236">
        <f t="shared" si="31"/>
        <v>0</v>
      </c>
      <c r="BH255" s="236">
        <f t="shared" si="32"/>
        <v>0</v>
      </c>
      <c r="BI255" s="236">
        <f t="shared" si="33"/>
        <v>0</v>
      </c>
      <c r="BJ255" s="138" t="s">
        <v>13</v>
      </c>
      <c r="BK255" s="236">
        <f t="shared" si="34"/>
        <v>0</v>
      </c>
      <c r="BL255" s="138" t="s">
        <v>635</v>
      </c>
      <c r="BM255" s="235" t="s">
        <v>948</v>
      </c>
    </row>
    <row r="256" spans="2:65" s="145" customFormat="1" ht="16.5" customHeight="1" x14ac:dyDescent="0.3">
      <c r="B256" s="196"/>
      <c r="C256" s="244" t="s">
        <v>949</v>
      </c>
      <c r="D256" s="244" t="s">
        <v>29</v>
      </c>
      <c r="E256" s="245" t="s">
        <v>950</v>
      </c>
      <c r="F256" s="246" t="s">
        <v>951</v>
      </c>
      <c r="G256" s="247" t="s">
        <v>32</v>
      </c>
      <c r="H256" s="274">
        <v>2</v>
      </c>
      <c r="I256" s="275"/>
      <c r="J256" s="276">
        <f t="shared" si="25"/>
        <v>0</v>
      </c>
      <c r="K256" s="248"/>
      <c r="L256" s="249"/>
      <c r="M256" s="250" t="s">
        <v>504</v>
      </c>
      <c r="N256" s="251" t="s">
        <v>521</v>
      </c>
      <c r="P256" s="233">
        <f t="shared" si="26"/>
        <v>0</v>
      </c>
      <c r="Q256" s="233">
        <v>8.9999999999999998E-4</v>
      </c>
      <c r="R256" s="233">
        <f t="shared" si="27"/>
        <v>1.8E-3</v>
      </c>
      <c r="S256" s="233">
        <v>0</v>
      </c>
      <c r="T256" s="234">
        <f t="shared" si="28"/>
        <v>0</v>
      </c>
      <c r="AR256" s="235" t="s">
        <v>666</v>
      </c>
      <c r="AT256" s="235" t="s">
        <v>29</v>
      </c>
      <c r="AU256" s="235" t="s">
        <v>13</v>
      </c>
      <c r="AY256" s="138" t="s">
        <v>579</v>
      </c>
      <c r="BE256" s="236">
        <f t="shared" si="29"/>
        <v>0</v>
      </c>
      <c r="BF256" s="236">
        <f t="shared" si="30"/>
        <v>0</v>
      </c>
      <c r="BG256" s="236">
        <f t="shared" si="31"/>
        <v>0</v>
      </c>
      <c r="BH256" s="236">
        <f t="shared" si="32"/>
        <v>0</v>
      </c>
      <c r="BI256" s="236">
        <f t="shared" si="33"/>
        <v>0</v>
      </c>
      <c r="BJ256" s="138" t="s">
        <v>13</v>
      </c>
      <c r="BK256" s="236">
        <f t="shared" si="34"/>
        <v>0</v>
      </c>
      <c r="BL256" s="138" t="s">
        <v>635</v>
      </c>
      <c r="BM256" s="235" t="s">
        <v>952</v>
      </c>
    </row>
    <row r="257" spans="2:65" s="145" customFormat="1" ht="24.15" customHeight="1" x14ac:dyDescent="0.3">
      <c r="B257" s="196"/>
      <c r="C257" s="244" t="s">
        <v>953</v>
      </c>
      <c r="D257" s="244" t="s">
        <v>29</v>
      </c>
      <c r="E257" s="245" t="s">
        <v>954</v>
      </c>
      <c r="F257" s="246" t="s">
        <v>955</v>
      </c>
      <c r="G257" s="247" t="s">
        <v>32</v>
      </c>
      <c r="H257" s="274">
        <v>1</v>
      </c>
      <c r="I257" s="275"/>
      <c r="J257" s="276">
        <f t="shared" si="25"/>
        <v>0</v>
      </c>
      <c r="K257" s="248"/>
      <c r="L257" s="249"/>
      <c r="M257" s="250" t="s">
        <v>504</v>
      </c>
      <c r="N257" s="251" t="s">
        <v>521</v>
      </c>
      <c r="P257" s="233">
        <f t="shared" si="26"/>
        <v>0</v>
      </c>
      <c r="Q257" s="233">
        <v>1.2E-2</v>
      </c>
      <c r="R257" s="233">
        <f t="shared" si="27"/>
        <v>1.2E-2</v>
      </c>
      <c r="S257" s="233">
        <v>0</v>
      </c>
      <c r="T257" s="234">
        <f t="shared" si="28"/>
        <v>0</v>
      </c>
      <c r="AR257" s="235" t="s">
        <v>666</v>
      </c>
      <c r="AT257" s="235" t="s">
        <v>29</v>
      </c>
      <c r="AU257" s="235" t="s">
        <v>13</v>
      </c>
      <c r="AY257" s="138" t="s">
        <v>579</v>
      </c>
      <c r="BE257" s="236">
        <f t="shared" si="29"/>
        <v>0</v>
      </c>
      <c r="BF257" s="236">
        <f t="shared" si="30"/>
        <v>0</v>
      </c>
      <c r="BG257" s="236">
        <f t="shared" si="31"/>
        <v>0</v>
      </c>
      <c r="BH257" s="236">
        <f t="shared" si="32"/>
        <v>0</v>
      </c>
      <c r="BI257" s="236">
        <f t="shared" si="33"/>
        <v>0</v>
      </c>
      <c r="BJ257" s="138" t="s">
        <v>13</v>
      </c>
      <c r="BK257" s="236">
        <f t="shared" si="34"/>
        <v>0</v>
      </c>
      <c r="BL257" s="138" t="s">
        <v>635</v>
      </c>
      <c r="BM257" s="235" t="s">
        <v>956</v>
      </c>
    </row>
    <row r="258" spans="2:65" s="145" customFormat="1" ht="24.15" customHeight="1" x14ac:dyDescent="0.3">
      <c r="B258" s="196"/>
      <c r="C258" s="244" t="s">
        <v>957</v>
      </c>
      <c r="D258" s="244" t="s">
        <v>29</v>
      </c>
      <c r="E258" s="245" t="s">
        <v>958</v>
      </c>
      <c r="F258" s="246" t="s">
        <v>959</v>
      </c>
      <c r="G258" s="247" t="s">
        <v>32</v>
      </c>
      <c r="H258" s="274">
        <v>7</v>
      </c>
      <c r="I258" s="275"/>
      <c r="J258" s="276">
        <f t="shared" si="25"/>
        <v>0</v>
      </c>
      <c r="K258" s="248"/>
      <c r="L258" s="249"/>
      <c r="M258" s="250" t="s">
        <v>504</v>
      </c>
      <c r="N258" s="251" t="s">
        <v>521</v>
      </c>
      <c r="P258" s="233">
        <f t="shared" si="26"/>
        <v>0</v>
      </c>
      <c r="Q258" s="233">
        <v>1.2E-2</v>
      </c>
      <c r="R258" s="233">
        <f t="shared" si="27"/>
        <v>8.4000000000000005E-2</v>
      </c>
      <c r="S258" s="233">
        <v>0</v>
      </c>
      <c r="T258" s="234">
        <f t="shared" si="28"/>
        <v>0</v>
      </c>
      <c r="AR258" s="235" t="s">
        <v>666</v>
      </c>
      <c r="AT258" s="235" t="s">
        <v>29</v>
      </c>
      <c r="AU258" s="235" t="s">
        <v>13</v>
      </c>
      <c r="AY258" s="138" t="s">
        <v>579</v>
      </c>
      <c r="BE258" s="236">
        <f t="shared" si="29"/>
        <v>0</v>
      </c>
      <c r="BF258" s="236">
        <f t="shared" si="30"/>
        <v>0</v>
      </c>
      <c r="BG258" s="236">
        <f t="shared" si="31"/>
        <v>0</v>
      </c>
      <c r="BH258" s="236">
        <f t="shared" si="32"/>
        <v>0</v>
      </c>
      <c r="BI258" s="236">
        <f t="shared" si="33"/>
        <v>0</v>
      </c>
      <c r="BJ258" s="138" t="s">
        <v>13</v>
      </c>
      <c r="BK258" s="236">
        <f t="shared" si="34"/>
        <v>0</v>
      </c>
      <c r="BL258" s="138" t="s">
        <v>635</v>
      </c>
      <c r="BM258" s="235" t="s">
        <v>960</v>
      </c>
    </row>
    <row r="259" spans="2:65" s="145" customFormat="1" ht="24.15" customHeight="1" x14ac:dyDescent="0.3">
      <c r="B259" s="196"/>
      <c r="C259" s="244" t="s">
        <v>961</v>
      </c>
      <c r="D259" s="244" t="s">
        <v>29</v>
      </c>
      <c r="E259" s="245" t="s">
        <v>962</v>
      </c>
      <c r="F259" s="246" t="s">
        <v>963</v>
      </c>
      <c r="G259" s="247" t="s">
        <v>32</v>
      </c>
      <c r="H259" s="274">
        <v>1</v>
      </c>
      <c r="I259" s="275"/>
      <c r="J259" s="276">
        <f t="shared" si="25"/>
        <v>0</v>
      </c>
      <c r="K259" s="248"/>
      <c r="L259" s="249"/>
      <c r="M259" s="250" t="s">
        <v>504</v>
      </c>
      <c r="N259" s="251" t="s">
        <v>521</v>
      </c>
      <c r="P259" s="233">
        <f t="shared" si="26"/>
        <v>0</v>
      </c>
      <c r="Q259" s="233">
        <v>1.2E-2</v>
      </c>
      <c r="R259" s="233">
        <f t="shared" si="27"/>
        <v>1.2E-2</v>
      </c>
      <c r="S259" s="233">
        <v>0</v>
      </c>
      <c r="T259" s="234">
        <f t="shared" si="28"/>
        <v>0</v>
      </c>
      <c r="AR259" s="235" t="s">
        <v>666</v>
      </c>
      <c r="AT259" s="235" t="s">
        <v>29</v>
      </c>
      <c r="AU259" s="235" t="s">
        <v>13</v>
      </c>
      <c r="AY259" s="138" t="s">
        <v>579</v>
      </c>
      <c r="BE259" s="236">
        <f t="shared" si="29"/>
        <v>0</v>
      </c>
      <c r="BF259" s="236">
        <f t="shared" si="30"/>
        <v>0</v>
      </c>
      <c r="BG259" s="236">
        <f t="shared" si="31"/>
        <v>0</v>
      </c>
      <c r="BH259" s="236">
        <f t="shared" si="32"/>
        <v>0</v>
      </c>
      <c r="BI259" s="236">
        <f t="shared" si="33"/>
        <v>0</v>
      </c>
      <c r="BJ259" s="138" t="s">
        <v>13</v>
      </c>
      <c r="BK259" s="236">
        <f t="shared" si="34"/>
        <v>0</v>
      </c>
      <c r="BL259" s="138" t="s">
        <v>635</v>
      </c>
      <c r="BM259" s="235" t="s">
        <v>964</v>
      </c>
    </row>
    <row r="260" spans="2:65" s="145" customFormat="1" ht="24.15" customHeight="1" x14ac:dyDescent="0.3">
      <c r="B260" s="196"/>
      <c r="C260" s="244" t="s">
        <v>965</v>
      </c>
      <c r="D260" s="244" t="s">
        <v>29</v>
      </c>
      <c r="E260" s="245" t="s">
        <v>966</v>
      </c>
      <c r="F260" s="246" t="s">
        <v>967</v>
      </c>
      <c r="G260" s="247" t="s">
        <v>32</v>
      </c>
      <c r="H260" s="274">
        <v>7</v>
      </c>
      <c r="I260" s="275"/>
      <c r="J260" s="276">
        <f t="shared" si="25"/>
        <v>0</v>
      </c>
      <c r="K260" s="248"/>
      <c r="L260" s="249"/>
      <c r="M260" s="250" t="s">
        <v>504</v>
      </c>
      <c r="N260" s="251" t="s">
        <v>521</v>
      </c>
      <c r="P260" s="233">
        <f t="shared" si="26"/>
        <v>0</v>
      </c>
      <c r="Q260" s="233">
        <v>1.2E-2</v>
      </c>
      <c r="R260" s="233">
        <f t="shared" si="27"/>
        <v>8.4000000000000005E-2</v>
      </c>
      <c r="S260" s="233">
        <v>0</v>
      </c>
      <c r="T260" s="234">
        <f t="shared" si="28"/>
        <v>0</v>
      </c>
      <c r="AR260" s="235" t="s">
        <v>666</v>
      </c>
      <c r="AT260" s="235" t="s">
        <v>29</v>
      </c>
      <c r="AU260" s="235" t="s">
        <v>13</v>
      </c>
      <c r="AY260" s="138" t="s">
        <v>579</v>
      </c>
      <c r="BE260" s="236">
        <f t="shared" si="29"/>
        <v>0</v>
      </c>
      <c r="BF260" s="236">
        <f t="shared" si="30"/>
        <v>0</v>
      </c>
      <c r="BG260" s="236">
        <f t="shared" si="31"/>
        <v>0</v>
      </c>
      <c r="BH260" s="236">
        <f t="shared" si="32"/>
        <v>0</v>
      </c>
      <c r="BI260" s="236">
        <f t="shared" si="33"/>
        <v>0</v>
      </c>
      <c r="BJ260" s="138" t="s">
        <v>13</v>
      </c>
      <c r="BK260" s="236">
        <f t="shared" si="34"/>
        <v>0</v>
      </c>
      <c r="BL260" s="138" t="s">
        <v>635</v>
      </c>
      <c r="BM260" s="235" t="s">
        <v>968</v>
      </c>
    </row>
    <row r="261" spans="2:65" s="145" customFormat="1" ht="16.5" customHeight="1" x14ac:dyDescent="0.3">
      <c r="B261" s="196"/>
      <c r="C261" s="244" t="s">
        <v>969</v>
      </c>
      <c r="D261" s="244" t="s">
        <v>29</v>
      </c>
      <c r="E261" s="245" t="s">
        <v>970</v>
      </c>
      <c r="F261" s="246" t="s">
        <v>971</v>
      </c>
      <c r="G261" s="247" t="s">
        <v>32</v>
      </c>
      <c r="H261" s="274">
        <v>1</v>
      </c>
      <c r="I261" s="275"/>
      <c r="J261" s="276">
        <f t="shared" si="25"/>
        <v>0</v>
      </c>
      <c r="K261" s="248"/>
      <c r="L261" s="249"/>
      <c r="M261" s="250" t="s">
        <v>504</v>
      </c>
      <c r="N261" s="251" t="s">
        <v>521</v>
      </c>
      <c r="P261" s="233">
        <f t="shared" si="26"/>
        <v>0</v>
      </c>
      <c r="Q261" s="233">
        <v>1.2E-2</v>
      </c>
      <c r="R261" s="233">
        <f t="shared" si="27"/>
        <v>1.2E-2</v>
      </c>
      <c r="S261" s="233">
        <v>0</v>
      </c>
      <c r="T261" s="234">
        <f t="shared" si="28"/>
        <v>0</v>
      </c>
      <c r="AR261" s="235" t="s">
        <v>666</v>
      </c>
      <c r="AT261" s="235" t="s">
        <v>29</v>
      </c>
      <c r="AU261" s="235" t="s">
        <v>13</v>
      </c>
      <c r="AY261" s="138" t="s">
        <v>579</v>
      </c>
      <c r="BE261" s="236">
        <f t="shared" si="29"/>
        <v>0</v>
      </c>
      <c r="BF261" s="236">
        <f t="shared" si="30"/>
        <v>0</v>
      </c>
      <c r="BG261" s="236">
        <f t="shared" si="31"/>
        <v>0</v>
      </c>
      <c r="BH261" s="236">
        <f t="shared" si="32"/>
        <v>0</v>
      </c>
      <c r="BI261" s="236">
        <f t="shared" si="33"/>
        <v>0</v>
      </c>
      <c r="BJ261" s="138" t="s">
        <v>13</v>
      </c>
      <c r="BK261" s="236">
        <f t="shared" si="34"/>
        <v>0</v>
      </c>
      <c r="BL261" s="138" t="s">
        <v>635</v>
      </c>
      <c r="BM261" s="235" t="s">
        <v>972</v>
      </c>
    </row>
    <row r="262" spans="2:65" s="145" customFormat="1" ht="16.5" customHeight="1" x14ac:dyDescent="0.3">
      <c r="B262" s="196"/>
      <c r="C262" s="227" t="s">
        <v>973</v>
      </c>
      <c r="D262" s="227" t="s">
        <v>25</v>
      </c>
      <c r="E262" s="228" t="s">
        <v>974</v>
      </c>
      <c r="F262" s="229" t="s">
        <v>975</v>
      </c>
      <c r="G262" s="230" t="s">
        <v>259</v>
      </c>
      <c r="H262" s="268">
        <v>1.056</v>
      </c>
      <c r="I262" s="269"/>
      <c r="J262" s="270">
        <f t="shared" si="25"/>
        <v>0</v>
      </c>
      <c r="K262" s="231"/>
      <c r="L262" s="146"/>
      <c r="M262" s="232" t="s">
        <v>504</v>
      </c>
      <c r="N262" s="195" t="s">
        <v>521</v>
      </c>
      <c r="P262" s="233">
        <f t="shared" si="26"/>
        <v>0</v>
      </c>
      <c r="Q262" s="233">
        <v>0</v>
      </c>
      <c r="R262" s="233">
        <f t="shared" si="27"/>
        <v>0</v>
      </c>
      <c r="S262" s="233">
        <v>0</v>
      </c>
      <c r="T262" s="234">
        <f t="shared" si="28"/>
        <v>0</v>
      </c>
      <c r="AR262" s="235" t="s">
        <v>635</v>
      </c>
      <c r="AT262" s="235" t="s">
        <v>25</v>
      </c>
      <c r="AU262" s="235" t="s">
        <v>13</v>
      </c>
      <c r="AY262" s="138" t="s">
        <v>579</v>
      </c>
      <c r="BE262" s="236">
        <f t="shared" si="29"/>
        <v>0</v>
      </c>
      <c r="BF262" s="236">
        <f t="shared" si="30"/>
        <v>0</v>
      </c>
      <c r="BG262" s="236">
        <f t="shared" si="31"/>
        <v>0</v>
      </c>
      <c r="BH262" s="236">
        <f t="shared" si="32"/>
        <v>0</v>
      </c>
      <c r="BI262" s="236">
        <f t="shared" si="33"/>
        <v>0</v>
      </c>
      <c r="BJ262" s="138" t="s">
        <v>13</v>
      </c>
      <c r="BK262" s="236">
        <f t="shared" si="34"/>
        <v>0</v>
      </c>
      <c r="BL262" s="138" t="s">
        <v>635</v>
      </c>
      <c r="BM262" s="235" t="s">
        <v>976</v>
      </c>
    </row>
    <row r="263" spans="2:65" s="217" customFormat="1" ht="20.85" customHeight="1" x14ac:dyDescent="0.25">
      <c r="B263" s="218"/>
      <c r="D263" s="219" t="s">
        <v>22</v>
      </c>
      <c r="E263" s="226" t="s">
        <v>977</v>
      </c>
      <c r="F263" s="226" t="s">
        <v>978</v>
      </c>
      <c r="H263" s="224"/>
      <c r="I263" s="265"/>
      <c r="J263" s="267">
        <f>BK263</f>
        <v>0</v>
      </c>
      <c r="L263" s="218"/>
      <c r="M263" s="221"/>
      <c r="P263" s="222">
        <f>SUM(P264:P281)</f>
        <v>0</v>
      </c>
      <c r="R263" s="222">
        <f>SUM(R264:R281)</f>
        <v>5.4550000000000001E-2</v>
      </c>
      <c r="T263" s="223">
        <f>SUM(T264:T281)</f>
        <v>0.34379999999999999</v>
      </c>
      <c r="AR263" s="219" t="s">
        <v>13</v>
      </c>
      <c r="AT263" s="224" t="s">
        <v>22</v>
      </c>
      <c r="AU263" s="224" t="s">
        <v>13</v>
      </c>
      <c r="AY263" s="219" t="s">
        <v>579</v>
      </c>
      <c r="BK263" s="225">
        <f>SUM(BK264:BK281)</f>
        <v>0</v>
      </c>
    </row>
    <row r="264" spans="2:65" s="145" customFormat="1" ht="16.5" customHeight="1" x14ac:dyDescent="0.3">
      <c r="B264" s="196"/>
      <c r="C264" s="227" t="s">
        <v>979</v>
      </c>
      <c r="D264" s="227" t="s">
        <v>25</v>
      </c>
      <c r="E264" s="228" t="s">
        <v>980</v>
      </c>
      <c r="F264" s="229" t="s">
        <v>981</v>
      </c>
      <c r="G264" s="230" t="s">
        <v>32</v>
      </c>
      <c r="H264" s="268">
        <v>1</v>
      </c>
      <c r="I264" s="269"/>
      <c r="J264" s="270">
        <f t="shared" ref="J264:J281" si="35">ROUND(I264*H264,2)</f>
        <v>0</v>
      </c>
      <c r="K264" s="231"/>
      <c r="L264" s="146"/>
      <c r="M264" s="232" t="s">
        <v>504</v>
      </c>
      <c r="N264" s="195" t="s">
        <v>521</v>
      </c>
      <c r="P264" s="233">
        <f t="shared" ref="P264:P281" si="36">O264*H264</f>
        <v>0</v>
      </c>
      <c r="Q264" s="233">
        <v>2.0699999999999998E-3</v>
      </c>
      <c r="R264" s="233">
        <f t="shared" ref="R264:R281" si="37">Q264*H264</f>
        <v>2.0699999999999998E-3</v>
      </c>
      <c r="S264" s="233">
        <v>0</v>
      </c>
      <c r="T264" s="234">
        <f t="shared" ref="T264:T281" si="38">S264*H264</f>
        <v>0</v>
      </c>
      <c r="AR264" s="235" t="s">
        <v>635</v>
      </c>
      <c r="AT264" s="235" t="s">
        <v>25</v>
      </c>
      <c r="AU264" s="235" t="s">
        <v>14</v>
      </c>
      <c r="AY264" s="138" t="s">
        <v>579</v>
      </c>
      <c r="BE264" s="236">
        <f t="shared" ref="BE264:BE281" si="39">IF(N264="základná",J264,0)</f>
        <v>0</v>
      </c>
      <c r="BF264" s="236">
        <f t="shared" ref="BF264:BF281" si="40">IF(N264="znížená",J264,0)</f>
        <v>0</v>
      </c>
      <c r="BG264" s="236">
        <f t="shared" ref="BG264:BG281" si="41">IF(N264="zákl. prenesená",J264,0)</f>
        <v>0</v>
      </c>
      <c r="BH264" s="236">
        <f t="shared" ref="BH264:BH281" si="42">IF(N264="zníž. prenesená",J264,0)</f>
        <v>0</v>
      </c>
      <c r="BI264" s="236">
        <f t="shared" ref="BI264:BI281" si="43">IF(N264="nulová",J264,0)</f>
        <v>0</v>
      </c>
      <c r="BJ264" s="138" t="s">
        <v>13</v>
      </c>
      <c r="BK264" s="236">
        <f t="shared" ref="BK264:BK281" si="44">ROUND(I264*H264,2)</f>
        <v>0</v>
      </c>
      <c r="BL264" s="138" t="s">
        <v>635</v>
      </c>
      <c r="BM264" s="235" t="s">
        <v>982</v>
      </c>
    </row>
    <row r="265" spans="2:65" s="145" customFormat="1" ht="16.5" customHeight="1" x14ac:dyDescent="0.3">
      <c r="B265" s="196"/>
      <c r="C265" s="244" t="s">
        <v>983</v>
      </c>
      <c r="D265" s="244" t="s">
        <v>29</v>
      </c>
      <c r="E265" s="245" t="s">
        <v>984</v>
      </c>
      <c r="F265" s="246" t="s">
        <v>985</v>
      </c>
      <c r="G265" s="247" t="s">
        <v>32</v>
      </c>
      <c r="H265" s="274">
        <v>1</v>
      </c>
      <c r="I265" s="275"/>
      <c r="J265" s="276">
        <f t="shared" si="35"/>
        <v>0</v>
      </c>
      <c r="K265" s="248"/>
      <c r="L265" s="249"/>
      <c r="M265" s="250" t="s">
        <v>504</v>
      </c>
      <c r="N265" s="251" t="s">
        <v>521</v>
      </c>
      <c r="P265" s="233">
        <f t="shared" si="36"/>
        <v>0</v>
      </c>
      <c r="Q265" s="233">
        <v>0</v>
      </c>
      <c r="R265" s="233">
        <f t="shared" si="37"/>
        <v>0</v>
      </c>
      <c r="S265" s="233">
        <v>0</v>
      </c>
      <c r="T265" s="234">
        <f t="shared" si="38"/>
        <v>0</v>
      </c>
      <c r="AR265" s="235" t="s">
        <v>666</v>
      </c>
      <c r="AT265" s="235" t="s">
        <v>29</v>
      </c>
      <c r="AU265" s="235" t="s">
        <v>14</v>
      </c>
      <c r="AY265" s="138" t="s">
        <v>579</v>
      </c>
      <c r="BE265" s="236">
        <f t="shared" si="39"/>
        <v>0</v>
      </c>
      <c r="BF265" s="236">
        <f t="shared" si="40"/>
        <v>0</v>
      </c>
      <c r="BG265" s="236">
        <f t="shared" si="41"/>
        <v>0</v>
      </c>
      <c r="BH265" s="236">
        <f t="shared" si="42"/>
        <v>0</v>
      </c>
      <c r="BI265" s="236">
        <f t="shared" si="43"/>
        <v>0</v>
      </c>
      <c r="BJ265" s="138" t="s">
        <v>13</v>
      </c>
      <c r="BK265" s="236">
        <f t="shared" si="44"/>
        <v>0</v>
      </c>
      <c r="BL265" s="138" t="s">
        <v>635</v>
      </c>
      <c r="BM265" s="235" t="s">
        <v>986</v>
      </c>
    </row>
    <row r="266" spans="2:65" s="145" customFormat="1" ht="16.5" customHeight="1" x14ac:dyDescent="0.3">
      <c r="B266" s="196"/>
      <c r="C266" s="244" t="s">
        <v>987</v>
      </c>
      <c r="D266" s="244" t="s">
        <v>29</v>
      </c>
      <c r="E266" s="245" t="s">
        <v>988</v>
      </c>
      <c r="F266" s="246" t="s">
        <v>989</v>
      </c>
      <c r="G266" s="247" t="s">
        <v>32</v>
      </c>
      <c r="H266" s="274">
        <v>1</v>
      </c>
      <c r="I266" s="275"/>
      <c r="J266" s="276">
        <f t="shared" si="35"/>
        <v>0</v>
      </c>
      <c r="K266" s="248"/>
      <c r="L266" s="249"/>
      <c r="M266" s="250" t="s">
        <v>504</v>
      </c>
      <c r="N266" s="251" t="s">
        <v>521</v>
      </c>
      <c r="P266" s="233">
        <f t="shared" si="36"/>
        <v>0</v>
      </c>
      <c r="Q266" s="233">
        <v>0</v>
      </c>
      <c r="R266" s="233">
        <f t="shared" si="37"/>
        <v>0</v>
      </c>
      <c r="S266" s="233">
        <v>0</v>
      </c>
      <c r="T266" s="234">
        <f t="shared" si="38"/>
        <v>0</v>
      </c>
      <c r="AR266" s="235" t="s">
        <v>666</v>
      </c>
      <c r="AT266" s="235" t="s">
        <v>29</v>
      </c>
      <c r="AU266" s="235" t="s">
        <v>14</v>
      </c>
      <c r="AY266" s="138" t="s">
        <v>579</v>
      </c>
      <c r="BE266" s="236">
        <f t="shared" si="39"/>
        <v>0</v>
      </c>
      <c r="BF266" s="236">
        <f t="shared" si="40"/>
        <v>0</v>
      </c>
      <c r="BG266" s="236">
        <f t="shared" si="41"/>
        <v>0</v>
      </c>
      <c r="BH266" s="236">
        <f t="shared" si="42"/>
        <v>0</v>
      </c>
      <c r="BI266" s="236">
        <f t="shared" si="43"/>
        <v>0</v>
      </c>
      <c r="BJ266" s="138" t="s">
        <v>13</v>
      </c>
      <c r="BK266" s="236">
        <f t="shared" si="44"/>
        <v>0</v>
      </c>
      <c r="BL266" s="138" t="s">
        <v>635</v>
      </c>
      <c r="BM266" s="235" t="s">
        <v>990</v>
      </c>
    </row>
    <row r="267" spans="2:65" s="145" customFormat="1" ht="16.5" customHeight="1" x14ac:dyDescent="0.3">
      <c r="B267" s="196"/>
      <c r="C267" s="227" t="s">
        <v>991</v>
      </c>
      <c r="D267" s="227" t="s">
        <v>25</v>
      </c>
      <c r="E267" s="228" t="s">
        <v>992</v>
      </c>
      <c r="F267" s="229" t="s">
        <v>993</v>
      </c>
      <c r="G267" s="230" t="s">
        <v>32</v>
      </c>
      <c r="H267" s="268">
        <v>1</v>
      </c>
      <c r="I267" s="269"/>
      <c r="J267" s="270">
        <f t="shared" si="35"/>
        <v>0</v>
      </c>
      <c r="K267" s="231"/>
      <c r="L267" s="146"/>
      <c r="M267" s="232" t="s">
        <v>504</v>
      </c>
      <c r="N267" s="195" t="s">
        <v>521</v>
      </c>
      <c r="P267" s="233">
        <f t="shared" si="36"/>
        <v>0</v>
      </c>
      <c r="Q267" s="233">
        <v>0</v>
      </c>
      <c r="R267" s="233">
        <f t="shared" si="37"/>
        <v>0</v>
      </c>
      <c r="S267" s="233">
        <v>0.29980000000000001</v>
      </c>
      <c r="T267" s="234">
        <f t="shared" si="38"/>
        <v>0.29980000000000001</v>
      </c>
      <c r="AR267" s="235" t="s">
        <v>635</v>
      </c>
      <c r="AT267" s="235" t="s">
        <v>25</v>
      </c>
      <c r="AU267" s="235" t="s">
        <v>14</v>
      </c>
      <c r="AY267" s="138" t="s">
        <v>579</v>
      </c>
      <c r="BE267" s="236">
        <f t="shared" si="39"/>
        <v>0</v>
      </c>
      <c r="BF267" s="236">
        <f t="shared" si="40"/>
        <v>0</v>
      </c>
      <c r="BG267" s="236">
        <f t="shared" si="41"/>
        <v>0</v>
      </c>
      <c r="BH267" s="236">
        <f t="shared" si="42"/>
        <v>0</v>
      </c>
      <c r="BI267" s="236">
        <f t="shared" si="43"/>
        <v>0</v>
      </c>
      <c r="BJ267" s="138" t="s">
        <v>13</v>
      </c>
      <c r="BK267" s="236">
        <f t="shared" si="44"/>
        <v>0</v>
      </c>
      <c r="BL267" s="138" t="s">
        <v>635</v>
      </c>
      <c r="BM267" s="235" t="s">
        <v>994</v>
      </c>
    </row>
    <row r="268" spans="2:65" s="145" customFormat="1" ht="21.75" customHeight="1" x14ac:dyDescent="0.3">
      <c r="B268" s="196"/>
      <c r="C268" s="227" t="s">
        <v>643</v>
      </c>
      <c r="D268" s="227" t="s">
        <v>25</v>
      </c>
      <c r="E268" s="228" t="s">
        <v>995</v>
      </c>
      <c r="F268" s="229" t="s">
        <v>996</v>
      </c>
      <c r="G268" s="230" t="s">
        <v>32</v>
      </c>
      <c r="H268" s="268">
        <v>1</v>
      </c>
      <c r="I268" s="269"/>
      <c r="J268" s="270">
        <f t="shared" si="35"/>
        <v>0</v>
      </c>
      <c r="K268" s="231"/>
      <c r="L268" s="146"/>
      <c r="M268" s="232" t="s">
        <v>504</v>
      </c>
      <c r="N268" s="195" t="s">
        <v>521</v>
      </c>
      <c r="P268" s="233">
        <f t="shared" si="36"/>
        <v>0</v>
      </c>
      <c r="Q268" s="233">
        <v>0</v>
      </c>
      <c r="R268" s="233">
        <f t="shared" si="37"/>
        <v>0</v>
      </c>
      <c r="S268" s="233">
        <v>0</v>
      </c>
      <c r="T268" s="234">
        <f t="shared" si="38"/>
        <v>0</v>
      </c>
      <c r="AR268" s="235" t="s">
        <v>635</v>
      </c>
      <c r="AT268" s="235" t="s">
        <v>25</v>
      </c>
      <c r="AU268" s="235" t="s">
        <v>14</v>
      </c>
      <c r="AY268" s="138" t="s">
        <v>579</v>
      </c>
      <c r="BE268" s="236">
        <f t="shared" si="39"/>
        <v>0</v>
      </c>
      <c r="BF268" s="236">
        <f t="shared" si="40"/>
        <v>0</v>
      </c>
      <c r="BG268" s="236">
        <f t="shared" si="41"/>
        <v>0</v>
      </c>
      <c r="BH268" s="236">
        <f t="shared" si="42"/>
        <v>0</v>
      </c>
      <c r="BI268" s="236">
        <f t="shared" si="43"/>
        <v>0</v>
      </c>
      <c r="BJ268" s="138" t="s">
        <v>13</v>
      </c>
      <c r="BK268" s="236">
        <f t="shared" si="44"/>
        <v>0</v>
      </c>
      <c r="BL268" s="138" t="s">
        <v>635</v>
      </c>
      <c r="BM268" s="235" t="s">
        <v>997</v>
      </c>
    </row>
    <row r="269" spans="2:65" s="145" customFormat="1" ht="16.5" customHeight="1" x14ac:dyDescent="0.3">
      <c r="B269" s="196"/>
      <c r="C269" s="227" t="s">
        <v>998</v>
      </c>
      <c r="D269" s="227" t="s">
        <v>25</v>
      </c>
      <c r="E269" s="228" t="s">
        <v>999</v>
      </c>
      <c r="F269" s="229" t="s">
        <v>1000</v>
      </c>
      <c r="G269" s="230" t="s">
        <v>32</v>
      </c>
      <c r="H269" s="268">
        <v>1</v>
      </c>
      <c r="I269" s="269"/>
      <c r="J269" s="270">
        <f t="shared" si="35"/>
        <v>0</v>
      </c>
      <c r="K269" s="231"/>
      <c r="L269" s="146"/>
      <c r="M269" s="232" t="s">
        <v>504</v>
      </c>
      <c r="N269" s="195" t="s">
        <v>521</v>
      </c>
      <c r="P269" s="233">
        <f t="shared" si="36"/>
        <v>0</v>
      </c>
      <c r="Q269" s="233">
        <v>0</v>
      </c>
      <c r="R269" s="233">
        <f t="shared" si="37"/>
        <v>0</v>
      </c>
      <c r="S269" s="233">
        <v>0</v>
      </c>
      <c r="T269" s="234">
        <f t="shared" si="38"/>
        <v>0</v>
      </c>
      <c r="AR269" s="235" t="s">
        <v>635</v>
      </c>
      <c r="AT269" s="235" t="s">
        <v>25</v>
      </c>
      <c r="AU269" s="235" t="s">
        <v>14</v>
      </c>
      <c r="AY269" s="138" t="s">
        <v>579</v>
      </c>
      <c r="BE269" s="236">
        <f t="shared" si="39"/>
        <v>0</v>
      </c>
      <c r="BF269" s="236">
        <f t="shared" si="40"/>
        <v>0</v>
      </c>
      <c r="BG269" s="236">
        <f t="shared" si="41"/>
        <v>0</v>
      </c>
      <c r="BH269" s="236">
        <f t="shared" si="42"/>
        <v>0</v>
      </c>
      <c r="BI269" s="236">
        <f t="shared" si="43"/>
        <v>0</v>
      </c>
      <c r="BJ269" s="138" t="s">
        <v>13</v>
      </c>
      <c r="BK269" s="236">
        <f t="shared" si="44"/>
        <v>0</v>
      </c>
      <c r="BL269" s="138" t="s">
        <v>635</v>
      </c>
      <c r="BM269" s="235" t="s">
        <v>1001</v>
      </c>
    </row>
    <row r="270" spans="2:65" s="145" customFormat="1" ht="21.75" customHeight="1" x14ac:dyDescent="0.3">
      <c r="B270" s="196"/>
      <c r="C270" s="244" t="s">
        <v>1002</v>
      </c>
      <c r="D270" s="244" t="s">
        <v>29</v>
      </c>
      <c r="E270" s="245" t="s">
        <v>1003</v>
      </c>
      <c r="F270" s="246" t="s">
        <v>1004</v>
      </c>
      <c r="G270" s="247" t="s">
        <v>32</v>
      </c>
      <c r="H270" s="274">
        <v>1</v>
      </c>
      <c r="I270" s="275"/>
      <c r="J270" s="276">
        <f t="shared" si="35"/>
        <v>0</v>
      </c>
      <c r="K270" s="248"/>
      <c r="L270" s="249"/>
      <c r="M270" s="250" t="s">
        <v>504</v>
      </c>
      <c r="N270" s="251" t="s">
        <v>521</v>
      </c>
      <c r="P270" s="233">
        <f t="shared" si="36"/>
        <v>0</v>
      </c>
      <c r="Q270" s="233">
        <v>3.3E-3</v>
      </c>
      <c r="R270" s="233">
        <f t="shared" si="37"/>
        <v>3.3E-3</v>
      </c>
      <c r="S270" s="233">
        <v>0</v>
      </c>
      <c r="T270" s="234">
        <f t="shared" si="38"/>
        <v>0</v>
      </c>
      <c r="AR270" s="235" t="s">
        <v>666</v>
      </c>
      <c r="AT270" s="235" t="s">
        <v>29</v>
      </c>
      <c r="AU270" s="235" t="s">
        <v>14</v>
      </c>
      <c r="AY270" s="138" t="s">
        <v>579</v>
      </c>
      <c r="BE270" s="236">
        <f t="shared" si="39"/>
        <v>0</v>
      </c>
      <c r="BF270" s="236">
        <f t="shared" si="40"/>
        <v>0</v>
      </c>
      <c r="BG270" s="236">
        <f t="shared" si="41"/>
        <v>0</v>
      </c>
      <c r="BH270" s="236">
        <f t="shared" si="42"/>
        <v>0</v>
      </c>
      <c r="BI270" s="236">
        <f t="shared" si="43"/>
        <v>0</v>
      </c>
      <c r="BJ270" s="138" t="s">
        <v>13</v>
      </c>
      <c r="BK270" s="236">
        <f t="shared" si="44"/>
        <v>0</v>
      </c>
      <c r="BL270" s="138" t="s">
        <v>635</v>
      </c>
      <c r="BM270" s="235" t="s">
        <v>1005</v>
      </c>
    </row>
    <row r="271" spans="2:65" s="145" customFormat="1" ht="16.5" customHeight="1" x14ac:dyDescent="0.3">
      <c r="B271" s="196"/>
      <c r="C271" s="244" t="s">
        <v>1006</v>
      </c>
      <c r="D271" s="244" t="s">
        <v>29</v>
      </c>
      <c r="E271" s="245" t="s">
        <v>1007</v>
      </c>
      <c r="F271" s="246" t="s">
        <v>1008</v>
      </c>
      <c r="G271" s="247" t="s">
        <v>32</v>
      </c>
      <c r="H271" s="274">
        <v>1</v>
      </c>
      <c r="I271" s="275"/>
      <c r="J271" s="276">
        <f t="shared" si="35"/>
        <v>0</v>
      </c>
      <c r="K271" s="248"/>
      <c r="L271" s="249"/>
      <c r="M271" s="250" t="s">
        <v>504</v>
      </c>
      <c r="N271" s="251" t="s">
        <v>521</v>
      </c>
      <c r="P271" s="233">
        <f t="shared" si="36"/>
        <v>0</v>
      </c>
      <c r="Q271" s="233">
        <v>0</v>
      </c>
      <c r="R271" s="233">
        <f t="shared" si="37"/>
        <v>0</v>
      </c>
      <c r="S271" s="233">
        <v>0</v>
      </c>
      <c r="T271" s="234">
        <f t="shared" si="38"/>
        <v>0</v>
      </c>
      <c r="AR271" s="235" t="s">
        <v>666</v>
      </c>
      <c r="AT271" s="235" t="s">
        <v>29</v>
      </c>
      <c r="AU271" s="235" t="s">
        <v>14</v>
      </c>
      <c r="AY271" s="138" t="s">
        <v>579</v>
      </c>
      <c r="BE271" s="236">
        <f t="shared" si="39"/>
        <v>0</v>
      </c>
      <c r="BF271" s="236">
        <f t="shared" si="40"/>
        <v>0</v>
      </c>
      <c r="BG271" s="236">
        <f t="shared" si="41"/>
        <v>0</v>
      </c>
      <c r="BH271" s="236">
        <f t="shared" si="42"/>
        <v>0</v>
      </c>
      <c r="BI271" s="236">
        <f t="shared" si="43"/>
        <v>0</v>
      </c>
      <c r="BJ271" s="138" t="s">
        <v>13</v>
      </c>
      <c r="BK271" s="236">
        <f t="shared" si="44"/>
        <v>0</v>
      </c>
      <c r="BL271" s="138" t="s">
        <v>635</v>
      </c>
      <c r="BM271" s="235" t="s">
        <v>1009</v>
      </c>
    </row>
    <row r="272" spans="2:65" s="145" customFormat="1" ht="16.5" customHeight="1" x14ac:dyDescent="0.3">
      <c r="B272" s="196"/>
      <c r="C272" s="227" t="s">
        <v>1010</v>
      </c>
      <c r="D272" s="227" t="s">
        <v>25</v>
      </c>
      <c r="E272" s="228" t="s">
        <v>1011</v>
      </c>
      <c r="F272" s="229" t="s">
        <v>1012</v>
      </c>
      <c r="G272" s="230" t="s">
        <v>356</v>
      </c>
      <c r="H272" s="268">
        <v>1</v>
      </c>
      <c r="I272" s="269"/>
      <c r="J272" s="270">
        <f t="shared" si="35"/>
        <v>0</v>
      </c>
      <c r="K272" s="231"/>
      <c r="L272" s="146"/>
      <c r="M272" s="232" t="s">
        <v>504</v>
      </c>
      <c r="N272" s="195" t="s">
        <v>521</v>
      </c>
      <c r="P272" s="233">
        <f t="shared" si="36"/>
        <v>0</v>
      </c>
      <c r="Q272" s="233">
        <v>4.2700000000000004E-3</v>
      </c>
      <c r="R272" s="233">
        <f t="shared" si="37"/>
        <v>4.2700000000000004E-3</v>
      </c>
      <c r="S272" s="233">
        <v>0</v>
      </c>
      <c r="T272" s="234">
        <f t="shared" si="38"/>
        <v>0</v>
      </c>
      <c r="AR272" s="235" t="s">
        <v>635</v>
      </c>
      <c r="AT272" s="235" t="s">
        <v>25</v>
      </c>
      <c r="AU272" s="235" t="s">
        <v>14</v>
      </c>
      <c r="AY272" s="138" t="s">
        <v>579</v>
      </c>
      <c r="BE272" s="236">
        <f t="shared" si="39"/>
        <v>0</v>
      </c>
      <c r="BF272" s="236">
        <f t="shared" si="40"/>
        <v>0</v>
      </c>
      <c r="BG272" s="236">
        <f t="shared" si="41"/>
        <v>0</v>
      </c>
      <c r="BH272" s="236">
        <f t="shared" si="42"/>
        <v>0</v>
      </c>
      <c r="BI272" s="236">
        <f t="shared" si="43"/>
        <v>0</v>
      </c>
      <c r="BJ272" s="138" t="s">
        <v>13</v>
      </c>
      <c r="BK272" s="236">
        <f t="shared" si="44"/>
        <v>0</v>
      </c>
      <c r="BL272" s="138" t="s">
        <v>635</v>
      </c>
      <c r="BM272" s="235" t="s">
        <v>1013</v>
      </c>
    </row>
    <row r="273" spans="2:65" s="145" customFormat="1" ht="24.15" customHeight="1" x14ac:dyDescent="0.3">
      <c r="B273" s="196"/>
      <c r="C273" s="244" t="s">
        <v>1014</v>
      </c>
      <c r="D273" s="244" t="s">
        <v>29</v>
      </c>
      <c r="E273" s="245" t="s">
        <v>1015</v>
      </c>
      <c r="F273" s="246" t="s">
        <v>1016</v>
      </c>
      <c r="G273" s="247" t="s">
        <v>32</v>
      </c>
      <c r="H273" s="274">
        <v>1</v>
      </c>
      <c r="I273" s="275"/>
      <c r="J273" s="276">
        <f t="shared" si="35"/>
        <v>0</v>
      </c>
      <c r="K273" s="248"/>
      <c r="L273" s="249"/>
      <c r="M273" s="250" t="s">
        <v>504</v>
      </c>
      <c r="N273" s="251" t="s">
        <v>521</v>
      </c>
      <c r="P273" s="233">
        <f t="shared" si="36"/>
        <v>0</v>
      </c>
      <c r="Q273" s="233">
        <v>2.2499999999999998E-3</v>
      </c>
      <c r="R273" s="233">
        <f t="shared" si="37"/>
        <v>2.2499999999999998E-3</v>
      </c>
      <c r="S273" s="233">
        <v>0</v>
      </c>
      <c r="T273" s="234">
        <f t="shared" si="38"/>
        <v>0</v>
      </c>
      <c r="AR273" s="235" t="s">
        <v>666</v>
      </c>
      <c r="AT273" s="235" t="s">
        <v>29</v>
      </c>
      <c r="AU273" s="235" t="s">
        <v>14</v>
      </c>
      <c r="AY273" s="138" t="s">
        <v>579</v>
      </c>
      <c r="BE273" s="236">
        <f t="shared" si="39"/>
        <v>0</v>
      </c>
      <c r="BF273" s="236">
        <f t="shared" si="40"/>
        <v>0</v>
      </c>
      <c r="BG273" s="236">
        <f t="shared" si="41"/>
        <v>0</v>
      </c>
      <c r="BH273" s="236">
        <f t="shared" si="42"/>
        <v>0</v>
      </c>
      <c r="BI273" s="236">
        <f t="shared" si="43"/>
        <v>0</v>
      </c>
      <c r="BJ273" s="138" t="s">
        <v>13</v>
      </c>
      <c r="BK273" s="236">
        <f t="shared" si="44"/>
        <v>0</v>
      </c>
      <c r="BL273" s="138" t="s">
        <v>635</v>
      </c>
      <c r="BM273" s="235" t="s">
        <v>1017</v>
      </c>
    </row>
    <row r="274" spans="2:65" s="145" customFormat="1" ht="24.15" customHeight="1" x14ac:dyDescent="0.3">
      <c r="B274" s="196"/>
      <c r="C274" s="244" t="s">
        <v>1018</v>
      </c>
      <c r="D274" s="244" t="s">
        <v>29</v>
      </c>
      <c r="E274" s="245" t="s">
        <v>1019</v>
      </c>
      <c r="F274" s="246" t="s">
        <v>1020</v>
      </c>
      <c r="G274" s="247" t="s">
        <v>32</v>
      </c>
      <c r="H274" s="274">
        <v>1</v>
      </c>
      <c r="I274" s="275"/>
      <c r="J274" s="276">
        <f t="shared" si="35"/>
        <v>0</v>
      </c>
      <c r="K274" s="248"/>
      <c r="L274" s="249"/>
      <c r="M274" s="250" t="s">
        <v>504</v>
      </c>
      <c r="N274" s="251" t="s">
        <v>521</v>
      </c>
      <c r="P274" s="233">
        <f t="shared" si="36"/>
        <v>0</v>
      </c>
      <c r="Q274" s="233">
        <v>1.06E-3</v>
      </c>
      <c r="R274" s="233">
        <f t="shared" si="37"/>
        <v>1.06E-3</v>
      </c>
      <c r="S274" s="233">
        <v>0</v>
      </c>
      <c r="T274" s="234">
        <f t="shared" si="38"/>
        <v>0</v>
      </c>
      <c r="AR274" s="235" t="s">
        <v>666</v>
      </c>
      <c r="AT274" s="235" t="s">
        <v>29</v>
      </c>
      <c r="AU274" s="235" t="s">
        <v>14</v>
      </c>
      <c r="AY274" s="138" t="s">
        <v>579</v>
      </c>
      <c r="BE274" s="236">
        <f t="shared" si="39"/>
        <v>0</v>
      </c>
      <c r="BF274" s="236">
        <f t="shared" si="40"/>
        <v>0</v>
      </c>
      <c r="BG274" s="236">
        <f t="shared" si="41"/>
        <v>0</v>
      </c>
      <c r="BH274" s="236">
        <f t="shared" si="42"/>
        <v>0</v>
      </c>
      <c r="BI274" s="236">
        <f t="shared" si="43"/>
        <v>0</v>
      </c>
      <c r="BJ274" s="138" t="s">
        <v>13</v>
      </c>
      <c r="BK274" s="236">
        <f t="shared" si="44"/>
        <v>0</v>
      </c>
      <c r="BL274" s="138" t="s">
        <v>635</v>
      </c>
      <c r="BM274" s="235" t="s">
        <v>1021</v>
      </c>
    </row>
    <row r="275" spans="2:65" s="145" customFormat="1" ht="24.15" customHeight="1" x14ac:dyDescent="0.3">
      <c r="B275" s="196"/>
      <c r="C275" s="244" t="s">
        <v>1022</v>
      </c>
      <c r="D275" s="244" t="s">
        <v>29</v>
      </c>
      <c r="E275" s="245" t="s">
        <v>1023</v>
      </c>
      <c r="F275" s="246" t="s">
        <v>1024</v>
      </c>
      <c r="G275" s="247" t="s">
        <v>32</v>
      </c>
      <c r="H275" s="274">
        <v>1</v>
      </c>
      <c r="I275" s="275"/>
      <c r="J275" s="276">
        <f t="shared" si="35"/>
        <v>0</v>
      </c>
      <c r="K275" s="248"/>
      <c r="L275" s="249"/>
      <c r="M275" s="250" t="s">
        <v>504</v>
      </c>
      <c r="N275" s="251" t="s">
        <v>521</v>
      </c>
      <c r="P275" s="233">
        <f t="shared" si="36"/>
        <v>0</v>
      </c>
      <c r="Q275" s="233">
        <v>6.0000000000000002E-5</v>
      </c>
      <c r="R275" s="233">
        <f t="shared" si="37"/>
        <v>6.0000000000000002E-5</v>
      </c>
      <c r="S275" s="233">
        <v>0</v>
      </c>
      <c r="T275" s="234">
        <f t="shared" si="38"/>
        <v>0</v>
      </c>
      <c r="AR275" s="235" t="s">
        <v>666</v>
      </c>
      <c r="AT275" s="235" t="s">
        <v>29</v>
      </c>
      <c r="AU275" s="235" t="s">
        <v>14</v>
      </c>
      <c r="AY275" s="138" t="s">
        <v>579</v>
      </c>
      <c r="BE275" s="236">
        <f t="shared" si="39"/>
        <v>0</v>
      </c>
      <c r="BF275" s="236">
        <f t="shared" si="40"/>
        <v>0</v>
      </c>
      <c r="BG275" s="236">
        <f t="shared" si="41"/>
        <v>0</v>
      </c>
      <c r="BH275" s="236">
        <f t="shared" si="42"/>
        <v>0</v>
      </c>
      <c r="BI275" s="236">
        <f t="shared" si="43"/>
        <v>0</v>
      </c>
      <c r="BJ275" s="138" t="s">
        <v>13</v>
      </c>
      <c r="BK275" s="236">
        <f t="shared" si="44"/>
        <v>0</v>
      </c>
      <c r="BL275" s="138" t="s">
        <v>635</v>
      </c>
      <c r="BM275" s="235" t="s">
        <v>1025</v>
      </c>
    </row>
    <row r="276" spans="2:65" s="145" customFormat="1" ht="16.5" customHeight="1" x14ac:dyDescent="0.3">
      <c r="B276" s="196"/>
      <c r="C276" s="227" t="s">
        <v>1026</v>
      </c>
      <c r="D276" s="227" t="s">
        <v>25</v>
      </c>
      <c r="E276" s="228" t="s">
        <v>1027</v>
      </c>
      <c r="F276" s="229" t="s">
        <v>1028</v>
      </c>
      <c r="G276" s="230" t="s">
        <v>356</v>
      </c>
      <c r="H276" s="268">
        <v>1</v>
      </c>
      <c r="I276" s="269"/>
      <c r="J276" s="270">
        <f t="shared" si="35"/>
        <v>0</v>
      </c>
      <c r="K276" s="231"/>
      <c r="L276" s="146"/>
      <c r="M276" s="232" t="s">
        <v>504</v>
      </c>
      <c r="N276" s="195" t="s">
        <v>521</v>
      </c>
      <c r="P276" s="233">
        <f t="shared" si="36"/>
        <v>0</v>
      </c>
      <c r="Q276" s="233">
        <v>3.8629999999999998E-2</v>
      </c>
      <c r="R276" s="233">
        <f t="shared" si="37"/>
        <v>3.8629999999999998E-2</v>
      </c>
      <c r="S276" s="233">
        <v>0</v>
      </c>
      <c r="T276" s="234">
        <f t="shared" si="38"/>
        <v>0</v>
      </c>
      <c r="AR276" s="235" t="s">
        <v>635</v>
      </c>
      <c r="AT276" s="235" t="s">
        <v>25</v>
      </c>
      <c r="AU276" s="235" t="s">
        <v>14</v>
      </c>
      <c r="AY276" s="138" t="s">
        <v>579</v>
      </c>
      <c r="BE276" s="236">
        <f t="shared" si="39"/>
        <v>0</v>
      </c>
      <c r="BF276" s="236">
        <f t="shared" si="40"/>
        <v>0</v>
      </c>
      <c r="BG276" s="236">
        <f t="shared" si="41"/>
        <v>0</v>
      </c>
      <c r="BH276" s="236">
        <f t="shared" si="42"/>
        <v>0</v>
      </c>
      <c r="BI276" s="236">
        <f t="shared" si="43"/>
        <v>0</v>
      </c>
      <c r="BJ276" s="138" t="s">
        <v>13</v>
      </c>
      <c r="BK276" s="236">
        <f t="shared" si="44"/>
        <v>0</v>
      </c>
      <c r="BL276" s="138" t="s">
        <v>635</v>
      </c>
      <c r="BM276" s="235" t="s">
        <v>1029</v>
      </c>
    </row>
    <row r="277" spans="2:65" s="145" customFormat="1" ht="37.950000000000003" customHeight="1" x14ac:dyDescent="0.3">
      <c r="B277" s="196"/>
      <c r="C277" s="244" t="s">
        <v>1030</v>
      </c>
      <c r="D277" s="244" t="s">
        <v>29</v>
      </c>
      <c r="E277" s="245" t="s">
        <v>1031</v>
      </c>
      <c r="F277" s="246" t="s">
        <v>1032</v>
      </c>
      <c r="G277" s="247" t="s">
        <v>32</v>
      </c>
      <c r="H277" s="274">
        <v>1</v>
      </c>
      <c r="I277" s="275"/>
      <c r="J277" s="276">
        <f t="shared" si="35"/>
        <v>0</v>
      </c>
      <c r="K277" s="248"/>
      <c r="L277" s="249"/>
      <c r="M277" s="250" t="s">
        <v>504</v>
      </c>
      <c r="N277" s="251" t="s">
        <v>521</v>
      </c>
      <c r="P277" s="233">
        <f t="shared" si="36"/>
        <v>0</v>
      </c>
      <c r="Q277" s="233">
        <v>0</v>
      </c>
      <c r="R277" s="233">
        <f t="shared" si="37"/>
        <v>0</v>
      </c>
      <c r="S277" s="233">
        <v>0</v>
      </c>
      <c r="T277" s="234">
        <f t="shared" si="38"/>
        <v>0</v>
      </c>
      <c r="AR277" s="235" t="s">
        <v>666</v>
      </c>
      <c r="AT277" s="235" t="s">
        <v>29</v>
      </c>
      <c r="AU277" s="235" t="s">
        <v>14</v>
      </c>
      <c r="AY277" s="138" t="s">
        <v>579</v>
      </c>
      <c r="BE277" s="236">
        <f t="shared" si="39"/>
        <v>0</v>
      </c>
      <c r="BF277" s="236">
        <f t="shared" si="40"/>
        <v>0</v>
      </c>
      <c r="BG277" s="236">
        <f t="shared" si="41"/>
        <v>0</v>
      </c>
      <c r="BH277" s="236">
        <f t="shared" si="42"/>
        <v>0</v>
      </c>
      <c r="BI277" s="236">
        <f t="shared" si="43"/>
        <v>0</v>
      </c>
      <c r="BJ277" s="138" t="s">
        <v>13</v>
      </c>
      <c r="BK277" s="236">
        <f t="shared" si="44"/>
        <v>0</v>
      </c>
      <c r="BL277" s="138" t="s">
        <v>635</v>
      </c>
      <c r="BM277" s="235" t="s">
        <v>1033</v>
      </c>
    </row>
    <row r="278" spans="2:65" s="145" customFormat="1" ht="16.5" customHeight="1" x14ac:dyDescent="0.3">
      <c r="B278" s="196"/>
      <c r="C278" s="227" t="s">
        <v>1034</v>
      </c>
      <c r="D278" s="227" t="s">
        <v>25</v>
      </c>
      <c r="E278" s="228" t="s">
        <v>1035</v>
      </c>
      <c r="F278" s="229" t="s">
        <v>1036</v>
      </c>
      <c r="G278" s="230" t="s">
        <v>32</v>
      </c>
      <c r="H278" s="268">
        <v>2</v>
      </c>
      <c r="I278" s="269"/>
      <c r="J278" s="270">
        <f t="shared" si="35"/>
        <v>0</v>
      </c>
      <c r="K278" s="231"/>
      <c r="L278" s="146"/>
      <c r="M278" s="232" t="s">
        <v>504</v>
      </c>
      <c r="N278" s="195" t="s">
        <v>521</v>
      </c>
      <c r="P278" s="233">
        <f t="shared" si="36"/>
        <v>0</v>
      </c>
      <c r="Q278" s="233">
        <v>6.9999999999999994E-5</v>
      </c>
      <c r="R278" s="233">
        <f t="shared" si="37"/>
        <v>1.3999999999999999E-4</v>
      </c>
      <c r="S278" s="233">
        <v>2.1999999999999999E-2</v>
      </c>
      <c r="T278" s="234">
        <f t="shared" si="38"/>
        <v>4.3999999999999997E-2</v>
      </c>
      <c r="AR278" s="235" t="s">
        <v>635</v>
      </c>
      <c r="AT278" s="235" t="s">
        <v>25</v>
      </c>
      <c r="AU278" s="235" t="s">
        <v>14</v>
      </c>
      <c r="AY278" s="138" t="s">
        <v>579</v>
      </c>
      <c r="BE278" s="236">
        <f t="shared" si="39"/>
        <v>0</v>
      </c>
      <c r="BF278" s="236">
        <f t="shared" si="40"/>
        <v>0</v>
      </c>
      <c r="BG278" s="236">
        <f t="shared" si="41"/>
        <v>0</v>
      </c>
      <c r="BH278" s="236">
        <f t="shared" si="42"/>
        <v>0</v>
      </c>
      <c r="BI278" s="236">
        <f t="shared" si="43"/>
        <v>0</v>
      </c>
      <c r="BJ278" s="138" t="s">
        <v>13</v>
      </c>
      <c r="BK278" s="236">
        <f t="shared" si="44"/>
        <v>0</v>
      </c>
      <c r="BL278" s="138" t="s">
        <v>635</v>
      </c>
      <c r="BM278" s="235" t="s">
        <v>1037</v>
      </c>
    </row>
    <row r="279" spans="2:65" s="145" customFormat="1" ht="16.5" customHeight="1" x14ac:dyDescent="0.3">
      <c r="B279" s="196"/>
      <c r="C279" s="227" t="s">
        <v>1038</v>
      </c>
      <c r="D279" s="227" t="s">
        <v>25</v>
      </c>
      <c r="E279" s="228" t="s">
        <v>1039</v>
      </c>
      <c r="F279" s="229" t="s">
        <v>1040</v>
      </c>
      <c r="G279" s="230" t="s">
        <v>875</v>
      </c>
      <c r="H279" s="268">
        <v>1</v>
      </c>
      <c r="I279" s="269"/>
      <c r="J279" s="270">
        <f t="shared" si="35"/>
        <v>0</v>
      </c>
      <c r="K279" s="231"/>
      <c r="L279" s="146"/>
      <c r="M279" s="232" t="s">
        <v>504</v>
      </c>
      <c r="N279" s="195" t="s">
        <v>521</v>
      </c>
      <c r="P279" s="233">
        <f t="shared" si="36"/>
        <v>0</v>
      </c>
      <c r="Q279" s="233">
        <v>6.2E-4</v>
      </c>
      <c r="R279" s="233">
        <f t="shared" si="37"/>
        <v>6.2E-4</v>
      </c>
      <c r="S279" s="233">
        <v>0</v>
      </c>
      <c r="T279" s="234">
        <f t="shared" si="38"/>
        <v>0</v>
      </c>
      <c r="AR279" s="235" t="s">
        <v>635</v>
      </c>
      <c r="AT279" s="235" t="s">
        <v>25</v>
      </c>
      <c r="AU279" s="235" t="s">
        <v>14</v>
      </c>
      <c r="AY279" s="138" t="s">
        <v>579</v>
      </c>
      <c r="BE279" s="236">
        <f t="shared" si="39"/>
        <v>0</v>
      </c>
      <c r="BF279" s="236">
        <f t="shared" si="40"/>
        <v>0</v>
      </c>
      <c r="BG279" s="236">
        <f t="shared" si="41"/>
        <v>0</v>
      </c>
      <c r="BH279" s="236">
        <f t="shared" si="42"/>
        <v>0</v>
      </c>
      <c r="BI279" s="236">
        <f t="shared" si="43"/>
        <v>0</v>
      </c>
      <c r="BJ279" s="138" t="s">
        <v>13</v>
      </c>
      <c r="BK279" s="236">
        <f t="shared" si="44"/>
        <v>0</v>
      </c>
      <c r="BL279" s="138" t="s">
        <v>635</v>
      </c>
      <c r="BM279" s="235" t="s">
        <v>1041</v>
      </c>
    </row>
    <row r="280" spans="2:65" s="145" customFormat="1" ht="16.5" customHeight="1" x14ac:dyDescent="0.3">
      <c r="B280" s="196"/>
      <c r="C280" s="244" t="s">
        <v>1042</v>
      </c>
      <c r="D280" s="244" t="s">
        <v>29</v>
      </c>
      <c r="E280" s="245" t="s">
        <v>1043</v>
      </c>
      <c r="F280" s="246" t="s">
        <v>1044</v>
      </c>
      <c r="G280" s="247" t="s">
        <v>32</v>
      </c>
      <c r="H280" s="274">
        <v>1</v>
      </c>
      <c r="I280" s="275"/>
      <c r="J280" s="276">
        <f t="shared" si="35"/>
        <v>0</v>
      </c>
      <c r="K280" s="248"/>
      <c r="L280" s="249"/>
      <c r="M280" s="250" t="s">
        <v>504</v>
      </c>
      <c r="N280" s="251" t="s">
        <v>521</v>
      </c>
      <c r="P280" s="233">
        <f t="shared" si="36"/>
        <v>0</v>
      </c>
      <c r="Q280" s="233">
        <v>2.15E-3</v>
      </c>
      <c r="R280" s="233">
        <f t="shared" si="37"/>
        <v>2.15E-3</v>
      </c>
      <c r="S280" s="233">
        <v>0</v>
      </c>
      <c r="T280" s="234">
        <f t="shared" si="38"/>
        <v>0</v>
      </c>
      <c r="AR280" s="235" t="s">
        <v>666</v>
      </c>
      <c r="AT280" s="235" t="s">
        <v>29</v>
      </c>
      <c r="AU280" s="235" t="s">
        <v>14</v>
      </c>
      <c r="AY280" s="138" t="s">
        <v>579</v>
      </c>
      <c r="BE280" s="236">
        <f t="shared" si="39"/>
        <v>0</v>
      </c>
      <c r="BF280" s="236">
        <f t="shared" si="40"/>
        <v>0</v>
      </c>
      <c r="BG280" s="236">
        <f t="shared" si="41"/>
        <v>0</v>
      </c>
      <c r="BH280" s="236">
        <f t="shared" si="42"/>
        <v>0</v>
      </c>
      <c r="BI280" s="236">
        <f t="shared" si="43"/>
        <v>0</v>
      </c>
      <c r="BJ280" s="138" t="s">
        <v>13</v>
      </c>
      <c r="BK280" s="236">
        <f t="shared" si="44"/>
        <v>0</v>
      </c>
      <c r="BL280" s="138" t="s">
        <v>635</v>
      </c>
      <c r="BM280" s="235" t="s">
        <v>1045</v>
      </c>
    </row>
    <row r="281" spans="2:65" s="145" customFormat="1" ht="21.75" customHeight="1" x14ac:dyDescent="0.3">
      <c r="B281" s="196"/>
      <c r="C281" s="227" t="s">
        <v>1046</v>
      </c>
      <c r="D281" s="227" t="s">
        <v>25</v>
      </c>
      <c r="E281" s="228" t="s">
        <v>1047</v>
      </c>
      <c r="F281" s="229" t="s">
        <v>1048</v>
      </c>
      <c r="G281" s="230" t="s">
        <v>259</v>
      </c>
      <c r="H281" s="268">
        <v>0.34399999999999997</v>
      </c>
      <c r="I281" s="269"/>
      <c r="J281" s="270">
        <f t="shared" si="35"/>
        <v>0</v>
      </c>
      <c r="K281" s="231"/>
      <c r="L281" s="146"/>
      <c r="M281" s="232" t="s">
        <v>504</v>
      </c>
      <c r="N281" s="195" t="s">
        <v>521</v>
      </c>
      <c r="P281" s="233">
        <f t="shared" si="36"/>
        <v>0</v>
      </c>
      <c r="Q281" s="233">
        <v>0</v>
      </c>
      <c r="R281" s="233">
        <f t="shared" si="37"/>
        <v>0</v>
      </c>
      <c r="S281" s="233">
        <v>0</v>
      </c>
      <c r="T281" s="234">
        <f t="shared" si="38"/>
        <v>0</v>
      </c>
      <c r="AR281" s="235" t="s">
        <v>635</v>
      </c>
      <c r="AT281" s="235" t="s">
        <v>25</v>
      </c>
      <c r="AU281" s="235" t="s">
        <v>14</v>
      </c>
      <c r="AY281" s="138" t="s">
        <v>579</v>
      </c>
      <c r="BE281" s="236">
        <f t="shared" si="39"/>
        <v>0</v>
      </c>
      <c r="BF281" s="236">
        <f t="shared" si="40"/>
        <v>0</v>
      </c>
      <c r="BG281" s="236">
        <f t="shared" si="41"/>
        <v>0</v>
      </c>
      <c r="BH281" s="236">
        <f t="shared" si="42"/>
        <v>0</v>
      </c>
      <c r="BI281" s="236">
        <f t="shared" si="43"/>
        <v>0</v>
      </c>
      <c r="BJ281" s="138" t="s">
        <v>13</v>
      </c>
      <c r="BK281" s="236">
        <f t="shared" si="44"/>
        <v>0</v>
      </c>
      <c r="BL281" s="138" t="s">
        <v>635</v>
      </c>
      <c r="BM281" s="235" t="s">
        <v>1049</v>
      </c>
    </row>
    <row r="282" spans="2:65" s="217" customFormat="1" ht="22.95" customHeight="1" x14ac:dyDescent="0.25">
      <c r="B282" s="218"/>
      <c r="D282" s="219" t="s">
        <v>22</v>
      </c>
      <c r="E282" s="226" t="s">
        <v>1050</v>
      </c>
      <c r="F282" s="226" t="s">
        <v>1051</v>
      </c>
      <c r="H282" s="224"/>
      <c r="I282" s="265"/>
      <c r="J282" s="267">
        <f>BK282</f>
        <v>0</v>
      </c>
      <c r="L282" s="218"/>
      <c r="M282" s="221"/>
      <c r="P282" s="222">
        <f>SUM(P283:P299)</f>
        <v>0</v>
      </c>
      <c r="R282" s="222">
        <f>SUM(R283:R299)</f>
        <v>0.28439500000000006</v>
      </c>
      <c r="T282" s="223">
        <f>SUM(T283:T299)</f>
        <v>0.60539000000000009</v>
      </c>
      <c r="AR282" s="219" t="s">
        <v>13</v>
      </c>
      <c r="AT282" s="224" t="s">
        <v>22</v>
      </c>
      <c r="AU282" s="224" t="s">
        <v>12</v>
      </c>
      <c r="AY282" s="219" t="s">
        <v>579</v>
      </c>
      <c r="BK282" s="225">
        <f>SUM(BK283:BK299)</f>
        <v>0</v>
      </c>
    </row>
    <row r="283" spans="2:65" s="145" customFormat="1" ht="16.5" customHeight="1" x14ac:dyDescent="0.3">
      <c r="B283" s="196"/>
      <c r="C283" s="227" t="s">
        <v>1052</v>
      </c>
      <c r="D283" s="227" t="s">
        <v>25</v>
      </c>
      <c r="E283" s="228" t="s">
        <v>1053</v>
      </c>
      <c r="F283" s="229" t="s">
        <v>1054</v>
      </c>
      <c r="G283" s="230" t="s">
        <v>71</v>
      </c>
      <c r="H283" s="268">
        <v>20</v>
      </c>
      <c r="I283" s="269"/>
      <c r="J283" s="270">
        <f t="shared" ref="J283:J295" si="45">ROUND(I283*H283,2)</f>
        <v>0</v>
      </c>
      <c r="K283" s="231"/>
      <c r="L283" s="146"/>
      <c r="M283" s="232" t="s">
        <v>504</v>
      </c>
      <c r="N283" s="195" t="s">
        <v>521</v>
      </c>
      <c r="P283" s="233">
        <f t="shared" ref="P283:P295" si="46">O283*H283</f>
        <v>0</v>
      </c>
      <c r="Q283" s="233">
        <v>2.0000000000000002E-5</v>
      </c>
      <c r="R283" s="233">
        <f t="shared" ref="R283:R295" si="47">Q283*H283</f>
        <v>4.0000000000000002E-4</v>
      </c>
      <c r="S283" s="233">
        <v>3.2000000000000002E-3</v>
      </c>
      <c r="T283" s="234">
        <f t="shared" ref="T283:T295" si="48">S283*H283</f>
        <v>6.4000000000000001E-2</v>
      </c>
      <c r="AR283" s="235" t="s">
        <v>635</v>
      </c>
      <c r="AT283" s="235" t="s">
        <v>25</v>
      </c>
      <c r="AU283" s="235" t="s">
        <v>13</v>
      </c>
      <c r="AY283" s="138" t="s">
        <v>579</v>
      </c>
      <c r="BE283" s="236">
        <f t="shared" ref="BE283:BE295" si="49">IF(N283="základná",J283,0)</f>
        <v>0</v>
      </c>
      <c r="BF283" s="236">
        <f t="shared" ref="BF283:BF295" si="50">IF(N283="znížená",J283,0)</f>
        <v>0</v>
      </c>
      <c r="BG283" s="236">
        <f t="shared" ref="BG283:BG295" si="51">IF(N283="zákl. prenesená",J283,0)</f>
        <v>0</v>
      </c>
      <c r="BH283" s="236">
        <f t="shared" ref="BH283:BH295" si="52">IF(N283="zníž. prenesená",J283,0)</f>
        <v>0</v>
      </c>
      <c r="BI283" s="236">
        <f t="shared" ref="BI283:BI295" si="53">IF(N283="nulová",J283,0)</f>
        <v>0</v>
      </c>
      <c r="BJ283" s="138" t="s">
        <v>13</v>
      </c>
      <c r="BK283" s="236">
        <f t="shared" ref="BK283:BK295" si="54">ROUND(I283*H283,2)</f>
        <v>0</v>
      </c>
      <c r="BL283" s="138" t="s">
        <v>635</v>
      </c>
      <c r="BM283" s="235" t="s">
        <v>1055</v>
      </c>
    </row>
    <row r="284" spans="2:65" s="145" customFormat="1" ht="16.5" customHeight="1" x14ac:dyDescent="0.3">
      <c r="B284" s="196"/>
      <c r="C284" s="227" t="s">
        <v>1056</v>
      </c>
      <c r="D284" s="227" t="s">
        <v>25</v>
      </c>
      <c r="E284" s="228" t="s">
        <v>1057</v>
      </c>
      <c r="F284" s="229" t="s">
        <v>1058</v>
      </c>
      <c r="G284" s="230" t="s">
        <v>71</v>
      </c>
      <c r="H284" s="268">
        <v>20</v>
      </c>
      <c r="I284" s="269"/>
      <c r="J284" s="270">
        <f t="shared" si="45"/>
        <v>0</v>
      </c>
      <c r="K284" s="231"/>
      <c r="L284" s="146"/>
      <c r="M284" s="232" t="s">
        <v>504</v>
      </c>
      <c r="N284" s="195" t="s">
        <v>521</v>
      </c>
      <c r="P284" s="233">
        <f t="shared" si="46"/>
        <v>0</v>
      </c>
      <c r="Q284" s="233">
        <v>6.0000000000000002E-5</v>
      </c>
      <c r="R284" s="233">
        <f t="shared" si="47"/>
        <v>1.2000000000000001E-3</v>
      </c>
      <c r="S284" s="233">
        <v>5.3200000000000001E-3</v>
      </c>
      <c r="T284" s="234">
        <f t="shared" si="48"/>
        <v>0.10639999999999999</v>
      </c>
      <c r="AR284" s="235" t="s">
        <v>635</v>
      </c>
      <c r="AT284" s="235" t="s">
        <v>25</v>
      </c>
      <c r="AU284" s="235" t="s">
        <v>13</v>
      </c>
      <c r="AY284" s="138" t="s">
        <v>579</v>
      </c>
      <c r="BE284" s="236">
        <f t="shared" si="49"/>
        <v>0</v>
      </c>
      <c r="BF284" s="236">
        <f t="shared" si="50"/>
        <v>0</v>
      </c>
      <c r="BG284" s="236">
        <f t="shared" si="51"/>
        <v>0</v>
      </c>
      <c r="BH284" s="236">
        <f t="shared" si="52"/>
        <v>0</v>
      </c>
      <c r="BI284" s="236">
        <f t="shared" si="53"/>
        <v>0</v>
      </c>
      <c r="BJ284" s="138" t="s">
        <v>13</v>
      </c>
      <c r="BK284" s="236">
        <f t="shared" si="54"/>
        <v>0</v>
      </c>
      <c r="BL284" s="138" t="s">
        <v>635</v>
      </c>
      <c r="BM284" s="235" t="s">
        <v>1059</v>
      </c>
    </row>
    <row r="285" spans="2:65" s="145" customFormat="1" ht="16.5" customHeight="1" x14ac:dyDescent="0.3">
      <c r="B285" s="196"/>
      <c r="C285" s="227" t="s">
        <v>1060</v>
      </c>
      <c r="D285" s="227" t="s">
        <v>25</v>
      </c>
      <c r="E285" s="228" t="s">
        <v>1061</v>
      </c>
      <c r="F285" s="229" t="s">
        <v>1062</v>
      </c>
      <c r="G285" s="230" t="s">
        <v>71</v>
      </c>
      <c r="H285" s="268">
        <v>25</v>
      </c>
      <c r="I285" s="269"/>
      <c r="J285" s="270">
        <f t="shared" si="45"/>
        <v>0</v>
      </c>
      <c r="K285" s="231"/>
      <c r="L285" s="146"/>
      <c r="M285" s="232" t="s">
        <v>504</v>
      </c>
      <c r="N285" s="195" t="s">
        <v>521</v>
      </c>
      <c r="P285" s="233">
        <f t="shared" si="46"/>
        <v>0</v>
      </c>
      <c r="Q285" s="233">
        <v>9.0000000000000006E-5</v>
      </c>
      <c r="R285" s="233">
        <f t="shared" si="47"/>
        <v>2.2500000000000003E-3</v>
      </c>
      <c r="S285" s="233">
        <v>8.5800000000000008E-3</v>
      </c>
      <c r="T285" s="234">
        <f t="shared" si="48"/>
        <v>0.21450000000000002</v>
      </c>
      <c r="AR285" s="235" t="s">
        <v>635</v>
      </c>
      <c r="AT285" s="235" t="s">
        <v>25</v>
      </c>
      <c r="AU285" s="235" t="s">
        <v>13</v>
      </c>
      <c r="AY285" s="138" t="s">
        <v>579</v>
      </c>
      <c r="BE285" s="236">
        <f t="shared" si="49"/>
        <v>0</v>
      </c>
      <c r="BF285" s="236">
        <f t="shared" si="50"/>
        <v>0</v>
      </c>
      <c r="BG285" s="236">
        <f t="shared" si="51"/>
        <v>0</v>
      </c>
      <c r="BH285" s="236">
        <f t="shared" si="52"/>
        <v>0</v>
      </c>
      <c r="BI285" s="236">
        <f t="shared" si="53"/>
        <v>0</v>
      </c>
      <c r="BJ285" s="138" t="s">
        <v>13</v>
      </c>
      <c r="BK285" s="236">
        <f t="shared" si="54"/>
        <v>0</v>
      </c>
      <c r="BL285" s="138" t="s">
        <v>635</v>
      </c>
      <c r="BM285" s="235" t="s">
        <v>1063</v>
      </c>
    </row>
    <row r="286" spans="2:65" s="145" customFormat="1" ht="16.5" customHeight="1" x14ac:dyDescent="0.3">
      <c r="B286" s="196"/>
      <c r="C286" s="227" t="s">
        <v>1064</v>
      </c>
      <c r="D286" s="227" t="s">
        <v>25</v>
      </c>
      <c r="E286" s="228" t="s">
        <v>1065</v>
      </c>
      <c r="F286" s="229" t="s">
        <v>1066</v>
      </c>
      <c r="G286" s="230" t="s">
        <v>71</v>
      </c>
      <c r="H286" s="268">
        <v>1</v>
      </c>
      <c r="I286" s="269"/>
      <c r="J286" s="270">
        <f t="shared" si="45"/>
        <v>0</v>
      </c>
      <c r="K286" s="231"/>
      <c r="L286" s="146"/>
      <c r="M286" s="232" t="s">
        <v>504</v>
      </c>
      <c r="N286" s="195" t="s">
        <v>521</v>
      </c>
      <c r="P286" s="233">
        <f t="shared" si="46"/>
        <v>0</v>
      </c>
      <c r="Q286" s="233">
        <v>1.9400000000000001E-3</v>
      </c>
      <c r="R286" s="233">
        <f t="shared" si="47"/>
        <v>1.9400000000000001E-3</v>
      </c>
      <c r="S286" s="233">
        <v>0</v>
      </c>
      <c r="T286" s="234">
        <f t="shared" si="48"/>
        <v>0</v>
      </c>
      <c r="AR286" s="235" t="s">
        <v>635</v>
      </c>
      <c r="AT286" s="235" t="s">
        <v>25</v>
      </c>
      <c r="AU286" s="235" t="s">
        <v>13</v>
      </c>
      <c r="AY286" s="138" t="s">
        <v>579</v>
      </c>
      <c r="BE286" s="236">
        <f t="shared" si="49"/>
        <v>0</v>
      </c>
      <c r="BF286" s="236">
        <f t="shared" si="50"/>
        <v>0</v>
      </c>
      <c r="BG286" s="236">
        <f t="shared" si="51"/>
        <v>0</v>
      </c>
      <c r="BH286" s="236">
        <f t="shared" si="52"/>
        <v>0</v>
      </c>
      <c r="BI286" s="236">
        <f t="shared" si="53"/>
        <v>0</v>
      </c>
      <c r="BJ286" s="138" t="s">
        <v>13</v>
      </c>
      <c r="BK286" s="236">
        <f t="shared" si="54"/>
        <v>0</v>
      </c>
      <c r="BL286" s="138" t="s">
        <v>635</v>
      </c>
      <c r="BM286" s="235" t="s">
        <v>1067</v>
      </c>
    </row>
    <row r="287" spans="2:65" s="145" customFormat="1" ht="16.5" customHeight="1" x14ac:dyDescent="0.3">
      <c r="B287" s="196"/>
      <c r="C287" s="227" t="s">
        <v>1068</v>
      </c>
      <c r="D287" s="227" t="s">
        <v>25</v>
      </c>
      <c r="E287" s="228" t="s">
        <v>1069</v>
      </c>
      <c r="F287" s="229" t="s">
        <v>1070</v>
      </c>
      <c r="G287" s="230" t="s">
        <v>71</v>
      </c>
      <c r="H287" s="268">
        <v>30</v>
      </c>
      <c r="I287" s="269"/>
      <c r="J287" s="270">
        <f t="shared" si="45"/>
        <v>0</v>
      </c>
      <c r="K287" s="231"/>
      <c r="L287" s="146"/>
      <c r="M287" s="232" t="s">
        <v>504</v>
      </c>
      <c r="N287" s="195" t="s">
        <v>521</v>
      </c>
      <c r="P287" s="233">
        <f t="shared" si="46"/>
        <v>0</v>
      </c>
      <c r="Q287" s="233">
        <v>2.9099999999999998E-3</v>
      </c>
      <c r="R287" s="233">
        <f t="shared" si="47"/>
        <v>8.7299999999999989E-2</v>
      </c>
      <c r="S287" s="233">
        <v>0</v>
      </c>
      <c r="T287" s="234">
        <f t="shared" si="48"/>
        <v>0</v>
      </c>
      <c r="AR287" s="235" t="s">
        <v>635</v>
      </c>
      <c r="AT287" s="235" t="s">
        <v>25</v>
      </c>
      <c r="AU287" s="235" t="s">
        <v>13</v>
      </c>
      <c r="AY287" s="138" t="s">
        <v>579</v>
      </c>
      <c r="BE287" s="236">
        <f t="shared" si="49"/>
        <v>0</v>
      </c>
      <c r="BF287" s="236">
        <f t="shared" si="50"/>
        <v>0</v>
      </c>
      <c r="BG287" s="236">
        <f t="shared" si="51"/>
        <v>0</v>
      </c>
      <c r="BH287" s="236">
        <f t="shared" si="52"/>
        <v>0</v>
      </c>
      <c r="BI287" s="236">
        <f t="shared" si="53"/>
        <v>0</v>
      </c>
      <c r="BJ287" s="138" t="s">
        <v>13</v>
      </c>
      <c r="BK287" s="236">
        <f t="shared" si="54"/>
        <v>0</v>
      </c>
      <c r="BL287" s="138" t="s">
        <v>635</v>
      </c>
      <c r="BM287" s="235" t="s">
        <v>1071</v>
      </c>
    </row>
    <row r="288" spans="2:65" s="145" customFormat="1" ht="16.5" customHeight="1" x14ac:dyDescent="0.3">
      <c r="B288" s="196"/>
      <c r="C288" s="227" t="s">
        <v>1072</v>
      </c>
      <c r="D288" s="227" t="s">
        <v>25</v>
      </c>
      <c r="E288" s="228" t="s">
        <v>1073</v>
      </c>
      <c r="F288" s="229" t="s">
        <v>1074</v>
      </c>
      <c r="G288" s="230" t="s">
        <v>71</v>
      </c>
      <c r="H288" s="268">
        <v>10</v>
      </c>
      <c r="I288" s="269"/>
      <c r="J288" s="270">
        <f t="shared" si="45"/>
        <v>0</v>
      </c>
      <c r="K288" s="231"/>
      <c r="L288" s="146"/>
      <c r="M288" s="232" t="s">
        <v>504</v>
      </c>
      <c r="N288" s="195" t="s">
        <v>521</v>
      </c>
      <c r="P288" s="233">
        <f t="shared" si="46"/>
        <v>0</v>
      </c>
      <c r="Q288" s="233">
        <v>3.81E-3</v>
      </c>
      <c r="R288" s="233">
        <f t="shared" si="47"/>
        <v>3.8100000000000002E-2</v>
      </c>
      <c r="S288" s="233">
        <v>0</v>
      </c>
      <c r="T288" s="234">
        <f t="shared" si="48"/>
        <v>0</v>
      </c>
      <c r="AR288" s="235" t="s">
        <v>635</v>
      </c>
      <c r="AT288" s="235" t="s">
        <v>25</v>
      </c>
      <c r="AU288" s="235" t="s">
        <v>13</v>
      </c>
      <c r="AY288" s="138" t="s">
        <v>579</v>
      </c>
      <c r="BE288" s="236">
        <f t="shared" si="49"/>
        <v>0</v>
      </c>
      <c r="BF288" s="236">
        <f t="shared" si="50"/>
        <v>0</v>
      </c>
      <c r="BG288" s="236">
        <f t="shared" si="51"/>
        <v>0</v>
      </c>
      <c r="BH288" s="236">
        <f t="shared" si="52"/>
        <v>0</v>
      </c>
      <c r="BI288" s="236">
        <f t="shared" si="53"/>
        <v>0</v>
      </c>
      <c r="BJ288" s="138" t="s">
        <v>13</v>
      </c>
      <c r="BK288" s="236">
        <f t="shared" si="54"/>
        <v>0</v>
      </c>
      <c r="BL288" s="138" t="s">
        <v>635</v>
      </c>
      <c r="BM288" s="235" t="s">
        <v>1075</v>
      </c>
    </row>
    <row r="289" spans="2:65" s="145" customFormat="1" ht="16.5" customHeight="1" x14ac:dyDescent="0.3">
      <c r="B289" s="196"/>
      <c r="C289" s="227" t="s">
        <v>1076</v>
      </c>
      <c r="D289" s="227" t="s">
        <v>25</v>
      </c>
      <c r="E289" s="228" t="s">
        <v>1077</v>
      </c>
      <c r="F289" s="229" t="s">
        <v>1078</v>
      </c>
      <c r="G289" s="230" t="s">
        <v>71</v>
      </c>
      <c r="H289" s="268">
        <v>21</v>
      </c>
      <c r="I289" s="269"/>
      <c r="J289" s="270">
        <f t="shared" si="45"/>
        <v>0</v>
      </c>
      <c r="K289" s="231"/>
      <c r="L289" s="146"/>
      <c r="M289" s="232" t="s">
        <v>504</v>
      </c>
      <c r="N289" s="195" t="s">
        <v>521</v>
      </c>
      <c r="P289" s="233">
        <f t="shared" si="46"/>
        <v>0</v>
      </c>
      <c r="Q289" s="233">
        <v>6.28E-3</v>
      </c>
      <c r="R289" s="233">
        <f t="shared" si="47"/>
        <v>0.13188</v>
      </c>
      <c r="S289" s="233">
        <v>0</v>
      </c>
      <c r="T289" s="234">
        <f t="shared" si="48"/>
        <v>0</v>
      </c>
      <c r="AR289" s="235" t="s">
        <v>635</v>
      </c>
      <c r="AT289" s="235" t="s">
        <v>25</v>
      </c>
      <c r="AU289" s="235" t="s">
        <v>13</v>
      </c>
      <c r="AY289" s="138" t="s">
        <v>579</v>
      </c>
      <c r="BE289" s="236">
        <f t="shared" si="49"/>
        <v>0</v>
      </c>
      <c r="BF289" s="236">
        <f t="shared" si="50"/>
        <v>0</v>
      </c>
      <c r="BG289" s="236">
        <f t="shared" si="51"/>
        <v>0</v>
      </c>
      <c r="BH289" s="236">
        <f t="shared" si="52"/>
        <v>0</v>
      </c>
      <c r="BI289" s="236">
        <f t="shared" si="53"/>
        <v>0</v>
      </c>
      <c r="BJ289" s="138" t="s">
        <v>13</v>
      </c>
      <c r="BK289" s="236">
        <f t="shared" si="54"/>
        <v>0</v>
      </c>
      <c r="BL289" s="138" t="s">
        <v>635</v>
      </c>
      <c r="BM289" s="235" t="s">
        <v>1079</v>
      </c>
    </row>
    <row r="290" spans="2:65" s="145" customFormat="1" ht="16.5" customHeight="1" x14ac:dyDescent="0.3">
      <c r="B290" s="196"/>
      <c r="C290" s="227" t="s">
        <v>1080</v>
      </c>
      <c r="D290" s="227" t="s">
        <v>25</v>
      </c>
      <c r="E290" s="228" t="s">
        <v>1081</v>
      </c>
      <c r="F290" s="229" t="s">
        <v>1082</v>
      </c>
      <c r="G290" s="230" t="s">
        <v>71</v>
      </c>
      <c r="H290" s="268">
        <v>4</v>
      </c>
      <c r="I290" s="269"/>
      <c r="J290" s="270">
        <f t="shared" si="45"/>
        <v>0</v>
      </c>
      <c r="K290" s="231"/>
      <c r="L290" s="146"/>
      <c r="M290" s="232" t="s">
        <v>504</v>
      </c>
      <c r="N290" s="195" t="s">
        <v>521</v>
      </c>
      <c r="P290" s="233">
        <f t="shared" si="46"/>
        <v>0</v>
      </c>
      <c r="Q290" s="233">
        <v>1E-4</v>
      </c>
      <c r="R290" s="233">
        <f t="shared" si="47"/>
        <v>4.0000000000000002E-4</v>
      </c>
      <c r="S290" s="233">
        <v>1.384E-2</v>
      </c>
      <c r="T290" s="234">
        <f t="shared" si="48"/>
        <v>5.5359999999999999E-2</v>
      </c>
      <c r="AR290" s="235" t="s">
        <v>635</v>
      </c>
      <c r="AT290" s="235" t="s">
        <v>25</v>
      </c>
      <c r="AU290" s="235" t="s">
        <v>13</v>
      </c>
      <c r="AY290" s="138" t="s">
        <v>579</v>
      </c>
      <c r="BE290" s="236">
        <f t="shared" si="49"/>
        <v>0</v>
      </c>
      <c r="BF290" s="236">
        <f t="shared" si="50"/>
        <v>0</v>
      </c>
      <c r="BG290" s="236">
        <f t="shared" si="51"/>
        <v>0</v>
      </c>
      <c r="BH290" s="236">
        <f t="shared" si="52"/>
        <v>0</v>
      </c>
      <c r="BI290" s="236">
        <f t="shared" si="53"/>
        <v>0</v>
      </c>
      <c r="BJ290" s="138" t="s">
        <v>13</v>
      </c>
      <c r="BK290" s="236">
        <f t="shared" si="54"/>
        <v>0</v>
      </c>
      <c r="BL290" s="138" t="s">
        <v>635</v>
      </c>
      <c r="BM290" s="235" t="s">
        <v>1083</v>
      </c>
    </row>
    <row r="291" spans="2:65" s="145" customFormat="1" ht="16.5" customHeight="1" x14ac:dyDescent="0.3">
      <c r="B291" s="196"/>
      <c r="C291" s="227" t="s">
        <v>1084</v>
      </c>
      <c r="D291" s="227" t="s">
        <v>25</v>
      </c>
      <c r="E291" s="228" t="s">
        <v>1085</v>
      </c>
      <c r="F291" s="229" t="s">
        <v>1086</v>
      </c>
      <c r="G291" s="230" t="s">
        <v>71</v>
      </c>
      <c r="H291" s="268">
        <v>7</v>
      </c>
      <c r="I291" s="269"/>
      <c r="J291" s="270">
        <f t="shared" si="45"/>
        <v>0</v>
      </c>
      <c r="K291" s="231"/>
      <c r="L291" s="146"/>
      <c r="M291" s="232" t="s">
        <v>504</v>
      </c>
      <c r="N291" s="195" t="s">
        <v>521</v>
      </c>
      <c r="P291" s="233">
        <f t="shared" si="46"/>
        <v>0</v>
      </c>
      <c r="Q291" s="233">
        <v>1.2999999999999999E-4</v>
      </c>
      <c r="R291" s="233">
        <f t="shared" si="47"/>
        <v>9.0999999999999989E-4</v>
      </c>
      <c r="S291" s="233">
        <v>2.359E-2</v>
      </c>
      <c r="T291" s="234">
        <f t="shared" si="48"/>
        <v>0.16513</v>
      </c>
      <c r="AR291" s="235" t="s">
        <v>635</v>
      </c>
      <c r="AT291" s="235" t="s">
        <v>25</v>
      </c>
      <c r="AU291" s="235" t="s">
        <v>13</v>
      </c>
      <c r="AY291" s="138" t="s">
        <v>579</v>
      </c>
      <c r="BE291" s="236">
        <f t="shared" si="49"/>
        <v>0</v>
      </c>
      <c r="BF291" s="236">
        <f t="shared" si="50"/>
        <v>0</v>
      </c>
      <c r="BG291" s="236">
        <f t="shared" si="51"/>
        <v>0</v>
      </c>
      <c r="BH291" s="236">
        <f t="shared" si="52"/>
        <v>0</v>
      </c>
      <c r="BI291" s="236">
        <f t="shared" si="53"/>
        <v>0</v>
      </c>
      <c r="BJ291" s="138" t="s">
        <v>13</v>
      </c>
      <c r="BK291" s="236">
        <f t="shared" si="54"/>
        <v>0</v>
      </c>
      <c r="BL291" s="138" t="s">
        <v>635</v>
      </c>
      <c r="BM291" s="235" t="s">
        <v>1087</v>
      </c>
    </row>
    <row r="292" spans="2:65" s="145" customFormat="1" ht="16.5" customHeight="1" x14ac:dyDescent="0.3">
      <c r="B292" s="196"/>
      <c r="C292" s="227" t="s">
        <v>1088</v>
      </c>
      <c r="D292" s="227" t="s">
        <v>25</v>
      </c>
      <c r="E292" s="228" t="s">
        <v>1089</v>
      </c>
      <c r="F292" s="229" t="s">
        <v>1090</v>
      </c>
      <c r="G292" s="230" t="s">
        <v>71</v>
      </c>
      <c r="H292" s="268">
        <v>0.5</v>
      </c>
      <c r="I292" s="269"/>
      <c r="J292" s="270">
        <f t="shared" si="45"/>
        <v>0</v>
      </c>
      <c r="K292" s="231"/>
      <c r="L292" s="146"/>
      <c r="M292" s="232" t="s">
        <v>504</v>
      </c>
      <c r="N292" s="195" t="s">
        <v>521</v>
      </c>
      <c r="P292" s="233">
        <f t="shared" si="46"/>
        <v>0</v>
      </c>
      <c r="Q292" s="233">
        <v>7.5500000000000003E-3</v>
      </c>
      <c r="R292" s="233">
        <f t="shared" si="47"/>
        <v>3.7750000000000001E-3</v>
      </c>
      <c r="S292" s="233">
        <v>0</v>
      </c>
      <c r="T292" s="234">
        <f t="shared" si="48"/>
        <v>0</v>
      </c>
      <c r="AR292" s="235" t="s">
        <v>635</v>
      </c>
      <c r="AT292" s="235" t="s">
        <v>25</v>
      </c>
      <c r="AU292" s="235" t="s">
        <v>13</v>
      </c>
      <c r="AY292" s="138" t="s">
        <v>579</v>
      </c>
      <c r="BE292" s="236">
        <f t="shared" si="49"/>
        <v>0</v>
      </c>
      <c r="BF292" s="236">
        <f t="shared" si="50"/>
        <v>0</v>
      </c>
      <c r="BG292" s="236">
        <f t="shared" si="51"/>
        <v>0</v>
      </c>
      <c r="BH292" s="236">
        <f t="shared" si="52"/>
        <v>0</v>
      </c>
      <c r="BI292" s="236">
        <f t="shared" si="53"/>
        <v>0</v>
      </c>
      <c r="BJ292" s="138" t="s">
        <v>13</v>
      </c>
      <c r="BK292" s="236">
        <f t="shared" si="54"/>
        <v>0</v>
      </c>
      <c r="BL292" s="138" t="s">
        <v>635</v>
      </c>
      <c r="BM292" s="235" t="s">
        <v>1091</v>
      </c>
    </row>
    <row r="293" spans="2:65" s="145" customFormat="1" ht="16.5" customHeight="1" x14ac:dyDescent="0.3">
      <c r="B293" s="196"/>
      <c r="C293" s="227" t="s">
        <v>1092</v>
      </c>
      <c r="D293" s="227" t="s">
        <v>25</v>
      </c>
      <c r="E293" s="228" t="s">
        <v>1093</v>
      </c>
      <c r="F293" s="229" t="s">
        <v>1094</v>
      </c>
      <c r="G293" s="230" t="s">
        <v>32</v>
      </c>
      <c r="H293" s="268">
        <v>1</v>
      </c>
      <c r="I293" s="269"/>
      <c r="J293" s="270">
        <f t="shared" si="45"/>
        <v>0</v>
      </c>
      <c r="K293" s="231"/>
      <c r="L293" s="146"/>
      <c r="M293" s="232" t="s">
        <v>504</v>
      </c>
      <c r="N293" s="195" t="s">
        <v>521</v>
      </c>
      <c r="P293" s="233">
        <f t="shared" si="46"/>
        <v>0</v>
      </c>
      <c r="Q293" s="233">
        <v>2.4000000000000001E-4</v>
      </c>
      <c r="R293" s="233">
        <f t="shared" si="47"/>
        <v>2.4000000000000001E-4</v>
      </c>
      <c r="S293" s="233">
        <v>0</v>
      </c>
      <c r="T293" s="234">
        <f t="shared" si="48"/>
        <v>0</v>
      </c>
      <c r="AR293" s="235" t="s">
        <v>635</v>
      </c>
      <c r="AT293" s="235" t="s">
        <v>25</v>
      </c>
      <c r="AU293" s="235" t="s">
        <v>13</v>
      </c>
      <c r="AY293" s="138" t="s">
        <v>579</v>
      </c>
      <c r="BE293" s="236">
        <f t="shared" si="49"/>
        <v>0</v>
      </c>
      <c r="BF293" s="236">
        <f t="shared" si="50"/>
        <v>0</v>
      </c>
      <c r="BG293" s="236">
        <f t="shared" si="51"/>
        <v>0</v>
      </c>
      <c r="BH293" s="236">
        <f t="shared" si="52"/>
        <v>0</v>
      </c>
      <c r="BI293" s="236">
        <f t="shared" si="53"/>
        <v>0</v>
      </c>
      <c r="BJ293" s="138" t="s">
        <v>13</v>
      </c>
      <c r="BK293" s="236">
        <f t="shared" si="54"/>
        <v>0</v>
      </c>
      <c r="BL293" s="138" t="s">
        <v>635</v>
      </c>
      <c r="BM293" s="235" t="s">
        <v>1095</v>
      </c>
    </row>
    <row r="294" spans="2:65" s="145" customFormat="1" ht="24.15" customHeight="1" x14ac:dyDescent="0.3">
      <c r="B294" s="196"/>
      <c r="C294" s="244" t="s">
        <v>1096</v>
      </c>
      <c r="D294" s="244" t="s">
        <v>29</v>
      </c>
      <c r="E294" s="245" t="s">
        <v>1097</v>
      </c>
      <c r="F294" s="246" t="s">
        <v>1098</v>
      </c>
      <c r="G294" s="247" t="s">
        <v>32</v>
      </c>
      <c r="H294" s="274">
        <v>1</v>
      </c>
      <c r="I294" s="275"/>
      <c r="J294" s="276">
        <f t="shared" si="45"/>
        <v>0</v>
      </c>
      <c r="K294" s="248"/>
      <c r="L294" s="249"/>
      <c r="M294" s="250" t="s">
        <v>504</v>
      </c>
      <c r="N294" s="251" t="s">
        <v>521</v>
      </c>
      <c r="P294" s="233">
        <f t="shared" si="46"/>
        <v>0</v>
      </c>
      <c r="Q294" s="233">
        <v>1.6E-2</v>
      </c>
      <c r="R294" s="233">
        <f t="shared" si="47"/>
        <v>1.6E-2</v>
      </c>
      <c r="S294" s="233">
        <v>0</v>
      </c>
      <c r="T294" s="234">
        <f t="shared" si="48"/>
        <v>0</v>
      </c>
      <c r="AR294" s="235" t="s">
        <v>666</v>
      </c>
      <c r="AT294" s="235" t="s">
        <v>29</v>
      </c>
      <c r="AU294" s="235" t="s">
        <v>13</v>
      </c>
      <c r="AY294" s="138" t="s">
        <v>579</v>
      </c>
      <c r="BE294" s="236">
        <f t="shared" si="49"/>
        <v>0</v>
      </c>
      <c r="BF294" s="236">
        <f t="shared" si="50"/>
        <v>0</v>
      </c>
      <c r="BG294" s="236">
        <f t="shared" si="51"/>
        <v>0</v>
      </c>
      <c r="BH294" s="236">
        <f t="shared" si="52"/>
        <v>0</v>
      </c>
      <c r="BI294" s="236">
        <f t="shared" si="53"/>
        <v>0</v>
      </c>
      <c r="BJ294" s="138" t="s">
        <v>13</v>
      </c>
      <c r="BK294" s="236">
        <f t="shared" si="54"/>
        <v>0</v>
      </c>
      <c r="BL294" s="138" t="s">
        <v>635</v>
      </c>
      <c r="BM294" s="235" t="s">
        <v>1099</v>
      </c>
    </row>
    <row r="295" spans="2:65" s="145" customFormat="1" ht="16.5" customHeight="1" x14ac:dyDescent="0.3">
      <c r="B295" s="196"/>
      <c r="C295" s="227" t="s">
        <v>1100</v>
      </c>
      <c r="D295" s="227" t="s">
        <v>25</v>
      </c>
      <c r="E295" s="228" t="s">
        <v>1101</v>
      </c>
      <c r="F295" s="229" t="s">
        <v>1102</v>
      </c>
      <c r="G295" s="230" t="s">
        <v>71</v>
      </c>
      <c r="H295" s="268">
        <v>62</v>
      </c>
      <c r="I295" s="269"/>
      <c r="J295" s="270">
        <f t="shared" si="45"/>
        <v>0</v>
      </c>
      <c r="K295" s="231"/>
      <c r="L295" s="146"/>
      <c r="M295" s="232" t="s">
        <v>504</v>
      </c>
      <c r="N295" s="195" t="s">
        <v>521</v>
      </c>
      <c r="P295" s="233">
        <f t="shared" si="46"/>
        <v>0</v>
      </c>
      <c r="Q295" s="233">
        <v>0</v>
      </c>
      <c r="R295" s="233">
        <f t="shared" si="47"/>
        <v>0</v>
      </c>
      <c r="S295" s="233">
        <v>0</v>
      </c>
      <c r="T295" s="234">
        <f t="shared" si="48"/>
        <v>0</v>
      </c>
      <c r="AR295" s="235" t="s">
        <v>635</v>
      </c>
      <c r="AT295" s="235" t="s">
        <v>25</v>
      </c>
      <c r="AU295" s="235" t="s">
        <v>13</v>
      </c>
      <c r="AY295" s="138" t="s">
        <v>579</v>
      </c>
      <c r="BE295" s="236">
        <f t="shared" si="49"/>
        <v>0</v>
      </c>
      <c r="BF295" s="236">
        <f t="shared" si="50"/>
        <v>0</v>
      </c>
      <c r="BG295" s="236">
        <f t="shared" si="51"/>
        <v>0</v>
      </c>
      <c r="BH295" s="236">
        <f t="shared" si="52"/>
        <v>0</v>
      </c>
      <c r="BI295" s="236">
        <f t="shared" si="53"/>
        <v>0</v>
      </c>
      <c r="BJ295" s="138" t="s">
        <v>13</v>
      </c>
      <c r="BK295" s="236">
        <f t="shared" si="54"/>
        <v>0</v>
      </c>
      <c r="BL295" s="138" t="s">
        <v>635</v>
      </c>
      <c r="BM295" s="235" t="s">
        <v>1103</v>
      </c>
    </row>
    <row r="296" spans="2:65" s="237" customFormat="1" ht="10.199999999999999" x14ac:dyDescent="0.3">
      <c r="B296" s="238"/>
      <c r="D296" s="239" t="s">
        <v>629</v>
      </c>
      <c r="E296" s="243" t="s">
        <v>504</v>
      </c>
      <c r="F296" s="240" t="s">
        <v>1104</v>
      </c>
      <c r="H296" s="271">
        <v>62</v>
      </c>
      <c r="I296" s="272"/>
      <c r="J296" s="273"/>
      <c r="L296" s="238"/>
      <c r="M296" s="241"/>
      <c r="T296" s="242"/>
      <c r="AT296" s="243" t="s">
        <v>629</v>
      </c>
      <c r="AU296" s="243" t="s">
        <v>13</v>
      </c>
      <c r="AV296" s="237" t="s">
        <v>13</v>
      </c>
      <c r="AW296" s="237" t="s">
        <v>662</v>
      </c>
      <c r="AX296" s="237" t="s">
        <v>12</v>
      </c>
      <c r="AY296" s="243" t="s">
        <v>579</v>
      </c>
    </row>
    <row r="297" spans="2:65" s="145" customFormat="1" ht="16.5" customHeight="1" x14ac:dyDescent="0.3">
      <c r="B297" s="196"/>
      <c r="C297" s="227" t="s">
        <v>1105</v>
      </c>
      <c r="D297" s="227" t="s">
        <v>25</v>
      </c>
      <c r="E297" s="228" t="s">
        <v>1106</v>
      </c>
      <c r="F297" s="229" t="s">
        <v>1107</v>
      </c>
      <c r="G297" s="230" t="s">
        <v>71</v>
      </c>
      <c r="H297" s="268">
        <v>0.5</v>
      </c>
      <c r="I297" s="269"/>
      <c r="J297" s="270">
        <f>ROUND(I297*H297,2)</f>
        <v>0</v>
      </c>
      <c r="K297" s="231"/>
      <c r="L297" s="146"/>
      <c r="M297" s="232" t="s">
        <v>504</v>
      </c>
      <c r="N297" s="195" t="s">
        <v>521</v>
      </c>
      <c r="P297" s="233">
        <f>O297*H297</f>
        <v>0</v>
      </c>
      <c r="Q297" s="233">
        <v>0</v>
      </c>
      <c r="R297" s="233">
        <f>Q297*H297</f>
        <v>0</v>
      </c>
      <c r="S297" s="233">
        <v>0</v>
      </c>
      <c r="T297" s="234">
        <f>S297*H297</f>
        <v>0</v>
      </c>
      <c r="AR297" s="235" t="s">
        <v>635</v>
      </c>
      <c r="AT297" s="235" t="s">
        <v>25</v>
      </c>
      <c r="AU297" s="235" t="s">
        <v>13</v>
      </c>
      <c r="AY297" s="138" t="s">
        <v>579</v>
      </c>
      <c r="BE297" s="236">
        <f>IF(N297="základná",J297,0)</f>
        <v>0</v>
      </c>
      <c r="BF297" s="236">
        <f>IF(N297="znížená",J297,0)</f>
        <v>0</v>
      </c>
      <c r="BG297" s="236">
        <f>IF(N297="zákl. prenesená",J297,0)</f>
        <v>0</v>
      </c>
      <c r="BH297" s="236">
        <f>IF(N297="zníž. prenesená",J297,0)</f>
        <v>0</v>
      </c>
      <c r="BI297" s="236">
        <f>IF(N297="nulová",J297,0)</f>
        <v>0</v>
      </c>
      <c r="BJ297" s="138" t="s">
        <v>13</v>
      </c>
      <c r="BK297" s="236">
        <f>ROUND(I297*H297,2)</f>
        <v>0</v>
      </c>
      <c r="BL297" s="138" t="s">
        <v>635</v>
      </c>
      <c r="BM297" s="235" t="s">
        <v>1108</v>
      </c>
    </row>
    <row r="298" spans="2:65" s="145" customFormat="1" ht="21.75" customHeight="1" x14ac:dyDescent="0.3">
      <c r="B298" s="196"/>
      <c r="C298" s="227" t="s">
        <v>1109</v>
      </c>
      <c r="D298" s="227" t="s">
        <v>25</v>
      </c>
      <c r="E298" s="228" t="s">
        <v>1110</v>
      </c>
      <c r="F298" s="229" t="s">
        <v>1111</v>
      </c>
      <c r="G298" s="230" t="s">
        <v>259</v>
      </c>
      <c r="H298" s="268">
        <v>0.60499999999999998</v>
      </c>
      <c r="I298" s="269"/>
      <c r="J298" s="270">
        <f>ROUND(I298*H298,2)</f>
        <v>0</v>
      </c>
      <c r="K298" s="231"/>
      <c r="L298" s="146"/>
      <c r="M298" s="232" t="s">
        <v>504</v>
      </c>
      <c r="N298" s="195" t="s">
        <v>521</v>
      </c>
      <c r="P298" s="233">
        <f>O298*H298</f>
        <v>0</v>
      </c>
      <c r="Q298" s="233">
        <v>0</v>
      </c>
      <c r="R298" s="233">
        <f>Q298*H298</f>
        <v>0</v>
      </c>
      <c r="S298" s="233">
        <v>0</v>
      </c>
      <c r="T298" s="234">
        <f>S298*H298</f>
        <v>0</v>
      </c>
      <c r="AR298" s="235" t="s">
        <v>635</v>
      </c>
      <c r="AT298" s="235" t="s">
        <v>25</v>
      </c>
      <c r="AU298" s="235" t="s">
        <v>13</v>
      </c>
      <c r="AY298" s="138" t="s">
        <v>579</v>
      </c>
      <c r="BE298" s="236">
        <f>IF(N298="základná",J298,0)</f>
        <v>0</v>
      </c>
      <c r="BF298" s="236">
        <f>IF(N298="znížená",J298,0)</f>
        <v>0</v>
      </c>
      <c r="BG298" s="236">
        <f>IF(N298="zákl. prenesená",J298,0)</f>
        <v>0</v>
      </c>
      <c r="BH298" s="236">
        <f>IF(N298="zníž. prenesená",J298,0)</f>
        <v>0</v>
      </c>
      <c r="BI298" s="236">
        <f>IF(N298="nulová",J298,0)</f>
        <v>0</v>
      </c>
      <c r="BJ298" s="138" t="s">
        <v>13</v>
      </c>
      <c r="BK298" s="236">
        <f>ROUND(I298*H298,2)</f>
        <v>0</v>
      </c>
      <c r="BL298" s="138" t="s">
        <v>635</v>
      </c>
      <c r="BM298" s="235" t="s">
        <v>1112</v>
      </c>
    </row>
    <row r="299" spans="2:65" s="145" customFormat="1" ht="16.5" customHeight="1" x14ac:dyDescent="0.3">
      <c r="B299" s="196"/>
      <c r="C299" s="227" t="s">
        <v>1113</v>
      </c>
      <c r="D299" s="227" t="s">
        <v>25</v>
      </c>
      <c r="E299" s="228" t="s">
        <v>1114</v>
      </c>
      <c r="F299" s="229" t="s">
        <v>1115</v>
      </c>
      <c r="G299" s="230" t="s">
        <v>214</v>
      </c>
      <c r="H299" s="277"/>
      <c r="I299" s="269"/>
      <c r="J299" s="270">
        <f>ROUND(I299*H299,2)</f>
        <v>0</v>
      </c>
      <c r="K299" s="231"/>
      <c r="L299" s="146"/>
      <c r="M299" s="232" t="s">
        <v>504</v>
      </c>
      <c r="N299" s="195" t="s">
        <v>521</v>
      </c>
      <c r="P299" s="233">
        <f>O299*H299</f>
        <v>0</v>
      </c>
      <c r="Q299" s="233">
        <v>0</v>
      </c>
      <c r="R299" s="233">
        <f>Q299*H299</f>
        <v>0</v>
      </c>
      <c r="S299" s="233">
        <v>0</v>
      </c>
      <c r="T299" s="234">
        <f>S299*H299</f>
        <v>0</v>
      </c>
      <c r="AR299" s="235" t="s">
        <v>635</v>
      </c>
      <c r="AT299" s="235" t="s">
        <v>25</v>
      </c>
      <c r="AU299" s="235" t="s">
        <v>13</v>
      </c>
      <c r="AY299" s="138" t="s">
        <v>579</v>
      </c>
      <c r="BE299" s="236">
        <f>IF(N299="základná",J299,0)</f>
        <v>0</v>
      </c>
      <c r="BF299" s="236">
        <f>IF(N299="znížená",J299,0)</f>
        <v>0</v>
      </c>
      <c r="BG299" s="236">
        <f>IF(N299="zákl. prenesená",J299,0)</f>
        <v>0</v>
      </c>
      <c r="BH299" s="236">
        <f>IF(N299="zníž. prenesená",J299,0)</f>
        <v>0</v>
      </c>
      <c r="BI299" s="236">
        <f>IF(N299="nulová",J299,0)</f>
        <v>0</v>
      </c>
      <c r="BJ299" s="138" t="s">
        <v>13</v>
      </c>
      <c r="BK299" s="236">
        <f>ROUND(I299*H299,2)</f>
        <v>0</v>
      </c>
      <c r="BL299" s="138" t="s">
        <v>635</v>
      </c>
      <c r="BM299" s="235" t="s">
        <v>1116</v>
      </c>
    </row>
    <row r="300" spans="2:65" s="217" customFormat="1" ht="22.95" customHeight="1" x14ac:dyDescent="0.25">
      <c r="B300" s="218"/>
      <c r="D300" s="219" t="s">
        <v>22</v>
      </c>
      <c r="E300" s="226" t="s">
        <v>1117</v>
      </c>
      <c r="F300" s="226" t="s">
        <v>1118</v>
      </c>
      <c r="H300" s="224"/>
      <c r="I300" s="265"/>
      <c r="J300" s="267">
        <f>BK300</f>
        <v>0</v>
      </c>
      <c r="L300" s="218"/>
      <c r="M300" s="221"/>
      <c r="P300" s="222">
        <f>SUM(P301:P324)</f>
        <v>0</v>
      </c>
      <c r="R300" s="222">
        <f>SUM(R301:R324)</f>
        <v>4.7689999999999996E-2</v>
      </c>
      <c r="T300" s="223">
        <f>SUM(T301:T324)</f>
        <v>0.43</v>
      </c>
      <c r="AR300" s="219" t="s">
        <v>13</v>
      </c>
      <c r="AT300" s="224" t="s">
        <v>22</v>
      </c>
      <c r="AU300" s="224" t="s">
        <v>12</v>
      </c>
      <c r="AY300" s="219" t="s">
        <v>579</v>
      </c>
      <c r="BK300" s="225">
        <f>SUM(BK301:BK324)</f>
        <v>0</v>
      </c>
    </row>
    <row r="301" spans="2:65" s="145" customFormat="1" ht="16.5" customHeight="1" x14ac:dyDescent="0.3">
      <c r="B301" s="196"/>
      <c r="C301" s="227" t="s">
        <v>1119</v>
      </c>
      <c r="D301" s="227" t="s">
        <v>25</v>
      </c>
      <c r="E301" s="228" t="s">
        <v>1120</v>
      </c>
      <c r="F301" s="229" t="s">
        <v>1121</v>
      </c>
      <c r="G301" s="230" t="s">
        <v>32</v>
      </c>
      <c r="H301" s="268">
        <v>10</v>
      </c>
      <c r="I301" s="269"/>
      <c r="J301" s="270">
        <f t="shared" ref="J301:J324" si="55">ROUND(I301*H301,2)</f>
        <v>0</v>
      </c>
      <c r="K301" s="231"/>
      <c r="L301" s="146"/>
      <c r="M301" s="232" t="s">
        <v>504</v>
      </c>
      <c r="N301" s="195" t="s">
        <v>521</v>
      </c>
      <c r="P301" s="233">
        <f t="shared" ref="P301:P324" si="56">O301*H301</f>
        <v>0</v>
      </c>
      <c r="Q301" s="233">
        <v>2.0000000000000002E-5</v>
      </c>
      <c r="R301" s="233">
        <f t="shared" ref="R301:R324" si="57">Q301*H301</f>
        <v>2.0000000000000001E-4</v>
      </c>
      <c r="S301" s="233">
        <v>3.9E-2</v>
      </c>
      <c r="T301" s="234">
        <f t="shared" ref="T301:T324" si="58">S301*H301</f>
        <v>0.39</v>
      </c>
      <c r="AR301" s="235" t="s">
        <v>635</v>
      </c>
      <c r="AT301" s="235" t="s">
        <v>25</v>
      </c>
      <c r="AU301" s="235" t="s">
        <v>13</v>
      </c>
      <c r="AY301" s="138" t="s">
        <v>579</v>
      </c>
      <c r="BE301" s="236">
        <f t="shared" ref="BE301:BE324" si="59">IF(N301="základná",J301,0)</f>
        <v>0</v>
      </c>
      <c r="BF301" s="236">
        <f t="shared" ref="BF301:BF324" si="60">IF(N301="znížená",J301,0)</f>
        <v>0</v>
      </c>
      <c r="BG301" s="236">
        <f t="shared" ref="BG301:BG324" si="61">IF(N301="zákl. prenesená",J301,0)</f>
        <v>0</v>
      </c>
      <c r="BH301" s="236">
        <f t="shared" ref="BH301:BH324" si="62">IF(N301="zníž. prenesená",J301,0)</f>
        <v>0</v>
      </c>
      <c r="BI301" s="236">
        <f t="shared" ref="BI301:BI324" si="63">IF(N301="nulová",J301,0)</f>
        <v>0</v>
      </c>
      <c r="BJ301" s="138" t="s">
        <v>13</v>
      </c>
      <c r="BK301" s="236">
        <f t="shared" ref="BK301:BK324" si="64">ROUND(I301*H301,2)</f>
        <v>0</v>
      </c>
      <c r="BL301" s="138" t="s">
        <v>635</v>
      </c>
      <c r="BM301" s="235" t="s">
        <v>1122</v>
      </c>
    </row>
    <row r="302" spans="2:65" s="145" customFormat="1" ht="21.75" customHeight="1" x14ac:dyDescent="0.3">
      <c r="B302" s="196"/>
      <c r="C302" s="227" t="s">
        <v>1123</v>
      </c>
      <c r="D302" s="227" t="s">
        <v>25</v>
      </c>
      <c r="E302" s="228" t="s">
        <v>1124</v>
      </c>
      <c r="F302" s="229" t="s">
        <v>1125</v>
      </c>
      <c r="G302" s="230" t="s">
        <v>875</v>
      </c>
      <c r="H302" s="268">
        <v>2</v>
      </c>
      <c r="I302" s="269"/>
      <c r="J302" s="270">
        <f t="shared" si="55"/>
        <v>0</v>
      </c>
      <c r="K302" s="231"/>
      <c r="L302" s="146"/>
      <c r="M302" s="232" t="s">
        <v>504</v>
      </c>
      <c r="N302" s="195" t="s">
        <v>521</v>
      </c>
      <c r="P302" s="233">
        <f t="shared" si="56"/>
        <v>0</v>
      </c>
      <c r="Q302" s="233">
        <v>1.0580000000000001E-2</v>
      </c>
      <c r="R302" s="233">
        <f t="shared" si="57"/>
        <v>2.1160000000000002E-2</v>
      </c>
      <c r="S302" s="233">
        <v>0</v>
      </c>
      <c r="T302" s="234">
        <f t="shared" si="58"/>
        <v>0</v>
      </c>
      <c r="AR302" s="235" t="s">
        <v>635</v>
      </c>
      <c r="AT302" s="235" t="s">
        <v>25</v>
      </c>
      <c r="AU302" s="235" t="s">
        <v>13</v>
      </c>
      <c r="AY302" s="138" t="s">
        <v>579</v>
      </c>
      <c r="BE302" s="236">
        <f t="shared" si="59"/>
        <v>0</v>
      </c>
      <c r="BF302" s="236">
        <f t="shared" si="60"/>
        <v>0</v>
      </c>
      <c r="BG302" s="236">
        <f t="shared" si="61"/>
        <v>0</v>
      </c>
      <c r="BH302" s="236">
        <f t="shared" si="62"/>
        <v>0</v>
      </c>
      <c r="BI302" s="236">
        <f t="shared" si="63"/>
        <v>0</v>
      </c>
      <c r="BJ302" s="138" t="s">
        <v>13</v>
      </c>
      <c r="BK302" s="236">
        <f t="shared" si="64"/>
        <v>0</v>
      </c>
      <c r="BL302" s="138" t="s">
        <v>635</v>
      </c>
      <c r="BM302" s="235" t="s">
        <v>1126</v>
      </c>
    </row>
    <row r="303" spans="2:65" s="145" customFormat="1" ht="16.5" customHeight="1" x14ac:dyDescent="0.3">
      <c r="B303" s="196"/>
      <c r="C303" s="227" t="s">
        <v>1127</v>
      </c>
      <c r="D303" s="227" t="s">
        <v>25</v>
      </c>
      <c r="E303" s="228" t="s">
        <v>1128</v>
      </c>
      <c r="F303" s="229" t="s">
        <v>1129</v>
      </c>
      <c r="G303" s="230" t="s">
        <v>32</v>
      </c>
      <c r="H303" s="268">
        <v>20</v>
      </c>
      <c r="I303" s="269"/>
      <c r="J303" s="270">
        <f t="shared" si="55"/>
        <v>0</v>
      </c>
      <c r="K303" s="231"/>
      <c r="L303" s="146"/>
      <c r="M303" s="232" t="s">
        <v>504</v>
      </c>
      <c r="N303" s="195" t="s">
        <v>521</v>
      </c>
      <c r="P303" s="233">
        <f t="shared" si="56"/>
        <v>0</v>
      </c>
      <c r="Q303" s="233">
        <v>1.7000000000000001E-4</v>
      </c>
      <c r="R303" s="233">
        <f t="shared" si="57"/>
        <v>3.4000000000000002E-3</v>
      </c>
      <c r="S303" s="233">
        <v>2E-3</v>
      </c>
      <c r="T303" s="234">
        <f t="shared" si="58"/>
        <v>0.04</v>
      </c>
      <c r="AR303" s="235" t="s">
        <v>635</v>
      </c>
      <c r="AT303" s="235" t="s">
        <v>25</v>
      </c>
      <c r="AU303" s="235" t="s">
        <v>13</v>
      </c>
      <c r="AY303" s="138" t="s">
        <v>579</v>
      </c>
      <c r="BE303" s="236">
        <f t="shared" si="59"/>
        <v>0</v>
      </c>
      <c r="BF303" s="236">
        <f t="shared" si="60"/>
        <v>0</v>
      </c>
      <c r="BG303" s="236">
        <f t="shared" si="61"/>
        <v>0</v>
      </c>
      <c r="BH303" s="236">
        <f t="shared" si="62"/>
        <v>0</v>
      </c>
      <c r="BI303" s="236">
        <f t="shared" si="63"/>
        <v>0</v>
      </c>
      <c r="BJ303" s="138" t="s">
        <v>13</v>
      </c>
      <c r="BK303" s="236">
        <f t="shared" si="64"/>
        <v>0</v>
      </c>
      <c r="BL303" s="138" t="s">
        <v>635</v>
      </c>
      <c r="BM303" s="235" t="s">
        <v>1130</v>
      </c>
    </row>
    <row r="304" spans="2:65" s="145" customFormat="1" ht="16.5" customHeight="1" x14ac:dyDescent="0.3">
      <c r="B304" s="196"/>
      <c r="C304" s="227" t="s">
        <v>1131</v>
      </c>
      <c r="D304" s="227" t="s">
        <v>25</v>
      </c>
      <c r="E304" s="228" t="s">
        <v>1132</v>
      </c>
      <c r="F304" s="229" t="s">
        <v>1133</v>
      </c>
      <c r="G304" s="230" t="s">
        <v>32</v>
      </c>
      <c r="H304" s="268">
        <v>7</v>
      </c>
      <c r="I304" s="269"/>
      <c r="J304" s="270">
        <f t="shared" si="55"/>
        <v>0</v>
      </c>
      <c r="K304" s="231"/>
      <c r="L304" s="146"/>
      <c r="M304" s="232" t="s">
        <v>504</v>
      </c>
      <c r="N304" s="195" t="s">
        <v>521</v>
      </c>
      <c r="P304" s="233">
        <f t="shared" si="56"/>
        <v>0</v>
      </c>
      <c r="Q304" s="233">
        <v>1.0000000000000001E-5</v>
      </c>
      <c r="R304" s="233">
        <f t="shared" si="57"/>
        <v>7.0000000000000007E-5</v>
      </c>
      <c r="S304" s="233">
        <v>0</v>
      </c>
      <c r="T304" s="234">
        <f t="shared" si="58"/>
        <v>0</v>
      </c>
      <c r="AR304" s="235" t="s">
        <v>635</v>
      </c>
      <c r="AT304" s="235" t="s">
        <v>25</v>
      </c>
      <c r="AU304" s="235" t="s">
        <v>13</v>
      </c>
      <c r="AY304" s="138" t="s">
        <v>579</v>
      </c>
      <c r="BE304" s="236">
        <f t="shared" si="59"/>
        <v>0</v>
      </c>
      <c r="BF304" s="236">
        <f t="shared" si="60"/>
        <v>0</v>
      </c>
      <c r="BG304" s="236">
        <f t="shared" si="61"/>
        <v>0</v>
      </c>
      <c r="BH304" s="236">
        <f t="shared" si="62"/>
        <v>0</v>
      </c>
      <c r="BI304" s="236">
        <f t="shared" si="63"/>
        <v>0</v>
      </c>
      <c r="BJ304" s="138" t="s">
        <v>13</v>
      </c>
      <c r="BK304" s="236">
        <f t="shared" si="64"/>
        <v>0</v>
      </c>
      <c r="BL304" s="138" t="s">
        <v>635</v>
      </c>
      <c r="BM304" s="235" t="s">
        <v>1134</v>
      </c>
    </row>
    <row r="305" spans="2:65" s="145" customFormat="1" ht="16.5" customHeight="1" x14ac:dyDescent="0.3">
      <c r="B305" s="196"/>
      <c r="C305" s="244" t="s">
        <v>1135</v>
      </c>
      <c r="D305" s="244" t="s">
        <v>29</v>
      </c>
      <c r="E305" s="245" t="s">
        <v>1136</v>
      </c>
      <c r="F305" s="246" t="s">
        <v>1137</v>
      </c>
      <c r="G305" s="247" t="s">
        <v>32</v>
      </c>
      <c r="H305" s="274">
        <v>7</v>
      </c>
      <c r="I305" s="275"/>
      <c r="J305" s="276">
        <f t="shared" si="55"/>
        <v>0</v>
      </c>
      <c r="K305" s="248"/>
      <c r="L305" s="249"/>
      <c r="M305" s="250" t="s">
        <v>504</v>
      </c>
      <c r="N305" s="251" t="s">
        <v>521</v>
      </c>
      <c r="P305" s="233">
        <f t="shared" si="56"/>
        <v>0</v>
      </c>
      <c r="Q305" s="233">
        <v>5.0000000000000002E-5</v>
      </c>
      <c r="R305" s="233">
        <f t="shared" si="57"/>
        <v>3.5E-4</v>
      </c>
      <c r="S305" s="233">
        <v>0</v>
      </c>
      <c r="T305" s="234">
        <f t="shared" si="58"/>
        <v>0</v>
      </c>
      <c r="AR305" s="235" t="s">
        <v>666</v>
      </c>
      <c r="AT305" s="235" t="s">
        <v>29</v>
      </c>
      <c r="AU305" s="235" t="s">
        <v>13</v>
      </c>
      <c r="AY305" s="138" t="s">
        <v>579</v>
      </c>
      <c r="BE305" s="236">
        <f t="shared" si="59"/>
        <v>0</v>
      </c>
      <c r="BF305" s="236">
        <f t="shared" si="60"/>
        <v>0</v>
      </c>
      <c r="BG305" s="236">
        <f t="shared" si="61"/>
        <v>0</v>
      </c>
      <c r="BH305" s="236">
        <f t="shared" si="62"/>
        <v>0</v>
      </c>
      <c r="BI305" s="236">
        <f t="shared" si="63"/>
        <v>0</v>
      </c>
      <c r="BJ305" s="138" t="s">
        <v>13</v>
      </c>
      <c r="BK305" s="236">
        <f t="shared" si="64"/>
        <v>0</v>
      </c>
      <c r="BL305" s="138" t="s">
        <v>635</v>
      </c>
      <c r="BM305" s="235" t="s">
        <v>1138</v>
      </c>
    </row>
    <row r="306" spans="2:65" s="145" customFormat="1" ht="16.5" customHeight="1" x14ac:dyDescent="0.3">
      <c r="B306" s="196"/>
      <c r="C306" s="227" t="s">
        <v>1139</v>
      </c>
      <c r="D306" s="227" t="s">
        <v>25</v>
      </c>
      <c r="E306" s="228" t="s">
        <v>1140</v>
      </c>
      <c r="F306" s="229" t="s">
        <v>1141</v>
      </c>
      <c r="G306" s="230" t="s">
        <v>32</v>
      </c>
      <c r="H306" s="268">
        <v>1</v>
      </c>
      <c r="I306" s="269"/>
      <c r="J306" s="270">
        <f t="shared" si="55"/>
        <v>0</v>
      </c>
      <c r="K306" s="231"/>
      <c r="L306" s="146"/>
      <c r="M306" s="232" t="s">
        <v>504</v>
      </c>
      <c r="N306" s="195" t="s">
        <v>521</v>
      </c>
      <c r="P306" s="233">
        <f t="shared" si="56"/>
        <v>0</v>
      </c>
      <c r="Q306" s="233">
        <v>1.0000000000000001E-5</v>
      </c>
      <c r="R306" s="233">
        <f t="shared" si="57"/>
        <v>1.0000000000000001E-5</v>
      </c>
      <c r="S306" s="233">
        <v>0</v>
      </c>
      <c r="T306" s="234">
        <f t="shared" si="58"/>
        <v>0</v>
      </c>
      <c r="AR306" s="235" t="s">
        <v>635</v>
      </c>
      <c r="AT306" s="235" t="s">
        <v>25</v>
      </c>
      <c r="AU306" s="235" t="s">
        <v>13</v>
      </c>
      <c r="AY306" s="138" t="s">
        <v>579</v>
      </c>
      <c r="BE306" s="236">
        <f t="shared" si="59"/>
        <v>0</v>
      </c>
      <c r="BF306" s="236">
        <f t="shared" si="60"/>
        <v>0</v>
      </c>
      <c r="BG306" s="236">
        <f t="shared" si="61"/>
        <v>0</v>
      </c>
      <c r="BH306" s="236">
        <f t="shared" si="62"/>
        <v>0</v>
      </c>
      <c r="BI306" s="236">
        <f t="shared" si="63"/>
        <v>0</v>
      </c>
      <c r="BJ306" s="138" t="s">
        <v>13</v>
      </c>
      <c r="BK306" s="236">
        <f t="shared" si="64"/>
        <v>0</v>
      </c>
      <c r="BL306" s="138" t="s">
        <v>635</v>
      </c>
      <c r="BM306" s="235" t="s">
        <v>1142</v>
      </c>
    </row>
    <row r="307" spans="2:65" s="145" customFormat="1" ht="16.5" customHeight="1" x14ac:dyDescent="0.3">
      <c r="B307" s="196"/>
      <c r="C307" s="244" t="s">
        <v>1143</v>
      </c>
      <c r="D307" s="244" t="s">
        <v>29</v>
      </c>
      <c r="E307" s="245" t="s">
        <v>1144</v>
      </c>
      <c r="F307" s="246" t="s">
        <v>1145</v>
      </c>
      <c r="G307" s="247" t="s">
        <v>32</v>
      </c>
      <c r="H307" s="274">
        <v>1</v>
      </c>
      <c r="I307" s="275"/>
      <c r="J307" s="276">
        <f t="shared" si="55"/>
        <v>0</v>
      </c>
      <c r="K307" s="248"/>
      <c r="L307" s="249"/>
      <c r="M307" s="250" t="s">
        <v>504</v>
      </c>
      <c r="N307" s="251" t="s">
        <v>521</v>
      </c>
      <c r="P307" s="233">
        <f t="shared" si="56"/>
        <v>0</v>
      </c>
      <c r="Q307" s="233">
        <v>2.9E-4</v>
      </c>
      <c r="R307" s="233">
        <f t="shared" si="57"/>
        <v>2.9E-4</v>
      </c>
      <c r="S307" s="233">
        <v>0</v>
      </c>
      <c r="T307" s="234">
        <f t="shared" si="58"/>
        <v>0</v>
      </c>
      <c r="AR307" s="235" t="s">
        <v>666</v>
      </c>
      <c r="AT307" s="235" t="s">
        <v>29</v>
      </c>
      <c r="AU307" s="235" t="s">
        <v>13</v>
      </c>
      <c r="AY307" s="138" t="s">
        <v>579</v>
      </c>
      <c r="BE307" s="236">
        <f t="shared" si="59"/>
        <v>0</v>
      </c>
      <c r="BF307" s="236">
        <f t="shared" si="60"/>
        <v>0</v>
      </c>
      <c r="BG307" s="236">
        <f t="shared" si="61"/>
        <v>0</v>
      </c>
      <c r="BH307" s="236">
        <f t="shared" si="62"/>
        <v>0</v>
      </c>
      <c r="BI307" s="236">
        <f t="shared" si="63"/>
        <v>0</v>
      </c>
      <c r="BJ307" s="138" t="s">
        <v>13</v>
      </c>
      <c r="BK307" s="236">
        <f t="shared" si="64"/>
        <v>0</v>
      </c>
      <c r="BL307" s="138" t="s">
        <v>635</v>
      </c>
      <c r="BM307" s="235" t="s">
        <v>1146</v>
      </c>
    </row>
    <row r="308" spans="2:65" s="145" customFormat="1" ht="16.5" customHeight="1" x14ac:dyDescent="0.3">
      <c r="B308" s="196"/>
      <c r="C308" s="227" t="s">
        <v>1147</v>
      </c>
      <c r="D308" s="227" t="s">
        <v>25</v>
      </c>
      <c r="E308" s="228" t="s">
        <v>1148</v>
      </c>
      <c r="F308" s="229" t="s">
        <v>1149</v>
      </c>
      <c r="G308" s="230" t="s">
        <v>32</v>
      </c>
      <c r="H308" s="268">
        <v>4</v>
      </c>
      <c r="I308" s="269"/>
      <c r="J308" s="270">
        <f t="shared" si="55"/>
        <v>0</v>
      </c>
      <c r="K308" s="231"/>
      <c r="L308" s="146"/>
      <c r="M308" s="232" t="s">
        <v>504</v>
      </c>
      <c r="N308" s="195" t="s">
        <v>521</v>
      </c>
      <c r="P308" s="233">
        <f t="shared" si="56"/>
        <v>0</v>
      </c>
      <c r="Q308" s="233">
        <v>1.0000000000000001E-5</v>
      </c>
      <c r="R308" s="233">
        <f t="shared" si="57"/>
        <v>4.0000000000000003E-5</v>
      </c>
      <c r="S308" s="233">
        <v>0</v>
      </c>
      <c r="T308" s="234">
        <f t="shared" si="58"/>
        <v>0</v>
      </c>
      <c r="AR308" s="235" t="s">
        <v>635</v>
      </c>
      <c r="AT308" s="235" t="s">
        <v>25</v>
      </c>
      <c r="AU308" s="235" t="s">
        <v>13</v>
      </c>
      <c r="AY308" s="138" t="s">
        <v>579</v>
      </c>
      <c r="BE308" s="236">
        <f t="shared" si="59"/>
        <v>0</v>
      </c>
      <c r="BF308" s="236">
        <f t="shared" si="60"/>
        <v>0</v>
      </c>
      <c r="BG308" s="236">
        <f t="shared" si="61"/>
        <v>0</v>
      </c>
      <c r="BH308" s="236">
        <f t="shared" si="62"/>
        <v>0</v>
      </c>
      <c r="BI308" s="236">
        <f t="shared" si="63"/>
        <v>0</v>
      </c>
      <c r="BJ308" s="138" t="s">
        <v>13</v>
      </c>
      <c r="BK308" s="236">
        <f t="shared" si="64"/>
        <v>0</v>
      </c>
      <c r="BL308" s="138" t="s">
        <v>635</v>
      </c>
      <c r="BM308" s="235" t="s">
        <v>1150</v>
      </c>
    </row>
    <row r="309" spans="2:65" s="145" customFormat="1" ht="16.5" customHeight="1" x14ac:dyDescent="0.3">
      <c r="B309" s="196"/>
      <c r="C309" s="244" t="s">
        <v>1151</v>
      </c>
      <c r="D309" s="244" t="s">
        <v>29</v>
      </c>
      <c r="E309" s="245" t="s">
        <v>1152</v>
      </c>
      <c r="F309" s="246" t="s">
        <v>1153</v>
      </c>
      <c r="G309" s="247" t="s">
        <v>32</v>
      </c>
      <c r="H309" s="274">
        <v>4</v>
      </c>
      <c r="I309" s="275"/>
      <c r="J309" s="276">
        <f t="shared" si="55"/>
        <v>0</v>
      </c>
      <c r="K309" s="248"/>
      <c r="L309" s="249"/>
      <c r="M309" s="250" t="s">
        <v>504</v>
      </c>
      <c r="N309" s="251" t="s">
        <v>521</v>
      </c>
      <c r="P309" s="233">
        <f t="shared" si="56"/>
        <v>0</v>
      </c>
      <c r="Q309" s="233">
        <v>4.4999999999999999E-4</v>
      </c>
      <c r="R309" s="233">
        <f t="shared" si="57"/>
        <v>1.8E-3</v>
      </c>
      <c r="S309" s="233">
        <v>0</v>
      </c>
      <c r="T309" s="234">
        <f t="shared" si="58"/>
        <v>0</v>
      </c>
      <c r="AR309" s="235" t="s">
        <v>666</v>
      </c>
      <c r="AT309" s="235" t="s">
        <v>29</v>
      </c>
      <c r="AU309" s="235" t="s">
        <v>13</v>
      </c>
      <c r="AY309" s="138" t="s">
        <v>579</v>
      </c>
      <c r="BE309" s="236">
        <f t="shared" si="59"/>
        <v>0</v>
      </c>
      <c r="BF309" s="236">
        <f t="shared" si="60"/>
        <v>0</v>
      </c>
      <c r="BG309" s="236">
        <f t="shared" si="61"/>
        <v>0</v>
      </c>
      <c r="BH309" s="236">
        <f t="shared" si="62"/>
        <v>0</v>
      </c>
      <c r="BI309" s="236">
        <f t="shared" si="63"/>
        <v>0</v>
      </c>
      <c r="BJ309" s="138" t="s">
        <v>13</v>
      </c>
      <c r="BK309" s="236">
        <f t="shared" si="64"/>
        <v>0</v>
      </c>
      <c r="BL309" s="138" t="s">
        <v>635</v>
      </c>
      <c r="BM309" s="235" t="s">
        <v>1154</v>
      </c>
    </row>
    <row r="310" spans="2:65" s="145" customFormat="1" ht="16.5" customHeight="1" x14ac:dyDescent="0.3">
      <c r="B310" s="196"/>
      <c r="C310" s="227" t="s">
        <v>1155</v>
      </c>
      <c r="D310" s="227" t="s">
        <v>25</v>
      </c>
      <c r="E310" s="228" t="s">
        <v>1156</v>
      </c>
      <c r="F310" s="229" t="s">
        <v>1157</v>
      </c>
      <c r="G310" s="230" t="s">
        <v>32</v>
      </c>
      <c r="H310" s="268">
        <v>2</v>
      </c>
      <c r="I310" s="269"/>
      <c r="J310" s="270">
        <f t="shared" si="55"/>
        <v>0</v>
      </c>
      <c r="K310" s="231"/>
      <c r="L310" s="146"/>
      <c r="M310" s="232" t="s">
        <v>504</v>
      </c>
      <c r="N310" s="195" t="s">
        <v>521</v>
      </c>
      <c r="P310" s="233">
        <f t="shared" si="56"/>
        <v>0</v>
      </c>
      <c r="Q310" s="233">
        <v>1.0000000000000001E-5</v>
      </c>
      <c r="R310" s="233">
        <f t="shared" si="57"/>
        <v>2.0000000000000002E-5</v>
      </c>
      <c r="S310" s="233">
        <v>0</v>
      </c>
      <c r="T310" s="234">
        <f t="shared" si="58"/>
        <v>0</v>
      </c>
      <c r="AR310" s="235" t="s">
        <v>635</v>
      </c>
      <c r="AT310" s="235" t="s">
        <v>25</v>
      </c>
      <c r="AU310" s="235" t="s">
        <v>13</v>
      </c>
      <c r="AY310" s="138" t="s">
        <v>579</v>
      </c>
      <c r="BE310" s="236">
        <f t="shared" si="59"/>
        <v>0</v>
      </c>
      <c r="BF310" s="236">
        <f t="shared" si="60"/>
        <v>0</v>
      </c>
      <c r="BG310" s="236">
        <f t="shared" si="61"/>
        <v>0</v>
      </c>
      <c r="BH310" s="236">
        <f t="shared" si="62"/>
        <v>0</v>
      </c>
      <c r="BI310" s="236">
        <f t="shared" si="63"/>
        <v>0</v>
      </c>
      <c r="BJ310" s="138" t="s">
        <v>13</v>
      </c>
      <c r="BK310" s="236">
        <f t="shared" si="64"/>
        <v>0</v>
      </c>
      <c r="BL310" s="138" t="s">
        <v>635</v>
      </c>
      <c r="BM310" s="235" t="s">
        <v>1158</v>
      </c>
    </row>
    <row r="311" spans="2:65" s="145" customFormat="1" ht="16.5" customHeight="1" x14ac:dyDescent="0.3">
      <c r="B311" s="196"/>
      <c r="C311" s="244" t="s">
        <v>1159</v>
      </c>
      <c r="D311" s="244" t="s">
        <v>29</v>
      </c>
      <c r="E311" s="245" t="s">
        <v>1160</v>
      </c>
      <c r="F311" s="246" t="s">
        <v>1161</v>
      </c>
      <c r="G311" s="247" t="s">
        <v>32</v>
      </c>
      <c r="H311" s="274">
        <v>2</v>
      </c>
      <c r="I311" s="275"/>
      <c r="J311" s="276">
        <f t="shared" si="55"/>
        <v>0</v>
      </c>
      <c r="K311" s="248"/>
      <c r="L311" s="249"/>
      <c r="M311" s="250" t="s">
        <v>504</v>
      </c>
      <c r="N311" s="251" t="s">
        <v>521</v>
      </c>
      <c r="P311" s="233">
        <f t="shared" si="56"/>
        <v>0</v>
      </c>
      <c r="Q311" s="233">
        <v>6.4000000000000005E-4</v>
      </c>
      <c r="R311" s="233">
        <f t="shared" si="57"/>
        <v>1.2800000000000001E-3</v>
      </c>
      <c r="S311" s="233">
        <v>0</v>
      </c>
      <c r="T311" s="234">
        <f t="shared" si="58"/>
        <v>0</v>
      </c>
      <c r="AR311" s="235" t="s">
        <v>666</v>
      </c>
      <c r="AT311" s="235" t="s">
        <v>29</v>
      </c>
      <c r="AU311" s="235" t="s">
        <v>13</v>
      </c>
      <c r="AY311" s="138" t="s">
        <v>579</v>
      </c>
      <c r="BE311" s="236">
        <f t="shared" si="59"/>
        <v>0</v>
      </c>
      <c r="BF311" s="236">
        <f t="shared" si="60"/>
        <v>0</v>
      </c>
      <c r="BG311" s="236">
        <f t="shared" si="61"/>
        <v>0</v>
      </c>
      <c r="BH311" s="236">
        <f t="shared" si="62"/>
        <v>0</v>
      </c>
      <c r="BI311" s="236">
        <f t="shared" si="63"/>
        <v>0</v>
      </c>
      <c r="BJ311" s="138" t="s">
        <v>13</v>
      </c>
      <c r="BK311" s="236">
        <f t="shared" si="64"/>
        <v>0</v>
      </c>
      <c r="BL311" s="138" t="s">
        <v>635</v>
      </c>
      <c r="BM311" s="235" t="s">
        <v>1162</v>
      </c>
    </row>
    <row r="312" spans="2:65" s="145" customFormat="1" ht="16.5" customHeight="1" x14ac:dyDescent="0.3">
      <c r="B312" s="196"/>
      <c r="C312" s="227" t="s">
        <v>1163</v>
      </c>
      <c r="D312" s="227" t="s">
        <v>25</v>
      </c>
      <c r="E312" s="228" t="s">
        <v>1164</v>
      </c>
      <c r="F312" s="229" t="s">
        <v>1165</v>
      </c>
      <c r="G312" s="230" t="s">
        <v>32</v>
      </c>
      <c r="H312" s="268">
        <v>3</v>
      </c>
      <c r="I312" s="269"/>
      <c r="J312" s="270">
        <f t="shared" si="55"/>
        <v>0</v>
      </c>
      <c r="K312" s="231"/>
      <c r="L312" s="146"/>
      <c r="M312" s="232" t="s">
        <v>504</v>
      </c>
      <c r="N312" s="195" t="s">
        <v>521</v>
      </c>
      <c r="P312" s="233">
        <f t="shared" si="56"/>
        <v>0</v>
      </c>
      <c r="Q312" s="233">
        <v>2.0000000000000002E-5</v>
      </c>
      <c r="R312" s="233">
        <f t="shared" si="57"/>
        <v>6.0000000000000008E-5</v>
      </c>
      <c r="S312" s="233">
        <v>0</v>
      </c>
      <c r="T312" s="234">
        <f t="shared" si="58"/>
        <v>0</v>
      </c>
      <c r="AR312" s="235" t="s">
        <v>635</v>
      </c>
      <c r="AT312" s="235" t="s">
        <v>25</v>
      </c>
      <c r="AU312" s="235" t="s">
        <v>13</v>
      </c>
      <c r="AY312" s="138" t="s">
        <v>579</v>
      </c>
      <c r="BE312" s="236">
        <f t="shared" si="59"/>
        <v>0</v>
      </c>
      <c r="BF312" s="236">
        <f t="shared" si="60"/>
        <v>0</v>
      </c>
      <c r="BG312" s="236">
        <f t="shared" si="61"/>
        <v>0</v>
      </c>
      <c r="BH312" s="236">
        <f t="shared" si="62"/>
        <v>0</v>
      </c>
      <c r="BI312" s="236">
        <f t="shared" si="63"/>
        <v>0</v>
      </c>
      <c r="BJ312" s="138" t="s">
        <v>13</v>
      </c>
      <c r="BK312" s="236">
        <f t="shared" si="64"/>
        <v>0</v>
      </c>
      <c r="BL312" s="138" t="s">
        <v>635</v>
      </c>
      <c r="BM312" s="235" t="s">
        <v>1166</v>
      </c>
    </row>
    <row r="313" spans="2:65" s="145" customFormat="1" ht="16.5" customHeight="1" x14ac:dyDescent="0.3">
      <c r="B313" s="196"/>
      <c r="C313" s="244" t="s">
        <v>1167</v>
      </c>
      <c r="D313" s="244" t="s">
        <v>29</v>
      </c>
      <c r="E313" s="245" t="s">
        <v>1168</v>
      </c>
      <c r="F313" s="246" t="s">
        <v>1169</v>
      </c>
      <c r="G313" s="247" t="s">
        <v>32</v>
      </c>
      <c r="H313" s="274">
        <v>3</v>
      </c>
      <c r="I313" s="275"/>
      <c r="J313" s="276">
        <f t="shared" si="55"/>
        <v>0</v>
      </c>
      <c r="K313" s="248"/>
      <c r="L313" s="249"/>
      <c r="M313" s="250" t="s">
        <v>504</v>
      </c>
      <c r="N313" s="251" t="s">
        <v>521</v>
      </c>
      <c r="P313" s="233">
        <f t="shared" si="56"/>
        <v>0</v>
      </c>
      <c r="Q313" s="233">
        <v>1.6000000000000001E-3</v>
      </c>
      <c r="R313" s="233">
        <f t="shared" si="57"/>
        <v>4.8000000000000004E-3</v>
      </c>
      <c r="S313" s="233">
        <v>0</v>
      </c>
      <c r="T313" s="234">
        <f t="shared" si="58"/>
        <v>0</v>
      </c>
      <c r="AR313" s="235" t="s">
        <v>666</v>
      </c>
      <c r="AT313" s="235" t="s">
        <v>29</v>
      </c>
      <c r="AU313" s="235" t="s">
        <v>13</v>
      </c>
      <c r="AY313" s="138" t="s">
        <v>579</v>
      </c>
      <c r="BE313" s="236">
        <f t="shared" si="59"/>
        <v>0</v>
      </c>
      <c r="BF313" s="236">
        <f t="shared" si="60"/>
        <v>0</v>
      </c>
      <c r="BG313" s="236">
        <f t="shared" si="61"/>
        <v>0</v>
      </c>
      <c r="BH313" s="236">
        <f t="shared" si="62"/>
        <v>0</v>
      </c>
      <c r="BI313" s="236">
        <f t="shared" si="63"/>
        <v>0</v>
      </c>
      <c r="BJ313" s="138" t="s">
        <v>13</v>
      </c>
      <c r="BK313" s="236">
        <f t="shared" si="64"/>
        <v>0</v>
      </c>
      <c r="BL313" s="138" t="s">
        <v>635</v>
      </c>
      <c r="BM313" s="235" t="s">
        <v>1170</v>
      </c>
    </row>
    <row r="314" spans="2:65" s="145" customFormat="1" ht="16.5" customHeight="1" x14ac:dyDescent="0.3">
      <c r="B314" s="196"/>
      <c r="C314" s="227" t="s">
        <v>1171</v>
      </c>
      <c r="D314" s="227" t="s">
        <v>25</v>
      </c>
      <c r="E314" s="228" t="s">
        <v>1172</v>
      </c>
      <c r="F314" s="229" t="s">
        <v>1173</v>
      </c>
      <c r="G314" s="230" t="s">
        <v>32</v>
      </c>
      <c r="H314" s="268">
        <v>2</v>
      </c>
      <c r="I314" s="269"/>
      <c r="J314" s="270">
        <f t="shared" si="55"/>
        <v>0</v>
      </c>
      <c r="K314" s="231"/>
      <c r="L314" s="146"/>
      <c r="M314" s="232" t="s">
        <v>504</v>
      </c>
      <c r="N314" s="195" t="s">
        <v>521</v>
      </c>
      <c r="P314" s="233">
        <f t="shared" si="56"/>
        <v>0</v>
      </c>
      <c r="Q314" s="233">
        <v>5.0000000000000002E-5</v>
      </c>
      <c r="R314" s="233">
        <f t="shared" si="57"/>
        <v>1E-4</v>
      </c>
      <c r="S314" s="233">
        <v>0</v>
      </c>
      <c r="T314" s="234">
        <f t="shared" si="58"/>
        <v>0</v>
      </c>
      <c r="AR314" s="235" t="s">
        <v>635</v>
      </c>
      <c r="AT314" s="235" t="s">
        <v>25</v>
      </c>
      <c r="AU314" s="235" t="s">
        <v>13</v>
      </c>
      <c r="AY314" s="138" t="s">
        <v>579</v>
      </c>
      <c r="BE314" s="236">
        <f t="shared" si="59"/>
        <v>0</v>
      </c>
      <c r="BF314" s="236">
        <f t="shared" si="60"/>
        <v>0</v>
      </c>
      <c r="BG314" s="236">
        <f t="shared" si="61"/>
        <v>0</v>
      </c>
      <c r="BH314" s="236">
        <f t="shared" si="62"/>
        <v>0</v>
      </c>
      <c r="BI314" s="236">
        <f t="shared" si="63"/>
        <v>0</v>
      </c>
      <c r="BJ314" s="138" t="s">
        <v>13</v>
      </c>
      <c r="BK314" s="236">
        <f t="shared" si="64"/>
        <v>0</v>
      </c>
      <c r="BL314" s="138" t="s">
        <v>635</v>
      </c>
      <c r="BM314" s="235" t="s">
        <v>1174</v>
      </c>
    </row>
    <row r="315" spans="2:65" s="145" customFormat="1" ht="16.5" customHeight="1" x14ac:dyDescent="0.3">
      <c r="B315" s="196"/>
      <c r="C315" s="244" t="s">
        <v>1175</v>
      </c>
      <c r="D315" s="244" t="s">
        <v>29</v>
      </c>
      <c r="E315" s="245" t="s">
        <v>815</v>
      </c>
      <c r="F315" s="246" t="s">
        <v>816</v>
      </c>
      <c r="G315" s="247" t="s">
        <v>32</v>
      </c>
      <c r="H315" s="274">
        <v>2</v>
      </c>
      <c r="I315" s="275"/>
      <c r="J315" s="276">
        <f t="shared" si="55"/>
        <v>0</v>
      </c>
      <c r="K315" s="248"/>
      <c r="L315" s="249"/>
      <c r="M315" s="250" t="s">
        <v>504</v>
      </c>
      <c r="N315" s="251" t="s">
        <v>521</v>
      </c>
      <c r="P315" s="233">
        <f t="shared" si="56"/>
        <v>0</v>
      </c>
      <c r="Q315" s="233">
        <v>1.0300000000000001E-3</v>
      </c>
      <c r="R315" s="233">
        <f t="shared" si="57"/>
        <v>2.0600000000000002E-3</v>
      </c>
      <c r="S315" s="233">
        <v>0</v>
      </c>
      <c r="T315" s="234">
        <f t="shared" si="58"/>
        <v>0</v>
      </c>
      <c r="AR315" s="235" t="s">
        <v>666</v>
      </c>
      <c r="AT315" s="235" t="s">
        <v>29</v>
      </c>
      <c r="AU315" s="235" t="s">
        <v>13</v>
      </c>
      <c r="AY315" s="138" t="s">
        <v>579</v>
      </c>
      <c r="BE315" s="236">
        <f t="shared" si="59"/>
        <v>0</v>
      </c>
      <c r="BF315" s="236">
        <f t="shared" si="60"/>
        <v>0</v>
      </c>
      <c r="BG315" s="236">
        <f t="shared" si="61"/>
        <v>0</v>
      </c>
      <c r="BH315" s="236">
        <f t="shared" si="62"/>
        <v>0</v>
      </c>
      <c r="BI315" s="236">
        <f t="shared" si="63"/>
        <v>0</v>
      </c>
      <c r="BJ315" s="138" t="s">
        <v>13</v>
      </c>
      <c r="BK315" s="236">
        <f t="shared" si="64"/>
        <v>0</v>
      </c>
      <c r="BL315" s="138" t="s">
        <v>635</v>
      </c>
      <c r="BM315" s="235" t="s">
        <v>1176</v>
      </c>
    </row>
    <row r="316" spans="2:65" s="145" customFormat="1" ht="16.5" customHeight="1" x14ac:dyDescent="0.3">
      <c r="B316" s="196"/>
      <c r="C316" s="227" t="s">
        <v>1177</v>
      </c>
      <c r="D316" s="227" t="s">
        <v>25</v>
      </c>
      <c r="E316" s="228" t="s">
        <v>1178</v>
      </c>
      <c r="F316" s="229" t="s">
        <v>1179</v>
      </c>
      <c r="G316" s="230" t="s">
        <v>32</v>
      </c>
      <c r="H316" s="268">
        <v>1</v>
      </c>
      <c r="I316" s="269"/>
      <c r="J316" s="270">
        <f t="shared" si="55"/>
        <v>0</v>
      </c>
      <c r="K316" s="231"/>
      <c r="L316" s="146"/>
      <c r="M316" s="232" t="s">
        <v>504</v>
      </c>
      <c r="N316" s="195" t="s">
        <v>521</v>
      </c>
      <c r="P316" s="233">
        <f t="shared" si="56"/>
        <v>0</v>
      </c>
      <c r="Q316" s="233">
        <v>2.0000000000000002E-5</v>
      </c>
      <c r="R316" s="233">
        <f t="shared" si="57"/>
        <v>2.0000000000000002E-5</v>
      </c>
      <c r="S316" s="233">
        <v>0</v>
      </c>
      <c r="T316" s="234">
        <f t="shared" si="58"/>
        <v>0</v>
      </c>
      <c r="AR316" s="235" t="s">
        <v>635</v>
      </c>
      <c r="AT316" s="235" t="s">
        <v>25</v>
      </c>
      <c r="AU316" s="235" t="s">
        <v>13</v>
      </c>
      <c r="AY316" s="138" t="s">
        <v>579</v>
      </c>
      <c r="BE316" s="236">
        <f t="shared" si="59"/>
        <v>0</v>
      </c>
      <c r="BF316" s="236">
        <f t="shared" si="60"/>
        <v>0</v>
      </c>
      <c r="BG316" s="236">
        <f t="shared" si="61"/>
        <v>0</v>
      </c>
      <c r="BH316" s="236">
        <f t="shared" si="62"/>
        <v>0</v>
      </c>
      <c r="BI316" s="236">
        <f t="shared" si="63"/>
        <v>0</v>
      </c>
      <c r="BJ316" s="138" t="s">
        <v>13</v>
      </c>
      <c r="BK316" s="236">
        <f t="shared" si="64"/>
        <v>0</v>
      </c>
      <c r="BL316" s="138" t="s">
        <v>635</v>
      </c>
      <c r="BM316" s="235" t="s">
        <v>1180</v>
      </c>
    </row>
    <row r="317" spans="2:65" s="145" customFormat="1" ht="16.5" customHeight="1" x14ac:dyDescent="0.3">
      <c r="B317" s="196"/>
      <c r="C317" s="244" t="s">
        <v>1181</v>
      </c>
      <c r="D317" s="244" t="s">
        <v>29</v>
      </c>
      <c r="E317" s="245" t="s">
        <v>1182</v>
      </c>
      <c r="F317" s="246" t="s">
        <v>1183</v>
      </c>
      <c r="G317" s="247" t="s">
        <v>32</v>
      </c>
      <c r="H317" s="274">
        <v>1</v>
      </c>
      <c r="I317" s="275"/>
      <c r="J317" s="276">
        <f t="shared" si="55"/>
        <v>0</v>
      </c>
      <c r="K317" s="248"/>
      <c r="L317" s="249"/>
      <c r="M317" s="250" t="s">
        <v>504</v>
      </c>
      <c r="N317" s="251" t="s">
        <v>521</v>
      </c>
      <c r="P317" s="233">
        <f t="shared" si="56"/>
        <v>0</v>
      </c>
      <c r="Q317" s="233">
        <v>2.5000000000000001E-3</v>
      </c>
      <c r="R317" s="233">
        <f t="shared" si="57"/>
        <v>2.5000000000000001E-3</v>
      </c>
      <c r="S317" s="233">
        <v>0</v>
      </c>
      <c r="T317" s="234">
        <f t="shared" si="58"/>
        <v>0</v>
      </c>
      <c r="AR317" s="235" t="s">
        <v>666</v>
      </c>
      <c r="AT317" s="235" t="s">
        <v>29</v>
      </c>
      <c r="AU317" s="235" t="s">
        <v>13</v>
      </c>
      <c r="AY317" s="138" t="s">
        <v>579</v>
      </c>
      <c r="BE317" s="236">
        <f t="shared" si="59"/>
        <v>0</v>
      </c>
      <c r="BF317" s="236">
        <f t="shared" si="60"/>
        <v>0</v>
      </c>
      <c r="BG317" s="236">
        <f t="shared" si="61"/>
        <v>0</v>
      </c>
      <c r="BH317" s="236">
        <f t="shared" si="62"/>
        <v>0</v>
      </c>
      <c r="BI317" s="236">
        <f t="shared" si="63"/>
        <v>0</v>
      </c>
      <c r="BJ317" s="138" t="s">
        <v>13</v>
      </c>
      <c r="BK317" s="236">
        <f t="shared" si="64"/>
        <v>0</v>
      </c>
      <c r="BL317" s="138" t="s">
        <v>635</v>
      </c>
      <c r="BM317" s="235" t="s">
        <v>1184</v>
      </c>
    </row>
    <row r="318" spans="2:65" s="145" customFormat="1" ht="16.5" customHeight="1" x14ac:dyDescent="0.3">
      <c r="B318" s="196"/>
      <c r="C318" s="227" t="s">
        <v>1185</v>
      </c>
      <c r="D318" s="227" t="s">
        <v>25</v>
      </c>
      <c r="E318" s="228" t="s">
        <v>1186</v>
      </c>
      <c r="F318" s="229" t="s">
        <v>1187</v>
      </c>
      <c r="G318" s="230" t="s">
        <v>32</v>
      </c>
      <c r="H318" s="268">
        <v>12</v>
      </c>
      <c r="I318" s="269"/>
      <c r="J318" s="270">
        <f t="shared" si="55"/>
        <v>0</v>
      </c>
      <c r="K318" s="231"/>
      <c r="L318" s="146"/>
      <c r="M318" s="232" t="s">
        <v>504</v>
      </c>
      <c r="N318" s="195" t="s">
        <v>521</v>
      </c>
      <c r="P318" s="233">
        <f t="shared" si="56"/>
        <v>0</v>
      </c>
      <c r="Q318" s="233">
        <v>4.8999999999999998E-4</v>
      </c>
      <c r="R318" s="233">
        <f t="shared" si="57"/>
        <v>5.8799999999999998E-3</v>
      </c>
      <c r="S318" s="233">
        <v>0</v>
      </c>
      <c r="T318" s="234">
        <f t="shared" si="58"/>
        <v>0</v>
      </c>
      <c r="AR318" s="235" t="s">
        <v>635</v>
      </c>
      <c r="AT318" s="235" t="s">
        <v>25</v>
      </c>
      <c r="AU318" s="235" t="s">
        <v>13</v>
      </c>
      <c r="AY318" s="138" t="s">
        <v>579</v>
      </c>
      <c r="BE318" s="236">
        <f t="shared" si="59"/>
        <v>0</v>
      </c>
      <c r="BF318" s="236">
        <f t="shared" si="60"/>
        <v>0</v>
      </c>
      <c r="BG318" s="236">
        <f t="shared" si="61"/>
        <v>0</v>
      </c>
      <c r="BH318" s="236">
        <f t="shared" si="62"/>
        <v>0</v>
      </c>
      <c r="BI318" s="236">
        <f t="shared" si="63"/>
        <v>0</v>
      </c>
      <c r="BJ318" s="138" t="s">
        <v>13</v>
      </c>
      <c r="BK318" s="236">
        <f t="shared" si="64"/>
        <v>0</v>
      </c>
      <c r="BL318" s="138" t="s">
        <v>635</v>
      </c>
      <c r="BM318" s="235" t="s">
        <v>1188</v>
      </c>
    </row>
    <row r="319" spans="2:65" s="145" customFormat="1" ht="16.5" customHeight="1" x14ac:dyDescent="0.3">
      <c r="B319" s="196"/>
      <c r="C319" s="227" t="s">
        <v>1189</v>
      </c>
      <c r="D319" s="227" t="s">
        <v>25</v>
      </c>
      <c r="E319" s="228" t="s">
        <v>1190</v>
      </c>
      <c r="F319" s="229" t="s">
        <v>1191</v>
      </c>
      <c r="G319" s="230" t="s">
        <v>32</v>
      </c>
      <c r="H319" s="268">
        <v>1</v>
      </c>
      <c r="I319" s="269"/>
      <c r="J319" s="270">
        <f t="shared" si="55"/>
        <v>0</v>
      </c>
      <c r="K319" s="231"/>
      <c r="L319" s="146"/>
      <c r="M319" s="232" t="s">
        <v>504</v>
      </c>
      <c r="N319" s="195" t="s">
        <v>521</v>
      </c>
      <c r="P319" s="233">
        <f t="shared" si="56"/>
        <v>0</v>
      </c>
      <c r="Q319" s="233">
        <v>6.9999999999999994E-5</v>
      </c>
      <c r="R319" s="233">
        <f t="shared" si="57"/>
        <v>6.9999999999999994E-5</v>
      </c>
      <c r="S319" s="233">
        <v>0</v>
      </c>
      <c r="T319" s="234">
        <f t="shared" si="58"/>
        <v>0</v>
      </c>
      <c r="AR319" s="235" t="s">
        <v>635</v>
      </c>
      <c r="AT319" s="235" t="s">
        <v>25</v>
      </c>
      <c r="AU319" s="235" t="s">
        <v>13</v>
      </c>
      <c r="AY319" s="138" t="s">
        <v>579</v>
      </c>
      <c r="BE319" s="236">
        <f t="shared" si="59"/>
        <v>0</v>
      </c>
      <c r="BF319" s="236">
        <f t="shared" si="60"/>
        <v>0</v>
      </c>
      <c r="BG319" s="236">
        <f t="shared" si="61"/>
        <v>0</v>
      </c>
      <c r="BH319" s="236">
        <f t="shared" si="62"/>
        <v>0</v>
      </c>
      <c r="BI319" s="236">
        <f t="shared" si="63"/>
        <v>0</v>
      </c>
      <c r="BJ319" s="138" t="s">
        <v>13</v>
      </c>
      <c r="BK319" s="236">
        <f t="shared" si="64"/>
        <v>0</v>
      </c>
      <c r="BL319" s="138" t="s">
        <v>635</v>
      </c>
      <c r="BM319" s="235" t="s">
        <v>1192</v>
      </c>
    </row>
    <row r="320" spans="2:65" s="145" customFormat="1" ht="16.5" customHeight="1" x14ac:dyDescent="0.3">
      <c r="B320" s="196"/>
      <c r="C320" s="244" t="s">
        <v>1193</v>
      </c>
      <c r="D320" s="244" t="s">
        <v>29</v>
      </c>
      <c r="E320" s="245" t="s">
        <v>1194</v>
      </c>
      <c r="F320" s="246" t="s">
        <v>1195</v>
      </c>
      <c r="G320" s="247" t="s">
        <v>32</v>
      </c>
      <c r="H320" s="274">
        <v>1</v>
      </c>
      <c r="I320" s="275"/>
      <c r="J320" s="276">
        <f t="shared" si="55"/>
        <v>0</v>
      </c>
      <c r="K320" s="248"/>
      <c r="L320" s="249"/>
      <c r="M320" s="250" t="s">
        <v>504</v>
      </c>
      <c r="N320" s="251" t="s">
        <v>521</v>
      </c>
      <c r="P320" s="233">
        <f t="shared" si="56"/>
        <v>0</v>
      </c>
      <c r="Q320" s="233">
        <v>2.0500000000000002E-3</v>
      </c>
      <c r="R320" s="233">
        <f t="shared" si="57"/>
        <v>2.0500000000000002E-3</v>
      </c>
      <c r="S320" s="233">
        <v>0</v>
      </c>
      <c r="T320" s="234">
        <f t="shared" si="58"/>
        <v>0</v>
      </c>
      <c r="AR320" s="235" t="s">
        <v>666</v>
      </c>
      <c r="AT320" s="235" t="s">
        <v>29</v>
      </c>
      <c r="AU320" s="235" t="s">
        <v>13</v>
      </c>
      <c r="AY320" s="138" t="s">
        <v>579</v>
      </c>
      <c r="BE320" s="236">
        <f t="shared" si="59"/>
        <v>0</v>
      </c>
      <c r="BF320" s="236">
        <f t="shared" si="60"/>
        <v>0</v>
      </c>
      <c r="BG320" s="236">
        <f t="shared" si="61"/>
        <v>0</v>
      </c>
      <c r="BH320" s="236">
        <f t="shared" si="62"/>
        <v>0</v>
      </c>
      <c r="BI320" s="236">
        <f t="shared" si="63"/>
        <v>0</v>
      </c>
      <c r="BJ320" s="138" t="s">
        <v>13</v>
      </c>
      <c r="BK320" s="236">
        <f t="shared" si="64"/>
        <v>0</v>
      </c>
      <c r="BL320" s="138" t="s">
        <v>635</v>
      </c>
      <c r="BM320" s="235" t="s">
        <v>1196</v>
      </c>
    </row>
    <row r="321" spans="2:65" s="145" customFormat="1" ht="16.5" customHeight="1" x14ac:dyDescent="0.3">
      <c r="B321" s="196"/>
      <c r="C321" s="227" t="s">
        <v>1197</v>
      </c>
      <c r="D321" s="227" t="s">
        <v>25</v>
      </c>
      <c r="E321" s="228" t="s">
        <v>1198</v>
      </c>
      <c r="F321" s="229" t="s">
        <v>1199</v>
      </c>
      <c r="G321" s="230" t="s">
        <v>32</v>
      </c>
      <c r="H321" s="268">
        <v>1</v>
      </c>
      <c r="I321" s="269"/>
      <c r="J321" s="270">
        <f t="shared" si="55"/>
        <v>0</v>
      </c>
      <c r="K321" s="231"/>
      <c r="L321" s="146"/>
      <c r="M321" s="232" t="s">
        <v>504</v>
      </c>
      <c r="N321" s="195" t="s">
        <v>521</v>
      </c>
      <c r="P321" s="233">
        <f t="shared" si="56"/>
        <v>0</v>
      </c>
      <c r="Q321" s="233">
        <v>1.31E-3</v>
      </c>
      <c r="R321" s="233">
        <f t="shared" si="57"/>
        <v>1.31E-3</v>
      </c>
      <c r="S321" s="233">
        <v>0</v>
      </c>
      <c r="T321" s="234">
        <f t="shared" si="58"/>
        <v>0</v>
      </c>
      <c r="AR321" s="235" t="s">
        <v>635</v>
      </c>
      <c r="AT321" s="235" t="s">
        <v>25</v>
      </c>
      <c r="AU321" s="235" t="s">
        <v>13</v>
      </c>
      <c r="AY321" s="138" t="s">
        <v>579</v>
      </c>
      <c r="BE321" s="236">
        <f t="shared" si="59"/>
        <v>0</v>
      </c>
      <c r="BF321" s="236">
        <f t="shared" si="60"/>
        <v>0</v>
      </c>
      <c r="BG321" s="236">
        <f t="shared" si="61"/>
        <v>0</v>
      </c>
      <c r="BH321" s="236">
        <f t="shared" si="62"/>
        <v>0</v>
      </c>
      <c r="BI321" s="236">
        <f t="shared" si="63"/>
        <v>0</v>
      </c>
      <c r="BJ321" s="138" t="s">
        <v>13</v>
      </c>
      <c r="BK321" s="236">
        <f t="shared" si="64"/>
        <v>0</v>
      </c>
      <c r="BL321" s="138" t="s">
        <v>635</v>
      </c>
      <c r="BM321" s="235" t="s">
        <v>1200</v>
      </c>
    </row>
    <row r="322" spans="2:65" s="145" customFormat="1" ht="16.5" customHeight="1" x14ac:dyDescent="0.3">
      <c r="B322" s="196"/>
      <c r="C322" s="244" t="s">
        <v>1201</v>
      </c>
      <c r="D322" s="244" t="s">
        <v>29</v>
      </c>
      <c r="E322" s="245" t="s">
        <v>1202</v>
      </c>
      <c r="F322" s="246" t="s">
        <v>1203</v>
      </c>
      <c r="G322" s="247" t="s">
        <v>32</v>
      </c>
      <c r="H322" s="274">
        <v>1</v>
      </c>
      <c r="I322" s="275"/>
      <c r="J322" s="276">
        <f t="shared" si="55"/>
        <v>0</v>
      </c>
      <c r="K322" s="248"/>
      <c r="L322" s="249"/>
      <c r="M322" s="250" t="s">
        <v>504</v>
      </c>
      <c r="N322" s="251" t="s">
        <v>521</v>
      </c>
      <c r="P322" s="233">
        <f t="shared" si="56"/>
        <v>0</v>
      </c>
      <c r="Q322" s="233">
        <v>2.2000000000000001E-4</v>
      </c>
      <c r="R322" s="233">
        <f t="shared" si="57"/>
        <v>2.2000000000000001E-4</v>
      </c>
      <c r="S322" s="233">
        <v>0</v>
      </c>
      <c r="T322" s="234">
        <f t="shared" si="58"/>
        <v>0</v>
      </c>
      <c r="AR322" s="235" t="s">
        <v>666</v>
      </c>
      <c r="AT322" s="235" t="s">
        <v>29</v>
      </c>
      <c r="AU322" s="235" t="s">
        <v>13</v>
      </c>
      <c r="AY322" s="138" t="s">
        <v>579</v>
      </c>
      <c r="BE322" s="236">
        <f t="shared" si="59"/>
        <v>0</v>
      </c>
      <c r="BF322" s="236">
        <f t="shared" si="60"/>
        <v>0</v>
      </c>
      <c r="BG322" s="236">
        <f t="shared" si="61"/>
        <v>0</v>
      </c>
      <c r="BH322" s="236">
        <f t="shared" si="62"/>
        <v>0</v>
      </c>
      <c r="BI322" s="236">
        <f t="shared" si="63"/>
        <v>0</v>
      </c>
      <c r="BJ322" s="138" t="s">
        <v>13</v>
      </c>
      <c r="BK322" s="236">
        <f t="shared" si="64"/>
        <v>0</v>
      </c>
      <c r="BL322" s="138" t="s">
        <v>635</v>
      </c>
      <c r="BM322" s="235" t="s">
        <v>1204</v>
      </c>
    </row>
    <row r="323" spans="2:65" s="145" customFormat="1" ht="16.5" customHeight="1" x14ac:dyDescent="0.3">
      <c r="B323" s="196"/>
      <c r="C323" s="227" t="s">
        <v>1205</v>
      </c>
      <c r="D323" s="227" t="s">
        <v>25</v>
      </c>
      <c r="E323" s="228" t="s">
        <v>1206</v>
      </c>
      <c r="F323" s="229" t="s">
        <v>1207</v>
      </c>
      <c r="G323" s="230" t="s">
        <v>259</v>
      </c>
      <c r="H323" s="268">
        <v>0.43</v>
      </c>
      <c r="I323" s="269"/>
      <c r="J323" s="270">
        <f t="shared" si="55"/>
        <v>0</v>
      </c>
      <c r="K323" s="231"/>
      <c r="L323" s="146"/>
      <c r="M323" s="232" t="s">
        <v>504</v>
      </c>
      <c r="N323" s="195" t="s">
        <v>521</v>
      </c>
      <c r="P323" s="233">
        <f t="shared" si="56"/>
        <v>0</v>
      </c>
      <c r="Q323" s="233">
        <v>0</v>
      </c>
      <c r="R323" s="233">
        <f t="shared" si="57"/>
        <v>0</v>
      </c>
      <c r="S323" s="233">
        <v>0</v>
      </c>
      <c r="T323" s="234">
        <f t="shared" si="58"/>
        <v>0</v>
      </c>
      <c r="AR323" s="235" t="s">
        <v>635</v>
      </c>
      <c r="AT323" s="235" t="s">
        <v>25</v>
      </c>
      <c r="AU323" s="235" t="s">
        <v>13</v>
      </c>
      <c r="AY323" s="138" t="s">
        <v>579</v>
      </c>
      <c r="BE323" s="236">
        <f t="shared" si="59"/>
        <v>0</v>
      </c>
      <c r="BF323" s="236">
        <f t="shared" si="60"/>
        <v>0</v>
      </c>
      <c r="BG323" s="236">
        <f t="shared" si="61"/>
        <v>0</v>
      </c>
      <c r="BH323" s="236">
        <f t="shared" si="62"/>
        <v>0</v>
      </c>
      <c r="BI323" s="236">
        <f t="shared" si="63"/>
        <v>0</v>
      </c>
      <c r="BJ323" s="138" t="s">
        <v>13</v>
      </c>
      <c r="BK323" s="236">
        <f t="shared" si="64"/>
        <v>0</v>
      </c>
      <c r="BL323" s="138" t="s">
        <v>635</v>
      </c>
      <c r="BM323" s="235" t="s">
        <v>1208</v>
      </c>
    </row>
    <row r="324" spans="2:65" s="145" customFormat="1" ht="16.5" customHeight="1" x14ac:dyDescent="0.3">
      <c r="B324" s="196"/>
      <c r="C324" s="227" t="s">
        <v>1209</v>
      </c>
      <c r="D324" s="227" t="s">
        <v>25</v>
      </c>
      <c r="E324" s="228" t="s">
        <v>1210</v>
      </c>
      <c r="F324" s="229" t="s">
        <v>1211</v>
      </c>
      <c r="G324" s="230" t="s">
        <v>214</v>
      </c>
      <c r="H324" s="277"/>
      <c r="I324" s="269"/>
      <c r="J324" s="270">
        <f t="shared" si="55"/>
        <v>0</v>
      </c>
      <c r="K324" s="231"/>
      <c r="L324" s="146"/>
      <c r="M324" s="232" t="s">
        <v>504</v>
      </c>
      <c r="N324" s="195" t="s">
        <v>521</v>
      </c>
      <c r="P324" s="233">
        <f t="shared" si="56"/>
        <v>0</v>
      </c>
      <c r="Q324" s="233">
        <v>0</v>
      </c>
      <c r="R324" s="233">
        <f t="shared" si="57"/>
        <v>0</v>
      </c>
      <c r="S324" s="233">
        <v>0</v>
      </c>
      <c r="T324" s="234">
        <f t="shared" si="58"/>
        <v>0</v>
      </c>
      <c r="AR324" s="235" t="s">
        <v>635</v>
      </c>
      <c r="AT324" s="235" t="s">
        <v>25</v>
      </c>
      <c r="AU324" s="235" t="s">
        <v>13</v>
      </c>
      <c r="AY324" s="138" t="s">
        <v>579</v>
      </c>
      <c r="BE324" s="236">
        <f t="shared" si="59"/>
        <v>0</v>
      </c>
      <c r="BF324" s="236">
        <f t="shared" si="60"/>
        <v>0</v>
      </c>
      <c r="BG324" s="236">
        <f t="shared" si="61"/>
        <v>0</v>
      </c>
      <c r="BH324" s="236">
        <f t="shared" si="62"/>
        <v>0</v>
      </c>
      <c r="BI324" s="236">
        <f t="shared" si="63"/>
        <v>0</v>
      </c>
      <c r="BJ324" s="138" t="s">
        <v>13</v>
      </c>
      <c r="BK324" s="236">
        <f t="shared" si="64"/>
        <v>0</v>
      </c>
      <c r="BL324" s="138" t="s">
        <v>635</v>
      </c>
      <c r="BM324" s="235" t="s">
        <v>1212</v>
      </c>
    </row>
    <row r="325" spans="2:65" s="217" customFormat="1" ht="22.95" customHeight="1" x14ac:dyDescent="0.25">
      <c r="B325" s="218"/>
      <c r="D325" s="219" t="s">
        <v>22</v>
      </c>
      <c r="E325" s="226" t="s">
        <v>1213</v>
      </c>
      <c r="F325" s="226" t="s">
        <v>1214</v>
      </c>
      <c r="H325" s="224"/>
      <c r="I325" s="265"/>
      <c r="J325" s="267">
        <f>BK325</f>
        <v>0</v>
      </c>
      <c r="L325" s="218"/>
      <c r="M325" s="221"/>
      <c r="P325" s="222">
        <f>SUM(P326:P334)</f>
        <v>0</v>
      </c>
      <c r="R325" s="222">
        <f>SUM(R326:R334)</f>
        <v>0.51053839999999995</v>
      </c>
      <c r="T325" s="223">
        <f>SUM(T326:T334)</f>
        <v>0</v>
      </c>
      <c r="AR325" s="219" t="s">
        <v>13</v>
      </c>
      <c r="AT325" s="224" t="s">
        <v>22</v>
      </c>
      <c r="AU325" s="224" t="s">
        <v>12</v>
      </c>
      <c r="AY325" s="219" t="s">
        <v>579</v>
      </c>
      <c r="BK325" s="225">
        <f>SUM(BK326:BK334)</f>
        <v>0</v>
      </c>
    </row>
    <row r="326" spans="2:65" s="145" customFormat="1" ht="16.5" customHeight="1" x14ac:dyDescent="0.3">
      <c r="B326" s="196"/>
      <c r="C326" s="227" t="s">
        <v>1215</v>
      </c>
      <c r="D326" s="227" t="s">
        <v>25</v>
      </c>
      <c r="E326" s="228" t="s">
        <v>1216</v>
      </c>
      <c r="F326" s="229" t="s">
        <v>1217</v>
      </c>
      <c r="G326" s="230" t="s">
        <v>71</v>
      </c>
      <c r="H326" s="268">
        <v>22</v>
      </c>
      <c r="I326" s="269"/>
      <c r="J326" s="270">
        <f>ROUND(I326*H326,2)</f>
        <v>0</v>
      </c>
      <c r="K326" s="231"/>
      <c r="L326" s="146"/>
      <c r="M326" s="232" t="s">
        <v>504</v>
      </c>
      <c r="N326" s="195" t="s">
        <v>521</v>
      </c>
      <c r="P326" s="233">
        <f>O326*H326</f>
        <v>0</v>
      </c>
      <c r="Q326" s="233">
        <v>6.3000000000000003E-4</v>
      </c>
      <c r="R326" s="233">
        <f>Q326*H326</f>
        <v>1.3860000000000001E-2</v>
      </c>
      <c r="S326" s="233">
        <v>0</v>
      </c>
      <c r="T326" s="234">
        <f>S326*H326</f>
        <v>0</v>
      </c>
      <c r="AR326" s="235" t="s">
        <v>635</v>
      </c>
      <c r="AT326" s="235" t="s">
        <v>25</v>
      </c>
      <c r="AU326" s="235" t="s">
        <v>13</v>
      </c>
      <c r="AY326" s="138" t="s">
        <v>579</v>
      </c>
      <c r="BE326" s="236">
        <f>IF(N326="základná",J326,0)</f>
        <v>0</v>
      </c>
      <c r="BF326" s="236">
        <f>IF(N326="znížená",J326,0)</f>
        <v>0</v>
      </c>
      <c r="BG326" s="236">
        <f>IF(N326="zákl. prenesená",J326,0)</f>
        <v>0</v>
      </c>
      <c r="BH326" s="236">
        <f>IF(N326="zníž. prenesená",J326,0)</f>
        <v>0</v>
      </c>
      <c r="BI326" s="236">
        <f>IF(N326="nulová",J326,0)</f>
        <v>0</v>
      </c>
      <c r="BJ326" s="138" t="s">
        <v>13</v>
      </c>
      <c r="BK326" s="236">
        <f>ROUND(I326*H326,2)</f>
        <v>0</v>
      </c>
      <c r="BL326" s="138" t="s">
        <v>635</v>
      </c>
      <c r="BM326" s="235" t="s">
        <v>1218</v>
      </c>
    </row>
    <row r="327" spans="2:65" s="237" customFormat="1" ht="10.199999999999999" x14ac:dyDescent="0.3">
      <c r="B327" s="238"/>
      <c r="D327" s="239" t="s">
        <v>629</v>
      </c>
      <c r="E327" s="243" t="s">
        <v>504</v>
      </c>
      <c r="F327" s="240" t="s">
        <v>669</v>
      </c>
      <c r="H327" s="271">
        <v>22</v>
      </c>
      <c r="I327" s="272"/>
      <c r="J327" s="273"/>
      <c r="L327" s="238"/>
      <c r="M327" s="241"/>
      <c r="T327" s="242"/>
      <c r="AT327" s="243" t="s">
        <v>629</v>
      </c>
      <c r="AU327" s="243" t="s">
        <v>13</v>
      </c>
      <c r="AV327" s="237" t="s">
        <v>13</v>
      </c>
      <c r="AW327" s="237" t="s">
        <v>662</v>
      </c>
      <c r="AX327" s="237" t="s">
        <v>12</v>
      </c>
      <c r="AY327" s="243" t="s">
        <v>579</v>
      </c>
    </row>
    <row r="328" spans="2:65" s="145" customFormat="1" ht="16.5" customHeight="1" x14ac:dyDescent="0.3">
      <c r="B328" s="196"/>
      <c r="C328" s="244" t="s">
        <v>1219</v>
      </c>
      <c r="D328" s="244" t="s">
        <v>29</v>
      </c>
      <c r="E328" s="245" t="s">
        <v>1220</v>
      </c>
      <c r="F328" s="246" t="s">
        <v>1221</v>
      </c>
      <c r="G328" s="247" t="s">
        <v>230</v>
      </c>
      <c r="H328" s="274">
        <v>2.2879999999999998</v>
      </c>
      <c r="I328" s="275"/>
      <c r="J328" s="276">
        <f>ROUND(I328*H328,2)</f>
        <v>0</v>
      </c>
      <c r="K328" s="248"/>
      <c r="L328" s="249"/>
      <c r="M328" s="250" t="s">
        <v>504</v>
      </c>
      <c r="N328" s="251" t="s">
        <v>521</v>
      </c>
      <c r="P328" s="233">
        <f>O328*H328</f>
        <v>0</v>
      </c>
      <c r="Q328" s="233">
        <v>1.78E-2</v>
      </c>
      <c r="R328" s="233">
        <f>Q328*H328</f>
        <v>4.0726399999999996E-2</v>
      </c>
      <c r="S328" s="233">
        <v>0</v>
      </c>
      <c r="T328" s="234">
        <f>S328*H328</f>
        <v>0</v>
      </c>
      <c r="AR328" s="235" t="s">
        <v>666</v>
      </c>
      <c r="AT328" s="235" t="s">
        <v>29</v>
      </c>
      <c r="AU328" s="235" t="s">
        <v>13</v>
      </c>
      <c r="AY328" s="138" t="s">
        <v>579</v>
      </c>
      <c r="BE328" s="236">
        <f>IF(N328="základná",J328,0)</f>
        <v>0</v>
      </c>
      <c r="BF328" s="236">
        <f>IF(N328="znížená",J328,0)</f>
        <v>0</v>
      </c>
      <c r="BG328" s="236">
        <f>IF(N328="zákl. prenesená",J328,0)</f>
        <v>0</v>
      </c>
      <c r="BH328" s="236">
        <f>IF(N328="zníž. prenesená",J328,0)</f>
        <v>0</v>
      </c>
      <c r="BI328" s="236">
        <f>IF(N328="nulová",J328,0)</f>
        <v>0</v>
      </c>
      <c r="BJ328" s="138" t="s">
        <v>13</v>
      </c>
      <c r="BK328" s="236">
        <f>ROUND(I328*H328,2)</f>
        <v>0</v>
      </c>
      <c r="BL328" s="138" t="s">
        <v>635</v>
      </c>
      <c r="BM328" s="235" t="s">
        <v>1222</v>
      </c>
    </row>
    <row r="329" spans="2:65" s="237" customFormat="1" ht="10.199999999999999" x14ac:dyDescent="0.3">
      <c r="B329" s="238"/>
      <c r="D329" s="239" t="s">
        <v>629</v>
      </c>
      <c r="E329" s="243" t="s">
        <v>504</v>
      </c>
      <c r="F329" s="240" t="s">
        <v>1223</v>
      </c>
      <c r="H329" s="271">
        <v>2.2000000000000002</v>
      </c>
      <c r="I329" s="272"/>
      <c r="J329" s="273"/>
      <c r="L329" s="238"/>
      <c r="M329" s="241"/>
      <c r="T329" s="242"/>
      <c r="AT329" s="243" t="s">
        <v>629</v>
      </c>
      <c r="AU329" s="243" t="s">
        <v>13</v>
      </c>
      <c r="AV329" s="237" t="s">
        <v>13</v>
      </c>
      <c r="AW329" s="237" t="s">
        <v>662</v>
      </c>
      <c r="AX329" s="237" t="s">
        <v>12</v>
      </c>
      <c r="AY329" s="243" t="s">
        <v>579</v>
      </c>
    </row>
    <row r="330" spans="2:65" s="237" customFormat="1" ht="10.199999999999999" x14ac:dyDescent="0.3">
      <c r="B330" s="238"/>
      <c r="D330" s="239" t="s">
        <v>629</v>
      </c>
      <c r="F330" s="240" t="s">
        <v>1224</v>
      </c>
      <c r="H330" s="271">
        <v>2.2879999999999998</v>
      </c>
      <c r="I330" s="272"/>
      <c r="J330" s="273"/>
      <c r="L330" s="238"/>
      <c r="M330" s="241"/>
      <c r="T330" s="242"/>
      <c r="AT330" s="243" t="s">
        <v>629</v>
      </c>
      <c r="AU330" s="243" t="s">
        <v>13</v>
      </c>
      <c r="AV330" s="237" t="s">
        <v>13</v>
      </c>
      <c r="AW330" s="237" t="s">
        <v>499</v>
      </c>
      <c r="AX330" s="237" t="s">
        <v>12</v>
      </c>
      <c r="AY330" s="243" t="s">
        <v>579</v>
      </c>
    </row>
    <row r="331" spans="2:65" s="145" customFormat="1" ht="16.5" customHeight="1" x14ac:dyDescent="0.3">
      <c r="B331" s="196"/>
      <c r="C331" s="227" t="s">
        <v>1225</v>
      </c>
      <c r="D331" s="227" t="s">
        <v>25</v>
      </c>
      <c r="E331" s="228" t="s">
        <v>1226</v>
      </c>
      <c r="F331" s="229" t="s">
        <v>1227</v>
      </c>
      <c r="G331" s="230" t="s">
        <v>230</v>
      </c>
      <c r="H331" s="268">
        <v>21</v>
      </c>
      <c r="I331" s="269"/>
      <c r="J331" s="270">
        <f>ROUND(I331*H331,2)</f>
        <v>0</v>
      </c>
      <c r="K331" s="231"/>
      <c r="L331" s="146"/>
      <c r="M331" s="232" t="s">
        <v>504</v>
      </c>
      <c r="N331" s="195" t="s">
        <v>521</v>
      </c>
      <c r="P331" s="233">
        <f>O331*H331</f>
        <v>0</v>
      </c>
      <c r="Q331" s="233">
        <v>3.2000000000000002E-3</v>
      </c>
      <c r="R331" s="233">
        <f>Q331*H331</f>
        <v>6.720000000000001E-2</v>
      </c>
      <c r="S331" s="233">
        <v>0</v>
      </c>
      <c r="T331" s="234">
        <f>S331*H331</f>
        <v>0</v>
      </c>
      <c r="AR331" s="235" t="s">
        <v>635</v>
      </c>
      <c r="AT331" s="235" t="s">
        <v>25</v>
      </c>
      <c r="AU331" s="235" t="s">
        <v>13</v>
      </c>
      <c r="AY331" s="138" t="s">
        <v>579</v>
      </c>
      <c r="BE331" s="236">
        <f>IF(N331="základná",J331,0)</f>
        <v>0</v>
      </c>
      <c r="BF331" s="236">
        <f>IF(N331="znížená",J331,0)</f>
        <v>0</v>
      </c>
      <c r="BG331" s="236">
        <f>IF(N331="zákl. prenesená",J331,0)</f>
        <v>0</v>
      </c>
      <c r="BH331" s="236">
        <f>IF(N331="zníž. prenesená",J331,0)</f>
        <v>0</v>
      </c>
      <c r="BI331" s="236">
        <f>IF(N331="nulová",J331,0)</f>
        <v>0</v>
      </c>
      <c r="BJ331" s="138" t="s">
        <v>13</v>
      </c>
      <c r="BK331" s="236">
        <f>ROUND(I331*H331,2)</f>
        <v>0</v>
      </c>
      <c r="BL331" s="138" t="s">
        <v>635</v>
      </c>
      <c r="BM331" s="235" t="s">
        <v>1228</v>
      </c>
    </row>
    <row r="332" spans="2:65" s="145" customFormat="1" ht="24.15" customHeight="1" x14ac:dyDescent="0.3">
      <c r="B332" s="196"/>
      <c r="C332" s="244" t="s">
        <v>1229</v>
      </c>
      <c r="D332" s="244" t="s">
        <v>29</v>
      </c>
      <c r="E332" s="245" t="s">
        <v>1230</v>
      </c>
      <c r="F332" s="246" t="s">
        <v>1221</v>
      </c>
      <c r="G332" s="247" t="s">
        <v>230</v>
      </c>
      <c r="H332" s="274">
        <v>21.84</v>
      </c>
      <c r="I332" s="275"/>
      <c r="J332" s="276">
        <f>ROUND(I332*H332,2)</f>
        <v>0</v>
      </c>
      <c r="K332" s="248"/>
      <c r="L332" s="249"/>
      <c r="M332" s="250" t="s">
        <v>504</v>
      </c>
      <c r="N332" s="251" t="s">
        <v>521</v>
      </c>
      <c r="P332" s="233">
        <f>O332*H332</f>
        <v>0</v>
      </c>
      <c r="Q332" s="233">
        <v>1.78E-2</v>
      </c>
      <c r="R332" s="233">
        <f>Q332*H332</f>
        <v>0.38875199999999999</v>
      </c>
      <c r="S332" s="233">
        <v>0</v>
      </c>
      <c r="T332" s="234">
        <f>S332*H332</f>
        <v>0</v>
      </c>
      <c r="AR332" s="235" t="s">
        <v>666</v>
      </c>
      <c r="AT332" s="235" t="s">
        <v>29</v>
      </c>
      <c r="AU332" s="235" t="s">
        <v>13</v>
      </c>
      <c r="AY332" s="138" t="s">
        <v>579</v>
      </c>
      <c r="BE332" s="236">
        <f>IF(N332="základná",J332,0)</f>
        <v>0</v>
      </c>
      <c r="BF332" s="236">
        <f>IF(N332="znížená",J332,0)</f>
        <v>0</v>
      </c>
      <c r="BG332" s="236">
        <f>IF(N332="zákl. prenesená",J332,0)</f>
        <v>0</v>
      </c>
      <c r="BH332" s="236">
        <f>IF(N332="zníž. prenesená",J332,0)</f>
        <v>0</v>
      </c>
      <c r="BI332" s="236">
        <f>IF(N332="nulová",J332,0)</f>
        <v>0</v>
      </c>
      <c r="BJ332" s="138" t="s">
        <v>13</v>
      </c>
      <c r="BK332" s="236">
        <f>ROUND(I332*H332,2)</f>
        <v>0</v>
      </c>
      <c r="BL332" s="138" t="s">
        <v>635</v>
      </c>
      <c r="BM332" s="235" t="s">
        <v>1231</v>
      </c>
    </row>
    <row r="333" spans="2:65" s="237" customFormat="1" ht="10.199999999999999" x14ac:dyDescent="0.3">
      <c r="B333" s="238"/>
      <c r="D333" s="239" t="s">
        <v>629</v>
      </c>
      <c r="F333" s="240" t="s">
        <v>1232</v>
      </c>
      <c r="H333" s="271">
        <v>21.84</v>
      </c>
      <c r="I333" s="272"/>
      <c r="J333" s="273"/>
      <c r="L333" s="238"/>
      <c r="M333" s="241"/>
      <c r="T333" s="242"/>
      <c r="AT333" s="243" t="s">
        <v>629</v>
      </c>
      <c r="AU333" s="243" t="s">
        <v>13</v>
      </c>
      <c r="AV333" s="237" t="s">
        <v>13</v>
      </c>
      <c r="AW333" s="237" t="s">
        <v>499</v>
      </c>
      <c r="AX333" s="237" t="s">
        <v>12</v>
      </c>
      <c r="AY333" s="243" t="s">
        <v>579</v>
      </c>
    </row>
    <row r="334" spans="2:65" s="145" customFormat="1" ht="16.5" customHeight="1" x14ac:dyDescent="0.3">
      <c r="B334" s="196"/>
      <c r="C334" s="227" t="s">
        <v>1233</v>
      </c>
      <c r="D334" s="227" t="s">
        <v>25</v>
      </c>
      <c r="E334" s="228" t="s">
        <v>1234</v>
      </c>
      <c r="F334" s="229" t="s">
        <v>1235</v>
      </c>
      <c r="G334" s="230" t="s">
        <v>214</v>
      </c>
      <c r="H334" s="277"/>
      <c r="I334" s="269"/>
      <c r="J334" s="270">
        <f>ROUND(I334*H334,2)</f>
        <v>0</v>
      </c>
      <c r="K334" s="231"/>
      <c r="L334" s="146"/>
      <c r="M334" s="232" t="s">
        <v>504</v>
      </c>
      <c r="N334" s="195" t="s">
        <v>521</v>
      </c>
      <c r="P334" s="233">
        <f>O334*H334</f>
        <v>0</v>
      </c>
      <c r="Q334" s="233">
        <v>0</v>
      </c>
      <c r="R334" s="233">
        <f>Q334*H334</f>
        <v>0</v>
      </c>
      <c r="S334" s="233">
        <v>0</v>
      </c>
      <c r="T334" s="234">
        <f>S334*H334</f>
        <v>0</v>
      </c>
      <c r="AR334" s="235" t="s">
        <v>635</v>
      </c>
      <c r="AT334" s="235" t="s">
        <v>25</v>
      </c>
      <c r="AU334" s="235" t="s">
        <v>13</v>
      </c>
      <c r="AY334" s="138" t="s">
        <v>579</v>
      </c>
      <c r="BE334" s="236">
        <f>IF(N334="základná",J334,0)</f>
        <v>0</v>
      </c>
      <c r="BF334" s="236">
        <f>IF(N334="znížená",J334,0)</f>
        <v>0</v>
      </c>
      <c r="BG334" s="236">
        <f>IF(N334="zákl. prenesená",J334,0)</f>
        <v>0</v>
      </c>
      <c r="BH334" s="236">
        <f>IF(N334="zníž. prenesená",J334,0)</f>
        <v>0</v>
      </c>
      <c r="BI334" s="236">
        <f>IF(N334="nulová",J334,0)</f>
        <v>0</v>
      </c>
      <c r="BJ334" s="138" t="s">
        <v>13</v>
      </c>
      <c r="BK334" s="236">
        <f>ROUND(I334*H334,2)</f>
        <v>0</v>
      </c>
      <c r="BL334" s="138" t="s">
        <v>635</v>
      </c>
      <c r="BM334" s="235" t="s">
        <v>1236</v>
      </c>
    </row>
    <row r="335" spans="2:65" s="217" customFormat="1" ht="22.95" customHeight="1" x14ac:dyDescent="0.25">
      <c r="B335" s="218"/>
      <c r="D335" s="219" t="s">
        <v>22</v>
      </c>
      <c r="E335" s="226" t="s">
        <v>466</v>
      </c>
      <c r="F335" s="226" t="s">
        <v>1237</v>
      </c>
      <c r="H335" s="224"/>
      <c r="I335" s="265"/>
      <c r="J335" s="267">
        <f>BK335</f>
        <v>0</v>
      </c>
      <c r="L335" s="218"/>
      <c r="M335" s="221"/>
      <c r="P335" s="222">
        <f>P336</f>
        <v>0</v>
      </c>
      <c r="R335" s="222">
        <f>R336</f>
        <v>1.25E-3</v>
      </c>
      <c r="T335" s="223">
        <f>T336</f>
        <v>0</v>
      </c>
      <c r="AR335" s="219" t="s">
        <v>13</v>
      </c>
      <c r="AT335" s="224" t="s">
        <v>22</v>
      </c>
      <c r="AU335" s="224" t="s">
        <v>12</v>
      </c>
      <c r="AY335" s="219" t="s">
        <v>579</v>
      </c>
      <c r="BK335" s="225">
        <f>BK336</f>
        <v>0</v>
      </c>
    </row>
    <row r="336" spans="2:65" s="145" customFormat="1" ht="16.5" customHeight="1" x14ac:dyDescent="0.3">
      <c r="B336" s="196"/>
      <c r="C336" s="227" t="s">
        <v>1238</v>
      </c>
      <c r="D336" s="227" t="s">
        <v>25</v>
      </c>
      <c r="E336" s="228" t="s">
        <v>1239</v>
      </c>
      <c r="F336" s="229" t="s">
        <v>1240</v>
      </c>
      <c r="G336" s="230" t="s">
        <v>71</v>
      </c>
      <c r="H336" s="268">
        <v>62.5</v>
      </c>
      <c r="I336" s="269"/>
      <c r="J336" s="270">
        <f>ROUND(I336*H336,2)</f>
        <v>0</v>
      </c>
      <c r="K336" s="231"/>
      <c r="L336" s="146"/>
      <c r="M336" s="232" t="s">
        <v>504</v>
      </c>
      <c r="N336" s="195" t="s">
        <v>521</v>
      </c>
      <c r="P336" s="233">
        <f>O336*H336</f>
        <v>0</v>
      </c>
      <c r="Q336" s="233">
        <v>2.0000000000000002E-5</v>
      </c>
      <c r="R336" s="233">
        <f>Q336*H336</f>
        <v>1.25E-3</v>
      </c>
      <c r="S336" s="233">
        <v>0</v>
      </c>
      <c r="T336" s="234">
        <f>S336*H336</f>
        <v>0</v>
      </c>
      <c r="AR336" s="235" t="s">
        <v>635</v>
      </c>
      <c r="AT336" s="235" t="s">
        <v>25</v>
      </c>
      <c r="AU336" s="235" t="s">
        <v>13</v>
      </c>
      <c r="AY336" s="138" t="s">
        <v>579</v>
      </c>
      <c r="BE336" s="236">
        <f>IF(N336="základná",J336,0)</f>
        <v>0</v>
      </c>
      <c r="BF336" s="236">
        <f>IF(N336="znížená",J336,0)</f>
        <v>0</v>
      </c>
      <c r="BG336" s="236">
        <f>IF(N336="zákl. prenesená",J336,0)</f>
        <v>0</v>
      </c>
      <c r="BH336" s="236">
        <f>IF(N336="zníž. prenesená",J336,0)</f>
        <v>0</v>
      </c>
      <c r="BI336" s="236">
        <f>IF(N336="nulová",J336,0)</f>
        <v>0</v>
      </c>
      <c r="BJ336" s="138" t="s">
        <v>13</v>
      </c>
      <c r="BK336" s="236">
        <f>ROUND(I336*H336,2)</f>
        <v>0</v>
      </c>
      <c r="BL336" s="138" t="s">
        <v>635</v>
      </c>
      <c r="BM336" s="235" t="s">
        <v>1241</v>
      </c>
    </row>
    <row r="337" spans="2:65" s="217" customFormat="1" ht="22.95" customHeight="1" x14ac:dyDescent="0.25">
      <c r="B337" s="218"/>
      <c r="D337" s="219" t="s">
        <v>22</v>
      </c>
      <c r="E337" s="226" t="s">
        <v>1242</v>
      </c>
      <c r="F337" s="226" t="s">
        <v>1243</v>
      </c>
      <c r="H337" s="224"/>
      <c r="I337" s="265"/>
      <c r="J337" s="267">
        <f>BK337</f>
        <v>0</v>
      </c>
      <c r="L337" s="218"/>
      <c r="M337" s="221"/>
      <c r="P337" s="222">
        <f>SUM(P338:P340)</f>
        <v>0</v>
      </c>
      <c r="R337" s="222">
        <f>SUM(R338:R340)</f>
        <v>4.6360000000000005E-2</v>
      </c>
      <c r="T337" s="223">
        <f>SUM(T338:T340)</f>
        <v>0</v>
      </c>
      <c r="AR337" s="219" t="s">
        <v>13</v>
      </c>
      <c r="AT337" s="224" t="s">
        <v>22</v>
      </c>
      <c r="AU337" s="224" t="s">
        <v>12</v>
      </c>
      <c r="AY337" s="219" t="s">
        <v>579</v>
      </c>
      <c r="BK337" s="225">
        <f>SUM(BK338:BK340)</f>
        <v>0</v>
      </c>
    </row>
    <row r="338" spans="2:65" s="145" customFormat="1" ht="16.5" customHeight="1" x14ac:dyDescent="0.3">
      <c r="B338" s="196"/>
      <c r="C338" s="227" t="s">
        <v>1244</v>
      </c>
      <c r="D338" s="227" t="s">
        <v>25</v>
      </c>
      <c r="E338" s="228" t="s">
        <v>1245</v>
      </c>
      <c r="F338" s="229" t="s">
        <v>1246</v>
      </c>
      <c r="G338" s="230" t="s">
        <v>230</v>
      </c>
      <c r="H338" s="268">
        <v>76</v>
      </c>
      <c r="I338" s="269"/>
      <c r="J338" s="270">
        <f>ROUND(I338*H338,2)</f>
        <v>0</v>
      </c>
      <c r="K338" s="231"/>
      <c r="L338" s="146"/>
      <c r="M338" s="232" t="s">
        <v>504</v>
      </c>
      <c r="N338" s="195" t="s">
        <v>521</v>
      </c>
      <c r="P338" s="233">
        <f>O338*H338</f>
        <v>0</v>
      </c>
      <c r="Q338" s="233">
        <v>1E-4</v>
      </c>
      <c r="R338" s="233">
        <f>Q338*H338</f>
        <v>7.6E-3</v>
      </c>
      <c r="S338" s="233">
        <v>0</v>
      </c>
      <c r="T338" s="234">
        <f>S338*H338</f>
        <v>0</v>
      </c>
      <c r="AR338" s="235" t="s">
        <v>635</v>
      </c>
      <c r="AT338" s="235" t="s">
        <v>25</v>
      </c>
      <c r="AU338" s="235" t="s">
        <v>13</v>
      </c>
      <c r="AY338" s="138" t="s">
        <v>579</v>
      </c>
      <c r="BE338" s="236">
        <f>IF(N338="základná",J338,0)</f>
        <v>0</v>
      </c>
      <c r="BF338" s="236">
        <f>IF(N338="znížená",J338,0)</f>
        <v>0</v>
      </c>
      <c r="BG338" s="236">
        <f>IF(N338="zákl. prenesená",J338,0)</f>
        <v>0</v>
      </c>
      <c r="BH338" s="236">
        <f>IF(N338="zníž. prenesená",J338,0)</f>
        <v>0</v>
      </c>
      <c r="BI338" s="236">
        <f>IF(N338="nulová",J338,0)</f>
        <v>0</v>
      </c>
      <c r="BJ338" s="138" t="s">
        <v>13</v>
      </c>
      <c r="BK338" s="236">
        <f>ROUND(I338*H338,2)</f>
        <v>0</v>
      </c>
      <c r="BL338" s="138" t="s">
        <v>635</v>
      </c>
      <c r="BM338" s="235" t="s">
        <v>1247</v>
      </c>
    </row>
    <row r="339" spans="2:65" s="237" customFormat="1" ht="10.199999999999999" x14ac:dyDescent="0.3">
      <c r="B339" s="238"/>
      <c r="D339" s="239" t="s">
        <v>629</v>
      </c>
      <c r="E339" s="243" t="s">
        <v>504</v>
      </c>
      <c r="F339" s="240" t="s">
        <v>1248</v>
      </c>
      <c r="H339" s="271">
        <v>76</v>
      </c>
      <c r="I339" s="272"/>
      <c r="J339" s="273"/>
      <c r="L339" s="238"/>
      <c r="M339" s="241"/>
      <c r="T339" s="242"/>
      <c r="AT339" s="243" t="s">
        <v>629</v>
      </c>
      <c r="AU339" s="243" t="s">
        <v>13</v>
      </c>
      <c r="AV339" s="237" t="s">
        <v>13</v>
      </c>
      <c r="AW339" s="237" t="s">
        <v>662</v>
      </c>
      <c r="AX339" s="237" t="s">
        <v>12</v>
      </c>
      <c r="AY339" s="243" t="s">
        <v>579</v>
      </c>
    </row>
    <row r="340" spans="2:65" s="145" customFormat="1" ht="24.15" customHeight="1" x14ac:dyDescent="0.3">
      <c r="B340" s="196"/>
      <c r="C340" s="227" t="s">
        <v>1249</v>
      </c>
      <c r="D340" s="227" t="s">
        <v>25</v>
      </c>
      <c r="E340" s="228" t="s">
        <v>1250</v>
      </c>
      <c r="F340" s="229" t="s">
        <v>1251</v>
      </c>
      <c r="G340" s="230" t="s">
        <v>230</v>
      </c>
      <c r="H340" s="268">
        <v>76</v>
      </c>
      <c r="I340" s="269"/>
      <c r="J340" s="270">
        <f>ROUND(I340*H340,2)</f>
        <v>0</v>
      </c>
      <c r="K340" s="231"/>
      <c r="L340" s="146"/>
      <c r="M340" s="232" t="s">
        <v>504</v>
      </c>
      <c r="N340" s="195" t="s">
        <v>521</v>
      </c>
      <c r="P340" s="233">
        <f>O340*H340</f>
        <v>0</v>
      </c>
      <c r="Q340" s="233">
        <v>5.1000000000000004E-4</v>
      </c>
      <c r="R340" s="233">
        <f>Q340*H340</f>
        <v>3.8760000000000003E-2</v>
      </c>
      <c r="S340" s="233">
        <v>0</v>
      </c>
      <c r="T340" s="234">
        <f>S340*H340</f>
        <v>0</v>
      </c>
      <c r="AR340" s="235" t="s">
        <v>635</v>
      </c>
      <c r="AT340" s="235" t="s">
        <v>25</v>
      </c>
      <c r="AU340" s="235" t="s">
        <v>13</v>
      </c>
      <c r="AY340" s="138" t="s">
        <v>579</v>
      </c>
      <c r="BE340" s="236">
        <f>IF(N340="základná",J340,0)</f>
        <v>0</v>
      </c>
      <c r="BF340" s="236">
        <f>IF(N340="znížená",J340,0)</f>
        <v>0</v>
      </c>
      <c r="BG340" s="236">
        <f>IF(N340="zákl. prenesená",J340,0)</f>
        <v>0</v>
      </c>
      <c r="BH340" s="236">
        <f>IF(N340="zníž. prenesená",J340,0)</f>
        <v>0</v>
      </c>
      <c r="BI340" s="236">
        <f>IF(N340="nulová",J340,0)</f>
        <v>0</v>
      </c>
      <c r="BJ340" s="138" t="s">
        <v>13</v>
      </c>
      <c r="BK340" s="236">
        <f>ROUND(I340*H340,2)</f>
        <v>0</v>
      </c>
      <c r="BL340" s="138" t="s">
        <v>635</v>
      </c>
      <c r="BM340" s="235" t="s">
        <v>1252</v>
      </c>
    </row>
    <row r="341" spans="2:65" s="217" customFormat="1" ht="25.95" customHeight="1" x14ac:dyDescent="0.25">
      <c r="B341" s="218"/>
      <c r="D341" s="219" t="s">
        <v>22</v>
      </c>
      <c r="E341" s="220" t="s">
        <v>29</v>
      </c>
      <c r="F341" s="220" t="s">
        <v>1253</v>
      </c>
      <c r="H341" s="224"/>
      <c r="I341" s="265"/>
      <c r="J341" s="266">
        <f>BK341</f>
        <v>0</v>
      </c>
      <c r="L341" s="218"/>
      <c r="M341" s="221"/>
      <c r="P341" s="222">
        <f>P342</f>
        <v>0</v>
      </c>
      <c r="R341" s="222">
        <f>R342</f>
        <v>2.9E-4</v>
      </c>
      <c r="T341" s="223">
        <f>T342</f>
        <v>0</v>
      </c>
      <c r="AR341" s="219" t="s">
        <v>14</v>
      </c>
      <c r="AT341" s="224" t="s">
        <v>22</v>
      </c>
      <c r="AU341" s="224" t="s">
        <v>496</v>
      </c>
      <c r="AY341" s="219" t="s">
        <v>579</v>
      </c>
      <c r="BK341" s="225">
        <f>BK342</f>
        <v>0</v>
      </c>
    </row>
    <row r="342" spans="2:65" s="217" customFormat="1" ht="22.95" customHeight="1" x14ac:dyDescent="0.25">
      <c r="B342" s="218"/>
      <c r="D342" s="219" t="s">
        <v>22</v>
      </c>
      <c r="E342" s="226" t="s">
        <v>1254</v>
      </c>
      <c r="F342" s="226" t="s">
        <v>1255</v>
      </c>
      <c r="H342" s="224"/>
      <c r="I342" s="265"/>
      <c r="J342" s="267">
        <f>BK342</f>
        <v>0</v>
      </c>
      <c r="L342" s="218"/>
      <c r="M342" s="221"/>
      <c r="P342" s="222">
        <f>SUM(P343:P353)</f>
        <v>0</v>
      </c>
      <c r="R342" s="222">
        <f>SUM(R343:R353)</f>
        <v>2.9E-4</v>
      </c>
      <c r="T342" s="223">
        <f>SUM(T343:T353)</f>
        <v>0</v>
      </c>
      <c r="AR342" s="219" t="s">
        <v>14</v>
      </c>
      <c r="AT342" s="224" t="s">
        <v>22</v>
      </c>
      <c r="AU342" s="224" t="s">
        <v>12</v>
      </c>
      <c r="AY342" s="219" t="s">
        <v>579</v>
      </c>
      <c r="BK342" s="225">
        <f>SUM(BK343:BK353)</f>
        <v>0</v>
      </c>
    </row>
    <row r="343" spans="2:65" s="145" customFormat="1" ht="16.5" customHeight="1" x14ac:dyDescent="0.3">
      <c r="B343" s="196"/>
      <c r="C343" s="227" t="s">
        <v>1256</v>
      </c>
      <c r="D343" s="227" t="s">
        <v>25</v>
      </c>
      <c r="E343" s="228" t="s">
        <v>1257</v>
      </c>
      <c r="F343" s="229" t="s">
        <v>1258</v>
      </c>
      <c r="G343" s="230" t="s">
        <v>356</v>
      </c>
      <c r="H343" s="268">
        <v>1</v>
      </c>
      <c r="I343" s="269"/>
      <c r="J343" s="270">
        <f t="shared" ref="J343:J353" si="65">ROUND(I343*H343,2)</f>
        <v>0</v>
      </c>
      <c r="K343" s="231"/>
      <c r="L343" s="146"/>
      <c r="M343" s="232" t="s">
        <v>504</v>
      </c>
      <c r="N343" s="195" t="s">
        <v>521</v>
      </c>
      <c r="P343" s="233">
        <f t="shared" ref="P343:P353" si="66">O343*H343</f>
        <v>0</v>
      </c>
      <c r="Q343" s="233">
        <v>0</v>
      </c>
      <c r="R343" s="233">
        <f t="shared" ref="R343:R353" si="67">Q343*H343</f>
        <v>0</v>
      </c>
      <c r="S343" s="233">
        <v>0</v>
      </c>
      <c r="T343" s="234">
        <f t="shared" ref="T343:T353" si="68">S343*H343</f>
        <v>0</v>
      </c>
      <c r="AR343" s="235" t="s">
        <v>850</v>
      </c>
      <c r="AT343" s="235" t="s">
        <v>25</v>
      </c>
      <c r="AU343" s="235" t="s">
        <v>13</v>
      </c>
      <c r="AY343" s="138" t="s">
        <v>579</v>
      </c>
      <c r="BE343" s="236">
        <f t="shared" ref="BE343:BE353" si="69">IF(N343="základná",J343,0)</f>
        <v>0</v>
      </c>
      <c r="BF343" s="236">
        <f t="shared" ref="BF343:BF353" si="70">IF(N343="znížená",J343,0)</f>
        <v>0</v>
      </c>
      <c r="BG343" s="236">
        <f t="shared" ref="BG343:BG353" si="71">IF(N343="zákl. prenesená",J343,0)</f>
        <v>0</v>
      </c>
      <c r="BH343" s="236">
        <f t="shared" ref="BH343:BH353" si="72">IF(N343="zníž. prenesená",J343,0)</f>
        <v>0</v>
      </c>
      <c r="BI343" s="236">
        <f t="shared" ref="BI343:BI353" si="73">IF(N343="nulová",J343,0)</f>
        <v>0</v>
      </c>
      <c r="BJ343" s="138" t="s">
        <v>13</v>
      </c>
      <c r="BK343" s="236">
        <f t="shared" ref="BK343:BK353" si="74">ROUND(I343*H343,2)</f>
        <v>0</v>
      </c>
      <c r="BL343" s="138" t="s">
        <v>850</v>
      </c>
      <c r="BM343" s="235" t="s">
        <v>1259</v>
      </c>
    </row>
    <row r="344" spans="2:65" s="145" customFormat="1" ht="24.15" customHeight="1" x14ac:dyDescent="0.3">
      <c r="B344" s="196"/>
      <c r="C344" s="244" t="s">
        <v>1260</v>
      </c>
      <c r="D344" s="244" t="s">
        <v>29</v>
      </c>
      <c r="E344" s="245" t="s">
        <v>1261</v>
      </c>
      <c r="F344" s="246" t="s">
        <v>1262</v>
      </c>
      <c r="G344" s="247" t="s">
        <v>32</v>
      </c>
      <c r="H344" s="274">
        <v>1</v>
      </c>
      <c r="I344" s="275"/>
      <c r="J344" s="276">
        <f t="shared" si="65"/>
        <v>0</v>
      </c>
      <c r="K344" s="248"/>
      <c r="L344" s="249"/>
      <c r="M344" s="250" t="s">
        <v>504</v>
      </c>
      <c r="N344" s="251" t="s">
        <v>521</v>
      </c>
      <c r="P344" s="233">
        <f t="shared" si="66"/>
        <v>0</v>
      </c>
      <c r="Q344" s="233">
        <v>1.2999999999999999E-4</v>
      </c>
      <c r="R344" s="233">
        <f t="shared" si="67"/>
        <v>1.2999999999999999E-4</v>
      </c>
      <c r="S344" s="233">
        <v>0</v>
      </c>
      <c r="T344" s="234">
        <f t="shared" si="68"/>
        <v>0</v>
      </c>
      <c r="AR344" s="235" t="s">
        <v>1113</v>
      </c>
      <c r="AT344" s="235" t="s">
        <v>29</v>
      </c>
      <c r="AU344" s="235" t="s">
        <v>13</v>
      </c>
      <c r="AY344" s="138" t="s">
        <v>579</v>
      </c>
      <c r="BE344" s="236">
        <f t="shared" si="69"/>
        <v>0</v>
      </c>
      <c r="BF344" s="236">
        <f t="shared" si="70"/>
        <v>0</v>
      </c>
      <c r="BG344" s="236">
        <f t="shared" si="71"/>
        <v>0</v>
      </c>
      <c r="BH344" s="236">
        <f t="shared" si="72"/>
        <v>0</v>
      </c>
      <c r="BI344" s="236">
        <f t="shared" si="73"/>
        <v>0</v>
      </c>
      <c r="BJ344" s="138" t="s">
        <v>13</v>
      </c>
      <c r="BK344" s="236">
        <f t="shared" si="74"/>
        <v>0</v>
      </c>
      <c r="BL344" s="138" t="s">
        <v>1113</v>
      </c>
      <c r="BM344" s="235" t="s">
        <v>1263</v>
      </c>
    </row>
    <row r="345" spans="2:65" s="145" customFormat="1" ht="16.5" customHeight="1" x14ac:dyDescent="0.3">
      <c r="B345" s="196"/>
      <c r="C345" s="244" t="s">
        <v>1264</v>
      </c>
      <c r="D345" s="244" t="s">
        <v>29</v>
      </c>
      <c r="E345" s="245" t="s">
        <v>1265</v>
      </c>
      <c r="F345" s="246" t="s">
        <v>1266</v>
      </c>
      <c r="G345" s="247" t="s">
        <v>32</v>
      </c>
      <c r="H345" s="274">
        <v>1</v>
      </c>
      <c r="I345" s="275"/>
      <c r="J345" s="276">
        <f t="shared" si="65"/>
        <v>0</v>
      </c>
      <c r="K345" s="248"/>
      <c r="L345" s="249"/>
      <c r="M345" s="250" t="s">
        <v>504</v>
      </c>
      <c r="N345" s="251" t="s">
        <v>521</v>
      </c>
      <c r="P345" s="233">
        <f t="shared" si="66"/>
        <v>0</v>
      </c>
      <c r="Q345" s="233">
        <v>0</v>
      </c>
      <c r="R345" s="233">
        <f t="shared" si="67"/>
        <v>0</v>
      </c>
      <c r="S345" s="233">
        <v>0</v>
      </c>
      <c r="T345" s="234">
        <f t="shared" si="68"/>
        <v>0</v>
      </c>
      <c r="AR345" s="235" t="s">
        <v>1113</v>
      </c>
      <c r="AT345" s="235" t="s">
        <v>29</v>
      </c>
      <c r="AU345" s="235" t="s">
        <v>13</v>
      </c>
      <c r="AY345" s="138" t="s">
        <v>579</v>
      </c>
      <c r="BE345" s="236">
        <f t="shared" si="69"/>
        <v>0</v>
      </c>
      <c r="BF345" s="236">
        <f t="shared" si="70"/>
        <v>0</v>
      </c>
      <c r="BG345" s="236">
        <f t="shared" si="71"/>
        <v>0</v>
      </c>
      <c r="BH345" s="236">
        <f t="shared" si="72"/>
        <v>0</v>
      </c>
      <c r="BI345" s="236">
        <f t="shared" si="73"/>
        <v>0</v>
      </c>
      <c r="BJ345" s="138" t="s">
        <v>13</v>
      </c>
      <c r="BK345" s="236">
        <f t="shared" si="74"/>
        <v>0</v>
      </c>
      <c r="BL345" s="138" t="s">
        <v>1113</v>
      </c>
      <c r="BM345" s="235" t="s">
        <v>1267</v>
      </c>
    </row>
    <row r="346" spans="2:65" s="145" customFormat="1" ht="16.5" customHeight="1" x14ac:dyDescent="0.3">
      <c r="B346" s="196"/>
      <c r="C346" s="244" t="s">
        <v>1268</v>
      </c>
      <c r="D346" s="244" t="s">
        <v>29</v>
      </c>
      <c r="E346" s="245" t="s">
        <v>1269</v>
      </c>
      <c r="F346" s="246" t="s">
        <v>1270</v>
      </c>
      <c r="G346" s="247" t="s">
        <v>32</v>
      </c>
      <c r="H346" s="274">
        <v>1</v>
      </c>
      <c r="I346" s="275"/>
      <c r="J346" s="276">
        <f t="shared" si="65"/>
        <v>0</v>
      </c>
      <c r="K346" s="248"/>
      <c r="L346" s="249"/>
      <c r="M346" s="250" t="s">
        <v>504</v>
      </c>
      <c r="N346" s="251" t="s">
        <v>521</v>
      </c>
      <c r="P346" s="233">
        <f t="shared" si="66"/>
        <v>0</v>
      </c>
      <c r="Q346" s="233">
        <v>0</v>
      </c>
      <c r="R346" s="233">
        <f t="shared" si="67"/>
        <v>0</v>
      </c>
      <c r="S346" s="233">
        <v>0</v>
      </c>
      <c r="T346" s="234">
        <f t="shared" si="68"/>
        <v>0</v>
      </c>
      <c r="AR346" s="235" t="s">
        <v>1113</v>
      </c>
      <c r="AT346" s="235" t="s">
        <v>29</v>
      </c>
      <c r="AU346" s="235" t="s">
        <v>13</v>
      </c>
      <c r="AY346" s="138" t="s">
        <v>579</v>
      </c>
      <c r="BE346" s="236">
        <f t="shared" si="69"/>
        <v>0</v>
      </c>
      <c r="BF346" s="236">
        <f t="shared" si="70"/>
        <v>0</v>
      </c>
      <c r="BG346" s="236">
        <f t="shared" si="71"/>
        <v>0</v>
      </c>
      <c r="BH346" s="236">
        <f t="shared" si="72"/>
        <v>0</v>
      </c>
      <c r="BI346" s="236">
        <f t="shared" si="73"/>
        <v>0</v>
      </c>
      <c r="BJ346" s="138" t="s">
        <v>13</v>
      </c>
      <c r="BK346" s="236">
        <f t="shared" si="74"/>
        <v>0</v>
      </c>
      <c r="BL346" s="138" t="s">
        <v>1113</v>
      </c>
      <c r="BM346" s="235" t="s">
        <v>1271</v>
      </c>
    </row>
    <row r="347" spans="2:65" s="145" customFormat="1" ht="16.5" customHeight="1" x14ac:dyDescent="0.3">
      <c r="B347" s="196"/>
      <c r="C347" s="244" t="s">
        <v>1272</v>
      </c>
      <c r="D347" s="244" t="s">
        <v>29</v>
      </c>
      <c r="E347" s="245" t="s">
        <v>1273</v>
      </c>
      <c r="F347" s="246" t="s">
        <v>1274</v>
      </c>
      <c r="G347" s="247" t="s">
        <v>32</v>
      </c>
      <c r="H347" s="274">
        <v>2</v>
      </c>
      <c r="I347" s="275"/>
      <c r="J347" s="276">
        <f t="shared" si="65"/>
        <v>0</v>
      </c>
      <c r="K347" s="248"/>
      <c r="L347" s="249"/>
      <c r="M347" s="250" t="s">
        <v>504</v>
      </c>
      <c r="N347" s="251" t="s">
        <v>521</v>
      </c>
      <c r="P347" s="233">
        <f t="shared" si="66"/>
        <v>0</v>
      </c>
      <c r="Q347" s="233">
        <v>0</v>
      </c>
      <c r="R347" s="233">
        <f t="shared" si="67"/>
        <v>0</v>
      </c>
      <c r="S347" s="233">
        <v>0</v>
      </c>
      <c r="T347" s="234">
        <f t="shared" si="68"/>
        <v>0</v>
      </c>
      <c r="AR347" s="235" t="s">
        <v>1113</v>
      </c>
      <c r="AT347" s="235" t="s">
        <v>29</v>
      </c>
      <c r="AU347" s="235" t="s">
        <v>13</v>
      </c>
      <c r="AY347" s="138" t="s">
        <v>579</v>
      </c>
      <c r="BE347" s="236">
        <f t="shared" si="69"/>
        <v>0</v>
      </c>
      <c r="BF347" s="236">
        <f t="shared" si="70"/>
        <v>0</v>
      </c>
      <c r="BG347" s="236">
        <f t="shared" si="71"/>
        <v>0</v>
      </c>
      <c r="BH347" s="236">
        <f t="shared" si="72"/>
        <v>0</v>
      </c>
      <c r="BI347" s="236">
        <f t="shared" si="73"/>
        <v>0</v>
      </c>
      <c r="BJ347" s="138" t="s">
        <v>13</v>
      </c>
      <c r="BK347" s="236">
        <f t="shared" si="74"/>
        <v>0</v>
      </c>
      <c r="BL347" s="138" t="s">
        <v>1113</v>
      </c>
      <c r="BM347" s="235" t="s">
        <v>1275</v>
      </c>
    </row>
    <row r="348" spans="2:65" s="145" customFormat="1" ht="24.15" customHeight="1" x14ac:dyDescent="0.3">
      <c r="B348" s="196"/>
      <c r="C348" s="244" t="s">
        <v>1276</v>
      </c>
      <c r="D348" s="244" t="s">
        <v>29</v>
      </c>
      <c r="E348" s="245" t="s">
        <v>1277</v>
      </c>
      <c r="F348" s="246" t="s">
        <v>1278</v>
      </c>
      <c r="G348" s="247" t="s">
        <v>32</v>
      </c>
      <c r="H348" s="274">
        <v>1</v>
      </c>
      <c r="I348" s="275"/>
      <c r="J348" s="276">
        <f t="shared" si="65"/>
        <v>0</v>
      </c>
      <c r="K348" s="248"/>
      <c r="L348" s="249"/>
      <c r="M348" s="250" t="s">
        <v>504</v>
      </c>
      <c r="N348" s="251" t="s">
        <v>521</v>
      </c>
      <c r="P348" s="233">
        <f t="shared" si="66"/>
        <v>0</v>
      </c>
      <c r="Q348" s="233">
        <v>0</v>
      </c>
      <c r="R348" s="233">
        <f t="shared" si="67"/>
        <v>0</v>
      </c>
      <c r="S348" s="233">
        <v>0</v>
      </c>
      <c r="T348" s="234">
        <f t="shared" si="68"/>
        <v>0</v>
      </c>
      <c r="AR348" s="235" t="s">
        <v>1113</v>
      </c>
      <c r="AT348" s="235" t="s">
        <v>29</v>
      </c>
      <c r="AU348" s="235" t="s">
        <v>13</v>
      </c>
      <c r="AY348" s="138" t="s">
        <v>579</v>
      </c>
      <c r="BE348" s="236">
        <f t="shared" si="69"/>
        <v>0</v>
      </c>
      <c r="BF348" s="236">
        <f t="shared" si="70"/>
        <v>0</v>
      </c>
      <c r="BG348" s="236">
        <f t="shared" si="71"/>
        <v>0</v>
      </c>
      <c r="BH348" s="236">
        <f t="shared" si="72"/>
        <v>0</v>
      </c>
      <c r="BI348" s="236">
        <f t="shared" si="73"/>
        <v>0</v>
      </c>
      <c r="BJ348" s="138" t="s">
        <v>13</v>
      </c>
      <c r="BK348" s="236">
        <f t="shared" si="74"/>
        <v>0</v>
      </c>
      <c r="BL348" s="138" t="s">
        <v>1113</v>
      </c>
      <c r="BM348" s="235" t="s">
        <v>1279</v>
      </c>
    </row>
    <row r="349" spans="2:65" s="145" customFormat="1" ht="24.15" customHeight="1" x14ac:dyDescent="0.3">
      <c r="B349" s="196"/>
      <c r="C349" s="244" t="s">
        <v>1280</v>
      </c>
      <c r="D349" s="244" t="s">
        <v>29</v>
      </c>
      <c r="E349" s="245" t="s">
        <v>1281</v>
      </c>
      <c r="F349" s="246" t="s">
        <v>1282</v>
      </c>
      <c r="G349" s="247" t="s">
        <v>32</v>
      </c>
      <c r="H349" s="274">
        <v>2</v>
      </c>
      <c r="I349" s="275"/>
      <c r="J349" s="276">
        <f t="shared" si="65"/>
        <v>0</v>
      </c>
      <c r="K349" s="248"/>
      <c r="L349" s="249"/>
      <c r="M349" s="250" t="s">
        <v>504</v>
      </c>
      <c r="N349" s="251" t="s">
        <v>521</v>
      </c>
      <c r="P349" s="233">
        <f t="shared" si="66"/>
        <v>0</v>
      </c>
      <c r="Q349" s="233">
        <v>8.0000000000000007E-5</v>
      </c>
      <c r="R349" s="233">
        <f t="shared" si="67"/>
        <v>1.6000000000000001E-4</v>
      </c>
      <c r="S349" s="233">
        <v>0</v>
      </c>
      <c r="T349" s="234">
        <f t="shared" si="68"/>
        <v>0</v>
      </c>
      <c r="AR349" s="235" t="s">
        <v>1113</v>
      </c>
      <c r="AT349" s="235" t="s">
        <v>29</v>
      </c>
      <c r="AU349" s="235" t="s">
        <v>13</v>
      </c>
      <c r="AY349" s="138" t="s">
        <v>579</v>
      </c>
      <c r="BE349" s="236">
        <f t="shared" si="69"/>
        <v>0</v>
      </c>
      <c r="BF349" s="236">
        <f t="shared" si="70"/>
        <v>0</v>
      </c>
      <c r="BG349" s="236">
        <f t="shared" si="71"/>
        <v>0</v>
      </c>
      <c r="BH349" s="236">
        <f t="shared" si="72"/>
        <v>0</v>
      </c>
      <c r="BI349" s="236">
        <f t="shared" si="73"/>
        <v>0</v>
      </c>
      <c r="BJ349" s="138" t="s">
        <v>13</v>
      </c>
      <c r="BK349" s="236">
        <f t="shared" si="74"/>
        <v>0</v>
      </c>
      <c r="BL349" s="138" t="s">
        <v>1113</v>
      </c>
      <c r="BM349" s="235" t="s">
        <v>1283</v>
      </c>
    </row>
    <row r="350" spans="2:65" s="145" customFormat="1" ht="16.5" customHeight="1" x14ac:dyDescent="0.3">
      <c r="B350" s="196"/>
      <c r="C350" s="244" t="s">
        <v>1284</v>
      </c>
      <c r="D350" s="244" t="s">
        <v>29</v>
      </c>
      <c r="E350" s="245" t="s">
        <v>1285</v>
      </c>
      <c r="F350" s="246" t="s">
        <v>1286</v>
      </c>
      <c r="G350" s="247" t="s">
        <v>32</v>
      </c>
      <c r="H350" s="274">
        <v>2</v>
      </c>
      <c r="I350" s="275"/>
      <c r="J350" s="276">
        <f t="shared" si="65"/>
        <v>0</v>
      </c>
      <c r="K350" s="248"/>
      <c r="L350" s="249"/>
      <c r="M350" s="250" t="s">
        <v>504</v>
      </c>
      <c r="N350" s="251" t="s">
        <v>521</v>
      </c>
      <c r="P350" s="233">
        <f t="shared" si="66"/>
        <v>0</v>
      </c>
      <c r="Q350" s="233">
        <v>0</v>
      </c>
      <c r="R350" s="233">
        <f t="shared" si="67"/>
        <v>0</v>
      </c>
      <c r="S350" s="233">
        <v>0</v>
      </c>
      <c r="T350" s="234">
        <f t="shared" si="68"/>
        <v>0</v>
      </c>
      <c r="AR350" s="235" t="s">
        <v>1113</v>
      </c>
      <c r="AT350" s="235" t="s">
        <v>29</v>
      </c>
      <c r="AU350" s="235" t="s">
        <v>13</v>
      </c>
      <c r="AY350" s="138" t="s">
        <v>579</v>
      </c>
      <c r="BE350" s="236">
        <f t="shared" si="69"/>
        <v>0</v>
      </c>
      <c r="BF350" s="236">
        <f t="shared" si="70"/>
        <v>0</v>
      </c>
      <c r="BG350" s="236">
        <f t="shared" si="71"/>
        <v>0</v>
      </c>
      <c r="BH350" s="236">
        <f t="shared" si="72"/>
        <v>0</v>
      </c>
      <c r="BI350" s="236">
        <f t="shared" si="73"/>
        <v>0</v>
      </c>
      <c r="BJ350" s="138" t="s">
        <v>13</v>
      </c>
      <c r="BK350" s="236">
        <f t="shared" si="74"/>
        <v>0</v>
      </c>
      <c r="BL350" s="138" t="s">
        <v>1113</v>
      </c>
      <c r="BM350" s="235" t="s">
        <v>1287</v>
      </c>
    </row>
    <row r="351" spans="2:65" s="145" customFormat="1" ht="16.5" customHeight="1" x14ac:dyDescent="0.3">
      <c r="B351" s="196"/>
      <c r="C351" s="227" t="s">
        <v>1288</v>
      </c>
      <c r="D351" s="227" t="s">
        <v>25</v>
      </c>
      <c r="E351" s="228" t="s">
        <v>1289</v>
      </c>
      <c r="F351" s="229" t="s">
        <v>1290</v>
      </c>
      <c r="G351" s="230" t="s">
        <v>214</v>
      </c>
      <c r="H351" s="277"/>
      <c r="I351" s="269"/>
      <c r="J351" s="270">
        <f t="shared" si="65"/>
        <v>0</v>
      </c>
      <c r="K351" s="231"/>
      <c r="L351" s="146"/>
      <c r="M351" s="232" t="s">
        <v>504</v>
      </c>
      <c r="N351" s="195" t="s">
        <v>521</v>
      </c>
      <c r="P351" s="233">
        <f t="shared" si="66"/>
        <v>0</v>
      </c>
      <c r="Q351" s="233">
        <v>0</v>
      </c>
      <c r="R351" s="233">
        <f t="shared" si="67"/>
        <v>0</v>
      </c>
      <c r="S351" s="233">
        <v>0</v>
      </c>
      <c r="T351" s="234">
        <f t="shared" si="68"/>
        <v>0</v>
      </c>
      <c r="AR351" s="235" t="s">
        <v>850</v>
      </c>
      <c r="AT351" s="235" t="s">
        <v>25</v>
      </c>
      <c r="AU351" s="235" t="s">
        <v>13</v>
      </c>
      <c r="AY351" s="138" t="s">
        <v>579</v>
      </c>
      <c r="BE351" s="236">
        <f t="shared" si="69"/>
        <v>0</v>
      </c>
      <c r="BF351" s="236">
        <f t="shared" si="70"/>
        <v>0</v>
      </c>
      <c r="BG351" s="236">
        <f t="shared" si="71"/>
        <v>0</v>
      </c>
      <c r="BH351" s="236">
        <f t="shared" si="72"/>
        <v>0</v>
      </c>
      <c r="BI351" s="236">
        <f t="shared" si="73"/>
        <v>0</v>
      </c>
      <c r="BJ351" s="138" t="s">
        <v>13</v>
      </c>
      <c r="BK351" s="236">
        <f t="shared" si="74"/>
        <v>0</v>
      </c>
      <c r="BL351" s="138" t="s">
        <v>850</v>
      </c>
      <c r="BM351" s="235" t="s">
        <v>1291</v>
      </c>
    </row>
    <row r="352" spans="2:65" s="145" customFormat="1" ht="16.5" customHeight="1" x14ac:dyDescent="0.3">
      <c r="B352" s="196"/>
      <c r="C352" s="227" t="s">
        <v>1292</v>
      </c>
      <c r="D352" s="227" t="s">
        <v>25</v>
      </c>
      <c r="E352" s="228" t="s">
        <v>1293</v>
      </c>
      <c r="F352" s="229" t="s">
        <v>1294</v>
      </c>
      <c r="G352" s="230" t="s">
        <v>214</v>
      </c>
      <c r="H352" s="277"/>
      <c r="I352" s="269"/>
      <c r="J352" s="270">
        <f t="shared" si="65"/>
        <v>0</v>
      </c>
      <c r="K352" s="231"/>
      <c r="L352" s="146"/>
      <c r="M352" s="232" t="s">
        <v>504</v>
      </c>
      <c r="N352" s="195" t="s">
        <v>521</v>
      </c>
      <c r="P352" s="233">
        <f t="shared" si="66"/>
        <v>0</v>
      </c>
      <c r="Q352" s="233">
        <v>0</v>
      </c>
      <c r="R352" s="233">
        <f t="shared" si="67"/>
        <v>0</v>
      </c>
      <c r="S352" s="233">
        <v>0</v>
      </c>
      <c r="T352" s="234">
        <f t="shared" si="68"/>
        <v>0</v>
      </c>
      <c r="AR352" s="235" t="s">
        <v>1113</v>
      </c>
      <c r="AT352" s="235" t="s">
        <v>25</v>
      </c>
      <c r="AU352" s="235" t="s">
        <v>13</v>
      </c>
      <c r="AY352" s="138" t="s">
        <v>579</v>
      </c>
      <c r="BE352" s="236">
        <f t="shared" si="69"/>
        <v>0</v>
      </c>
      <c r="BF352" s="236">
        <f t="shared" si="70"/>
        <v>0</v>
      </c>
      <c r="BG352" s="236">
        <f t="shared" si="71"/>
        <v>0</v>
      </c>
      <c r="BH352" s="236">
        <f t="shared" si="72"/>
        <v>0</v>
      </c>
      <c r="BI352" s="236">
        <f t="shared" si="73"/>
        <v>0</v>
      </c>
      <c r="BJ352" s="138" t="s">
        <v>13</v>
      </c>
      <c r="BK352" s="236">
        <f t="shared" si="74"/>
        <v>0</v>
      </c>
      <c r="BL352" s="138" t="s">
        <v>1113</v>
      </c>
      <c r="BM352" s="235" t="s">
        <v>1295</v>
      </c>
    </row>
    <row r="353" spans="2:65" s="145" customFormat="1" ht="16.5" customHeight="1" x14ac:dyDescent="0.3">
      <c r="B353" s="196"/>
      <c r="C353" s="227" t="s">
        <v>1296</v>
      </c>
      <c r="D353" s="227" t="s">
        <v>25</v>
      </c>
      <c r="E353" s="228" t="s">
        <v>1297</v>
      </c>
      <c r="F353" s="229" t="s">
        <v>1298</v>
      </c>
      <c r="G353" s="230" t="s">
        <v>214</v>
      </c>
      <c r="H353" s="277"/>
      <c r="I353" s="269"/>
      <c r="J353" s="270">
        <f t="shared" si="65"/>
        <v>0</v>
      </c>
      <c r="K353" s="231"/>
      <c r="L353" s="146"/>
      <c r="M353" s="232" t="s">
        <v>504</v>
      </c>
      <c r="N353" s="195" t="s">
        <v>521</v>
      </c>
      <c r="P353" s="233">
        <f t="shared" si="66"/>
        <v>0</v>
      </c>
      <c r="Q353" s="233">
        <v>0</v>
      </c>
      <c r="R353" s="233">
        <f t="shared" si="67"/>
        <v>0</v>
      </c>
      <c r="S353" s="233">
        <v>0</v>
      </c>
      <c r="T353" s="234">
        <f t="shared" si="68"/>
        <v>0</v>
      </c>
      <c r="AR353" s="235" t="s">
        <v>850</v>
      </c>
      <c r="AT353" s="235" t="s">
        <v>25</v>
      </c>
      <c r="AU353" s="235" t="s">
        <v>13</v>
      </c>
      <c r="AY353" s="138" t="s">
        <v>579</v>
      </c>
      <c r="BE353" s="236">
        <f t="shared" si="69"/>
        <v>0</v>
      </c>
      <c r="BF353" s="236">
        <f t="shared" si="70"/>
        <v>0</v>
      </c>
      <c r="BG353" s="236">
        <f t="shared" si="71"/>
        <v>0</v>
      </c>
      <c r="BH353" s="236">
        <f t="shared" si="72"/>
        <v>0</v>
      </c>
      <c r="BI353" s="236">
        <f t="shared" si="73"/>
        <v>0</v>
      </c>
      <c r="BJ353" s="138" t="s">
        <v>13</v>
      </c>
      <c r="BK353" s="236">
        <f t="shared" si="74"/>
        <v>0</v>
      </c>
      <c r="BL353" s="138" t="s">
        <v>850</v>
      </c>
      <c r="BM353" s="235" t="s">
        <v>1299</v>
      </c>
    </row>
    <row r="354" spans="2:65" s="217" customFormat="1" ht="25.95" customHeight="1" x14ac:dyDescent="0.25">
      <c r="B354" s="218"/>
      <c r="D354" s="219" t="s">
        <v>22</v>
      </c>
      <c r="E354" s="220" t="s">
        <v>1300</v>
      </c>
      <c r="F354" s="220" t="s">
        <v>1301</v>
      </c>
      <c r="H354" s="224"/>
      <c r="I354" s="265"/>
      <c r="J354" s="266">
        <f>BK354</f>
        <v>0</v>
      </c>
      <c r="L354" s="218"/>
      <c r="M354" s="221"/>
      <c r="P354" s="222">
        <f>SUM(P355:P356)</f>
        <v>0</v>
      </c>
      <c r="R354" s="222">
        <f>SUM(R355:R356)</f>
        <v>0</v>
      </c>
      <c r="T354" s="223">
        <f>SUM(T355:T356)</f>
        <v>0</v>
      </c>
      <c r="AR354" s="219" t="s">
        <v>15</v>
      </c>
      <c r="AT354" s="224" t="s">
        <v>22</v>
      </c>
      <c r="AU354" s="224" t="s">
        <v>496</v>
      </c>
      <c r="AY354" s="219" t="s">
        <v>579</v>
      </c>
      <c r="BK354" s="225">
        <f>SUM(BK355:BK356)</f>
        <v>0</v>
      </c>
    </row>
    <row r="355" spans="2:65" s="145" customFormat="1" ht="16.5" customHeight="1" x14ac:dyDescent="0.3">
      <c r="B355" s="196"/>
      <c r="C355" s="227" t="s">
        <v>1302</v>
      </c>
      <c r="D355" s="227" t="s">
        <v>25</v>
      </c>
      <c r="E355" s="228" t="s">
        <v>1303</v>
      </c>
      <c r="F355" s="229" t="s">
        <v>1304</v>
      </c>
      <c r="G355" s="230" t="s">
        <v>356</v>
      </c>
      <c r="H355" s="268">
        <v>1</v>
      </c>
      <c r="I355" s="269"/>
      <c r="J355" s="270">
        <f>ROUND(I355*H355,2)</f>
        <v>0</v>
      </c>
      <c r="K355" s="231"/>
      <c r="L355" s="146"/>
      <c r="M355" s="232" t="s">
        <v>504</v>
      </c>
      <c r="N355" s="195" t="s">
        <v>521</v>
      </c>
      <c r="P355" s="233">
        <f>O355*H355</f>
        <v>0</v>
      </c>
      <c r="Q355" s="233">
        <v>0</v>
      </c>
      <c r="R355" s="233">
        <f>Q355*H355</f>
        <v>0</v>
      </c>
      <c r="S355" s="233">
        <v>0</v>
      </c>
      <c r="T355" s="234">
        <f>S355*H355</f>
        <v>0</v>
      </c>
      <c r="AR355" s="235" t="s">
        <v>1305</v>
      </c>
      <c r="AT355" s="235" t="s">
        <v>25</v>
      </c>
      <c r="AU355" s="235" t="s">
        <v>12</v>
      </c>
      <c r="AY355" s="138" t="s">
        <v>579</v>
      </c>
      <c r="BE355" s="236">
        <f>IF(N355="základná",J355,0)</f>
        <v>0</v>
      </c>
      <c r="BF355" s="236">
        <f>IF(N355="znížená",J355,0)</f>
        <v>0</v>
      </c>
      <c r="BG355" s="236">
        <f>IF(N355="zákl. prenesená",J355,0)</f>
        <v>0</v>
      </c>
      <c r="BH355" s="236">
        <f>IF(N355="zníž. prenesená",J355,0)</f>
        <v>0</v>
      </c>
      <c r="BI355" s="236">
        <f>IF(N355="nulová",J355,0)</f>
        <v>0</v>
      </c>
      <c r="BJ355" s="138" t="s">
        <v>13</v>
      </c>
      <c r="BK355" s="236">
        <f>ROUND(I355*H355,2)</f>
        <v>0</v>
      </c>
      <c r="BL355" s="138" t="s">
        <v>1305</v>
      </c>
      <c r="BM355" s="235" t="s">
        <v>1306</v>
      </c>
    </row>
    <row r="356" spans="2:65" s="145" customFormat="1" ht="16.5" customHeight="1" x14ac:dyDescent="0.3">
      <c r="B356" s="196"/>
      <c r="C356" s="227" t="s">
        <v>1307</v>
      </c>
      <c r="D356" s="227" t="s">
        <v>25</v>
      </c>
      <c r="E356" s="228" t="s">
        <v>1308</v>
      </c>
      <c r="F356" s="229" t="s">
        <v>1309</v>
      </c>
      <c r="G356" s="230" t="s">
        <v>28</v>
      </c>
      <c r="H356" s="268">
        <v>48</v>
      </c>
      <c r="I356" s="269"/>
      <c r="J356" s="270">
        <f>ROUND(I356*H356,2)</f>
        <v>0</v>
      </c>
      <c r="K356" s="231"/>
      <c r="L356" s="146"/>
      <c r="M356" s="252" t="s">
        <v>504</v>
      </c>
      <c r="N356" s="253" t="s">
        <v>521</v>
      </c>
      <c r="O356" s="254"/>
      <c r="P356" s="255">
        <f>O356*H356</f>
        <v>0</v>
      </c>
      <c r="Q356" s="255">
        <v>0</v>
      </c>
      <c r="R356" s="255">
        <f>Q356*H356</f>
        <v>0</v>
      </c>
      <c r="S356" s="255">
        <v>0</v>
      </c>
      <c r="T356" s="256">
        <f>S356*H356</f>
        <v>0</v>
      </c>
      <c r="AR356" s="235" t="s">
        <v>1305</v>
      </c>
      <c r="AT356" s="235" t="s">
        <v>25</v>
      </c>
      <c r="AU356" s="235" t="s">
        <v>12</v>
      </c>
      <c r="AY356" s="138" t="s">
        <v>579</v>
      </c>
      <c r="BE356" s="236">
        <f>IF(N356="základná",J356,0)</f>
        <v>0</v>
      </c>
      <c r="BF356" s="236">
        <f>IF(N356="znížená",J356,0)</f>
        <v>0</v>
      </c>
      <c r="BG356" s="236">
        <f>IF(N356="zákl. prenesená",J356,0)</f>
        <v>0</v>
      </c>
      <c r="BH356" s="236">
        <f>IF(N356="zníž. prenesená",J356,0)</f>
        <v>0</v>
      </c>
      <c r="BI356" s="236">
        <f>IF(N356="nulová",J356,0)</f>
        <v>0</v>
      </c>
      <c r="BJ356" s="138" t="s">
        <v>13</v>
      </c>
      <c r="BK356" s="236">
        <f>ROUND(I356*H356,2)</f>
        <v>0</v>
      </c>
      <c r="BL356" s="138" t="s">
        <v>1305</v>
      </c>
      <c r="BM356" s="235" t="s">
        <v>1310</v>
      </c>
    </row>
    <row r="357" spans="2:65" s="145" customFormat="1" ht="6.9" customHeight="1" x14ac:dyDescent="0.3">
      <c r="B357" s="179"/>
      <c r="C357" s="180"/>
      <c r="D357" s="180"/>
      <c r="E357" s="180"/>
      <c r="F357" s="180"/>
      <c r="G357" s="180"/>
      <c r="H357" s="180"/>
      <c r="I357" s="180"/>
      <c r="J357" s="180"/>
      <c r="K357" s="180"/>
      <c r="L357" s="146"/>
    </row>
  </sheetData>
  <mergeCells count="14">
    <mergeCell ref="E135:H135"/>
    <mergeCell ref="E137:H137"/>
    <mergeCell ref="E87:H87"/>
    <mergeCell ref="L2:V2"/>
    <mergeCell ref="E7:H7"/>
    <mergeCell ref="E9:H9"/>
    <mergeCell ref="E18:H18"/>
    <mergeCell ref="E27:H27"/>
    <mergeCell ref="E85:H85"/>
    <mergeCell ref="D119:F119"/>
    <mergeCell ref="D120:F120"/>
    <mergeCell ref="D121:F121"/>
    <mergeCell ref="D122:F122"/>
    <mergeCell ref="D123:F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Cenová ponuka</vt:lpstr>
      <vt:lpstr>Výkaz výmer - ELI MaR</vt:lpstr>
      <vt:lpstr>Výkaz výmer - Plyn OPZ</vt:lpstr>
      <vt:lpstr>Výkaz výmer - ÚK ZTI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lukas.bazik</cp:lastModifiedBy>
  <cp:lastPrinted>2022-04-08T06:15:14Z</cp:lastPrinted>
  <dcterms:created xsi:type="dcterms:W3CDTF">2021-06-16T12:58:11Z</dcterms:created>
  <dcterms:modified xsi:type="dcterms:W3CDTF">2022-04-08T06:15:34Z</dcterms:modified>
</cp:coreProperties>
</file>