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Martin Matúšek\Desktop\MŠ Ševčenkova 35 BA\"/>
    </mc:Choice>
  </mc:AlternateContent>
  <xr:revisionPtr revIDLastSave="0" documentId="13_ncr:1_{621D1B25-E4AB-4DD8-9262-0C32F34703B0}" xr6:coauthVersionLast="47" xr6:coauthVersionMax="47" xr10:uidLastSave="{00000000-0000-0000-0000-000000000000}"/>
  <bookViews>
    <workbookView xWindow="-110" yWindow="-110" windowWidth="25820" windowHeight="14020" firstSheet="3" activeTab="8" xr2:uid="{00000000-000D-0000-FFFF-FFFF00000000}"/>
  </bookViews>
  <sheets>
    <sheet name="Rekapitulácia stavby" sheetId="1" r:id="rId1"/>
    <sheet name="B - BLOK B - HP" sheetId="2" r:id="rId2"/>
    <sheet name="C - BLOK C - DJ 55" sheetId="3" r:id="rId3"/>
    <sheet name="02 - Zdravotechnika" sheetId="4" r:id="rId4"/>
    <sheet name="03 - Plynoinštalácia" sheetId="5" r:id="rId5"/>
    <sheet name="04 - Vykurovanie" sheetId="6" r:id="rId6"/>
    <sheet name="002 - Demontáž" sheetId="7" r:id="rId7"/>
    <sheet name="05 - Elektroinštalácia" sheetId="8" r:id="rId8"/>
    <sheet name="06 - Vzduchotechnika" sheetId="9" r:id="rId9"/>
    <sheet name="07 - Kuchyňa" sheetId="10" r:id="rId10"/>
  </sheets>
  <definedNames>
    <definedName name="_xlnm._FilterDatabase" localSheetId="6" hidden="1">'002 - Demontáž'!$C$127:$K$141</definedName>
    <definedName name="_xlnm._FilterDatabase" localSheetId="3" hidden="1">'02 - Zdravotechnika'!$C$131:$K$301</definedName>
    <definedName name="_xlnm._FilterDatabase" localSheetId="4" hidden="1">'03 - Plynoinštalácia'!$C$127:$K$167</definedName>
    <definedName name="_xlnm._FilterDatabase" localSheetId="5" hidden="1">'04 - Vykurovanie'!$C$131:$K$183</definedName>
    <definedName name="_xlnm._FilterDatabase" localSheetId="7" hidden="1">'05 - Elektroinštalácia'!$C$125:$K$196</definedName>
    <definedName name="_xlnm._FilterDatabase" localSheetId="8" hidden="1">'06 - Vzduchotechnika'!$C$125:$K$186</definedName>
    <definedName name="_xlnm._FilterDatabase" localSheetId="9" hidden="1">'07 - Kuchyňa'!$C$131:$K$226</definedName>
    <definedName name="_xlnm._FilterDatabase" localSheetId="1" hidden="1">'B - BLOK B - HP'!$C$141:$K$256</definedName>
    <definedName name="_xlnm._FilterDatabase" localSheetId="2" hidden="1">'C - BLOK C - DJ 55'!$C$138:$K$218</definedName>
    <definedName name="_xlnm.Print_Titles" localSheetId="6">'002 - Demontáž'!$127:$127</definedName>
    <definedName name="_xlnm.Print_Titles" localSheetId="3">'02 - Zdravotechnika'!$131:$131</definedName>
    <definedName name="_xlnm.Print_Titles" localSheetId="4">'03 - Plynoinštalácia'!$127:$127</definedName>
    <definedName name="_xlnm.Print_Titles" localSheetId="5">'04 - Vykurovanie'!$131:$131</definedName>
    <definedName name="_xlnm.Print_Titles" localSheetId="7">'05 - Elektroinštalácia'!$125:$125</definedName>
    <definedName name="_xlnm.Print_Titles" localSheetId="8">'06 - Vzduchotechnika'!$125:$125</definedName>
    <definedName name="_xlnm.Print_Titles" localSheetId="9">'07 - Kuchyňa'!$131:$131</definedName>
    <definedName name="_xlnm.Print_Titles" localSheetId="1">'B - BLOK B - HP'!$141:$141</definedName>
    <definedName name="_xlnm.Print_Titles" localSheetId="2">'C - BLOK C - DJ 55'!$138:$138</definedName>
    <definedName name="_xlnm.Print_Titles" localSheetId="0">'Rekapitulácia stavby'!$92:$92</definedName>
    <definedName name="_xlnm.Print_Area" localSheetId="6">'002 - Demontáž'!$C$4:$J$76,'002 - Demontáž'!$C$82:$J$107,'002 - Demontáž'!$C$113:$J$141</definedName>
    <definedName name="_xlnm.Print_Area" localSheetId="3">'02 - Zdravotechnika'!$C$4:$J$76,'02 - Zdravotechnika'!$C$82:$J$113,'02 - Zdravotechnika'!$C$119:$J$301</definedName>
    <definedName name="_xlnm.Print_Area" localSheetId="4">'03 - Plynoinštalácia'!$C$4:$J$76,'03 - Plynoinštalácia'!$C$82:$J$109,'03 - Plynoinštalácia'!$C$115:$J$167</definedName>
    <definedName name="_xlnm.Print_Area" localSheetId="5">'04 - Vykurovanie'!$C$4:$J$76,'04 - Vykurovanie'!$C$82:$J$111,'04 - Vykurovanie'!$C$117:$J$183</definedName>
    <definedName name="_xlnm.Print_Area" localSheetId="7">'05 - Elektroinštalácia'!$C$4:$J$76,'05 - Elektroinštalácia'!$C$82:$J$107,'05 - Elektroinštalácia'!$C$113:$J$196</definedName>
    <definedName name="_xlnm.Print_Area" localSheetId="8">'06 - Vzduchotechnika'!$C$4:$J$76,'06 - Vzduchotechnika'!$C$82:$J$107,'06 - Vzduchotechnika'!$C$113:$J$186</definedName>
    <definedName name="_xlnm.Print_Area" localSheetId="9">'07 - Kuchyňa'!$C$4:$J$76,'07 - Kuchyňa'!$C$82:$J$113,'07 - Kuchyňa'!$C$119:$J$226</definedName>
    <definedName name="_xlnm.Print_Area" localSheetId="1">'B - BLOK B - HP'!$C$4:$J$76,'B - BLOK B - HP'!$C$82:$J$121,'B - BLOK B - HP'!$C$127:$J$256</definedName>
    <definedName name="_xlnm.Print_Area" localSheetId="2">'C - BLOK C - DJ 55'!$C$4:$J$76,'C - BLOK C - DJ 55'!$C$82:$J$118,'C - BLOK C - DJ 55'!$C$124:$J$218</definedName>
    <definedName name="_xlnm.Print_Area" localSheetId="0">'Rekapitulácia stavby'!$D$4:$AO$76,'Rekapitulácia stavby'!$C$82:$AQ$109</definedName>
  </definedNames>
  <calcPr calcId="181029"/>
</workbook>
</file>

<file path=xl/calcChain.xml><?xml version="1.0" encoding="utf-8"?>
<calcChain xmlns="http://schemas.openxmlformats.org/spreadsheetml/2006/main">
  <c r="J39" i="10" l="1"/>
  <c r="J38" i="10"/>
  <c r="AY105" i="1" s="1"/>
  <c r="J37" i="10"/>
  <c r="AX105" i="1" s="1"/>
  <c r="BI226" i="10"/>
  <c r="BH226" i="10"/>
  <c r="BG226" i="10"/>
  <c r="BE226" i="10"/>
  <c r="T226" i="10"/>
  <c r="R226" i="10"/>
  <c r="P226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9" i="10"/>
  <c r="BH219" i="10"/>
  <c r="BG219" i="10"/>
  <c r="BE219" i="10"/>
  <c r="T219" i="10"/>
  <c r="R219" i="10"/>
  <c r="P219" i="10"/>
  <c r="BI218" i="10"/>
  <c r="BH218" i="10"/>
  <c r="BG218" i="10"/>
  <c r="BE218" i="10"/>
  <c r="T218" i="10"/>
  <c r="R218" i="10"/>
  <c r="P218" i="10"/>
  <c r="BI217" i="10"/>
  <c r="BH217" i="10"/>
  <c r="BG217" i="10"/>
  <c r="BE217" i="10"/>
  <c r="T217" i="10"/>
  <c r="R217" i="10"/>
  <c r="P217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3" i="10"/>
  <c r="BH213" i="10"/>
  <c r="BG213" i="10"/>
  <c r="BE213" i="10"/>
  <c r="T213" i="10"/>
  <c r="R213" i="10"/>
  <c r="P213" i="10"/>
  <c r="BI212" i="10"/>
  <c r="BH212" i="10"/>
  <c r="BG212" i="10"/>
  <c r="BE212" i="10"/>
  <c r="T212" i="10"/>
  <c r="R212" i="10"/>
  <c r="P212" i="10"/>
  <c r="BI211" i="10"/>
  <c r="BH211" i="10"/>
  <c r="BG211" i="10"/>
  <c r="BE211" i="10"/>
  <c r="T211" i="10"/>
  <c r="R211" i="10"/>
  <c r="P211" i="10"/>
  <c r="BI210" i="10"/>
  <c r="BH210" i="10"/>
  <c r="BG210" i="10"/>
  <c r="BE210" i="10"/>
  <c r="T210" i="10"/>
  <c r="R210" i="10"/>
  <c r="P210" i="10"/>
  <c r="BI208" i="10"/>
  <c r="BH208" i="10"/>
  <c r="BG208" i="10"/>
  <c r="BE208" i="10"/>
  <c r="T208" i="10"/>
  <c r="R208" i="10"/>
  <c r="P208" i="10"/>
  <c r="BI207" i="10"/>
  <c r="BH207" i="10"/>
  <c r="BG207" i="10"/>
  <c r="BE207" i="10"/>
  <c r="T207" i="10"/>
  <c r="R207" i="10"/>
  <c r="P207" i="10"/>
  <c r="BI206" i="10"/>
  <c r="BH206" i="10"/>
  <c r="BG206" i="10"/>
  <c r="BE206" i="10"/>
  <c r="T206" i="10"/>
  <c r="R206" i="10"/>
  <c r="P206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201" i="10"/>
  <c r="BH201" i="10"/>
  <c r="BG201" i="10"/>
  <c r="BE201" i="10"/>
  <c r="T201" i="10"/>
  <c r="R201" i="10"/>
  <c r="P201" i="10"/>
  <c r="BI200" i="10"/>
  <c r="BH200" i="10"/>
  <c r="BG200" i="10"/>
  <c r="BE200" i="10"/>
  <c r="T200" i="10"/>
  <c r="R200" i="10"/>
  <c r="P200" i="10"/>
  <c r="BI199" i="10"/>
  <c r="BH199" i="10"/>
  <c r="BG199" i="10"/>
  <c r="BE199" i="10"/>
  <c r="T199" i="10"/>
  <c r="R199" i="10"/>
  <c r="P199" i="10"/>
  <c r="BI198" i="10"/>
  <c r="BH198" i="10"/>
  <c r="BG198" i="10"/>
  <c r="BE198" i="10"/>
  <c r="T198" i="10"/>
  <c r="R198" i="10"/>
  <c r="P198" i="10"/>
  <c r="BI197" i="10"/>
  <c r="BH197" i="10"/>
  <c r="BG197" i="10"/>
  <c r="BE197" i="10"/>
  <c r="T197" i="10"/>
  <c r="R197" i="10"/>
  <c r="P197" i="10"/>
  <c r="BI196" i="10"/>
  <c r="BH196" i="10"/>
  <c r="BG196" i="10"/>
  <c r="BE196" i="10"/>
  <c r="T196" i="10"/>
  <c r="R196" i="10"/>
  <c r="P196" i="10"/>
  <c r="BI195" i="10"/>
  <c r="BH195" i="10"/>
  <c r="BG195" i="10"/>
  <c r="BE195" i="10"/>
  <c r="T195" i="10"/>
  <c r="R195" i="10"/>
  <c r="P195" i="10"/>
  <c r="BI194" i="10"/>
  <c r="BH194" i="10"/>
  <c r="BG194" i="10"/>
  <c r="BE194" i="10"/>
  <c r="T194" i="10"/>
  <c r="R194" i="10"/>
  <c r="P194" i="10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T141" i="10" s="1"/>
  <c r="R142" i="10"/>
  <c r="R141" i="10" s="1"/>
  <c r="P142" i="10"/>
  <c r="P141" i="10" s="1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F126" i="10"/>
  <c r="E124" i="10"/>
  <c r="J31" i="10"/>
  <c r="F89" i="10"/>
  <c r="E87" i="10"/>
  <c r="J24" i="10"/>
  <c r="E24" i="10"/>
  <c r="J129" i="10" s="1"/>
  <c r="J23" i="10"/>
  <c r="J21" i="10"/>
  <c r="E21" i="10"/>
  <c r="J91" i="10" s="1"/>
  <c r="J20" i="10"/>
  <c r="J18" i="10"/>
  <c r="E18" i="10"/>
  <c r="F129" i="10" s="1"/>
  <c r="J17" i="10"/>
  <c r="J15" i="10"/>
  <c r="E15" i="10"/>
  <c r="F128" i="10" s="1"/>
  <c r="J14" i="10"/>
  <c r="J12" i="10"/>
  <c r="J126" i="10" s="1"/>
  <c r="E7" i="10"/>
  <c r="E85" i="10" s="1"/>
  <c r="J39" i="9"/>
  <c r="J38" i="9"/>
  <c r="AY104" i="1" s="1"/>
  <c r="J37" i="9"/>
  <c r="AX104" i="1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5" i="9"/>
  <c r="BH175" i="9"/>
  <c r="BG175" i="9"/>
  <c r="BE175" i="9"/>
  <c r="T175" i="9"/>
  <c r="R175" i="9"/>
  <c r="P175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F120" i="9"/>
  <c r="E118" i="9"/>
  <c r="J31" i="9"/>
  <c r="F89" i="9"/>
  <c r="E87" i="9"/>
  <c r="J24" i="9"/>
  <c r="E24" i="9"/>
  <c r="J123" i="9" s="1"/>
  <c r="J23" i="9"/>
  <c r="J21" i="9"/>
  <c r="E21" i="9"/>
  <c r="J122" i="9" s="1"/>
  <c r="J20" i="9"/>
  <c r="J18" i="9"/>
  <c r="E18" i="9"/>
  <c r="F92" i="9" s="1"/>
  <c r="J17" i="9"/>
  <c r="J15" i="9"/>
  <c r="E15" i="9"/>
  <c r="F91" i="9" s="1"/>
  <c r="J14" i="9"/>
  <c r="J12" i="9"/>
  <c r="J89" i="9" s="1"/>
  <c r="E7" i="9"/>
  <c r="E85" i="9" s="1"/>
  <c r="J39" i="8"/>
  <c r="J38" i="8"/>
  <c r="AY103" i="1" s="1"/>
  <c r="J37" i="8"/>
  <c r="AX103" i="1" s="1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J123" i="8"/>
  <c r="J122" i="8"/>
  <c r="F122" i="8"/>
  <c r="F120" i="8"/>
  <c r="E118" i="8"/>
  <c r="J31" i="8"/>
  <c r="J92" i="8"/>
  <c r="J91" i="8"/>
  <c r="F91" i="8"/>
  <c r="E87" i="8"/>
  <c r="J18" i="8"/>
  <c r="E18" i="8"/>
  <c r="F123" i="8" s="1"/>
  <c r="J17" i="8"/>
  <c r="J12" i="8"/>
  <c r="J89" i="8" s="1"/>
  <c r="E7" i="8"/>
  <c r="E116" i="8" s="1"/>
  <c r="J41" i="7"/>
  <c r="J40" i="7"/>
  <c r="AY102" i="1" s="1"/>
  <c r="J39" i="7"/>
  <c r="AX102" i="1"/>
  <c r="BI141" i="7"/>
  <c r="BH141" i="7"/>
  <c r="BG141" i="7"/>
  <c r="BE141" i="7"/>
  <c r="T141" i="7"/>
  <c r="T140" i="7" s="1"/>
  <c r="R141" i="7"/>
  <c r="R140" i="7" s="1"/>
  <c r="P141" i="7"/>
  <c r="P140" i="7" s="1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J125" i="7"/>
  <c r="J124" i="7"/>
  <c r="F124" i="7"/>
  <c r="F122" i="7"/>
  <c r="E120" i="7"/>
  <c r="J33" i="7"/>
  <c r="J94" i="7"/>
  <c r="J93" i="7"/>
  <c r="F93" i="7"/>
  <c r="F91" i="7"/>
  <c r="E89" i="7"/>
  <c r="J20" i="7"/>
  <c r="E20" i="7"/>
  <c r="F125" i="7"/>
  <c r="J19" i="7"/>
  <c r="J14" i="7"/>
  <c r="J122" i="7" s="1"/>
  <c r="E7" i="7"/>
  <c r="E85" i="7" s="1"/>
  <c r="J41" i="6"/>
  <c r="J40" i="6"/>
  <c r="AY101" i="1" s="1"/>
  <c r="J39" i="6"/>
  <c r="AX101" i="1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T174" i="6"/>
  <c r="R175" i="6"/>
  <c r="R174" i="6"/>
  <c r="P175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J129" i="6"/>
  <c r="J128" i="6"/>
  <c r="F128" i="6"/>
  <c r="F126" i="6"/>
  <c r="E124" i="6"/>
  <c r="J33" i="6"/>
  <c r="J94" i="6"/>
  <c r="J93" i="6"/>
  <c r="F93" i="6"/>
  <c r="J20" i="6"/>
  <c r="E20" i="6"/>
  <c r="F129" i="6" s="1"/>
  <c r="J19" i="6"/>
  <c r="J14" i="6"/>
  <c r="J126" i="6" s="1"/>
  <c r="E7" i="6"/>
  <c r="E120" i="6" s="1"/>
  <c r="J39" i="5"/>
  <c r="J38" i="5"/>
  <c r="AY99" i="1"/>
  <c r="J37" i="5"/>
  <c r="AX99" i="1" s="1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1" i="5"/>
  <c r="BH161" i="5"/>
  <c r="BG161" i="5"/>
  <c r="BE161" i="5"/>
  <c r="T161" i="5"/>
  <c r="T160" i="5" s="1"/>
  <c r="R161" i="5"/>
  <c r="R160" i="5" s="1"/>
  <c r="P161" i="5"/>
  <c r="P160" i="5" s="1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5" i="5"/>
  <c r="F125" i="5"/>
  <c r="J124" i="5"/>
  <c r="F124" i="5"/>
  <c r="F122" i="5"/>
  <c r="E120" i="5"/>
  <c r="J31" i="5"/>
  <c r="J92" i="5"/>
  <c r="F92" i="5"/>
  <c r="J91" i="5"/>
  <c r="F91" i="5"/>
  <c r="F89" i="5"/>
  <c r="E87" i="5"/>
  <c r="J12" i="5"/>
  <c r="J122" i="5" s="1"/>
  <c r="E7" i="5"/>
  <c r="E85" i="5" s="1"/>
  <c r="J39" i="4"/>
  <c r="J38" i="4"/>
  <c r="AY98" i="1" s="1"/>
  <c r="J37" i="4"/>
  <c r="AX98" i="1" s="1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J129" i="4"/>
  <c r="F129" i="4"/>
  <c r="J128" i="4"/>
  <c r="F128" i="4"/>
  <c r="F126" i="4"/>
  <c r="E124" i="4"/>
  <c r="J31" i="4"/>
  <c r="J92" i="4"/>
  <c r="F92" i="4"/>
  <c r="J91" i="4"/>
  <c r="F91" i="4"/>
  <c r="F89" i="4"/>
  <c r="E87" i="4"/>
  <c r="J12" i="4"/>
  <c r="J126" i="4" s="1"/>
  <c r="E7" i="4"/>
  <c r="E122" i="4"/>
  <c r="J41" i="3"/>
  <c r="J40" i="3"/>
  <c r="AY97" i="1" s="1"/>
  <c r="J39" i="3"/>
  <c r="AX97" i="1" s="1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6" i="3"/>
  <c r="BH176" i="3"/>
  <c r="BG176" i="3"/>
  <c r="BE176" i="3"/>
  <c r="T176" i="3"/>
  <c r="T175" i="3" s="1"/>
  <c r="R176" i="3"/>
  <c r="R175" i="3" s="1"/>
  <c r="P176" i="3"/>
  <c r="P175" i="3" s="1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 s="1"/>
  <c r="R142" i="3"/>
  <c r="R141" i="3" s="1"/>
  <c r="P142" i="3"/>
  <c r="P141" i="3" s="1"/>
  <c r="J136" i="3"/>
  <c r="J135" i="3"/>
  <c r="F135" i="3"/>
  <c r="F133" i="3"/>
  <c r="E131" i="3"/>
  <c r="J33" i="3"/>
  <c r="J94" i="3"/>
  <c r="J93" i="3"/>
  <c r="F93" i="3"/>
  <c r="F91" i="3"/>
  <c r="E89" i="3"/>
  <c r="J20" i="3"/>
  <c r="E20" i="3"/>
  <c r="F94" i="3" s="1"/>
  <c r="J19" i="3"/>
  <c r="J14" i="3"/>
  <c r="J91" i="3"/>
  <c r="E7" i="3"/>
  <c r="E127" i="3" s="1"/>
  <c r="J41" i="2"/>
  <c r="J40" i="2"/>
  <c r="AY96" i="1" s="1"/>
  <c r="J39" i="2"/>
  <c r="AX96" i="1" s="1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8" i="2"/>
  <c r="BH198" i="2"/>
  <c r="BG198" i="2"/>
  <c r="BE198" i="2"/>
  <c r="T198" i="2"/>
  <c r="T197" i="2" s="1"/>
  <c r="R198" i="2"/>
  <c r="R197" i="2" s="1"/>
  <c r="P198" i="2"/>
  <c r="P197" i="2" s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9" i="2"/>
  <c r="J138" i="2"/>
  <c r="F138" i="2"/>
  <c r="F136" i="2"/>
  <c r="E134" i="2"/>
  <c r="J33" i="2"/>
  <c r="J94" i="2"/>
  <c r="J93" i="2"/>
  <c r="F93" i="2"/>
  <c r="F91" i="2"/>
  <c r="E89" i="2"/>
  <c r="J20" i="2"/>
  <c r="E20" i="2"/>
  <c r="F139" i="2"/>
  <c r="J19" i="2"/>
  <c r="J14" i="2"/>
  <c r="J136" i="2" s="1"/>
  <c r="E7" i="2"/>
  <c r="E85" i="2" s="1"/>
  <c r="L90" i="1"/>
  <c r="AM90" i="1"/>
  <c r="AM89" i="1"/>
  <c r="L89" i="1"/>
  <c r="AM87" i="1"/>
  <c r="L87" i="1"/>
  <c r="L85" i="1"/>
  <c r="J177" i="10"/>
  <c r="J172" i="10"/>
  <c r="J171" i="10"/>
  <c r="J170" i="10"/>
  <c r="BK169" i="10"/>
  <c r="BK168" i="10"/>
  <c r="J167" i="10"/>
  <c r="J166" i="10"/>
  <c r="J164" i="10"/>
  <c r="J163" i="10"/>
  <c r="BK162" i="10"/>
  <c r="BK160" i="10"/>
  <c r="J159" i="10"/>
  <c r="J157" i="10"/>
  <c r="J155" i="10"/>
  <c r="J154" i="10"/>
  <c r="J152" i="10"/>
  <c r="J150" i="10"/>
  <c r="J148" i="10"/>
  <c r="J146" i="10"/>
  <c r="J142" i="10"/>
  <c r="BK140" i="10"/>
  <c r="J138" i="10"/>
  <c r="J136" i="10"/>
  <c r="BK135" i="10"/>
  <c r="J184" i="9"/>
  <c r="J182" i="9"/>
  <c r="BK180" i="9"/>
  <c r="BK179" i="9"/>
  <c r="J179" i="9"/>
  <c r="J178" i="9"/>
  <c r="J175" i="9"/>
  <c r="BK173" i="9"/>
  <c r="J172" i="9"/>
  <c r="BK169" i="9"/>
  <c r="J168" i="9"/>
  <c r="J165" i="9"/>
  <c r="J164" i="9"/>
  <c r="BK161" i="9"/>
  <c r="BK157" i="9"/>
  <c r="BK156" i="9"/>
  <c r="BK155" i="9"/>
  <c r="BK154" i="9"/>
  <c r="J153" i="9"/>
  <c r="BK148" i="9"/>
  <c r="BK147" i="9"/>
  <c r="J146" i="9"/>
  <c r="J144" i="9"/>
  <c r="J143" i="9"/>
  <c r="J142" i="9"/>
  <c r="BK140" i="9"/>
  <c r="BK137" i="9"/>
  <c r="BK136" i="9"/>
  <c r="J135" i="9"/>
  <c r="BK134" i="9"/>
  <c r="BK131" i="9"/>
  <c r="J130" i="9"/>
  <c r="BK129" i="9"/>
  <c r="BK196" i="8"/>
  <c r="J196" i="8"/>
  <c r="J195" i="8"/>
  <c r="BK194" i="8"/>
  <c r="J190" i="8"/>
  <c r="J188" i="8"/>
  <c r="J187" i="8"/>
  <c r="BK186" i="8"/>
  <c r="BK183" i="8"/>
  <c r="J182" i="8"/>
  <c r="BK181" i="8"/>
  <c r="BK178" i="8"/>
  <c r="J175" i="8"/>
  <c r="J174" i="8"/>
  <c r="J173" i="8"/>
  <c r="BK170" i="8"/>
  <c r="J168" i="8"/>
  <c r="BK167" i="8"/>
  <c r="J166" i="8"/>
  <c r="BK164" i="8"/>
  <c r="J155" i="8"/>
  <c r="J154" i="8"/>
  <c r="BK150" i="8"/>
  <c r="BK149" i="8"/>
  <c r="BK146" i="8"/>
  <c r="J145" i="8"/>
  <c r="J144" i="8"/>
  <c r="BK141" i="8"/>
  <c r="BK140" i="8"/>
  <c r="J138" i="8"/>
  <c r="BK137" i="8"/>
  <c r="BK135" i="8"/>
  <c r="BK134" i="8"/>
  <c r="BK133" i="8"/>
  <c r="BK132" i="8"/>
  <c r="J129" i="8"/>
  <c r="J128" i="8"/>
  <c r="BK141" i="7"/>
  <c r="J139" i="7"/>
  <c r="BK138" i="7"/>
  <c r="BK136" i="7"/>
  <c r="J133" i="7"/>
  <c r="J130" i="7"/>
  <c r="BK183" i="6"/>
  <c r="BK182" i="6"/>
  <c r="J178" i="6"/>
  <c r="BK177" i="6"/>
  <c r="J170" i="6"/>
  <c r="BK166" i="6"/>
  <c r="J165" i="6"/>
  <c r="J163" i="6"/>
  <c r="BK162" i="6"/>
  <c r="J161" i="6"/>
  <c r="BK160" i="6"/>
  <c r="J160" i="6"/>
  <c r="BK159" i="6"/>
  <c r="J159" i="6"/>
  <c r="J157" i="6"/>
  <c r="J156" i="6"/>
  <c r="J155" i="6"/>
  <c r="J154" i="6"/>
  <c r="J149" i="6"/>
  <c r="J147" i="6"/>
  <c r="J146" i="6"/>
  <c r="BK145" i="6"/>
  <c r="J142" i="6"/>
  <c r="J140" i="6"/>
  <c r="J139" i="6"/>
  <c r="BK138" i="6"/>
  <c r="J136" i="6"/>
  <c r="BK135" i="6"/>
  <c r="J167" i="5"/>
  <c r="J164" i="5"/>
  <c r="BK158" i="5"/>
  <c r="BK155" i="5"/>
  <c r="J154" i="5"/>
  <c r="J153" i="5"/>
  <c r="J150" i="5"/>
  <c r="J149" i="5"/>
  <c r="J147" i="5"/>
  <c r="BK145" i="5"/>
  <c r="J144" i="5"/>
  <c r="J143" i="5"/>
  <c r="BK142" i="5"/>
  <c r="J141" i="5"/>
  <c r="J140" i="5"/>
  <c r="BK139" i="5"/>
  <c r="J136" i="5"/>
  <c r="J132" i="5"/>
  <c r="BK301" i="4"/>
  <c r="J301" i="4"/>
  <c r="BK300" i="4"/>
  <c r="BK295" i="4"/>
  <c r="BK294" i="4"/>
  <c r="BK292" i="4"/>
  <c r="J291" i="4"/>
  <c r="J284" i="4"/>
  <c r="J283" i="4"/>
  <c r="J282" i="4"/>
  <c r="BK281" i="4"/>
  <c r="BK278" i="4"/>
  <c r="J277" i="4"/>
  <c r="BK275" i="4"/>
  <c r="J272" i="4"/>
  <c r="BK269" i="4"/>
  <c r="J268" i="4"/>
  <c r="J266" i="4"/>
  <c r="BK264" i="4"/>
  <c r="J262" i="4"/>
  <c r="BK256" i="4"/>
  <c r="J255" i="4"/>
  <c r="J252" i="4"/>
  <c r="BK251" i="4"/>
  <c r="BK249" i="4"/>
  <c r="BK248" i="4"/>
  <c r="J247" i="4"/>
  <c r="BK246" i="4"/>
  <c r="BK244" i="4"/>
  <c r="BK243" i="4"/>
  <c r="J242" i="4"/>
  <c r="BK239" i="4"/>
  <c r="BK238" i="4"/>
  <c r="BK237" i="4"/>
  <c r="BK236" i="4"/>
  <c r="J235" i="4"/>
  <c r="BK234" i="4"/>
  <c r="J233" i="4"/>
  <c r="J230" i="4"/>
  <c r="J228" i="4"/>
  <c r="BK227" i="4"/>
  <c r="BK226" i="4"/>
  <c r="BK224" i="4"/>
  <c r="BK223" i="4"/>
  <c r="J222" i="4"/>
  <c r="J221" i="4"/>
  <c r="J220" i="4"/>
  <c r="J219" i="4"/>
  <c r="J218" i="4"/>
  <c r="J216" i="4"/>
  <c r="J215" i="4"/>
  <c r="J214" i="4"/>
  <c r="BK213" i="4"/>
  <c r="BK210" i="4"/>
  <c r="J209" i="4"/>
  <c r="J205" i="4"/>
  <c r="J204" i="4"/>
  <c r="BK203" i="4"/>
  <c r="BK201" i="4"/>
  <c r="BK200" i="4"/>
  <c r="J194" i="4"/>
  <c r="J193" i="4"/>
  <c r="BK189" i="4"/>
  <c r="BK188" i="4"/>
  <c r="J186" i="4"/>
  <c r="BK185" i="4"/>
  <c r="BK184" i="4"/>
  <c r="J182" i="4"/>
  <c r="J181" i="4"/>
  <c r="BK175" i="4"/>
  <c r="BK173" i="4"/>
  <c r="J168" i="4"/>
  <c r="BK167" i="4"/>
  <c r="J164" i="4"/>
  <c r="BK162" i="4"/>
  <c r="J159" i="4"/>
  <c r="J158" i="4"/>
  <c r="BK156" i="4"/>
  <c r="J154" i="4"/>
  <c r="J153" i="4"/>
  <c r="J152" i="4"/>
  <c r="BK150" i="4"/>
  <c r="J149" i="4"/>
  <c r="J148" i="4"/>
  <c r="J146" i="4"/>
  <c r="J143" i="4"/>
  <c r="J141" i="4"/>
  <c r="J138" i="4"/>
  <c r="BK136" i="4"/>
  <c r="J135" i="4"/>
  <c r="J217" i="3"/>
  <c r="BK214" i="3"/>
  <c r="BK211" i="3"/>
  <c r="J209" i="3"/>
  <c r="J206" i="3"/>
  <c r="BK205" i="3"/>
  <c r="J204" i="3"/>
  <c r="J201" i="3"/>
  <c r="BK199" i="3"/>
  <c r="J194" i="3"/>
  <c r="BK192" i="3"/>
  <c r="BK191" i="3"/>
  <c r="BK189" i="3"/>
  <c r="J188" i="3"/>
  <c r="BK185" i="3"/>
  <c r="BK183" i="3"/>
  <c r="BK182" i="3"/>
  <c r="J181" i="3"/>
  <c r="J180" i="3"/>
  <c r="BK173" i="3"/>
  <c r="J172" i="3"/>
  <c r="J171" i="3"/>
  <c r="BK170" i="3"/>
  <c r="J168" i="3"/>
  <c r="BK167" i="3"/>
  <c r="J164" i="3"/>
  <c r="BK163" i="3"/>
  <c r="J161" i="3"/>
  <c r="BK159" i="3"/>
  <c r="J157" i="3"/>
  <c r="BK156" i="3"/>
  <c r="BK152" i="3"/>
  <c r="BK150" i="3"/>
  <c r="J149" i="3"/>
  <c r="J146" i="3"/>
  <c r="J145" i="3"/>
  <c r="J144" i="3"/>
  <c r="BK142" i="3"/>
  <c r="J253" i="2"/>
  <c r="BK252" i="2"/>
  <c r="BK251" i="2"/>
  <c r="BK249" i="2"/>
  <c r="BK247" i="2"/>
  <c r="BK246" i="2"/>
  <c r="BK240" i="2"/>
  <c r="BK239" i="2"/>
  <c r="BK237" i="2"/>
  <c r="J232" i="2"/>
  <c r="J230" i="2"/>
  <c r="J225" i="2"/>
  <c r="BK221" i="2"/>
  <c r="J216" i="2"/>
  <c r="J215" i="2"/>
  <c r="J214" i="2"/>
  <c r="J213" i="2"/>
  <c r="J212" i="2"/>
  <c r="J211" i="2"/>
  <c r="J206" i="2"/>
  <c r="BK205" i="2"/>
  <c r="BK204" i="2"/>
  <c r="J201" i="2"/>
  <c r="BK198" i="2"/>
  <c r="J196" i="2"/>
  <c r="J193" i="2"/>
  <c r="BK189" i="2"/>
  <c r="BK186" i="2"/>
  <c r="BK185" i="2"/>
  <c r="BK184" i="2"/>
  <c r="BK183" i="2"/>
  <c r="J182" i="2"/>
  <c r="BK179" i="2"/>
  <c r="BK178" i="2"/>
  <c r="J177" i="2"/>
  <c r="J171" i="2"/>
  <c r="J170" i="2"/>
  <c r="J169" i="2"/>
  <c r="BK168" i="2"/>
  <c r="J167" i="2"/>
  <c r="J162" i="2"/>
  <c r="BK161" i="2"/>
  <c r="J158" i="2"/>
  <c r="BK157" i="2"/>
  <c r="J155" i="2"/>
  <c r="BK153" i="2"/>
  <c r="BK151" i="2"/>
  <c r="BK150" i="2"/>
  <c r="J146" i="2"/>
  <c r="J145" i="2"/>
  <c r="AS100" i="1"/>
  <c r="AS95" i="1"/>
  <c r="J226" i="10"/>
  <c r="J225" i="10"/>
  <c r="BK224" i="10"/>
  <c r="J224" i="10"/>
  <c r="J223" i="10"/>
  <c r="BK217" i="10"/>
  <c r="J215" i="10"/>
  <c r="J214" i="10"/>
  <c r="J213" i="10"/>
  <c r="BK212" i="10"/>
  <c r="BK211" i="10"/>
  <c r="BK210" i="10"/>
  <c r="BK208" i="10"/>
  <c r="J206" i="10"/>
  <c r="BK204" i="10"/>
  <c r="BK203" i="10"/>
  <c r="J202" i="10"/>
  <c r="J201" i="10"/>
  <c r="J200" i="10"/>
  <c r="BK199" i="10"/>
  <c r="BK198" i="10"/>
  <c r="J197" i="10"/>
  <c r="BK196" i="10"/>
  <c r="J195" i="10"/>
  <c r="BK194" i="10"/>
  <c r="BK193" i="10"/>
  <c r="BK192" i="10"/>
  <c r="J191" i="10"/>
  <c r="J190" i="10"/>
  <c r="BK189" i="10"/>
  <c r="BK188" i="10"/>
  <c r="BK187" i="10"/>
  <c r="BK186" i="10"/>
  <c r="BK185" i="10"/>
  <c r="J184" i="10"/>
  <c r="BK183" i="10"/>
  <c r="BK180" i="10"/>
  <c r="BK179" i="10"/>
  <c r="J178" i="10"/>
  <c r="J175" i="10"/>
  <c r="BK173" i="10"/>
  <c r="J161" i="10"/>
  <c r="BK159" i="10"/>
  <c r="BK157" i="10"/>
  <c r="J156" i="10"/>
  <c r="BK154" i="10"/>
  <c r="J153" i="10"/>
  <c r="BK150" i="10"/>
  <c r="BK149" i="10"/>
  <c r="BK148" i="10"/>
  <c r="BK147" i="10"/>
  <c r="BK145" i="10"/>
  <c r="J144" i="10"/>
  <c r="BK142" i="10"/>
  <c r="BK139" i="10"/>
  <c r="BK138" i="10"/>
  <c r="J135" i="10"/>
  <c r="J134" i="10"/>
  <c r="J186" i="9"/>
  <c r="J185" i="9"/>
  <c r="BK183" i="9"/>
  <c r="BK178" i="9"/>
  <c r="BK177" i="9"/>
  <c r="J167" i="9"/>
  <c r="J166" i="9"/>
  <c r="J162" i="9"/>
  <c r="J160" i="9"/>
  <c r="BK158" i="9"/>
  <c r="J157" i="9"/>
  <c r="J156" i="9"/>
  <c r="J155" i="9"/>
  <c r="J154" i="9"/>
  <c r="BK152" i="9"/>
  <c r="J151" i="9"/>
  <c r="J149" i="9"/>
  <c r="J145" i="9"/>
  <c r="J141" i="9"/>
  <c r="J140" i="9"/>
  <c r="J139" i="9"/>
  <c r="BK138" i="9"/>
  <c r="J137" i="9"/>
  <c r="J133" i="9"/>
  <c r="BK132" i="9"/>
  <c r="J131" i="9"/>
  <c r="J129" i="9"/>
  <c r="J128" i="9"/>
  <c r="J192" i="8"/>
  <c r="BK191" i="8"/>
  <c r="BK190" i="8"/>
  <c r="BK188" i="8"/>
  <c r="BK187" i="8"/>
  <c r="J186" i="8"/>
  <c r="BK185" i="8"/>
  <c r="BK182" i="8"/>
  <c r="BK180" i="8"/>
  <c r="J179" i="8"/>
  <c r="BK177" i="8"/>
  <c r="BK173" i="8"/>
  <c r="BK172" i="8"/>
  <c r="J169" i="8"/>
  <c r="J164" i="8"/>
  <c r="BK163" i="8"/>
  <c r="BK162" i="8"/>
  <c r="J161" i="8"/>
  <c r="J159" i="8"/>
  <c r="BK157" i="8"/>
  <c r="BK156" i="8"/>
  <c r="J153" i="8"/>
  <c r="BK152" i="8"/>
  <c r="BK151" i="8"/>
  <c r="J147" i="8"/>
  <c r="J142" i="8"/>
  <c r="J141" i="8"/>
  <c r="BK138" i="8"/>
  <c r="J137" i="8"/>
  <c r="J136" i="8"/>
  <c r="J135" i="8"/>
  <c r="BK131" i="8"/>
  <c r="J130" i="8"/>
  <c r="J138" i="7"/>
  <c r="BK133" i="7"/>
  <c r="J132" i="7"/>
  <c r="BK130" i="7"/>
  <c r="J183" i="6"/>
  <c r="J182" i="6"/>
  <c r="BK181" i="6"/>
  <c r="J180" i="6"/>
  <c r="J177" i="6"/>
  <c r="J175" i="6"/>
  <c r="J173" i="6"/>
  <c r="BK171" i="6"/>
  <c r="BK170" i="6"/>
  <c r="J169" i="6"/>
  <c r="BK163" i="6"/>
  <c r="BK157" i="6"/>
  <c r="J153" i="6"/>
  <c r="BK152" i="6"/>
  <c r="J151" i="6"/>
  <c r="J148" i="6"/>
  <c r="J144" i="6"/>
  <c r="BK143" i="6"/>
  <c r="BK140" i="6"/>
  <c r="J138" i="6"/>
  <c r="BK137" i="6"/>
  <c r="BK134" i="6"/>
  <c r="BK167" i="5"/>
  <c r="BK166" i="5"/>
  <c r="BK165" i="5"/>
  <c r="J161" i="5"/>
  <c r="BK159" i="5"/>
  <c r="J158" i="5"/>
  <c r="BK157" i="5"/>
  <c r="BK156" i="5"/>
  <c r="J148" i="5"/>
  <c r="BK146" i="5"/>
  <c r="BK141" i="5"/>
  <c r="BK137" i="5"/>
  <c r="BK133" i="5"/>
  <c r="BK132" i="5"/>
  <c r="J131" i="5"/>
  <c r="BK297" i="4"/>
  <c r="BK296" i="4"/>
  <c r="BK293" i="4"/>
  <c r="BK290" i="4"/>
  <c r="J288" i="4"/>
  <c r="BK287" i="4"/>
  <c r="J287" i="4"/>
  <c r="J281" i="4"/>
  <c r="J276" i="4"/>
  <c r="J275" i="4"/>
  <c r="BK273" i="4"/>
  <c r="BK272" i="4"/>
  <c r="BK270" i="4"/>
  <c r="BK268" i="4"/>
  <c r="J265" i="4"/>
  <c r="J261" i="4"/>
  <c r="J260" i="4"/>
  <c r="J259" i="4"/>
  <c r="BK247" i="4"/>
  <c r="BK245" i="4"/>
  <c r="J201" i="4"/>
  <c r="J200" i="4"/>
  <c r="J198" i="4"/>
  <c r="BK196" i="4"/>
  <c r="BK194" i="4"/>
  <c r="J191" i="4"/>
  <c r="BK190" i="4"/>
  <c r="J189" i="4"/>
  <c r="BK182" i="4"/>
  <c r="BK179" i="4"/>
  <c r="BK177" i="4"/>
  <c r="BK176" i="4"/>
  <c r="J171" i="4"/>
  <c r="BK168" i="4"/>
  <c r="J163" i="4"/>
  <c r="J162" i="4"/>
  <c r="BK158" i="4"/>
  <c r="J157" i="4"/>
  <c r="BK152" i="4"/>
  <c r="J150" i="4"/>
  <c r="BK146" i="4"/>
  <c r="BK143" i="4"/>
  <c r="J140" i="4"/>
  <c r="J139" i="4"/>
  <c r="BK137" i="4"/>
  <c r="BK218" i="3"/>
  <c r="J218" i="3"/>
  <c r="BK215" i="3"/>
  <c r="J214" i="3"/>
  <c r="J211" i="3"/>
  <c r="BK206" i="3"/>
  <c r="BK202" i="3"/>
  <c r="BK201" i="3"/>
  <c r="BK200" i="3"/>
  <c r="J193" i="3"/>
  <c r="BK190" i="3"/>
  <c r="BK188" i="3"/>
  <c r="J186" i="3"/>
  <c r="J185" i="3"/>
  <c r="J184" i="3"/>
  <c r="J183" i="3"/>
  <c r="J182" i="3"/>
  <c r="J176" i="3"/>
  <c r="BK174" i="3"/>
  <c r="J173" i="3"/>
  <c r="BK172" i="3"/>
  <c r="BK171" i="3"/>
  <c r="BK169" i="3"/>
  <c r="BK168" i="3"/>
  <c r="BK165" i="3"/>
  <c r="J160" i="3"/>
  <c r="BK157" i="3"/>
  <c r="BK155" i="3"/>
  <c r="J154" i="3"/>
  <c r="J152" i="3"/>
  <c r="J151" i="3"/>
  <c r="BK149" i="3"/>
  <c r="BK147" i="3"/>
  <c r="BK146" i="3"/>
  <c r="BK256" i="2"/>
  <c r="J256" i="2"/>
  <c r="J251" i="2"/>
  <c r="J246" i="2"/>
  <c r="J244" i="2"/>
  <c r="BK242" i="2"/>
  <c r="BK238" i="2"/>
  <c r="J237" i="2"/>
  <c r="J236" i="2"/>
  <c r="BK233" i="2"/>
  <c r="BK231" i="2"/>
  <c r="BK230" i="2"/>
  <c r="J229" i="2"/>
  <c r="BK228" i="2"/>
  <c r="BK225" i="2"/>
  <c r="BK224" i="2"/>
  <c r="BK222" i="2"/>
  <c r="J221" i="2"/>
  <c r="BK219" i="2"/>
  <c r="J218" i="2"/>
  <c r="BK216" i="2"/>
  <c r="BK212" i="2"/>
  <c r="BK210" i="2"/>
  <c r="BK207" i="2"/>
  <c r="J205" i="2"/>
  <c r="J204" i="2"/>
  <c r="J203" i="2"/>
  <c r="J202" i="2"/>
  <c r="BK196" i="2"/>
  <c r="BK195" i="2"/>
  <c r="BK194" i="2"/>
  <c r="BK192" i="2"/>
  <c r="J190" i="2"/>
  <c r="J189" i="2"/>
  <c r="BK188" i="2"/>
  <c r="J183" i="2"/>
  <c r="J180" i="2"/>
  <c r="BK177" i="2"/>
  <c r="BK173" i="2"/>
  <c r="BK172" i="2"/>
  <c r="BK170" i="2"/>
  <c r="J168" i="2"/>
  <c r="BK166" i="2"/>
  <c r="J165" i="2"/>
  <c r="J163" i="2"/>
  <c r="J156" i="2"/>
  <c r="J151" i="2"/>
  <c r="BK149" i="2"/>
  <c r="BK147" i="2"/>
  <c r="BK146" i="2"/>
  <c r="BK225" i="10"/>
  <c r="BK223" i="10"/>
  <c r="BK222" i="10"/>
  <c r="J222" i="10"/>
  <c r="BK221" i="10"/>
  <c r="J221" i="10"/>
  <c r="BK220" i="10"/>
  <c r="J220" i="10"/>
  <c r="BK219" i="10"/>
  <c r="J219" i="10"/>
  <c r="BK218" i="10"/>
  <c r="J218" i="10"/>
  <c r="J217" i="10"/>
  <c r="BK215" i="10"/>
  <c r="BK214" i="10"/>
  <c r="BK213" i="10"/>
  <c r="J212" i="10"/>
  <c r="J211" i="10"/>
  <c r="J210" i="10"/>
  <c r="J208" i="10"/>
  <c r="BK207" i="10"/>
  <c r="J207" i="10"/>
  <c r="BK206" i="10"/>
  <c r="J204" i="10"/>
  <c r="J203" i="10"/>
  <c r="BK202" i="10"/>
  <c r="BK201" i="10"/>
  <c r="BK200" i="10"/>
  <c r="J199" i="10"/>
  <c r="J198" i="10"/>
  <c r="BK197" i="10"/>
  <c r="J196" i="10"/>
  <c r="BK195" i="10"/>
  <c r="J194" i="10"/>
  <c r="J193" i="10"/>
  <c r="J192" i="10"/>
  <c r="BK191" i="10"/>
  <c r="BK190" i="10"/>
  <c r="J189" i="10"/>
  <c r="J188" i="10"/>
  <c r="J187" i="10"/>
  <c r="J186" i="10"/>
  <c r="J185" i="10"/>
  <c r="BK184" i="10"/>
  <c r="J181" i="10"/>
  <c r="J180" i="10"/>
  <c r="BK176" i="10"/>
  <c r="J176" i="10"/>
  <c r="BK175" i="10"/>
  <c r="J173" i="10"/>
  <c r="BK172" i="10"/>
  <c r="BK171" i="10"/>
  <c r="BK170" i="10"/>
  <c r="J169" i="10"/>
  <c r="J168" i="10"/>
  <c r="BK167" i="10"/>
  <c r="BK166" i="10"/>
  <c r="BK164" i="10"/>
  <c r="BK163" i="10"/>
  <c r="J162" i="10"/>
  <c r="BK161" i="10"/>
  <c r="J160" i="10"/>
  <c r="BK156" i="10"/>
  <c r="BK155" i="10"/>
  <c r="BK153" i="10"/>
  <c r="BK152" i="10"/>
  <c r="J149" i="10"/>
  <c r="J147" i="10"/>
  <c r="BK146" i="10"/>
  <c r="J145" i="10"/>
  <c r="BK144" i="10"/>
  <c r="J140" i="10"/>
  <c r="J139" i="10"/>
  <c r="BK136" i="10"/>
  <c r="BK134" i="10"/>
  <c r="BK184" i="9"/>
  <c r="J183" i="9"/>
  <c r="BK171" i="9"/>
  <c r="BK167" i="9"/>
  <c r="BK165" i="9"/>
  <c r="BK164" i="9"/>
  <c r="J161" i="9"/>
  <c r="BK160" i="9"/>
  <c r="BK159" i="9"/>
  <c r="J150" i="9"/>
  <c r="J148" i="9"/>
  <c r="J147" i="9"/>
  <c r="BK143" i="9"/>
  <c r="J138" i="9"/>
  <c r="J136" i="9"/>
  <c r="BK135" i="9"/>
  <c r="J134" i="9"/>
  <c r="BK128" i="9"/>
  <c r="J194" i="8"/>
  <c r="J191" i="8"/>
  <c r="BK189" i="8"/>
  <c r="J185" i="8"/>
  <c r="BK184" i="8"/>
  <c r="J183" i="8"/>
  <c r="J181" i="8"/>
  <c r="J180" i="8"/>
  <c r="J176" i="8"/>
  <c r="BK175" i="8"/>
  <c r="BK174" i="8"/>
  <c r="BK171" i="8"/>
  <c r="J170" i="8"/>
  <c r="BK169" i="8"/>
  <c r="BK168" i="8"/>
  <c r="J167" i="8"/>
  <c r="J163" i="8"/>
  <c r="J162" i="8"/>
  <c r="BK161" i="8"/>
  <c r="BK159" i="8"/>
  <c r="J158" i="8"/>
  <c r="J157" i="8"/>
  <c r="BK154" i="8"/>
  <c r="BK153" i="8"/>
  <c r="J152" i="8"/>
  <c r="J151" i="8"/>
  <c r="J150" i="8"/>
  <c r="BK147" i="8"/>
  <c r="J146" i="8"/>
  <c r="BK145" i="8"/>
  <c r="J143" i="8"/>
  <c r="J140" i="8"/>
  <c r="BK136" i="8"/>
  <c r="J134" i="8"/>
  <c r="J132" i="8"/>
  <c r="BK129" i="8"/>
  <c r="BK128" i="8"/>
  <c r="BK139" i="7"/>
  <c r="BK135" i="7"/>
  <c r="J131" i="7"/>
  <c r="J181" i="6"/>
  <c r="BK180" i="6"/>
  <c r="BK173" i="6"/>
  <c r="J172" i="6"/>
  <c r="J167" i="6"/>
  <c r="J158" i="6"/>
  <c r="BK156" i="6"/>
  <c r="J152" i="6"/>
  <c r="BK148" i="6"/>
  <c r="J145" i="6"/>
  <c r="BK142" i="6"/>
  <c r="J134" i="6"/>
  <c r="J166" i="5"/>
  <c r="J165" i="5"/>
  <c r="BK161" i="5"/>
  <c r="J159" i="5"/>
  <c r="J156" i="5"/>
  <c r="J155" i="5"/>
  <c r="BK154" i="5"/>
  <c r="BK153" i="5"/>
  <c r="BK152" i="5"/>
  <c r="J151" i="5"/>
  <c r="BK150" i="5"/>
  <c r="BK148" i="5"/>
  <c r="BK147" i="5"/>
  <c r="J146" i="5"/>
  <c r="J145" i="5"/>
  <c r="BK144" i="5"/>
  <c r="BK143" i="5"/>
  <c r="J142" i="5"/>
  <c r="J139" i="5"/>
  <c r="J137" i="5"/>
  <c r="BK136" i="5"/>
  <c r="J133" i="5"/>
  <c r="J300" i="4"/>
  <c r="J298" i="4"/>
  <c r="J296" i="4"/>
  <c r="J294" i="4"/>
  <c r="J289" i="4"/>
  <c r="J286" i="4"/>
  <c r="BK285" i="4"/>
  <c r="BK283" i="4"/>
  <c r="BK282" i="4"/>
  <c r="J280" i="4"/>
  <c r="J279" i="4"/>
  <c r="BK274" i="4"/>
  <c r="J273" i="4"/>
  <c r="BK271" i="4"/>
  <c r="J270" i="4"/>
  <c r="J269" i="4"/>
  <c r="J267" i="4"/>
  <c r="BK266" i="4"/>
  <c r="J263" i="4"/>
  <c r="BK261" i="4"/>
  <c r="J258" i="4"/>
  <c r="J257" i="4"/>
  <c r="J256" i="4"/>
  <c r="BK253" i="4"/>
  <c r="J250" i="4"/>
  <c r="J246" i="4"/>
  <c r="J245" i="4"/>
  <c r="J244" i="4"/>
  <c r="J243" i="4"/>
  <c r="BK242" i="4"/>
  <c r="J241" i="4"/>
  <c r="BK240" i="4"/>
  <c r="J238" i="4"/>
  <c r="J237" i="4"/>
  <c r="J236" i="4"/>
  <c r="BK235" i="4"/>
  <c r="J234" i="4"/>
  <c r="BK232" i="4"/>
  <c r="J231" i="4"/>
  <c r="BK229" i="4"/>
  <c r="J226" i="4"/>
  <c r="BK225" i="4"/>
  <c r="BK221" i="4"/>
  <c r="BK220" i="4"/>
  <c r="BK217" i="4"/>
  <c r="BK215" i="4"/>
  <c r="BK212" i="4"/>
  <c r="J211" i="4"/>
  <c r="J210" i="4"/>
  <c r="BK209" i="4"/>
  <c r="BK208" i="4"/>
  <c r="J208" i="4"/>
  <c r="BK207" i="4"/>
  <c r="J207" i="4"/>
  <c r="BK206" i="4"/>
  <c r="J203" i="4"/>
  <c r="BK199" i="4"/>
  <c r="BK198" i="4"/>
  <c r="J197" i="4"/>
  <c r="J195" i="4"/>
  <c r="J192" i="4"/>
  <c r="BK191" i="4"/>
  <c r="J190" i="4"/>
  <c r="J187" i="4"/>
  <c r="BK186" i="4"/>
  <c r="J183" i="4"/>
  <c r="BK181" i="4"/>
  <c r="BK180" i="4"/>
  <c r="J179" i="4"/>
  <c r="J178" i="4"/>
  <c r="J176" i="4"/>
  <c r="J175" i="4"/>
  <c r="J172" i="4"/>
  <c r="BK171" i="4"/>
  <c r="BK170" i="4"/>
  <c r="BK169" i="4"/>
  <c r="J167" i="4"/>
  <c r="J160" i="4"/>
  <c r="J156" i="4"/>
  <c r="J155" i="4"/>
  <c r="BK154" i="4"/>
  <c r="BK153" i="4"/>
  <c r="BK148" i="4"/>
  <c r="J147" i="4"/>
  <c r="J144" i="4"/>
  <c r="BK138" i="4"/>
  <c r="J136" i="4"/>
  <c r="J215" i="3"/>
  <c r="J213" i="3"/>
  <c r="J210" i="3"/>
  <c r="BK209" i="3"/>
  <c r="BK208" i="3"/>
  <c r="BK204" i="3"/>
  <c r="J197" i="3"/>
  <c r="J196" i="3"/>
  <c r="BK194" i="3"/>
  <c r="BK193" i="3"/>
  <c r="J192" i="3"/>
  <c r="J191" i="3"/>
  <c r="J190" i="3"/>
  <c r="J189" i="3"/>
  <c r="BK186" i="3"/>
  <c r="BK184" i="3"/>
  <c r="BK181" i="3"/>
  <c r="J179" i="3"/>
  <c r="J170" i="3"/>
  <c r="J169" i="3"/>
  <c r="J166" i="3"/>
  <c r="J165" i="3"/>
  <c r="BK164" i="3"/>
  <c r="BK161" i="3"/>
  <c r="BK160" i="3"/>
  <c r="J159" i="3"/>
  <c r="BK158" i="3"/>
  <c r="J156" i="3"/>
  <c r="J155" i="3"/>
  <c r="BK153" i="3"/>
  <c r="BK151" i="3"/>
  <c r="BK255" i="2"/>
  <c r="J252" i="2"/>
  <c r="J248" i="2"/>
  <c r="J247" i="2"/>
  <c r="BK244" i="2"/>
  <c r="BK243" i="2"/>
  <c r="J238" i="2"/>
  <c r="BK235" i="2"/>
  <c r="J233" i="2"/>
  <c r="J231" i="2"/>
  <c r="BK229" i="2"/>
  <c r="J228" i="2"/>
  <c r="BK227" i="2"/>
  <c r="BK226" i="2"/>
  <c r="J224" i="2"/>
  <c r="J223" i="2"/>
  <c r="J222" i="2"/>
  <c r="BK218" i="2"/>
  <c r="BK215" i="2"/>
  <c r="BK213" i="2"/>
  <c r="J208" i="2"/>
  <c r="BK206" i="2"/>
  <c r="BK202" i="2"/>
  <c r="BK201" i="2"/>
  <c r="J195" i="2"/>
  <c r="J194" i="2"/>
  <c r="BK193" i="2"/>
  <c r="J192" i="2"/>
  <c r="BK191" i="2"/>
  <c r="BK190" i="2"/>
  <c r="J187" i="2"/>
  <c r="BK182" i="2"/>
  <c r="J178" i="2"/>
  <c r="BK176" i="2"/>
  <c r="BK175" i="2"/>
  <c r="BK174" i="2"/>
  <c r="J172" i="2"/>
  <c r="BK169" i="2"/>
  <c r="BK167" i="2"/>
  <c r="J166" i="2"/>
  <c r="BK165" i="2"/>
  <c r="BK163" i="2"/>
  <c r="J161" i="2"/>
  <c r="BK159" i="2"/>
  <c r="J157" i="2"/>
  <c r="BK156" i="2"/>
  <c r="BK152" i="2"/>
  <c r="J150" i="2"/>
  <c r="AK27" i="1"/>
  <c r="BK226" i="10"/>
  <c r="J183" i="10"/>
  <c r="BK181" i="10"/>
  <c r="J179" i="10"/>
  <c r="BK178" i="10"/>
  <c r="BK177" i="10"/>
  <c r="BK186" i="9"/>
  <c r="BK185" i="9"/>
  <c r="BK182" i="9"/>
  <c r="J180" i="9"/>
  <c r="J177" i="9"/>
  <c r="BK175" i="9"/>
  <c r="J173" i="9"/>
  <c r="BK172" i="9"/>
  <c r="J171" i="9"/>
  <c r="J169" i="9"/>
  <c r="BK168" i="9"/>
  <c r="BK166" i="9"/>
  <c r="BK162" i="9"/>
  <c r="J159" i="9"/>
  <c r="J158" i="9"/>
  <c r="BK153" i="9"/>
  <c r="J152" i="9"/>
  <c r="BK151" i="9"/>
  <c r="BK150" i="9"/>
  <c r="BK149" i="9"/>
  <c r="BK146" i="9"/>
  <c r="BK145" i="9"/>
  <c r="BK144" i="9"/>
  <c r="BK142" i="9"/>
  <c r="BK141" i="9"/>
  <c r="BK139" i="9"/>
  <c r="BK133" i="9"/>
  <c r="J132" i="9"/>
  <c r="BK130" i="9"/>
  <c r="BK195" i="8"/>
  <c r="BK192" i="8"/>
  <c r="J189" i="8"/>
  <c r="J184" i="8"/>
  <c r="BK179" i="8"/>
  <c r="J178" i="8"/>
  <c r="J177" i="8"/>
  <c r="BK176" i="8"/>
  <c r="J172" i="8"/>
  <c r="J171" i="8"/>
  <c r="BK166" i="8"/>
  <c r="BK158" i="8"/>
  <c r="J156" i="8"/>
  <c r="BK155" i="8"/>
  <c r="J149" i="8"/>
  <c r="BK144" i="8"/>
  <c r="BK143" i="8"/>
  <c r="BK142" i="8"/>
  <c r="J133" i="8"/>
  <c r="J131" i="8"/>
  <c r="BK130" i="8"/>
  <c r="J141" i="7"/>
  <c r="J136" i="7"/>
  <c r="J135" i="7"/>
  <c r="BK132" i="7"/>
  <c r="BK131" i="7"/>
  <c r="BK178" i="6"/>
  <c r="BK175" i="6"/>
  <c r="BK172" i="6"/>
  <c r="J171" i="6"/>
  <c r="BK169" i="6"/>
  <c r="BK167" i="6"/>
  <c r="J166" i="6"/>
  <c r="BK165" i="6"/>
  <c r="J162" i="6"/>
  <c r="BK161" i="6"/>
  <c r="BK158" i="6"/>
  <c r="BK155" i="6"/>
  <c r="BK154" i="6"/>
  <c r="BK153" i="6"/>
  <c r="BK151" i="6"/>
  <c r="BK149" i="6"/>
  <c r="BK147" i="6"/>
  <c r="BK146" i="6"/>
  <c r="BK144" i="6"/>
  <c r="J143" i="6"/>
  <c r="BK139" i="6"/>
  <c r="J137" i="6"/>
  <c r="BK136" i="6"/>
  <c r="J135" i="6"/>
  <c r="BK164" i="5"/>
  <c r="J157" i="5"/>
  <c r="J152" i="5"/>
  <c r="BK151" i="5"/>
  <c r="BK149" i="5"/>
  <c r="BK140" i="5"/>
  <c r="BK131" i="5"/>
  <c r="BK298" i="4"/>
  <c r="J297" i="4"/>
  <c r="J295" i="4"/>
  <c r="J293" i="4"/>
  <c r="J292" i="4"/>
  <c r="BK291" i="4"/>
  <c r="J290" i="4"/>
  <c r="BK289" i="4"/>
  <c r="BK288" i="4"/>
  <c r="BK286" i="4"/>
  <c r="J285" i="4"/>
  <c r="BK284" i="4"/>
  <c r="BK280" i="4"/>
  <c r="BK279" i="4"/>
  <c r="J278" i="4"/>
  <c r="BK277" i="4"/>
  <c r="BK276" i="4"/>
  <c r="J274" i="4"/>
  <c r="J271" i="4"/>
  <c r="BK267" i="4"/>
  <c r="BK265" i="4"/>
  <c r="J264" i="4"/>
  <c r="BK263" i="4"/>
  <c r="BK262" i="4"/>
  <c r="BK260" i="4"/>
  <c r="BK259" i="4"/>
  <c r="BK258" i="4"/>
  <c r="BK257" i="4"/>
  <c r="BK255" i="4"/>
  <c r="J253" i="4"/>
  <c r="BK252" i="4"/>
  <c r="J251" i="4"/>
  <c r="BK250" i="4"/>
  <c r="J249" i="4"/>
  <c r="J248" i="4"/>
  <c r="BK241" i="4"/>
  <c r="J240" i="4"/>
  <c r="J239" i="4"/>
  <c r="BK233" i="4"/>
  <c r="J232" i="4"/>
  <c r="BK231" i="4"/>
  <c r="BK230" i="4"/>
  <c r="J229" i="4"/>
  <c r="BK228" i="4"/>
  <c r="J227" i="4"/>
  <c r="J225" i="4"/>
  <c r="J224" i="4"/>
  <c r="J223" i="4"/>
  <c r="BK222" i="4"/>
  <c r="BK219" i="4"/>
  <c r="BK218" i="4"/>
  <c r="J217" i="4"/>
  <c r="BK216" i="4"/>
  <c r="BK214" i="4"/>
  <c r="J213" i="4"/>
  <c r="J212" i="4"/>
  <c r="BK211" i="4"/>
  <c r="J206" i="4"/>
  <c r="BK205" i="4"/>
  <c r="BK204" i="4"/>
  <c r="J199" i="4"/>
  <c r="BK197" i="4"/>
  <c r="J196" i="4"/>
  <c r="BK195" i="4"/>
  <c r="BK193" i="4"/>
  <c r="BK192" i="4"/>
  <c r="J188" i="4"/>
  <c r="BK187" i="4"/>
  <c r="J185" i="4"/>
  <c r="J184" i="4"/>
  <c r="BK183" i="4"/>
  <c r="J180" i="4"/>
  <c r="BK178" i="4"/>
  <c r="J177" i="4"/>
  <c r="J173" i="4"/>
  <c r="BK172" i="4"/>
  <c r="J170" i="4"/>
  <c r="J169" i="4"/>
  <c r="BK164" i="4"/>
  <c r="BK163" i="4"/>
  <c r="BK160" i="4"/>
  <c r="BK159" i="4"/>
  <c r="BK157" i="4"/>
  <c r="BK155" i="4"/>
  <c r="BK149" i="4"/>
  <c r="BK147" i="4"/>
  <c r="BK144" i="4"/>
  <c r="BK141" i="4"/>
  <c r="BK140" i="4"/>
  <c r="BK139" i="4"/>
  <c r="J137" i="4"/>
  <c r="BK135" i="4"/>
  <c r="BK217" i="3"/>
  <c r="BK213" i="3"/>
  <c r="BK210" i="3"/>
  <c r="J208" i="3"/>
  <c r="J205" i="3"/>
  <c r="J202" i="3"/>
  <c r="J200" i="3"/>
  <c r="J199" i="3"/>
  <c r="BK197" i="3"/>
  <c r="BK196" i="3"/>
  <c r="BK180" i="3"/>
  <c r="BK179" i="3"/>
  <c r="BK176" i="3"/>
  <c r="J174" i="3"/>
  <c r="J167" i="3"/>
  <c r="BK166" i="3"/>
  <c r="J163" i="3"/>
  <c r="J158" i="3"/>
  <c r="BK154" i="3"/>
  <c r="J153" i="3"/>
  <c r="J150" i="3"/>
  <c r="J147" i="3"/>
  <c r="BK145" i="3"/>
  <c r="BK144" i="3"/>
  <c r="J142" i="3"/>
  <c r="J255" i="2"/>
  <c r="BK253" i="2"/>
  <c r="J249" i="2"/>
  <c r="BK248" i="2"/>
  <c r="J243" i="2"/>
  <c r="J242" i="2"/>
  <c r="J240" i="2"/>
  <c r="J239" i="2"/>
  <c r="BK236" i="2"/>
  <c r="J235" i="2"/>
  <c r="BK232" i="2"/>
  <c r="J227" i="2"/>
  <c r="J226" i="2"/>
  <c r="BK223" i="2"/>
  <c r="J219" i="2"/>
  <c r="BK214" i="2"/>
  <c r="BK211" i="2"/>
  <c r="J210" i="2"/>
  <c r="BK208" i="2"/>
  <c r="J207" i="2"/>
  <c r="BK203" i="2"/>
  <c r="J198" i="2"/>
  <c r="J191" i="2"/>
  <c r="J188" i="2"/>
  <c r="BK187" i="2"/>
  <c r="J186" i="2"/>
  <c r="J185" i="2"/>
  <c r="J184" i="2"/>
  <c r="BK180" i="2"/>
  <c r="J179" i="2"/>
  <c r="J176" i="2"/>
  <c r="J175" i="2"/>
  <c r="J174" i="2"/>
  <c r="J173" i="2"/>
  <c r="BK171" i="2"/>
  <c r="BK162" i="2"/>
  <c r="J159" i="2"/>
  <c r="BK158" i="2"/>
  <c r="BK155" i="2"/>
  <c r="J153" i="2"/>
  <c r="J152" i="2"/>
  <c r="J149" i="2"/>
  <c r="J147" i="2"/>
  <c r="BK145" i="2"/>
  <c r="T144" i="2" l="1"/>
  <c r="R148" i="2"/>
  <c r="P154" i="2"/>
  <c r="BK160" i="2"/>
  <c r="J160" i="2" s="1"/>
  <c r="J103" i="2" s="1"/>
  <c r="T160" i="2"/>
  <c r="T164" i="2"/>
  <c r="R181" i="2"/>
  <c r="P200" i="2"/>
  <c r="R209" i="2"/>
  <c r="BK220" i="2"/>
  <c r="J220" i="2" s="1"/>
  <c r="J111" i="2" s="1"/>
  <c r="BK234" i="2"/>
  <c r="J234" i="2"/>
  <c r="J112" i="2" s="1"/>
  <c r="R234" i="2"/>
  <c r="BK245" i="2"/>
  <c r="J245" i="2" s="1"/>
  <c r="J114" i="2" s="1"/>
  <c r="T245" i="2"/>
  <c r="R250" i="2"/>
  <c r="R143" i="3"/>
  <c r="T148" i="3"/>
  <c r="R162" i="3"/>
  <c r="T178" i="3"/>
  <c r="P187" i="3"/>
  <c r="T195" i="3"/>
  <c r="P198" i="3"/>
  <c r="T203" i="3"/>
  <c r="BK212" i="3"/>
  <c r="J212" i="3" s="1"/>
  <c r="J112" i="3" s="1"/>
  <c r="T212" i="3"/>
  <c r="P216" i="3"/>
  <c r="T134" i="4"/>
  <c r="P142" i="4"/>
  <c r="T145" i="4"/>
  <c r="P151" i="4"/>
  <c r="P161" i="4"/>
  <c r="BK166" i="4"/>
  <c r="J166" i="4" s="1"/>
  <c r="J104" i="4" s="1"/>
  <c r="BK174" i="4"/>
  <c r="J174" i="4" s="1"/>
  <c r="J105" i="4" s="1"/>
  <c r="BK202" i="4"/>
  <c r="J202" i="4" s="1"/>
  <c r="J106" i="4" s="1"/>
  <c r="BK254" i="4"/>
  <c r="J254" i="4" s="1"/>
  <c r="J107" i="4" s="1"/>
  <c r="BK299" i="4"/>
  <c r="J299" i="4" s="1"/>
  <c r="J108" i="4" s="1"/>
  <c r="T299" i="4"/>
  <c r="P130" i="5"/>
  <c r="P129" i="5" s="1"/>
  <c r="R135" i="5"/>
  <c r="P138" i="5"/>
  <c r="BK163" i="5"/>
  <c r="BK162" i="5"/>
  <c r="J162" i="5" s="1"/>
  <c r="J103" i="5" s="1"/>
  <c r="BK141" i="6"/>
  <c r="J141" i="6" s="1"/>
  <c r="J100" i="6" s="1"/>
  <c r="T150" i="6"/>
  <c r="T164" i="6"/>
  <c r="P168" i="6"/>
  <c r="R176" i="6"/>
  <c r="T179" i="6"/>
  <c r="BK129" i="7"/>
  <c r="J129" i="7" s="1"/>
  <c r="J99" i="7" s="1"/>
  <c r="T129" i="7"/>
  <c r="BK137" i="7"/>
  <c r="J137" i="7" s="1"/>
  <c r="J101" i="7" s="1"/>
  <c r="T127" i="8"/>
  <c r="P139" i="8"/>
  <c r="BK160" i="8"/>
  <c r="J160" i="8" s="1"/>
  <c r="J100" i="8" s="1"/>
  <c r="T160" i="8"/>
  <c r="T165" i="8"/>
  <c r="T193" i="8"/>
  <c r="T163" i="9"/>
  <c r="T170" i="9"/>
  <c r="T176" i="9"/>
  <c r="T174" i="9" s="1"/>
  <c r="R181" i="9"/>
  <c r="BK216" i="10"/>
  <c r="J216" i="10" s="1"/>
  <c r="J108" i="10" s="1"/>
  <c r="R144" i="2"/>
  <c r="BK164" i="2"/>
  <c r="J164" i="2" s="1"/>
  <c r="J104" i="2" s="1"/>
  <c r="BK181" i="2"/>
  <c r="J181" i="2" s="1"/>
  <c r="J105" i="2" s="1"/>
  <c r="R200" i="2"/>
  <c r="T209" i="2"/>
  <c r="P217" i="2"/>
  <c r="P220" i="2"/>
  <c r="P234" i="2"/>
  <c r="P241" i="2"/>
  <c r="P245" i="2"/>
  <c r="P250" i="2"/>
  <c r="R254" i="2"/>
  <c r="T143" i="3"/>
  <c r="T140" i="3" s="1"/>
  <c r="P148" i="3"/>
  <c r="T162" i="3"/>
  <c r="BK187" i="3"/>
  <c r="J187" i="3" s="1"/>
  <c r="J107" i="3" s="1"/>
  <c r="BK195" i="3"/>
  <c r="J195" i="3"/>
  <c r="J108" i="3" s="1"/>
  <c r="R195" i="3"/>
  <c r="R198" i="3"/>
  <c r="BK207" i="3"/>
  <c r="J207" i="3" s="1"/>
  <c r="J111" i="3" s="1"/>
  <c r="T207" i="3"/>
  <c r="R212" i="3"/>
  <c r="T216" i="3"/>
  <c r="BK134" i="4"/>
  <c r="BK142" i="4"/>
  <c r="J142" i="4"/>
  <c r="J99" i="4" s="1"/>
  <c r="BK145" i="4"/>
  <c r="J145" i="4" s="1"/>
  <c r="J100" i="4" s="1"/>
  <c r="BK151" i="4"/>
  <c r="J151" i="4" s="1"/>
  <c r="J101" i="4" s="1"/>
  <c r="BK161" i="4"/>
  <c r="J161" i="4" s="1"/>
  <c r="J102" i="4" s="1"/>
  <c r="P166" i="4"/>
  <c r="R174" i="4"/>
  <c r="P202" i="4"/>
  <c r="P254" i="4"/>
  <c r="R299" i="4"/>
  <c r="R130" i="5"/>
  <c r="R129" i="5" s="1"/>
  <c r="BK135" i="5"/>
  <c r="J135" i="5" s="1"/>
  <c r="J100" i="5" s="1"/>
  <c r="BK138" i="5"/>
  <c r="J138" i="5" s="1"/>
  <c r="J101" i="5" s="1"/>
  <c r="R163" i="5"/>
  <c r="R162" i="5" s="1"/>
  <c r="BK133" i="6"/>
  <c r="T133" i="6"/>
  <c r="R141" i="6"/>
  <c r="R150" i="6"/>
  <c r="R164" i="6"/>
  <c r="T168" i="6"/>
  <c r="BK176" i="6"/>
  <c r="J176" i="6" s="1"/>
  <c r="J105" i="6" s="1"/>
  <c r="BK179" i="6"/>
  <c r="J179" i="6"/>
  <c r="J106" i="6" s="1"/>
  <c r="BK134" i="7"/>
  <c r="J134" i="7" s="1"/>
  <c r="J100" i="7" s="1"/>
  <c r="T134" i="7"/>
  <c r="R137" i="7"/>
  <c r="R127" i="8"/>
  <c r="T139" i="8"/>
  <c r="P148" i="8"/>
  <c r="P160" i="8"/>
  <c r="P165" i="8"/>
  <c r="P193" i="8"/>
  <c r="P163" i="9"/>
  <c r="BK170" i="9"/>
  <c r="J170" i="9" s="1"/>
  <c r="J99" i="9" s="1"/>
  <c r="R170" i="9"/>
  <c r="P176" i="9"/>
  <c r="P174" i="9" s="1"/>
  <c r="BK181" i="9"/>
  <c r="J181" i="9" s="1"/>
  <c r="J102" i="9" s="1"/>
  <c r="P143" i="10"/>
  <c r="R216" i="10"/>
  <c r="P144" i="2"/>
  <c r="P148" i="2"/>
  <c r="BK154" i="2"/>
  <c r="J154" i="2" s="1"/>
  <c r="J102" i="2" s="1"/>
  <c r="R154" i="2"/>
  <c r="R160" i="2"/>
  <c r="R164" i="2"/>
  <c r="P181" i="2"/>
  <c r="BK200" i="2"/>
  <c r="BK209" i="2"/>
  <c r="J209" i="2" s="1"/>
  <c r="J109" i="2" s="1"/>
  <c r="BK217" i="2"/>
  <c r="J217" i="2" s="1"/>
  <c r="J110" i="2" s="1"/>
  <c r="R217" i="2"/>
  <c r="T220" i="2"/>
  <c r="T234" i="2"/>
  <c r="R241" i="2"/>
  <c r="R245" i="2"/>
  <c r="T250" i="2"/>
  <c r="T254" i="2"/>
  <c r="BK143" i="3"/>
  <c r="J143" i="3"/>
  <c r="J101" i="3" s="1"/>
  <c r="P143" i="3"/>
  <c r="P140" i="3" s="1"/>
  <c r="R148" i="3"/>
  <c r="P162" i="3"/>
  <c r="R178" i="3"/>
  <c r="T187" i="3"/>
  <c r="P195" i="3"/>
  <c r="BK203" i="3"/>
  <c r="J203" i="3" s="1"/>
  <c r="J110" i="3" s="1"/>
  <c r="R203" i="3"/>
  <c r="P207" i="3"/>
  <c r="BK216" i="3"/>
  <c r="J216" i="3" s="1"/>
  <c r="J113" i="3" s="1"/>
  <c r="R216" i="3"/>
  <c r="R134" i="4"/>
  <c r="R142" i="4"/>
  <c r="R145" i="4"/>
  <c r="T151" i="4"/>
  <c r="T161" i="4"/>
  <c r="T166" i="4"/>
  <c r="P174" i="4"/>
  <c r="T202" i="4"/>
  <c r="R254" i="4"/>
  <c r="T130" i="5"/>
  <c r="T129" i="5"/>
  <c r="P135" i="5"/>
  <c r="R138" i="5"/>
  <c r="P163" i="5"/>
  <c r="P162" i="5" s="1"/>
  <c r="P133" i="6"/>
  <c r="P141" i="6"/>
  <c r="BK150" i="6"/>
  <c r="J150" i="6" s="1"/>
  <c r="J101" i="6" s="1"/>
  <c r="BK164" i="6"/>
  <c r="J164" i="6" s="1"/>
  <c r="J102" i="6" s="1"/>
  <c r="BK168" i="6"/>
  <c r="J168" i="6" s="1"/>
  <c r="J103" i="6" s="1"/>
  <c r="T176" i="6"/>
  <c r="R179" i="6"/>
  <c r="P129" i="7"/>
  <c r="P134" i="7"/>
  <c r="P137" i="7"/>
  <c r="P127" i="8"/>
  <c r="BK148" i="8"/>
  <c r="J148" i="8" s="1"/>
  <c r="J99" i="8" s="1"/>
  <c r="R148" i="8"/>
  <c r="BK165" i="8"/>
  <c r="J165" i="8" s="1"/>
  <c r="J101" i="8" s="1"/>
  <c r="BK193" i="8"/>
  <c r="J193" i="8" s="1"/>
  <c r="J102" i="8" s="1"/>
  <c r="P133" i="10"/>
  <c r="BK137" i="10"/>
  <c r="J137" i="10" s="1"/>
  <c r="J98" i="10" s="1"/>
  <c r="T137" i="10"/>
  <c r="BK143" i="10"/>
  <c r="J143" i="10" s="1"/>
  <c r="J100" i="10" s="1"/>
  <c r="T143" i="10"/>
  <c r="BK151" i="10"/>
  <c r="J151" i="10" s="1"/>
  <c r="J101" i="10" s="1"/>
  <c r="R151" i="10"/>
  <c r="T151" i="10"/>
  <c r="BK158" i="10"/>
  <c r="J158" i="10" s="1"/>
  <c r="J102" i="10" s="1"/>
  <c r="P158" i="10"/>
  <c r="R158" i="10"/>
  <c r="T158" i="10"/>
  <c r="BK165" i="10"/>
  <c r="J165" i="10" s="1"/>
  <c r="J103" i="10" s="1"/>
  <c r="P165" i="10"/>
  <c r="R165" i="10"/>
  <c r="T165" i="10"/>
  <c r="BK174" i="10"/>
  <c r="J174" i="10" s="1"/>
  <c r="J104" i="10" s="1"/>
  <c r="P174" i="10"/>
  <c r="R174" i="10"/>
  <c r="T174" i="10"/>
  <c r="BK182" i="10"/>
  <c r="J182" i="10" s="1"/>
  <c r="J105" i="10" s="1"/>
  <c r="P182" i="10"/>
  <c r="R182" i="10"/>
  <c r="T182" i="10"/>
  <c r="BK205" i="10"/>
  <c r="J205" i="10" s="1"/>
  <c r="J106" i="10" s="1"/>
  <c r="P205" i="10"/>
  <c r="R205" i="10"/>
  <c r="T205" i="10"/>
  <c r="BK209" i="10"/>
  <c r="J209" i="10" s="1"/>
  <c r="J107" i="10" s="1"/>
  <c r="P209" i="10"/>
  <c r="R209" i="10"/>
  <c r="T209" i="10"/>
  <c r="P216" i="10"/>
  <c r="BK144" i="2"/>
  <c r="BK148" i="2"/>
  <c r="J148" i="2" s="1"/>
  <c r="J101" i="2" s="1"/>
  <c r="T148" i="2"/>
  <c r="T154" i="2"/>
  <c r="P160" i="2"/>
  <c r="P164" i="2"/>
  <c r="T181" i="2"/>
  <c r="T200" i="2"/>
  <c r="P209" i="2"/>
  <c r="T217" i="2"/>
  <c r="R220" i="2"/>
  <c r="BK241" i="2"/>
  <c r="J241" i="2" s="1"/>
  <c r="J113" i="2" s="1"/>
  <c r="T241" i="2"/>
  <c r="BK250" i="2"/>
  <c r="J250" i="2"/>
  <c r="J115" i="2" s="1"/>
  <c r="BK254" i="2"/>
  <c r="J254" i="2" s="1"/>
  <c r="J116" i="2" s="1"/>
  <c r="P254" i="2"/>
  <c r="BK148" i="3"/>
  <c r="J148" i="3" s="1"/>
  <c r="J102" i="3" s="1"/>
  <c r="BK162" i="3"/>
  <c r="J162" i="3" s="1"/>
  <c r="J103" i="3" s="1"/>
  <c r="BK178" i="3"/>
  <c r="J178" i="3" s="1"/>
  <c r="J106" i="3" s="1"/>
  <c r="P178" i="3"/>
  <c r="R187" i="3"/>
  <c r="BK198" i="3"/>
  <c r="J198" i="3" s="1"/>
  <c r="J109" i="3" s="1"/>
  <c r="T198" i="3"/>
  <c r="P203" i="3"/>
  <c r="R207" i="3"/>
  <c r="P212" i="3"/>
  <c r="P134" i="4"/>
  <c r="T142" i="4"/>
  <c r="P145" i="4"/>
  <c r="R151" i="4"/>
  <c r="R161" i="4"/>
  <c r="R166" i="4"/>
  <c r="T174" i="4"/>
  <c r="R202" i="4"/>
  <c r="T254" i="4"/>
  <c r="P299" i="4"/>
  <c r="BK130" i="5"/>
  <c r="J130" i="5" s="1"/>
  <c r="J98" i="5" s="1"/>
  <c r="T135" i="5"/>
  <c r="T138" i="5"/>
  <c r="T163" i="5"/>
  <c r="T162" i="5" s="1"/>
  <c r="R133" i="6"/>
  <c r="T141" i="6"/>
  <c r="P150" i="6"/>
  <c r="P164" i="6"/>
  <c r="R168" i="6"/>
  <c r="P176" i="6"/>
  <c r="P179" i="6"/>
  <c r="R129" i="7"/>
  <c r="R134" i="7"/>
  <c r="T137" i="7"/>
  <c r="BK127" i="8"/>
  <c r="J127" i="8" s="1"/>
  <c r="J97" i="8" s="1"/>
  <c r="BK139" i="8"/>
  <c r="J139" i="8" s="1"/>
  <c r="J98" i="8" s="1"/>
  <c r="R139" i="8"/>
  <c r="T148" i="8"/>
  <c r="R160" i="8"/>
  <c r="R165" i="8"/>
  <c r="R193" i="8"/>
  <c r="BK163" i="9"/>
  <c r="J163" i="9"/>
  <c r="J98" i="9" s="1"/>
  <c r="R163" i="9"/>
  <c r="P170" i="9"/>
  <c r="BK176" i="9"/>
  <c r="J176" i="9" s="1"/>
  <c r="J101" i="9" s="1"/>
  <c r="R176" i="9"/>
  <c r="R174" i="9" s="1"/>
  <c r="P181" i="9"/>
  <c r="T181" i="9"/>
  <c r="BK133" i="10"/>
  <c r="J133" i="10" s="1"/>
  <c r="J97" i="10" s="1"/>
  <c r="R133" i="10"/>
  <c r="T133" i="10"/>
  <c r="P137" i="10"/>
  <c r="R137" i="10"/>
  <c r="R143" i="10"/>
  <c r="P151" i="10"/>
  <c r="T216" i="10"/>
  <c r="J91" i="2"/>
  <c r="E130" i="2"/>
  <c r="BF145" i="2"/>
  <c r="BF146" i="2"/>
  <c r="BF157" i="2"/>
  <c r="BF171" i="2"/>
  <c r="BF173" i="2"/>
  <c r="BF174" i="2"/>
  <c r="BF175" i="2"/>
  <c r="BF178" i="2"/>
  <c r="BF180" i="2"/>
  <c r="BF185" i="2"/>
  <c r="BF190" i="2"/>
  <c r="BF195" i="2"/>
  <c r="BF196" i="2"/>
  <c r="BF206" i="2"/>
  <c r="BF208" i="2"/>
  <c r="BF218" i="2"/>
  <c r="BF221" i="2"/>
  <c r="BF225" i="2"/>
  <c r="BF226" i="2"/>
  <c r="BF227" i="2"/>
  <c r="BF233" i="2"/>
  <c r="BF239" i="2"/>
  <c r="BF240" i="2"/>
  <c r="BF242" i="2"/>
  <c r="BF248" i="2"/>
  <c r="BF255" i="2"/>
  <c r="BK197" i="2"/>
  <c r="J197" i="2"/>
  <c r="J106" i="2" s="1"/>
  <c r="J133" i="3"/>
  <c r="F136" i="3"/>
  <c r="BF146" i="3"/>
  <c r="BF151" i="3"/>
  <c r="BF152" i="3"/>
  <c r="BF153" i="3"/>
  <c r="BF156" i="3"/>
  <c r="BF157" i="3"/>
  <c r="BF166" i="3"/>
  <c r="BF168" i="3"/>
  <c r="BF180" i="3"/>
  <c r="BF185" i="3"/>
  <c r="BF188" i="3"/>
  <c r="BF189" i="3"/>
  <c r="BF199" i="3"/>
  <c r="E85" i="4"/>
  <c r="BF137" i="4"/>
  <c r="BF138" i="4"/>
  <c r="BF140" i="4"/>
  <c r="BF146" i="4"/>
  <c r="BF150" i="4"/>
  <c r="BF154" i="4"/>
  <c r="BF162" i="4"/>
  <c r="BF169" i="4"/>
  <c r="BF173" i="4"/>
  <c r="BF179" i="4"/>
  <c r="BF183" i="4"/>
  <c r="BF184" i="4"/>
  <c r="BF187" i="4"/>
  <c r="BF195" i="4"/>
  <c r="BF196" i="4"/>
  <c r="BF198" i="4"/>
  <c r="BF205" i="4"/>
  <c r="BF210" i="4"/>
  <c r="BF211" i="4"/>
  <c r="BF213" i="4"/>
  <c r="BF219" i="4"/>
  <c r="BF220" i="4"/>
  <c r="BF225" i="4"/>
  <c r="BF226" i="4"/>
  <c r="BF234" i="4"/>
  <c r="BF236" i="4"/>
  <c r="BF242" i="4"/>
  <c r="BF244" i="4"/>
  <c r="BF250" i="4"/>
  <c r="BF255" i="4"/>
  <c r="BF258" i="4"/>
  <c r="BF261" i="4"/>
  <c r="BF263" i="4"/>
  <c r="BF264" i="4"/>
  <c r="BF265" i="4"/>
  <c r="BF273" i="4"/>
  <c r="BF280" i="4"/>
  <c r="BF283" i="4"/>
  <c r="BF291" i="4"/>
  <c r="BF292" i="4"/>
  <c r="BF293" i="4"/>
  <c r="BF294" i="4"/>
  <c r="BF297" i="4"/>
  <c r="E118" i="5"/>
  <c r="BF141" i="5"/>
  <c r="BF148" i="5"/>
  <c r="BF153" i="5"/>
  <c r="BF156" i="5"/>
  <c r="BF157" i="5"/>
  <c r="BF159" i="5"/>
  <c r="BF166" i="5"/>
  <c r="BF167" i="5"/>
  <c r="F94" i="6"/>
  <c r="BF142" i="6"/>
  <c r="BF154" i="6"/>
  <c r="BF161" i="6"/>
  <c r="BF162" i="6"/>
  <c r="BF165" i="6"/>
  <c r="BF167" i="6"/>
  <c r="BF170" i="6"/>
  <c r="BF177" i="6"/>
  <c r="E116" i="7"/>
  <c r="BF130" i="7"/>
  <c r="BF139" i="7"/>
  <c r="BK140" i="7"/>
  <c r="J140" i="7" s="1"/>
  <c r="J102" i="7" s="1"/>
  <c r="E85" i="8"/>
  <c r="J120" i="8"/>
  <c r="BF130" i="8"/>
  <c r="BF133" i="8"/>
  <c r="BF152" i="8"/>
  <c r="BF155" i="8"/>
  <c r="BF163" i="8"/>
  <c r="BF166" i="8"/>
  <c r="BF170" i="8"/>
  <c r="BF171" i="8"/>
  <c r="BF176" i="8"/>
  <c r="BF177" i="8"/>
  <c r="BF183" i="8"/>
  <c r="BF184" i="8"/>
  <c r="BF186" i="8"/>
  <c r="J92" i="9"/>
  <c r="F122" i="9"/>
  <c r="BF135" i="9"/>
  <c r="BF141" i="9"/>
  <c r="BF148" i="9"/>
  <c r="BF149" i="9"/>
  <c r="BF159" i="9"/>
  <c r="BF164" i="9"/>
  <c r="BF168" i="9"/>
  <c r="BF169" i="9"/>
  <c r="BF172" i="9"/>
  <c r="BF176" i="10"/>
  <c r="BF183" i="10"/>
  <c r="BF226" i="10"/>
  <c r="BF149" i="2"/>
  <c r="BF150" i="2"/>
  <c r="BF152" i="2"/>
  <c r="BF159" i="2"/>
  <c r="BF161" i="2"/>
  <c r="BF163" i="2"/>
  <c r="BF169" i="2"/>
  <c r="BF177" i="2"/>
  <c r="BF183" i="2"/>
  <c r="BF184" i="2"/>
  <c r="BF186" i="2"/>
  <c r="BF191" i="2"/>
  <c r="BF193" i="2"/>
  <c r="BF207" i="2"/>
  <c r="BF222" i="2"/>
  <c r="BF229" i="2"/>
  <c r="BF231" i="2"/>
  <c r="BF238" i="2"/>
  <c r="BF247" i="2"/>
  <c r="BF249" i="2"/>
  <c r="BF251" i="2"/>
  <c r="BF154" i="3"/>
  <c r="BF155" i="3"/>
  <c r="BF158" i="3"/>
  <c r="BF159" i="3"/>
  <c r="BF160" i="3"/>
  <c r="BF161" i="3"/>
  <c r="BF163" i="3"/>
  <c r="BF164" i="3"/>
  <c r="BF165" i="3"/>
  <c r="BF169" i="3"/>
  <c r="BF170" i="3"/>
  <c r="BF171" i="3"/>
  <c r="BF181" i="3"/>
  <c r="BF190" i="3"/>
  <c r="BF191" i="3"/>
  <c r="BF196" i="3"/>
  <c r="BF201" i="3"/>
  <c r="BF214" i="3"/>
  <c r="BK141" i="3"/>
  <c r="J141" i="3" s="1"/>
  <c r="J100" i="3" s="1"/>
  <c r="BF135" i="4"/>
  <c r="BF139" i="4"/>
  <c r="BF141" i="4"/>
  <c r="BF156" i="4"/>
  <c r="BF157" i="4"/>
  <c r="BF163" i="4"/>
  <c r="BF164" i="4"/>
  <c r="BF168" i="4"/>
  <c r="BF170" i="4"/>
  <c r="BF171" i="4"/>
  <c r="BF172" i="4"/>
  <c r="BF175" i="4"/>
  <c r="BF176" i="4"/>
  <c r="BF177" i="4"/>
  <c r="BF178" i="4"/>
  <c r="BF181" i="4"/>
  <c r="BF188" i="4"/>
  <c r="BF189" i="4"/>
  <c r="BF193" i="4"/>
  <c r="BF206" i="4"/>
  <c r="BF207" i="4"/>
  <c r="BF208" i="4"/>
  <c r="BF214" i="4"/>
  <c r="BF215" i="4"/>
  <c r="BF217" i="4"/>
  <c r="BF218" i="4"/>
  <c r="BF221" i="4"/>
  <c r="BF222" i="4"/>
  <c r="BF223" i="4"/>
  <c r="BF227" i="4"/>
  <c r="BF229" i="4"/>
  <c r="BF232" i="4"/>
  <c r="BF235" i="4"/>
  <c r="BF239" i="4"/>
  <c r="BF240" i="4"/>
  <c r="BF243" i="4"/>
  <c r="BF245" i="4"/>
  <c r="BF248" i="4"/>
  <c r="BF256" i="4"/>
  <c r="BF257" i="4"/>
  <c r="BF266" i="4"/>
  <c r="BF278" i="4"/>
  <c r="BF279" i="4"/>
  <c r="BF287" i="4"/>
  <c r="BF288" i="4"/>
  <c r="BF298" i="4"/>
  <c r="J89" i="5"/>
  <c r="BF132" i="5"/>
  <c r="BF136" i="5"/>
  <c r="BF137" i="5"/>
  <c r="BF144" i="5"/>
  <c r="BF145" i="5"/>
  <c r="BF150" i="5"/>
  <c r="BF154" i="5"/>
  <c r="BF155" i="5"/>
  <c r="BF158" i="5"/>
  <c r="BF165" i="5"/>
  <c r="BK160" i="5"/>
  <c r="J160" i="5" s="1"/>
  <c r="J102" i="5" s="1"/>
  <c r="J91" i="6"/>
  <c r="BF134" i="6"/>
  <c r="BF137" i="6"/>
  <c r="BF144" i="6"/>
  <c r="BF146" i="6"/>
  <c r="BF148" i="6"/>
  <c r="BF151" i="6"/>
  <c r="BF160" i="6"/>
  <c r="BF166" i="6"/>
  <c r="BF171" i="6"/>
  <c r="BF172" i="6"/>
  <c r="J91" i="7"/>
  <c r="F94" i="7"/>
  <c r="BF133" i="7"/>
  <c r="F92" i="8"/>
  <c r="BF131" i="8"/>
  <c r="BF135" i="8"/>
  <c r="BF136" i="8"/>
  <c r="BF142" i="8"/>
  <c r="BF144" i="8"/>
  <c r="BF145" i="8"/>
  <c r="BF147" i="8"/>
  <c r="BF150" i="8"/>
  <c r="BF151" i="8"/>
  <c r="BF153" i="8"/>
  <c r="BF156" i="8"/>
  <c r="BF157" i="8"/>
  <c r="BF161" i="8"/>
  <c r="BF162" i="8"/>
  <c r="BF169" i="8"/>
  <c r="BF185" i="8"/>
  <c r="BF187" i="8"/>
  <c r="BF190" i="8"/>
  <c r="BF192" i="8"/>
  <c r="BF195" i="8"/>
  <c r="E116" i="9"/>
  <c r="F123" i="9"/>
  <c r="BF131" i="9"/>
  <c r="BF146" i="9"/>
  <c r="BF147" i="9"/>
  <c r="BF151" i="9"/>
  <c r="BF158" i="9"/>
  <c r="BF160" i="9"/>
  <c r="BF161" i="9"/>
  <c r="BF175" i="9"/>
  <c r="BF182" i="9"/>
  <c r="BK174" i="9"/>
  <c r="J174" i="9" s="1"/>
  <c r="J100" i="9" s="1"/>
  <c r="J92" i="10"/>
  <c r="J128" i="10"/>
  <c r="BF134" i="10"/>
  <c r="BF136" i="10"/>
  <c r="BF142" i="10"/>
  <c r="BF145" i="10"/>
  <c r="BF147" i="10"/>
  <c r="BF149" i="10"/>
  <c r="BF150" i="10"/>
  <c r="BF152" i="10"/>
  <c r="BF153" i="10"/>
  <c r="BF156" i="10"/>
  <c r="BF157" i="10"/>
  <c r="BF164" i="10"/>
  <c r="BF169" i="10"/>
  <c r="BF172" i="10"/>
  <c r="BF173" i="10"/>
  <c r="BF178" i="10"/>
  <c r="BF185" i="10"/>
  <c r="BF186" i="10"/>
  <c r="BF187" i="10"/>
  <c r="BF188" i="10"/>
  <c r="BF189" i="10"/>
  <c r="BF192" i="10"/>
  <c r="BF193" i="10"/>
  <c r="BF196" i="10"/>
  <c r="BF197" i="10"/>
  <c r="BF199" i="10"/>
  <c r="BF202" i="10"/>
  <c r="BF203" i="10"/>
  <c r="BF204" i="10"/>
  <c r="BF206" i="10"/>
  <c r="BF207" i="10"/>
  <c r="BF208" i="10"/>
  <c r="BF210" i="10"/>
  <c r="BF211" i="10"/>
  <c r="BF212" i="10"/>
  <c r="BF215" i="10"/>
  <c r="BF217" i="10"/>
  <c r="BF218" i="10"/>
  <c r="BF219" i="10"/>
  <c r="BF220" i="10"/>
  <c r="BF221" i="10"/>
  <c r="BF222" i="10"/>
  <c r="BF223" i="10"/>
  <c r="BF225" i="10"/>
  <c r="F94" i="2"/>
  <c r="BF151" i="2"/>
  <c r="BF155" i="2"/>
  <c r="BF162" i="2"/>
  <c r="BF167" i="2"/>
  <c r="BF168" i="2"/>
  <c r="BF172" i="2"/>
  <c r="BF179" i="2"/>
  <c r="BF182" i="2"/>
  <c r="BF188" i="2"/>
  <c r="BF189" i="2"/>
  <c r="BF192" i="2"/>
  <c r="BF198" i="2"/>
  <c r="BF201" i="2"/>
  <c r="BF202" i="2"/>
  <c r="BF204" i="2"/>
  <c r="BF215" i="2"/>
  <c r="BF216" i="2"/>
  <c r="BF232" i="2"/>
  <c r="BF235" i="2"/>
  <c r="BF236" i="2"/>
  <c r="BF237" i="2"/>
  <c r="BF243" i="2"/>
  <c r="BF244" i="2"/>
  <c r="BF253" i="2"/>
  <c r="BF256" i="2"/>
  <c r="E85" i="3"/>
  <c r="BF147" i="3"/>
  <c r="BF150" i="3"/>
  <c r="BF174" i="3"/>
  <c r="BF182" i="3"/>
  <c r="BF183" i="3"/>
  <c r="BF184" i="3"/>
  <c r="BF186" i="3"/>
  <c r="BF192" i="3"/>
  <c r="BF194" i="3"/>
  <c r="BF197" i="3"/>
  <c r="BF204" i="3"/>
  <c r="BF218" i="3"/>
  <c r="BK175" i="3"/>
  <c r="J175" i="3" s="1"/>
  <c r="J104" i="3" s="1"/>
  <c r="J89" i="4"/>
  <c r="BF136" i="4"/>
  <c r="BF143" i="4"/>
  <c r="BF147" i="4"/>
  <c r="BF153" i="4"/>
  <c r="BF155" i="4"/>
  <c r="BF159" i="4"/>
  <c r="BF160" i="4"/>
  <c r="BF182" i="4"/>
  <c r="BF186" i="4"/>
  <c r="BF192" i="4"/>
  <c r="BF197" i="4"/>
  <c r="BF199" i="4"/>
  <c r="BF201" i="4"/>
  <c r="BF204" i="4"/>
  <c r="BF249" i="4"/>
  <c r="BF259" i="4"/>
  <c r="BF260" i="4"/>
  <c r="BF268" i="4"/>
  <c r="BF270" i="4"/>
  <c r="BF274" i="4"/>
  <c r="BF275" i="4"/>
  <c r="BF281" i="4"/>
  <c r="BF284" i="4"/>
  <c r="BF286" i="4"/>
  <c r="BF295" i="4"/>
  <c r="BF296" i="4"/>
  <c r="BF143" i="5"/>
  <c r="BF147" i="5"/>
  <c r="BF151" i="5"/>
  <c r="BF164" i="5"/>
  <c r="BF143" i="6"/>
  <c r="BF147" i="6"/>
  <c r="BF149" i="6"/>
  <c r="BF152" i="6"/>
  <c r="BF158" i="6"/>
  <c r="BF169" i="6"/>
  <c r="BF175" i="6"/>
  <c r="BF178" i="6"/>
  <c r="BF180" i="6"/>
  <c r="BF181" i="6"/>
  <c r="BF182" i="6"/>
  <c r="BF183" i="6"/>
  <c r="BK174" i="6"/>
  <c r="J174" i="6" s="1"/>
  <c r="J104" i="6" s="1"/>
  <c r="BF131" i="7"/>
  <c r="BF135" i="7"/>
  <c r="BF136" i="7"/>
  <c r="BF141" i="7"/>
  <c r="BF129" i="8"/>
  <c r="BF138" i="8"/>
  <c r="BF140" i="8"/>
  <c r="BF141" i="8"/>
  <c r="BF146" i="8"/>
  <c r="BF158" i="8"/>
  <c r="BF159" i="8"/>
  <c r="BF168" i="8"/>
  <c r="BF175" i="8"/>
  <c r="BF178" i="8"/>
  <c r="BF179" i="8"/>
  <c r="BF182" i="8"/>
  <c r="BF188" i="8"/>
  <c r="BF189" i="8"/>
  <c r="BF191" i="8"/>
  <c r="J91" i="9"/>
  <c r="J120" i="9"/>
  <c r="BF128" i="9"/>
  <c r="BF137" i="9"/>
  <c r="BF139" i="9"/>
  <c r="BF140" i="9"/>
  <c r="BF144" i="9"/>
  <c r="BF145" i="9"/>
  <c r="BF150" i="9"/>
  <c r="BF153" i="9"/>
  <c r="BF154" i="9"/>
  <c r="BF155" i="9"/>
  <c r="BF156" i="9"/>
  <c r="BF157" i="9"/>
  <c r="BF166" i="9"/>
  <c r="BF178" i="9"/>
  <c r="BF179" i="9"/>
  <c r="BF180" i="9"/>
  <c r="BF184" i="9"/>
  <c r="BF185" i="9"/>
  <c r="BF186" i="9"/>
  <c r="J89" i="10"/>
  <c r="F91" i="10"/>
  <c r="E122" i="10"/>
  <c r="BF135" i="10"/>
  <c r="BF139" i="10"/>
  <c r="BF140" i="10"/>
  <c r="BF154" i="10"/>
  <c r="BF159" i="10"/>
  <c r="BF160" i="10"/>
  <c r="BF162" i="10"/>
  <c r="BF163" i="10"/>
  <c r="BF166" i="10"/>
  <c r="BF168" i="10"/>
  <c r="BF175" i="10"/>
  <c r="BF177" i="10"/>
  <c r="BF179" i="10"/>
  <c r="BF180" i="10"/>
  <c r="BF181" i="10"/>
  <c r="BF184" i="10"/>
  <c r="BF190" i="10"/>
  <c r="BF191" i="10"/>
  <c r="BF194" i="10"/>
  <c r="BF195" i="10"/>
  <c r="BF198" i="10"/>
  <c r="BF200" i="10"/>
  <c r="BF201" i="10"/>
  <c r="BF213" i="10"/>
  <c r="BF214" i="10"/>
  <c r="BF224" i="10"/>
  <c r="BF147" i="2"/>
  <c r="BF153" i="2"/>
  <c r="BF156" i="2"/>
  <c r="BF158" i="2"/>
  <c r="BF165" i="2"/>
  <c r="BF166" i="2"/>
  <c r="BF170" i="2"/>
  <c r="BF176" i="2"/>
  <c r="BF187" i="2"/>
  <c r="BF194" i="2"/>
  <c r="BF203" i="2"/>
  <c r="BF205" i="2"/>
  <c r="BF210" i="2"/>
  <c r="BF211" i="2"/>
  <c r="BF212" i="2"/>
  <c r="BF213" i="2"/>
  <c r="BF214" i="2"/>
  <c r="BF219" i="2"/>
  <c r="BF223" i="2"/>
  <c r="BF224" i="2"/>
  <c r="BF228" i="2"/>
  <c r="BF230" i="2"/>
  <c r="BF246" i="2"/>
  <c r="BF252" i="2"/>
  <c r="BF142" i="3"/>
  <c r="BF144" i="3"/>
  <c r="BF145" i="3"/>
  <c r="BF149" i="3"/>
  <c r="BF167" i="3"/>
  <c r="BF172" i="3"/>
  <c r="BF173" i="3"/>
  <c r="BF176" i="3"/>
  <c r="BF179" i="3"/>
  <c r="BF193" i="3"/>
  <c r="BF200" i="3"/>
  <c r="BF202" i="3"/>
  <c r="BF205" i="3"/>
  <c r="BF206" i="3"/>
  <c r="BF208" i="3"/>
  <c r="BF209" i="3"/>
  <c r="BF210" i="3"/>
  <c r="BF211" i="3"/>
  <c r="BF213" i="3"/>
  <c r="BF215" i="3"/>
  <c r="BF217" i="3"/>
  <c r="BF144" i="4"/>
  <c r="BF148" i="4"/>
  <c r="BF149" i="4"/>
  <c r="BF152" i="4"/>
  <c r="BF158" i="4"/>
  <c r="BF167" i="4"/>
  <c r="BF180" i="4"/>
  <c r="BF185" i="4"/>
  <c r="BF190" i="4"/>
  <c r="BF191" i="4"/>
  <c r="BF194" i="4"/>
  <c r="BF200" i="4"/>
  <c r="BF203" i="4"/>
  <c r="BF209" i="4"/>
  <c r="BF212" i="4"/>
  <c r="BF216" i="4"/>
  <c r="BF224" i="4"/>
  <c r="BF228" i="4"/>
  <c r="BF230" i="4"/>
  <c r="BF231" i="4"/>
  <c r="BF233" i="4"/>
  <c r="BF237" i="4"/>
  <c r="BF238" i="4"/>
  <c r="BF241" i="4"/>
  <c r="BF246" i="4"/>
  <c r="BF247" i="4"/>
  <c r="BF251" i="4"/>
  <c r="BF252" i="4"/>
  <c r="BF253" i="4"/>
  <c r="BF262" i="4"/>
  <c r="BF267" i="4"/>
  <c r="BF269" i="4"/>
  <c r="BF271" i="4"/>
  <c r="BF272" i="4"/>
  <c r="BF276" i="4"/>
  <c r="BF277" i="4"/>
  <c r="BF282" i="4"/>
  <c r="BF285" i="4"/>
  <c r="BF289" i="4"/>
  <c r="BF290" i="4"/>
  <c r="BF300" i="4"/>
  <c r="BF301" i="4"/>
  <c r="BF131" i="5"/>
  <c r="BF133" i="5"/>
  <c r="BF139" i="5"/>
  <c r="BF140" i="5"/>
  <c r="BF142" i="5"/>
  <c r="BF146" i="5"/>
  <c r="BF149" i="5"/>
  <c r="BF152" i="5"/>
  <c r="BF161" i="5"/>
  <c r="E85" i="6"/>
  <c r="BF135" i="6"/>
  <c r="BF136" i="6"/>
  <c r="BF138" i="6"/>
  <c r="BF139" i="6"/>
  <c r="BF140" i="6"/>
  <c r="BF145" i="6"/>
  <c r="BF153" i="6"/>
  <c r="BF155" i="6"/>
  <c r="BF156" i="6"/>
  <c r="BF157" i="6"/>
  <c r="BF159" i="6"/>
  <c r="BF163" i="6"/>
  <c r="BF173" i="6"/>
  <c r="BF132" i="7"/>
  <c r="BF138" i="7"/>
  <c r="BF128" i="8"/>
  <c r="BF132" i="8"/>
  <c r="BF134" i="8"/>
  <c r="BF137" i="8"/>
  <c r="BF143" i="8"/>
  <c r="BF149" i="8"/>
  <c r="BF154" i="8"/>
  <c r="BF164" i="8"/>
  <c r="BF167" i="8"/>
  <c r="BF172" i="8"/>
  <c r="BF173" i="8"/>
  <c r="BF174" i="8"/>
  <c r="BF180" i="8"/>
  <c r="BF181" i="8"/>
  <c r="BF194" i="8"/>
  <c r="BF196" i="8"/>
  <c r="BF129" i="9"/>
  <c r="BF130" i="9"/>
  <c r="BF132" i="9"/>
  <c r="BF133" i="9"/>
  <c r="BF134" i="9"/>
  <c r="BF136" i="9"/>
  <c r="BF138" i="9"/>
  <c r="BF142" i="9"/>
  <c r="BF143" i="9"/>
  <c r="BF152" i="9"/>
  <c r="BF162" i="9"/>
  <c r="BF165" i="9"/>
  <c r="BF167" i="9"/>
  <c r="BF171" i="9"/>
  <c r="BF173" i="9"/>
  <c r="BF177" i="9"/>
  <c r="BF183" i="9"/>
  <c r="F92" i="10"/>
  <c r="BF138" i="10"/>
  <c r="BF144" i="10"/>
  <c r="BF146" i="10"/>
  <c r="BF148" i="10"/>
  <c r="BF155" i="10"/>
  <c r="BF161" i="10"/>
  <c r="BF167" i="10"/>
  <c r="BF170" i="10"/>
  <c r="BF171" i="10"/>
  <c r="BK141" i="10"/>
  <c r="J141" i="10" s="1"/>
  <c r="J99" i="10" s="1"/>
  <c r="F37" i="6"/>
  <c r="AZ101" i="1" s="1"/>
  <c r="F41" i="7"/>
  <c r="BD102" i="1" s="1"/>
  <c r="F37" i="8"/>
  <c r="BB103" i="1" s="1"/>
  <c r="J37" i="2"/>
  <c r="AV96" i="1" s="1"/>
  <c r="J37" i="6"/>
  <c r="AV101" i="1" s="1"/>
  <c r="F40" i="7"/>
  <c r="BC102" i="1" s="1"/>
  <c r="F38" i="9"/>
  <c r="BC104" i="1" s="1"/>
  <c r="F35" i="4"/>
  <c r="AZ98" i="1" s="1"/>
  <c r="F41" i="3"/>
  <c r="BD97" i="1" s="1"/>
  <c r="F39" i="5"/>
  <c r="BD99" i="1" s="1"/>
  <c r="F41" i="6"/>
  <c r="BD101" i="1" s="1"/>
  <c r="J35" i="9"/>
  <c r="AV104" i="1" s="1"/>
  <c r="F35" i="10"/>
  <c r="AZ105" i="1" s="1"/>
  <c r="F39" i="10"/>
  <c r="BD105" i="1" s="1"/>
  <c r="J35" i="5"/>
  <c r="AV99" i="1" s="1"/>
  <c r="F38" i="8"/>
  <c r="BC103" i="1" s="1"/>
  <c r="J37" i="3"/>
  <c r="AV97" i="1" s="1"/>
  <c r="F37" i="5"/>
  <c r="BB99" i="1" s="1"/>
  <c r="F39" i="8"/>
  <c r="BD103" i="1" s="1"/>
  <c r="J35" i="10"/>
  <c r="AV105" i="1" s="1"/>
  <c r="F40" i="3"/>
  <c r="BC97" i="1" s="1"/>
  <c r="F40" i="6"/>
  <c r="BC101" i="1" s="1"/>
  <c r="F39" i="9"/>
  <c r="BD104" i="1" s="1"/>
  <c r="F39" i="2"/>
  <c r="BB96" i="1" s="1"/>
  <c r="F37" i="4"/>
  <c r="BB98" i="1" s="1"/>
  <c r="F37" i="7"/>
  <c r="AZ102" i="1" s="1"/>
  <c r="F37" i="9"/>
  <c r="BB104" i="1" s="1"/>
  <c r="F38" i="10"/>
  <c r="BC105" i="1" s="1"/>
  <c r="F39" i="4"/>
  <c r="BD98" i="1" s="1"/>
  <c r="J37" i="7"/>
  <c r="AV102" i="1" s="1"/>
  <c r="F35" i="5"/>
  <c r="AZ99" i="1" s="1"/>
  <c r="F39" i="6"/>
  <c r="BB101" i="1" s="1"/>
  <c r="F41" i="2"/>
  <c r="BD96" i="1" s="1"/>
  <c r="F37" i="3"/>
  <c r="AZ97" i="1" s="1"/>
  <c r="F35" i="8"/>
  <c r="AZ103" i="1" s="1"/>
  <c r="F37" i="10"/>
  <c r="BB105" i="1" s="1"/>
  <c r="F40" i="2"/>
  <c r="BC96" i="1" s="1"/>
  <c r="J35" i="4"/>
  <c r="AV98" i="1" s="1"/>
  <c r="F38" i="5"/>
  <c r="BC99" i="1" s="1"/>
  <c r="F39" i="7"/>
  <c r="BB102" i="1" s="1"/>
  <c r="J35" i="8"/>
  <c r="AV103" i="1" s="1"/>
  <c r="F37" i="2"/>
  <c r="AZ96" i="1" s="1"/>
  <c r="F39" i="3"/>
  <c r="BB97" i="1"/>
  <c r="F38" i="4"/>
  <c r="BC98" i="1" s="1"/>
  <c r="F35" i="9"/>
  <c r="AZ104" i="1" s="1"/>
  <c r="AS94" i="1"/>
  <c r="T127" i="9" l="1"/>
  <c r="R128" i="7"/>
  <c r="R140" i="3"/>
  <c r="P134" i="5"/>
  <c r="P128" i="5" s="1"/>
  <c r="AU99" i="1" s="1"/>
  <c r="R127" i="9"/>
  <c r="R126" i="9" s="1"/>
  <c r="BK127" i="9"/>
  <c r="BK126" i="9" s="1"/>
  <c r="J126" i="9" s="1"/>
  <c r="J96" i="9" s="1"/>
  <c r="J107" i="9" s="1"/>
  <c r="P127" i="9"/>
  <c r="P126" i="9" s="1"/>
  <c r="AU104" i="1" s="1"/>
  <c r="P126" i="8"/>
  <c r="AU103" i="1" s="1"/>
  <c r="T126" i="9"/>
  <c r="R177" i="3"/>
  <c r="R139" i="3"/>
  <c r="T132" i="6"/>
  <c r="BK133" i="4"/>
  <c r="J133" i="4" s="1"/>
  <c r="J97" i="4" s="1"/>
  <c r="R143" i="2"/>
  <c r="T132" i="10"/>
  <c r="R132" i="10"/>
  <c r="P133" i="4"/>
  <c r="P132" i="10"/>
  <c r="AU105" i="1" s="1"/>
  <c r="P132" i="6"/>
  <c r="AU101" i="1" s="1"/>
  <c r="BK199" i="2"/>
  <c r="J199" i="2" s="1"/>
  <c r="J107" i="2" s="1"/>
  <c r="P143" i="2"/>
  <c r="BK132" i="6"/>
  <c r="J132" i="6" s="1"/>
  <c r="J98" i="6" s="1"/>
  <c r="J32" i="6" s="1"/>
  <c r="J34" i="6" s="1"/>
  <c r="AG101" i="1" s="1"/>
  <c r="T126" i="8"/>
  <c r="R134" i="5"/>
  <c r="R128" i="5" s="1"/>
  <c r="R132" i="6"/>
  <c r="R165" i="4"/>
  <c r="P177" i="3"/>
  <c r="P139" i="3" s="1"/>
  <c r="AU97" i="1" s="1"/>
  <c r="T199" i="2"/>
  <c r="BK143" i="2"/>
  <c r="J143" i="2" s="1"/>
  <c r="J99" i="2" s="1"/>
  <c r="P128" i="7"/>
  <c r="AU102" i="1" s="1"/>
  <c r="T165" i="4"/>
  <c r="R133" i="4"/>
  <c r="R126" i="8"/>
  <c r="P165" i="4"/>
  <c r="R199" i="2"/>
  <c r="P199" i="2"/>
  <c r="T143" i="2"/>
  <c r="T134" i="5"/>
  <c r="T128" i="5" s="1"/>
  <c r="T128" i="7"/>
  <c r="T133" i="4"/>
  <c r="T177" i="3"/>
  <c r="T139" i="3"/>
  <c r="J144" i="2"/>
  <c r="J100" i="2" s="1"/>
  <c r="BK177" i="3"/>
  <c r="J177" i="3" s="1"/>
  <c r="J105" i="3" s="1"/>
  <c r="BK165" i="4"/>
  <c r="J165" i="4" s="1"/>
  <c r="J103" i="4" s="1"/>
  <c r="BK134" i="5"/>
  <c r="J134" i="5" s="1"/>
  <c r="J99" i="5" s="1"/>
  <c r="J163" i="5"/>
  <c r="J104" i="5" s="1"/>
  <c r="J133" i="6"/>
  <c r="J99" i="6" s="1"/>
  <c r="J134" i="4"/>
  <c r="J98" i="4" s="1"/>
  <c r="BK129" i="5"/>
  <c r="BK128" i="7"/>
  <c r="J128" i="7" s="1"/>
  <c r="J98" i="7" s="1"/>
  <c r="J107" i="7" s="1"/>
  <c r="BK126" i="8"/>
  <c r="J126" i="8" s="1"/>
  <c r="J96" i="8" s="1"/>
  <c r="J30" i="8" s="1"/>
  <c r="J32" i="8" s="1"/>
  <c r="AG103" i="1" s="1"/>
  <c r="J200" i="2"/>
  <c r="J108" i="2" s="1"/>
  <c r="BK140" i="3"/>
  <c r="BK139" i="3" s="1"/>
  <c r="J139" i="3" s="1"/>
  <c r="J98" i="3" s="1"/>
  <c r="J32" i="3" s="1"/>
  <c r="J34" i="3" s="1"/>
  <c r="AG97" i="1" s="1"/>
  <c r="BK132" i="10"/>
  <c r="J132" i="10" s="1"/>
  <c r="J96" i="10" s="1"/>
  <c r="J30" i="10" s="1"/>
  <c r="J32" i="10" s="1"/>
  <c r="AG105" i="1" s="1"/>
  <c r="BC95" i="1"/>
  <c r="AY95" i="1" s="1"/>
  <c r="F38" i="2"/>
  <c r="BA96" i="1" s="1"/>
  <c r="F38" i="7"/>
  <c r="BA102" i="1" s="1"/>
  <c r="F36" i="9"/>
  <c r="BA104" i="1" s="1"/>
  <c r="BD95" i="1"/>
  <c r="F36" i="4"/>
  <c r="BA98" i="1" s="1"/>
  <c r="J38" i="7"/>
  <c r="AW102" i="1" s="1"/>
  <c r="AT102" i="1" s="1"/>
  <c r="F36" i="10"/>
  <c r="BA105" i="1" s="1"/>
  <c r="AZ95" i="1"/>
  <c r="AV95" i="1" s="1"/>
  <c r="BB100" i="1"/>
  <c r="AX100" i="1" s="1"/>
  <c r="J36" i="4"/>
  <c r="AW98" i="1" s="1"/>
  <c r="AT98" i="1" s="1"/>
  <c r="J38" i="3"/>
  <c r="AW97" i="1"/>
  <c r="AT97" i="1" s="1"/>
  <c r="J36" i="10"/>
  <c r="AW105" i="1" s="1"/>
  <c r="AT105" i="1" s="1"/>
  <c r="AZ100" i="1"/>
  <c r="AV100" i="1" s="1"/>
  <c r="F38" i="3"/>
  <c r="BA97" i="1" s="1"/>
  <c r="J36" i="5"/>
  <c r="AW99" i="1" s="1"/>
  <c r="AT99" i="1" s="1"/>
  <c r="F36" i="8"/>
  <c r="BA103" i="1" s="1"/>
  <c r="F36" i="5"/>
  <c r="BA99" i="1" s="1"/>
  <c r="F38" i="6"/>
  <c r="BA101" i="1" s="1"/>
  <c r="J36" i="8"/>
  <c r="AW103" i="1" s="1"/>
  <c r="AT103" i="1" s="1"/>
  <c r="BC100" i="1"/>
  <c r="AY100" i="1" s="1"/>
  <c r="J38" i="6"/>
  <c r="AW101" i="1" s="1"/>
  <c r="AT101" i="1" s="1"/>
  <c r="J36" i="9"/>
  <c r="AW104" i="1" s="1"/>
  <c r="AT104" i="1" s="1"/>
  <c r="BB95" i="1"/>
  <c r="AX95" i="1" s="1"/>
  <c r="BD100" i="1"/>
  <c r="J38" i="2"/>
  <c r="AW96" i="1" s="1"/>
  <c r="AT96" i="1" s="1"/>
  <c r="T132" i="4" l="1"/>
  <c r="R132" i="4"/>
  <c r="BK128" i="5"/>
  <c r="J128" i="5" s="1"/>
  <c r="J96" i="5" s="1"/>
  <c r="J109" i="5" s="1"/>
  <c r="T142" i="2"/>
  <c r="J30" i="9"/>
  <c r="J32" i="9" s="1"/>
  <c r="AG104" i="1" s="1"/>
  <c r="AN104" i="1" s="1"/>
  <c r="J127" i="9"/>
  <c r="J97" i="9" s="1"/>
  <c r="AN105" i="1"/>
  <c r="R142" i="2"/>
  <c r="P142" i="2"/>
  <c r="AU96" i="1" s="1"/>
  <c r="AU95" i="1" s="1"/>
  <c r="P132" i="4"/>
  <c r="AU98" i="1" s="1"/>
  <c r="J43" i="3"/>
  <c r="J43" i="6"/>
  <c r="J41" i="10"/>
  <c r="J41" i="8"/>
  <c r="BK142" i="2"/>
  <c r="J142" i="2" s="1"/>
  <c r="J98" i="2" s="1"/>
  <c r="J32" i="2" s="1"/>
  <c r="J34" i="2" s="1"/>
  <c r="AG96" i="1" s="1"/>
  <c r="AN96" i="1" s="1"/>
  <c r="J140" i="3"/>
  <c r="J99" i="3" s="1"/>
  <c r="BK132" i="4"/>
  <c r="J132" i="4" s="1"/>
  <c r="J96" i="4" s="1"/>
  <c r="J113" i="4" s="1"/>
  <c r="J32" i="7"/>
  <c r="J34" i="7" s="1"/>
  <c r="AG102" i="1" s="1"/>
  <c r="AN102" i="1" s="1"/>
  <c r="J129" i="5"/>
  <c r="J97" i="5" s="1"/>
  <c r="AN97" i="1"/>
  <c r="BD94" i="1"/>
  <c r="W36" i="1" s="1"/>
  <c r="AN103" i="1"/>
  <c r="AN101" i="1"/>
  <c r="BA95" i="1"/>
  <c r="BA100" i="1"/>
  <c r="AW100" i="1" s="1"/>
  <c r="AT100" i="1" s="1"/>
  <c r="BB94" i="1"/>
  <c r="W34" i="1" s="1"/>
  <c r="AU100" i="1"/>
  <c r="J118" i="3"/>
  <c r="J111" i="6"/>
  <c r="J107" i="8"/>
  <c r="AZ94" i="1"/>
  <c r="AV94" i="1" s="1"/>
  <c r="AK32" i="1" s="1"/>
  <c r="J113" i="10"/>
  <c r="BC94" i="1"/>
  <c r="AY94" i="1" s="1"/>
  <c r="J30" i="5" l="1"/>
  <c r="J32" i="5" s="1"/>
  <c r="AG99" i="1" s="1"/>
  <c r="AN99" i="1" s="1"/>
  <c r="J41" i="9"/>
  <c r="J43" i="2"/>
  <c r="J30" i="4"/>
  <c r="J32" i="4" s="1"/>
  <c r="AG98" i="1" s="1"/>
  <c r="AN98" i="1" s="1"/>
  <c r="J43" i="7"/>
  <c r="AU94" i="1"/>
  <c r="BA94" i="1"/>
  <c r="W33" i="1" s="1"/>
  <c r="AW95" i="1"/>
  <c r="AT95" i="1" s="1"/>
  <c r="W32" i="1"/>
  <c r="AX94" i="1"/>
  <c r="J121" i="2"/>
  <c r="AG95" i="1"/>
  <c r="AG100" i="1"/>
  <c r="AN100" i="1" s="1"/>
  <c r="W35" i="1"/>
  <c r="J41" i="5" l="1"/>
  <c r="AN95" i="1"/>
  <c r="J41" i="4"/>
  <c r="AW94" i="1"/>
  <c r="AK33" i="1" s="1"/>
  <c r="AG94" i="1"/>
  <c r="AK26" i="1" s="1"/>
  <c r="AK29" i="1" s="1"/>
  <c r="AK38" i="1" l="1"/>
  <c r="AG109" i="1"/>
  <c r="AT94" i="1"/>
  <c r="AN94" i="1" l="1"/>
  <c r="AN109" i="1" s="1"/>
</calcChain>
</file>

<file path=xl/sharedStrings.xml><?xml version="1.0" encoding="utf-8"?>
<sst xmlns="http://schemas.openxmlformats.org/spreadsheetml/2006/main" count="10357" uniqueCount="1744">
  <si>
    <t>Export Komplet</t>
  </si>
  <si>
    <t/>
  </si>
  <si>
    <t>2.0</t>
  </si>
  <si>
    <t>False</t>
  </si>
  <si>
    <t>{863239f0-8ea0-45c4-bf6e-f34dd26e4a77}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</si>
  <si>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</si>
  <si>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</si>
  <si>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</si>
  <si>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</si>
  <si>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</si>
  <si>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</si>
  <si>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</si>
  <si>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</si>
  <si>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</si>
  <si>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</si>
  <si>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>Dátum:</t>
  </si>
  <si>
    <t>Objednávateľ:</t>
  </si>
  <si>
    <t>IČO:</t>
  </si>
  <si>
    <t>Stredisko služieb školám a školským zariadeniam Pe</t>
  </si>
  <si>
    <t>IČ DPH:</t>
  </si>
  <si>
    <t>Zhotoviteľ:</t>
  </si>
  <si>
    <t xml:space="preserve"> </t>
  </si>
  <si>
    <t>Projektant:</t>
  </si>
  <si>
    <t>Ing. arch. Marián Mikuš - ATELIÉR M</t>
  </si>
  <si>
    <t>True</t>
  </si>
  <si>
    <t>0,01</t>
  </si>
  <si>
    <t>Spracovateľ:</t>
  </si>
  <si>
    <t>Ing. Michaela Blašková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</si>
  <si>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</si>
  <si>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</si>
  <si>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</si>
  <si>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</si>
  <si>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</si>
  <si>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</si>
  <si>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</si>
  <si>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</si>
  <si>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</si>
  <si>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</si>
  <si>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</si>
  <si>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</si>
  <si>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</si>
  <si>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</si>
  <si>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</si>
  <si>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</si>
  <si>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</si>
  <si>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</si>
  <si>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</si>
  <si>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</si>
  <si>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</si>
  <si>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</si>
  <si>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</si>
  <si>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</si>
  <si>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</si>
  <si>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</si>
  <si>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</si>
  <si>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</si>
  <si>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</si>
  <si>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</si>
  <si>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</si>
  <si>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</si>
  <si>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</si>
  <si>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</si>
  <si>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</si>
  <si>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</si>
  <si>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</si>
  <si>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</si>
  <si>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</si>
  <si>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</si>
  <si>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</si>
  <si>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</si>
  <si>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</si>
  <si>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</si>
  <si>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</si>
  <si>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</si>
  <si>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</si>
  <si>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</si>
  <si>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Stavebná časť</t>
  </si>
  <si>
    <t>STA</t>
  </si>
  <si>
    <t>1</t>
  </si>
  <si>
    <t>{b461e09e-c615-4276-80d3-518d345d7d8a}</t>
  </si>
  <si>
    <t>/</t>
  </si>
  <si>
    <t>B</t>
  </si>
  <si>
    <t>BLOK B - HP</t>
  </si>
  <si>
    <t>Časť</t>
  </si>
  <si>
    <t>2</t>
  </si>
  <si>
    <t>{c17e6f54-ca05-41b2-a226-e8565c4061d5}</t>
  </si>
  <si>
    <t>C</t>
  </si>
  <si>
    <t>BLOK C - DJ 55</t>
  </si>
  <si>
    <t>{ba646abb-b83c-407f-b888-21a3ea1f1d90}</t>
  </si>
  <si>
    <t>02</t>
  </si>
  <si>
    <t>Zdravotechnika</t>
  </si>
  <si>
    <t>{6a42f5c6-99f2-4a54-9fee-c8c6c69bb974}</t>
  </si>
  <si>
    <t>03</t>
  </si>
  <si>
    <t>Plynoinštalácia</t>
  </si>
  <si>
    <t>{e9acd1bd-113a-4708-baa3-b37a47e6074d}</t>
  </si>
  <si>
    <t>04</t>
  </si>
  <si>
    <t>Vykurovanie</t>
  </si>
  <si>
    <t>{99fb3199-ac0a-45b5-ba18-49102cc8af2a}</t>
  </si>
  <si>
    <t>001</t>
  </si>
  <si>
    <t>Montáž</t>
  </si>
  <si>
    <t>{7175d88d-da71-416c-8160-759bdc4b8ae3}</t>
  </si>
  <si>
    <t>002</t>
  </si>
  <si>
    <t>Demontáž</t>
  </si>
  <si>
    <t>{16551a7e-d8fd-4545-95e2-4195de853c00}</t>
  </si>
  <si>
    <t>05</t>
  </si>
  <si>
    <t>Elektroinštalácia</t>
  </si>
  <si>
    <t>{66ee74af-8b03-4569-8643-fb9c3d907784}</t>
  </si>
  <si>
    <t>06</t>
  </si>
  <si>
    <t>Vzduchotechnika</t>
  </si>
  <si>
    <t>{72e75ef6-e563-4604-b93c-49a8d305f127}</t>
  </si>
  <si>
    <t>07</t>
  </si>
  <si>
    <t>Kuchyňa</t>
  </si>
  <si>
    <t>{aefcddc9-df32-4b89-b79a-dce4cc0e9f54}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</si>
  <si>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</si>
  <si>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</si>
  <si>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</si>
  <si>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</si>
  <si>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</si>
  <si>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</si>
  <si>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Stavebná časť</t>
  </si>
  <si>
    <t>Časť:</t>
  </si>
  <si>
    <t>B - BLOK B - HP</t>
  </si>
  <si>
    <t>p.č. 2221, 2220 a 2223, k.ú. Petržalka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</si>
  <si>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</si>
  <si>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</si>
  <si>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</si>
  <si>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</si>
  <si>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</si>
  <si>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</si>
  <si>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</si>
  <si>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</si>
  <si>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</si>
  <si>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</si>
  <si>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</si>
  <si>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</si>
  <si>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</si>
  <si>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</si>
  <si>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</si>
  <si>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</si>
  <si>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</si>
  <si>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</si>
  <si>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</si>
  <si>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</si>
  <si>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</si>
  <si>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</si>
  <si>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</si>
  <si>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</si>
  <si>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</si>
  <si>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2) Ostatné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</si>
  <si>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</si>
  <si>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</si>
  <si>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</si>
  <si>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</si>
  <si>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</si>
  <si>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</si>
  <si>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</si>
  <si>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</si>
  <si>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</si>
  <si>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</si>
  <si>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</si>
  <si>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</si>
  <si>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</si>
  <si>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</si>
  <si>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</si>
  <si>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</si>
  <si>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87</t>
  </si>
  <si>
    <t>K</t>
  </si>
  <si>
    <t>132211101.S</t>
  </si>
  <si>
    <t>Hĺbenie rýh šírky do 600 mm v  hornine tr.3 súdržných - ručným náradím</t>
  </si>
  <si>
    <t>m3</t>
  </si>
  <si>
    <t>4</t>
  </si>
  <si>
    <t>-1405529103</t>
  </si>
  <si>
    <t>88</t>
  </si>
  <si>
    <t>132211119.S</t>
  </si>
  <si>
    <t>Príplatok za lepivosť pri hĺbení rýh š do 600 mm ručným náradím v hornine tr. 3</t>
  </si>
  <si>
    <t>141515865</t>
  </si>
  <si>
    <t>10</t>
  </si>
  <si>
    <t>139711101.S</t>
  </si>
  <si>
    <t>Výkop v uzavretých priestoroch s naložením výkopu na dopravný prostriedok v hornine 1 až 4</t>
  </si>
  <si>
    <t>-1728561073</t>
  </si>
  <si>
    <t>Zakladanie</t>
  </si>
  <si>
    <t>89</t>
  </si>
  <si>
    <t>273321411.S</t>
  </si>
  <si>
    <t>Betón základových dosiek, železový (bez výstuže), tr. C 25/30</t>
  </si>
  <si>
    <t>1787963203</t>
  </si>
  <si>
    <t>90</t>
  </si>
  <si>
    <t>273351215.S</t>
  </si>
  <si>
    <t>Debnenie stien základových dosiek, zhotovenie-dielce</t>
  </si>
  <si>
    <t>m2</t>
  </si>
  <si>
    <t>-1522458978</t>
  </si>
  <si>
    <t>91</t>
  </si>
  <si>
    <t>273351216.S</t>
  </si>
  <si>
    <t>Debnenie stien základových dosiek, odstránenie-dielce</t>
  </si>
  <si>
    <t>-110937603</t>
  </si>
  <si>
    <t>92</t>
  </si>
  <si>
    <t>273362021.S</t>
  </si>
  <si>
    <t>Výstuž základových dosiek zo zvár. sietí KARI</t>
  </si>
  <si>
    <t>t</t>
  </si>
  <si>
    <t>776109776</t>
  </si>
  <si>
    <t>93</t>
  </si>
  <si>
    <t>274313612.S</t>
  </si>
  <si>
    <t>Betón základových pásov, prostý tr. C 20/25</t>
  </si>
  <si>
    <t>-1998171882</t>
  </si>
  <si>
    <t>3</t>
  </si>
  <si>
    <t>Zvislé a kompletné konštrukcie</t>
  </si>
  <si>
    <t>79</t>
  </si>
  <si>
    <t>311275031.S</t>
  </si>
  <si>
    <t>Murivo nosné (m3) z pórobetónových tvárnic hladkých pevnosti P2 až P4, nad 400 do 600 kg/m3 hrúbky 300 mm</t>
  </si>
  <si>
    <t>997075085</t>
  </si>
  <si>
    <t>16</t>
  </si>
  <si>
    <t>317161122.S</t>
  </si>
  <si>
    <t>Pórobetónový preklad nenosný šírky 100 mm, výšky 250 mm, dĺžky 1200 mm</t>
  </si>
  <si>
    <t>ks</t>
  </si>
  <si>
    <t>-98811694</t>
  </si>
  <si>
    <t>17</t>
  </si>
  <si>
    <t>317161124.S</t>
  </si>
  <si>
    <t>Pórobetónový preklad nenosný šírky 100 mm, výšky 250 mm, dĺžky 2000 mm</t>
  </si>
  <si>
    <t>340300216</t>
  </si>
  <si>
    <t>78</t>
  </si>
  <si>
    <t>317161553.S</t>
  </si>
  <si>
    <t>Pórobetónový preklad nosný šírky 300 mm, výšky 249 mm, dĺžky 1750 mm</t>
  </si>
  <si>
    <t>-1984707493</t>
  </si>
  <si>
    <t>19</t>
  </si>
  <si>
    <t>342272031.S</t>
  </si>
  <si>
    <t>Priečky z pórobetónových tvárnic hladkých s objemovou hmotnosťou do 600 kg/m3 hrúbky 100 mm</t>
  </si>
  <si>
    <t>752888087</t>
  </si>
  <si>
    <t>Vodorovné konštrukcie</t>
  </si>
  <si>
    <t>94</t>
  </si>
  <si>
    <t>434311116.S</t>
  </si>
  <si>
    <t>Stupne dusané na terén alebo dosku z betónu bez poteru, so zahladením povrchu tr. C 20/25</t>
  </si>
  <si>
    <t>m</t>
  </si>
  <si>
    <t>1297080874</t>
  </si>
  <si>
    <t>95</t>
  </si>
  <si>
    <t>434351141.S</t>
  </si>
  <si>
    <t>Debnenie stupňov na podstupňovej doske alebo na teréne pôdorysne priamočiarych zhotovenie</t>
  </si>
  <si>
    <t>1165073189</t>
  </si>
  <si>
    <t>96</t>
  </si>
  <si>
    <t>434351142.S</t>
  </si>
  <si>
    <t>Debnenie stupňov na podstupňovej doske alebo na teréne pôdorysne priamočiarych odstránenie</t>
  </si>
  <si>
    <t>-1681306332</t>
  </si>
  <si>
    <t>6</t>
  </si>
  <si>
    <t>Úpravy povrchov, podlahy, osadenie</t>
  </si>
  <si>
    <t>611459171.S</t>
  </si>
  <si>
    <t>Vyspravenie vnútorných omietok stropov v rozsahu do 15%</t>
  </si>
  <si>
    <t>-1307830361</t>
  </si>
  <si>
    <t>21</t>
  </si>
  <si>
    <t>611460111.S</t>
  </si>
  <si>
    <t>Príprava vnútorného podkladu stropov na silno a nerovnomerne nasiakavé podklady regulátorom nasiakavosti</t>
  </si>
  <si>
    <t>1098837983</t>
  </si>
  <si>
    <t>22</t>
  </si>
  <si>
    <t>611460226.S</t>
  </si>
  <si>
    <t>Vnútorná stierka stropov, hr. 1 mm</t>
  </si>
  <si>
    <t>-1355181951</t>
  </si>
  <si>
    <t>23</t>
  </si>
  <si>
    <t>611460272.S</t>
  </si>
  <si>
    <t>Vnútorná omietka stropov sadrová, hr. 10 mm</t>
  </si>
  <si>
    <t>-1678926902</t>
  </si>
  <si>
    <t>24</t>
  </si>
  <si>
    <t>612451071.S</t>
  </si>
  <si>
    <t>Vyspravenie vnútorných omietok stien v rozsahu do 15%</t>
  </si>
  <si>
    <t>1751511726</t>
  </si>
  <si>
    <t>25</t>
  </si>
  <si>
    <t>612460226.S</t>
  </si>
  <si>
    <t>Vnútorná stierka stien, hr. 1 mm</t>
  </si>
  <si>
    <t>1650892507</t>
  </si>
  <si>
    <t>26</t>
  </si>
  <si>
    <t>612460272.S</t>
  </si>
  <si>
    <t>Vnútorná omietka stien sadrová, hr. 10 mm</t>
  </si>
  <si>
    <t>-1578317626</t>
  </si>
  <si>
    <t>27</t>
  </si>
  <si>
    <t>631312611.S</t>
  </si>
  <si>
    <t>Mazanina z betónu prostého (m3) tr. C 16/20 hr.nad 50 do 80 mm</t>
  </si>
  <si>
    <t>-2124836610</t>
  </si>
  <si>
    <t>28</t>
  </si>
  <si>
    <t>631362021.S</t>
  </si>
  <si>
    <t>Výstuž mazanín z betónov (z kameniva) a z ľahkých betónov zo zváraných sietí z drôtov typu KARI</t>
  </si>
  <si>
    <t>-511584357</t>
  </si>
  <si>
    <t>29</t>
  </si>
  <si>
    <t>632001051.S</t>
  </si>
  <si>
    <t>Zhotovenie jednonásobného penetračného náteru podláh</t>
  </si>
  <si>
    <t>-1838808121</t>
  </si>
  <si>
    <t>30</t>
  </si>
  <si>
    <t>M</t>
  </si>
  <si>
    <t>585520009100.S</t>
  </si>
  <si>
    <t>Základný penetračný náter na zvýšenie priľnavosti k nasiakavému podkladu</t>
  </si>
  <si>
    <t>kg</t>
  </si>
  <si>
    <t>8</t>
  </si>
  <si>
    <t>-270466640</t>
  </si>
  <si>
    <t>31</t>
  </si>
  <si>
    <t>632452641.S</t>
  </si>
  <si>
    <t>Cementová samonivelizačná stierka, hr. 2 mm</t>
  </si>
  <si>
    <t>-1265404171</t>
  </si>
  <si>
    <t>32</t>
  </si>
  <si>
    <t>632452641.S1</t>
  </si>
  <si>
    <t>Cementová samonivelizačná stierka, hr. 1,5 mm</t>
  </si>
  <si>
    <t>2002767388</t>
  </si>
  <si>
    <t>84</t>
  </si>
  <si>
    <t>632452642.S.1</t>
  </si>
  <si>
    <t>Cementová samonivelizačná stierka, hr. 3 mm</t>
  </si>
  <si>
    <t>-1852295625</t>
  </si>
  <si>
    <t>97</t>
  </si>
  <si>
    <t>642942111.S</t>
  </si>
  <si>
    <t>Osadenie oceľovej dverovej zárubne alebo rámu, plochy otvoru do 2,5 m2</t>
  </si>
  <si>
    <t>1240299490</t>
  </si>
  <si>
    <t>98</t>
  </si>
  <si>
    <t>553310001700.S</t>
  </si>
  <si>
    <t>Zárubňa kovová šxv 300-1195x500-1970 a 2100 mm, jednodielna zamurovacia</t>
  </si>
  <si>
    <t>-567769666</t>
  </si>
  <si>
    <t>9</t>
  </si>
  <si>
    <t>Ostatné konštrukcie a práce-búranie</t>
  </si>
  <si>
    <t>35</t>
  </si>
  <si>
    <t>952901111.S</t>
  </si>
  <si>
    <t>Vyčistenie budov pri výške podlaží do 4 m</t>
  </si>
  <si>
    <t>1178263088</t>
  </si>
  <si>
    <t>962031132.S</t>
  </si>
  <si>
    <t>Búranie priečok alebo vybúranie otvorov plochy nad 4 m2 z tehál pálených, plných alebo dutých hr. do 150 mm,  -0,19600t</t>
  </si>
  <si>
    <t>-1789958171</t>
  </si>
  <si>
    <t>81</t>
  </si>
  <si>
    <t>962032231.S</t>
  </si>
  <si>
    <t>Búranie muriva alebo vybúranie otvorov plochy nad 4 m2 nadzákladového z tehál pálených, vápenopieskových, cementových na maltu,  -1,90500t</t>
  </si>
  <si>
    <t>-1683377021</t>
  </si>
  <si>
    <t>965042141.S</t>
  </si>
  <si>
    <t>Búranie podkladov pod dlažby, liatych dlažieb a mazanín,betón alebo liaty asfalt hr.do 100 mm, plochy nad 4 m2 -2,20000t</t>
  </si>
  <si>
    <t>9869367</t>
  </si>
  <si>
    <t>965043441.S</t>
  </si>
  <si>
    <t>Búranie podkladov pod dlažby, liatych dlažieb a mazanín,betón s poterom,teracom hr.do 150 mm,  plochy nad 4 m2 -2,20000t</t>
  </si>
  <si>
    <t>-592328567</t>
  </si>
  <si>
    <t>965049120.S</t>
  </si>
  <si>
    <t>Príplatok za búranie betónovej mazaniny so zváranou sieťou alebo rabicovým pletivom hr. nad 100 mm</t>
  </si>
  <si>
    <t>-423620649</t>
  </si>
  <si>
    <t>965081812.S</t>
  </si>
  <si>
    <t>Búranie dlažieb, z kamen., cement., terazzových, čadičových alebo keramických, hr. nad 10 mm,  -0,06500t</t>
  </si>
  <si>
    <t>1496911887</t>
  </si>
  <si>
    <t>82</t>
  </si>
  <si>
    <t>968061115.S</t>
  </si>
  <si>
    <t>Demontáž okien drevených, 1 bm obvodu - 0,008t</t>
  </si>
  <si>
    <t>-1167313891</t>
  </si>
  <si>
    <t>968061116.S</t>
  </si>
  <si>
    <t>Demontáž dverí drevených, 1 bm obvodu - 0,012t</t>
  </si>
  <si>
    <t>937061418</t>
  </si>
  <si>
    <t>83</t>
  </si>
  <si>
    <t>968071116.S</t>
  </si>
  <si>
    <t>Demontáž okien a dverí vchodových kovových, 1 bm obvodu - 0,005t</t>
  </si>
  <si>
    <t>527692449</t>
  </si>
  <si>
    <t>5</t>
  </si>
  <si>
    <t>978011191.S</t>
  </si>
  <si>
    <t>Otlčenie omietok stropov vnútorných vápenných alebo vápennocementových v rozsahu do 100 %,  -0,05000t</t>
  </si>
  <si>
    <t>1705750301</t>
  </si>
  <si>
    <t>11</t>
  </si>
  <si>
    <t>979081111.S</t>
  </si>
  <si>
    <t>Odvoz sutiny a vybúraných hmôt na skládku do 1 km</t>
  </si>
  <si>
    <t>1133686498</t>
  </si>
  <si>
    <t>12</t>
  </si>
  <si>
    <t>979081121.S</t>
  </si>
  <si>
    <t>Odvoz sutiny a vybúraných hmôt na skládku za každý ďalší 1 km</t>
  </si>
  <si>
    <t>2872746</t>
  </si>
  <si>
    <t>13</t>
  </si>
  <si>
    <t>979082111.S</t>
  </si>
  <si>
    <t>Vnútrostavenisková doprava sutiny a vybúraných hmôt do 10 m</t>
  </si>
  <si>
    <t>699809880</t>
  </si>
  <si>
    <t>14</t>
  </si>
  <si>
    <t>979089012.S</t>
  </si>
  <si>
    <t>Poplatok za skladovanie - betón, tehly, dlaždice (17 01) ostatné</t>
  </si>
  <si>
    <t>1349247342</t>
  </si>
  <si>
    <t>99</t>
  </si>
  <si>
    <t>Presun hmôt HSV</t>
  </si>
  <si>
    <t>36</t>
  </si>
  <si>
    <t>999281111.S</t>
  </si>
  <si>
    <t>Presun hmôt pre opravy a údržbu objektov vrátane vonkajších plášťov výšky do 25 m</t>
  </si>
  <si>
    <t>516046660</t>
  </si>
  <si>
    <t>PSV</t>
  </si>
  <si>
    <t>Práce a dodávky PSV</t>
  </si>
  <si>
    <t>711</t>
  </si>
  <si>
    <t>Izolácie proti vode a vlhkosti</t>
  </si>
  <si>
    <t>37</t>
  </si>
  <si>
    <t>711111001.S</t>
  </si>
  <si>
    <t>Zhotovenie izolácie proti zemnej vlhkosti vodorovná náterom penetračným za studena</t>
  </si>
  <si>
    <t>-71206440</t>
  </si>
  <si>
    <t>38</t>
  </si>
  <si>
    <t>111630002800.S</t>
  </si>
  <si>
    <t>Penetračný náter na živičnej báze s obsahom rozpoušťadiel</t>
  </si>
  <si>
    <t>l</t>
  </si>
  <si>
    <t>598028273</t>
  </si>
  <si>
    <t>39</t>
  </si>
  <si>
    <t>711141559.S</t>
  </si>
  <si>
    <t>Zhotovenie  izolácie proti zemnej vlhkosti a tlakovej vode vodorovná NAIP pritavením</t>
  </si>
  <si>
    <t>300640478</t>
  </si>
  <si>
    <t>40</t>
  </si>
  <si>
    <t>628310000900.S</t>
  </si>
  <si>
    <t>Pás asfaltový s jemným posypom hr. 4,0 mm</t>
  </si>
  <si>
    <t>-813505976</t>
  </si>
  <si>
    <t>41</t>
  </si>
  <si>
    <t>711210100.S</t>
  </si>
  <si>
    <t>Zhotovenie dvojnásobnej izol. stierky pod keramické obklady v interiéri na ploche vodorovnej</t>
  </si>
  <si>
    <t>-901218950</t>
  </si>
  <si>
    <t>42</t>
  </si>
  <si>
    <t>245610000400.S</t>
  </si>
  <si>
    <t>Stierka hydroizolačná na báze syntetickej živice, (tekutá hydroizolačná fólia)</t>
  </si>
  <si>
    <t>-218495480</t>
  </si>
  <si>
    <t>43</t>
  </si>
  <si>
    <t>247710007700.S</t>
  </si>
  <si>
    <t>Pás tesniaci š. 120 mm, na utesnenie rohových a spojovacích škár pri aplikácii hydroizolácií</t>
  </si>
  <si>
    <t>844649862</t>
  </si>
  <si>
    <t>44</t>
  </si>
  <si>
    <t>998711101.S</t>
  </si>
  <si>
    <t>Presun hmôt pre izoláciu proti vode v objektoch výšky do 6 m</t>
  </si>
  <si>
    <t>2051159010</t>
  </si>
  <si>
    <t>713</t>
  </si>
  <si>
    <t>Izolácie tepelné</t>
  </si>
  <si>
    <t>45</t>
  </si>
  <si>
    <t>713120010.S</t>
  </si>
  <si>
    <t>Zakrývanie tepelnej izolácie podláh fóliou</t>
  </si>
  <si>
    <t>-159925701</t>
  </si>
  <si>
    <t>46</t>
  </si>
  <si>
    <t>283230011400.S</t>
  </si>
  <si>
    <t>Krycia PE fólia hr. 0,12 mm</t>
  </si>
  <si>
    <t>91573094</t>
  </si>
  <si>
    <t>47</t>
  </si>
  <si>
    <t>713122111.S</t>
  </si>
  <si>
    <t>Montáž tepelnej izolácie podláh polystyrénom, kladeným voľne v jednej vrstve</t>
  </si>
  <si>
    <t>1911429346</t>
  </si>
  <si>
    <t>48</t>
  </si>
  <si>
    <t>283750001400.S</t>
  </si>
  <si>
    <t>Doska XPS hr. 30 mm, zateplenie soklov, suterénov, podláh, terás, striech, cestné staviteľstvo</t>
  </si>
  <si>
    <t>1322829096</t>
  </si>
  <si>
    <t>85</t>
  </si>
  <si>
    <t>713122121.S</t>
  </si>
  <si>
    <t>Montáž tepelnej izolácie podláh polystyrénom, kladeným voľne v dvoch vrstvách</t>
  </si>
  <si>
    <t>1030162696</t>
  </si>
  <si>
    <t>86</t>
  </si>
  <si>
    <t>283750000400.S</t>
  </si>
  <si>
    <t>Doska XPS hr. 20 mm, zateplenie soklov, suterénov, podláh</t>
  </si>
  <si>
    <t>-1573889565</t>
  </si>
  <si>
    <t>49</t>
  </si>
  <si>
    <t>998713101.S</t>
  </si>
  <si>
    <t>Presun hmôt pre izolácie tepelné v objektoch výšky do 6 m</t>
  </si>
  <si>
    <t>293302579</t>
  </si>
  <si>
    <t>763</t>
  </si>
  <si>
    <t>Konštrukcie - drevostavby</t>
  </si>
  <si>
    <t>50</t>
  </si>
  <si>
    <t>763120011</t>
  </si>
  <si>
    <t>Sadrokartónová inštalačná predstena pre sanitárne zariadenia, dvojité opláštenie, doska 2xRBI 12,5 mm</t>
  </si>
  <si>
    <t>-1947371832</t>
  </si>
  <si>
    <t>51</t>
  </si>
  <si>
    <t>998763301</t>
  </si>
  <si>
    <t>Presun hmôt pre sádrokartónové konštrukcie v objektoch výšky do 7 m</t>
  </si>
  <si>
    <t>-143955900</t>
  </si>
  <si>
    <t>766</t>
  </si>
  <si>
    <t>Konštrukcie stolárske</t>
  </si>
  <si>
    <t>116</t>
  </si>
  <si>
    <t>766621081.S</t>
  </si>
  <si>
    <t>Montáž okna plastového na PUR penu</t>
  </si>
  <si>
    <t>963214356</t>
  </si>
  <si>
    <t>117</t>
  </si>
  <si>
    <t>611410000100.S2</t>
  </si>
  <si>
    <t>Plastové výsuvné okno, vxš 1250x1200 mm</t>
  </si>
  <si>
    <t>-1942500644</t>
  </si>
  <si>
    <t>118</t>
  </si>
  <si>
    <t>766621400.S</t>
  </si>
  <si>
    <t>Montáž okien plastových s hydroizolačnými ISO páskami (exteriérová a interiérová)</t>
  </si>
  <si>
    <t>-1546387284</t>
  </si>
  <si>
    <t>119</t>
  </si>
  <si>
    <t>283290006100.S</t>
  </si>
  <si>
    <t>Tesniaca paropriepustná fólia polymér-flísová, š. 290 mm, dĺ. 30 m, pre tesnenie pripájacej škáry okenného rámu a muriva z exteriéru</t>
  </si>
  <si>
    <t>-271092718</t>
  </si>
  <si>
    <t>120</t>
  </si>
  <si>
    <t>283290006200.S</t>
  </si>
  <si>
    <t>Tesniaca paronepriepustná fólia polymér-flísová, š. 70 mm, dĺ. 30 m, pre tesnenie pripájacej škáry okenného rámu a muriva z interiéru</t>
  </si>
  <si>
    <t>-682755563</t>
  </si>
  <si>
    <t>121</t>
  </si>
  <si>
    <t>611410000100.S</t>
  </si>
  <si>
    <t>Plastové vchodové dvere, vxš 2020x1550 mm, izolačné dvojsklo</t>
  </si>
  <si>
    <t>-1453522453</t>
  </si>
  <si>
    <t>122</t>
  </si>
  <si>
    <t>611410000100.S1</t>
  </si>
  <si>
    <t>Plastové okno, vxš 1800x3600 mm, izolačné trojsklo</t>
  </si>
  <si>
    <t>-630518536</t>
  </si>
  <si>
    <t>123</t>
  </si>
  <si>
    <t>611410000100.S2.1</t>
  </si>
  <si>
    <t>Plastové okno, vxš 500x1800 mm, izolačné trojsklo</t>
  </si>
  <si>
    <t>1699407148</t>
  </si>
  <si>
    <t>124</t>
  </si>
  <si>
    <t>766662112.S</t>
  </si>
  <si>
    <t>Montáž dverového krídla otočného jednokrídlového poldrážkového, do existujúcej zárubne, vrátane kovania</t>
  </si>
  <si>
    <t>-284669166</t>
  </si>
  <si>
    <t>125</t>
  </si>
  <si>
    <t>549150000600.S</t>
  </si>
  <si>
    <t>Kľučka dverová a rozeta 2x, nehrdzavejúca oceľ, povrch nerez brúsený</t>
  </si>
  <si>
    <t>1928461906</t>
  </si>
  <si>
    <t>126</t>
  </si>
  <si>
    <t>611610000400.S</t>
  </si>
  <si>
    <t>Dvere vnútorné jednokrídlové, šírka 600-900 mm, výplň papierová voština, povrch fólia, plné</t>
  </si>
  <si>
    <t>2127589883</t>
  </si>
  <si>
    <t>127</t>
  </si>
  <si>
    <t>611610000400.S1</t>
  </si>
  <si>
    <t>Dvere vnútorné jednokrídlové, šírka 600-900 mm, výplň papierová voština, povrch fólia, s mriežkou</t>
  </si>
  <si>
    <t>637574718</t>
  </si>
  <si>
    <t>63</t>
  </si>
  <si>
    <t>998766101.S</t>
  </si>
  <si>
    <t>Presun hmot pre konštrukcie stolárske v objektoch výšky do 6 m</t>
  </si>
  <si>
    <t>-2006131326</t>
  </si>
  <si>
    <t>767</t>
  </si>
  <si>
    <t>Konštrukcie doplnkové kovové</t>
  </si>
  <si>
    <t>64</t>
  </si>
  <si>
    <t>767310010.S</t>
  </si>
  <si>
    <t>Montáž strešného svetlíka neotváravého do plochej strechy</t>
  </si>
  <si>
    <t>-1592807823</t>
  </si>
  <si>
    <t>65</t>
  </si>
  <si>
    <t>611310008100.S</t>
  </si>
  <si>
    <t>Strešné svetlík, šxv 1050x1050 mm, do plochej strechy</t>
  </si>
  <si>
    <t>1914904909</t>
  </si>
  <si>
    <t>7</t>
  </si>
  <si>
    <t>767311822.S</t>
  </si>
  <si>
    <t>Demontáž svetlíka polykarbonátového bodového, štvorhranného alebo obdĺžnikového, priechod svetla nad 0,5 do 1 m2  -0,0255t</t>
  </si>
  <si>
    <t>149286231</t>
  </si>
  <si>
    <t>114</t>
  </si>
  <si>
    <t>767590215.S</t>
  </si>
  <si>
    <t>Montáž čistiacej rohože gumovo - hliníkovej na podlahu</t>
  </si>
  <si>
    <t>-1811482347</t>
  </si>
  <si>
    <t>115</t>
  </si>
  <si>
    <t>697510001000.S</t>
  </si>
  <si>
    <t>Hliníkovo - gumová samočistiaca rohož, výška rohože 27 mm</t>
  </si>
  <si>
    <t>1930520379</t>
  </si>
  <si>
    <t>66</t>
  </si>
  <si>
    <t>998767101.S</t>
  </si>
  <si>
    <t>Presun hmôt pre kovové stavebné doplnkové konštrukcie v objektoch výšky do 6 m</t>
  </si>
  <si>
    <t>1707349662</t>
  </si>
  <si>
    <t>771</t>
  </si>
  <si>
    <t>Podlahy z dlaždíc</t>
  </si>
  <si>
    <t>67</t>
  </si>
  <si>
    <t>771571112.S</t>
  </si>
  <si>
    <t>Montáž podláh z dlaždíc keramických do malty veľ. 300 x 300 mm</t>
  </si>
  <si>
    <t>-2139987186</t>
  </si>
  <si>
    <t>68</t>
  </si>
  <si>
    <t>597740001000.S</t>
  </si>
  <si>
    <t>Dlaždice keramické s protišmykovým povrchom, lxv 300x300 mm, jednofarebné</t>
  </si>
  <si>
    <t>1673169786</t>
  </si>
  <si>
    <t>69</t>
  </si>
  <si>
    <t>998771101.S</t>
  </si>
  <si>
    <t>Presun hmôt pre podlahy z dlaždíc v objektoch výšky do 6m</t>
  </si>
  <si>
    <t>1183416654</t>
  </si>
  <si>
    <t>776</t>
  </si>
  <si>
    <t>Podlahy povlakové</t>
  </si>
  <si>
    <t>776511810.S</t>
  </si>
  <si>
    <t>Odstránenie povlakových podláh z nášľapnej plochy lepených bez podložky,  -0,00100t</t>
  </si>
  <si>
    <t>-904352397</t>
  </si>
  <si>
    <t>70</t>
  </si>
  <si>
    <t>776521100.S</t>
  </si>
  <si>
    <t>Lepenie povlakových podláh z PVC homogénnych pásov</t>
  </si>
  <si>
    <t>-540822162</t>
  </si>
  <si>
    <t>71</t>
  </si>
  <si>
    <t>284110002100.S</t>
  </si>
  <si>
    <t>Podlaha PVC homogénna, hrúbka do 3 mm</t>
  </si>
  <si>
    <t>1446722669</t>
  </si>
  <si>
    <t>72</t>
  </si>
  <si>
    <t>998776101.S</t>
  </si>
  <si>
    <t>Presun hmôt pre podlahy povlakové v objektoch výšky do 6 m</t>
  </si>
  <si>
    <t>1035921518</t>
  </si>
  <si>
    <t>781</t>
  </si>
  <si>
    <t>Obklady</t>
  </si>
  <si>
    <t>73</t>
  </si>
  <si>
    <t>781441020.S</t>
  </si>
  <si>
    <t>Montáž obkladov vnútor. stien z obkladačiek kladených do malty veľ. 300x300 mm</t>
  </si>
  <si>
    <t>-801508741</t>
  </si>
  <si>
    <t>74</t>
  </si>
  <si>
    <t>597640001510.S</t>
  </si>
  <si>
    <t>Obkladačky keramické, lxv 300x300 mm</t>
  </si>
  <si>
    <t>-118872784</t>
  </si>
  <si>
    <t>75</t>
  </si>
  <si>
    <t>998781101.S</t>
  </si>
  <si>
    <t>Presun hmôt pre obklady keramické v objektoch výšky do 6 m</t>
  </si>
  <si>
    <t>786500738</t>
  </si>
  <si>
    <t>784</t>
  </si>
  <si>
    <t>Maľby</t>
  </si>
  <si>
    <t>76</t>
  </si>
  <si>
    <t>784452261</t>
  </si>
  <si>
    <t>Maľby z maliarskych zmesí Primalex, Farmal, ručne nanášané jednonásobné základné na podklad jemnozrnný  výšky do 3,80 m</t>
  </si>
  <si>
    <t>1752589426</t>
  </si>
  <si>
    <t>77</t>
  </si>
  <si>
    <t>784463221</t>
  </si>
  <si>
    <t>Štrukturovaný povrch s olejovou farbou na stenách, schodisku na podklad jemnozrnný výšky do 3,80 m</t>
  </si>
  <si>
    <t>-1058411880</t>
  </si>
  <si>
    <t>C - BLOK C - DJ 55</t>
  </si>
  <si>
    <t>324026397</t>
  </si>
  <si>
    <t>-422177904</t>
  </si>
  <si>
    <t>-388952421</t>
  </si>
  <si>
    <t>342272041.S</t>
  </si>
  <si>
    <t>Priečky z pórobetónových tvárnic hladkých s objemovou hmotnosťou do 600 kg/m3 hrúbky 125 mm</t>
  </si>
  <si>
    <t>23198215</t>
  </si>
  <si>
    <t>342272051.S</t>
  </si>
  <si>
    <t>Priečky z pórobetónových tvárnic hladkých s objemovou hmotnosťou do 600 kg/m3 hrúbky 150 mm</t>
  </si>
  <si>
    <t>-979112580</t>
  </si>
  <si>
    <t>-887376652</t>
  </si>
  <si>
    <t>-2146584840</t>
  </si>
  <si>
    <t>-1091097116</t>
  </si>
  <si>
    <t>-1025961046</t>
  </si>
  <si>
    <t>235309922</t>
  </si>
  <si>
    <t>-897244416</t>
  </si>
  <si>
    <t>1118206750</t>
  </si>
  <si>
    <t>515859581</t>
  </si>
  <si>
    <t>539237073</t>
  </si>
  <si>
    <t>15</t>
  </si>
  <si>
    <t>1874555704</t>
  </si>
  <si>
    <t>632452642.S</t>
  </si>
  <si>
    <t>-938005133</t>
  </si>
  <si>
    <t>-149051577</t>
  </si>
  <si>
    <t>18</t>
  </si>
  <si>
    <t>2026401160</t>
  </si>
  <si>
    <t>-2113652314</t>
  </si>
  <si>
    <t>1103164785</t>
  </si>
  <si>
    <t>-886521405</t>
  </si>
  <si>
    <t>-1116755187</t>
  </si>
  <si>
    <t>2083249726</t>
  </si>
  <si>
    <t>-598566741</t>
  </si>
  <si>
    <t>836818246</t>
  </si>
  <si>
    <t>-1994333259</t>
  </si>
  <si>
    <t>-1286805699</t>
  </si>
  <si>
    <t>-553534138</t>
  </si>
  <si>
    <t>685825786</t>
  </si>
  <si>
    <t>-1155610858</t>
  </si>
  <si>
    <t>-587375900</t>
  </si>
  <si>
    <t>167231789</t>
  </si>
  <si>
    <t>33</t>
  </si>
  <si>
    <t>-1547631711</t>
  </si>
  <si>
    <t>34</t>
  </si>
  <si>
    <t>1142267312</t>
  </si>
  <si>
    <t>-2096101041</t>
  </si>
  <si>
    <t>1043753216</t>
  </si>
  <si>
    <t>-242144825</t>
  </si>
  <si>
    <t>975443535</t>
  </si>
  <si>
    <t>417277507</t>
  </si>
  <si>
    <t>1697994271</t>
  </si>
  <si>
    <t>1349990355</t>
  </si>
  <si>
    <t>-474339766</t>
  </si>
  <si>
    <t>1692023694</t>
  </si>
  <si>
    <t>-1462057022</t>
  </si>
  <si>
    <t>291621596</t>
  </si>
  <si>
    <t>339872148</t>
  </si>
  <si>
    <t>49471941</t>
  </si>
  <si>
    <t>1466504020</t>
  </si>
  <si>
    <t>1161502209</t>
  </si>
  <si>
    <t>1961595912</t>
  </si>
  <si>
    <t>-1409073870</t>
  </si>
  <si>
    <t>52</t>
  </si>
  <si>
    <t>673686553</t>
  </si>
  <si>
    <t>53</t>
  </si>
  <si>
    <t>-1740047140</t>
  </si>
  <si>
    <t>54</t>
  </si>
  <si>
    <t>-1413159123</t>
  </si>
  <si>
    <t>55</t>
  </si>
  <si>
    <t>1244181739</t>
  </si>
  <si>
    <t>56</t>
  </si>
  <si>
    <t>1305241598</t>
  </si>
  <si>
    <t>57</t>
  </si>
  <si>
    <t>431414402</t>
  </si>
  <si>
    <t>58</t>
  </si>
  <si>
    <t>-1590588732</t>
  </si>
  <si>
    <t>59</t>
  </si>
  <si>
    <t>1535132046</t>
  </si>
  <si>
    <t>60</t>
  </si>
  <si>
    <t>-2109454203</t>
  </si>
  <si>
    <t>61</t>
  </si>
  <si>
    <t>-873026639</t>
  </si>
  <si>
    <t>62</t>
  </si>
  <si>
    <t>737260365</t>
  </si>
  <si>
    <t>-1241872476</t>
  </si>
  <si>
    <t>-608421480</t>
  </si>
  <si>
    <t>02 - Zdravotechnika</t>
  </si>
  <si>
    <t xml:space="preserve">                                         </t>
  </si>
  <si>
    <t>D1 - PRÁCE A DODÁVKY HSV</t>
  </si>
  <si>
    <t xml:space="preserve">    1 - ZEMNE PRÁCE</t>
  </si>
  <si>
    <t xml:space="preserve">    3 - ZVISLÉ A KOMPLETNÉ KONŠTRUKCIE</t>
  </si>
  <si>
    <t xml:space="preserve">    4 - VODOROVNÉ KONŠTRUKCIE</t>
  </si>
  <si>
    <t xml:space="preserve">    8 - RÚROVÉ VEDENIA</t>
  </si>
  <si>
    <t xml:space="preserve">    9 - OSTATNÉ KONŠTRUKCIE A PRÁCE</t>
  </si>
  <si>
    <t>D2 - PRÁCE A DODÁVKY PSV</t>
  </si>
  <si>
    <t xml:space="preserve">    721 - Vnútorná kanalizácia</t>
  </si>
  <si>
    <t xml:space="preserve">    722 - Vnútorný vodovod</t>
  </si>
  <si>
    <t xml:space="preserve">    725 - Zariaďovacie predmety</t>
  </si>
  <si>
    <t xml:space="preserve">    767 - Konštrukcie doplnk. kovové stavebné</t>
  </si>
  <si>
    <t>D1</t>
  </si>
  <si>
    <t>PRÁCE A DODÁVKY HSV</t>
  </si>
  <si>
    <t>ZEMNE PRÁCE</t>
  </si>
  <si>
    <t>13120-1201</t>
  </si>
  <si>
    <t>Hĺbenie jám zapaž. v horn. tr. 3 do 100 m3</t>
  </si>
  <si>
    <t>13220-1201</t>
  </si>
  <si>
    <t>Hĺbenie rýh šírka do 2 m v horn. tr. 3 do 100 m3</t>
  </si>
  <si>
    <t>16220-7111</t>
  </si>
  <si>
    <t>Vodor. premiestnenie výkop. horn. 1-4 50 m</t>
  </si>
  <si>
    <t>16270-1105</t>
  </si>
  <si>
    <t>Vodorovné premiestnenie výkopu do 10000 m horn. tr. 1-4</t>
  </si>
  <si>
    <t>16270-1109</t>
  </si>
  <si>
    <t>Príplatok za každých ďalších 1000 m nad 10000 m horn. tr. 1-4</t>
  </si>
  <si>
    <t>17410-1101</t>
  </si>
  <si>
    <t>Zásyp zhutnený jám, rýh, šachiet alebo okolo objektu</t>
  </si>
  <si>
    <t>17510-1101</t>
  </si>
  <si>
    <t>Obsyp potrubia bez prehodenia sypaniny</t>
  </si>
  <si>
    <t>ZVISLÉ A KOMPLETNÉ KONŠTRUKCIE</t>
  </si>
  <si>
    <t>38694-2112</t>
  </si>
  <si>
    <t>Montáž odlučovačov tuku veľkosť T 3 alebo T 4</t>
  </si>
  <si>
    <t>kus</t>
  </si>
  <si>
    <t>286 80030R</t>
  </si>
  <si>
    <t>Lapač tuku PLT 2 s poklopom</t>
  </si>
  <si>
    <t>VODOROVNÉ KONŠTRUKCIE</t>
  </si>
  <si>
    <t>45157-3111</t>
  </si>
  <si>
    <t>Lôžko pod potrubie, stoky v otv. výk. z piesku a štrkopiesku</t>
  </si>
  <si>
    <t>581 532570</t>
  </si>
  <si>
    <t>Piesok technický KP 012-A</t>
  </si>
  <si>
    <t>583 373680</t>
  </si>
  <si>
    <t>Štrkopiesok 0-63</t>
  </si>
  <si>
    <t>45232-1111</t>
  </si>
  <si>
    <t>Podkladové dosky zo želbet. tr. B 7,5 (C8/10) v otv. výk. pod potrubie</t>
  </si>
  <si>
    <t>45235-1101</t>
  </si>
  <si>
    <t>Debnenie podkladových dosiek a sedlových lôžok pod potrubie v otvorenom výkope</t>
  </si>
  <si>
    <t>RÚROVÉ VEDENIA</t>
  </si>
  <si>
    <t>87131-3121</t>
  </si>
  <si>
    <t>Montáž potrubia z kanalizačných rúr z PVC v otvorenom výkope do 20% DN 150, tesnenie gum. krúžkami</t>
  </si>
  <si>
    <t>286 110140</t>
  </si>
  <si>
    <t>Rúrka PVC kanalizačná spoj gum. krúžkom 125x3,2x1000</t>
  </si>
  <si>
    <t>89210-1111</t>
  </si>
  <si>
    <t>Skúška tesnosti kanalizačného potrubia DN do 200 vodou</t>
  </si>
  <si>
    <t>89480-8015</t>
  </si>
  <si>
    <t>Montáž revíznej šachty z PVC, DN šachty 600, DN potrubia 160, hl. do 1500 mm</t>
  </si>
  <si>
    <t>286 5A2331</t>
  </si>
  <si>
    <t>TEGRA 600 - dno šachtové - 600/160-T - RF150000</t>
  </si>
  <si>
    <t>286 5A2405</t>
  </si>
  <si>
    <t>TEGRA 600 - rúra šachtová vlnovcová s hrdlom ID600x3650 - RP365000</t>
  </si>
  <si>
    <t>286 5A2451</t>
  </si>
  <si>
    <t>TEGRA 600 - tesnenie šacht. rúry  600 - RF999900</t>
  </si>
  <si>
    <t>286 5A2511</t>
  </si>
  <si>
    <t>TEGRA 600 - poklop plastový D600 WAVIN A15 - RF999000</t>
  </si>
  <si>
    <t>286 5A2512</t>
  </si>
  <si>
    <t>TEGRA 600 - tesnenie k poklopu plastovému A15/600 - 4046042</t>
  </si>
  <si>
    <t>OSTATNÉ KONŠTRUKCIE A PRÁCE</t>
  </si>
  <si>
    <t>96902-1121</t>
  </si>
  <si>
    <t>Vybúranie kanalizačného potrubia DN do 200 mm</t>
  </si>
  <si>
    <t>97403-1132</t>
  </si>
  <si>
    <t>Vysekanie rýh v tehelnom murive hl. do 5 cm š. do 7 cm</t>
  </si>
  <si>
    <t>99827-6101</t>
  </si>
  <si>
    <t>Presun hmôt pre potrubie z rúr plast. a sklolam. v otv. výk.</t>
  </si>
  <si>
    <t>D2</t>
  </si>
  <si>
    <t>PRÁCE A DODÁVKY PSV</t>
  </si>
  <si>
    <t>71340-0821</t>
  </si>
  <si>
    <t>Odstránenie tep. izolácie pásov alebo fólií z potrubia</t>
  </si>
  <si>
    <t>71340-1104</t>
  </si>
  <si>
    <t>Montáž rúrok z PE hr. do 10 mm, vnút. priemer do 38</t>
  </si>
  <si>
    <t>283 771131</t>
  </si>
  <si>
    <t>Izolácia potrubia Mirelon Pro 38 x 20 mm</t>
  </si>
  <si>
    <t>71340-1107</t>
  </si>
  <si>
    <t>Montáž rúrok z PE hr. do 10 mm, vnút. priemer 42-70</t>
  </si>
  <si>
    <t>283 77115R</t>
  </si>
  <si>
    <t>Izolácia potrubia MIRELON STABIL 48x40mm</t>
  </si>
  <si>
    <t>283 771300</t>
  </si>
  <si>
    <t>Spona na MIRELON</t>
  </si>
  <si>
    <t>99871-3201</t>
  </si>
  <si>
    <t>%</t>
  </si>
  <si>
    <t>721</t>
  </si>
  <si>
    <t>Vnútorná kanalizácia</t>
  </si>
  <si>
    <t>721-H-L18</t>
  </si>
  <si>
    <t>Ventil hlavica  HL807 D+M</t>
  </si>
  <si>
    <t>721-H-L7</t>
  </si>
  <si>
    <t>Podomiet zapach uzav pre pračky a umyvačky HL 405 DN 40/50 D+M</t>
  </si>
  <si>
    <t>721.H-L14</t>
  </si>
  <si>
    <t>Podlahova vpust HL 80.1 - D+M</t>
  </si>
  <si>
    <t>721.H-L5</t>
  </si>
  <si>
    <t>Privzdus hlavica HL 900 N  DN75,110 D+M</t>
  </si>
  <si>
    <t>72110-0911</t>
  </si>
  <si>
    <t>Opr. zazátkovanie hrdla kanalizačného potrubia</t>
  </si>
  <si>
    <t>72111-0806</t>
  </si>
  <si>
    <t>Demontáž potrubia z kameninových rúr DN do 200</t>
  </si>
  <si>
    <t>72111-0906</t>
  </si>
  <si>
    <t>Opr. kam. potrubia, vsadenie odbočky do potrubia DN 125</t>
  </si>
  <si>
    <t>80</t>
  </si>
  <si>
    <t>72111-1111</t>
  </si>
  <si>
    <t>Potrubie kanal. z kam. rúr hrdlové glazované prechod PVC - kamenina DN 125</t>
  </si>
  <si>
    <t>72114-0802</t>
  </si>
  <si>
    <t>Demontáž potrubia z liatinových rúr DN do 100</t>
  </si>
  <si>
    <t>72114-0916</t>
  </si>
  <si>
    <t>Opr. liat. potrubia, prepojenie stávajúceho potrubia DN 125</t>
  </si>
  <si>
    <t>72117-1107</t>
  </si>
  <si>
    <t>Potrubie kanal. z PVC-U rúr hrdlových odpadné D 75x1,8</t>
  </si>
  <si>
    <t>72117-1109</t>
  </si>
  <si>
    <t>Potrubie kanal. z PVC-U rúr hrdlových odpadné D 110x2,2</t>
  </si>
  <si>
    <t>72117-1110</t>
  </si>
  <si>
    <t>Potrubie kanal. z PVC-U rúr hrdlových odpadné D 125x3,2</t>
  </si>
  <si>
    <t>72117-1112</t>
  </si>
  <si>
    <t>Potrubie kanal. z PVC-U rúr hrdlových odpadné D 160/3,2</t>
  </si>
  <si>
    <t>72117-1803</t>
  </si>
  <si>
    <t>Demontáž potrubia z PVC rúr D do 75</t>
  </si>
  <si>
    <t>72117-1808</t>
  </si>
  <si>
    <t>Demontáž potrubia z PVC rúr D do 114</t>
  </si>
  <si>
    <t>72117-1809</t>
  </si>
  <si>
    <t>Demontáž potrubia z PVC rúr D do 160</t>
  </si>
  <si>
    <t>100</t>
  </si>
  <si>
    <t>72117-3204</t>
  </si>
  <si>
    <t>Potrubie kanal. z PVC rúr pripojovacie D 40x1.8</t>
  </si>
  <si>
    <t>102</t>
  </si>
  <si>
    <t>72117-3205</t>
  </si>
  <si>
    <t>Potrubie kanal. z PVC rúr pripojovacie D 50x1.8</t>
  </si>
  <si>
    <t>104</t>
  </si>
  <si>
    <t>72117-3206</t>
  </si>
  <si>
    <t>Potrubie kanal. z PVC rúr pripojovacie D 63x1.8</t>
  </si>
  <si>
    <t>106</t>
  </si>
  <si>
    <t>72119-4104</t>
  </si>
  <si>
    <t>Vyvedenie a upevnenie kanal. výpustiek D 40x1.8</t>
  </si>
  <si>
    <t>108</t>
  </si>
  <si>
    <t>72119-4105</t>
  </si>
  <si>
    <t>Vyvedenie a upevnenie kanal. výpustiek D 50x1.8</t>
  </si>
  <si>
    <t>110</t>
  </si>
  <si>
    <t>72119-4109</t>
  </si>
  <si>
    <t>Vyvedenie a upevnenie kanal. výpustiek D 110x2.3</t>
  </si>
  <si>
    <t>112</t>
  </si>
  <si>
    <t>72129-0111</t>
  </si>
  <si>
    <t>Skúška tesnosti kanalizácie vodou do DN 125</t>
  </si>
  <si>
    <t>72129-0821</t>
  </si>
  <si>
    <t>Vnútrost. prem. vybúr. kanaliz. vodor. do 100m v obj. do 6m</t>
  </si>
  <si>
    <t>72130-0922</t>
  </si>
  <si>
    <t>Opr. kanaliz. prečistenie ležatých zvodov do DN 300</t>
  </si>
  <si>
    <t>99872-1201</t>
  </si>
  <si>
    <t>Presun hmôt pre vnút. kanalizáciu v objektoch výšky do 6 m</t>
  </si>
  <si>
    <t>722</t>
  </si>
  <si>
    <t>Vnútorný vodovod</t>
  </si>
  <si>
    <t>72213-0801</t>
  </si>
  <si>
    <t>Demontáž potrubia z oceľ. rúrok závitových DN do 25</t>
  </si>
  <si>
    <t>72213-0802</t>
  </si>
  <si>
    <t>Demontáž potrubia z oceľ. rúrok závitových DN do 40</t>
  </si>
  <si>
    <t>72213-0805</t>
  </si>
  <si>
    <t>Demontáž potrubia z oceľ. rúrok závitových DN do 80</t>
  </si>
  <si>
    <t>72213-0913</t>
  </si>
  <si>
    <t>Opr. vodov. ocel. potrubia závit. prerezanie rúrky do DN 25</t>
  </si>
  <si>
    <t>128</t>
  </si>
  <si>
    <t>72213-0916</t>
  </si>
  <si>
    <t>Opr. vodov. ocel. potrubia závit. prerezanie rúrky do DN 50</t>
  </si>
  <si>
    <t>130</t>
  </si>
  <si>
    <t>72213-0919</t>
  </si>
  <si>
    <t>Opr. vodov. ocel. potrubia závit. prerezanie rúrky do DN 100</t>
  </si>
  <si>
    <t>132</t>
  </si>
  <si>
    <t>72213-1913</t>
  </si>
  <si>
    <t>Opr. vodov. ocel. potr. záv. vsadenie odbočky do potr. DN 25</t>
  </si>
  <si>
    <t>súbor</t>
  </si>
  <si>
    <t>134</t>
  </si>
  <si>
    <t>72213-1917</t>
  </si>
  <si>
    <t>Opr. vodov. ocel. potr. záv. vsadenie odbočky do potr. DN 65</t>
  </si>
  <si>
    <t>136</t>
  </si>
  <si>
    <t>72213-1932</t>
  </si>
  <si>
    <t>Opr. vodov. ocel. potr. záv. prepojenie stáv. potrubia DN 20</t>
  </si>
  <si>
    <t>138</t>
  </si>
  <si>
    <t>72213-1933</t>
  </si>
  <si>
    <t>Opr. vodov. ocel. potr. záv. prepojenie stáv. potrubia DN 25</t>
  </si>
  <si>
    <t>140</t>
  </si>
  <si>
    <t>72213-1935</t>
  </si>
  <si>
    <t>Opr. vodov. ocel. potr. záv. prepojenie stáv. potrubia DN 40</t>
  </si>
  <si>
    <t>142</t>
  </si>
  <si>
    <t>72213-1937</t>
  </si>
  <si>
    <t>Opr. vodov. ocel. potr. záv. prepojenie stáv. potrubia DN 65</t>
  </si>
  <si>
    <t>144</t>
  </si>
  <si>
    <t>72213-1938</t>
  </si>
  <si>
    <t>Opr. vodov. ocel. potr. záv. prepojenie stáv. potrubia DN 80</t>
  </si>
  <si>
    <t>146</t>
  </si>
  <si>
    <t>286 1D0202</t>
  </si>
  <si>
    <t>Potrubie vodovodné HDPE - 32x3,0 - 2160032</t>
  </si>
  <si>
    <t>148</t>
  </si>
  <si>
    <t>286 1D0206</t>
  </si>
  <si>
    <t>Potrubie vodovodné HDPE - 75x6,8 - 2160075</t>
  </si>
  <si>
    <t>150</t>
  </si>
  <si>
    <t>286 1D0207</t>
  </si>
  <si>
    <t>Potrubie vodovodné HDPE - 90x8,2 - 2160090</t>
  </si>
  <si>
    <t>152</t>
  </si>
  <si>
    <t>72217-3202</t>
  </si>
  <si>
    <t>Potrubie vodovodné plastové PE-Xa spoj násuvnou objímkou kovovou D 20x2,8 mm Rehau</t>
  </si>
  <si>
    <t>154</t>
  </si>
  <si>
    <t>72217-3203</t>
  </si>
  <si>
    <t>Potrubie vodovodné plastové PE-Xa spoj násuvnou objímkou kovovou D 25x3,5 mm Rehau</t>
  </si>
  <si>
    <t>156</t>
  </si>
  <si>
    <t>72217-3204</t>
  </si>
  <si>
    <t>Potrubie vodovodné plastové PE-Xa spoj násuvnou objímkou kovovou D 32x4,4 mm Rehau</t>
  </si>
  <si>
    <t>158</t>
  </si>
  <si>
    <t>72217-3205</t>
  </si>
  <si>
    <t>Potrubie vodovodné plastové PE-Xa spoj násuvnou objímkou kovovou D 40x5,4 mm Rehau</t>
  </si>
  <si>
    <t>160</t>
  </si>
  <si>
    <t>72217-3206</t>
  </si>
  <si>
    <t>Potrubie vodovodné plastové PE-Xa spoj násuvnou objímkou kovovou D 50x6,9 mm Rehau</t>
  </si>
  <si>
    <t>162</t>
  </si>
  <si>
    <t>72218-1812</t>
  </si>
  <si>
    <t>Demontáž plsteného pása z rúr do D 50</t>
  </si>
  <si>
    <t>164</t>
  </si>
  <si>
    <t>72218-2111</t>
  </si>
  <si>
    <t>Ochrana potrubia izoláciou Mirelon DN 16</t>
  </si>
  <si>
    <t>166</t>
  </si>
  <si>
    <t>72218-2112</t>
  </si>
  <si>
    <t>Ochrana potrubia izoláciou Mirelon DN 20</t>
  </si>
  <si>
    <t>168</t>
  </si>
  <si>
    <t>72218-2113</t>
  </si>
  <si>
    <t>Ochrana potrubia izoláciou Mirelon DN 25</t>
  </si>
  <si>
    <t>170</t>
  </si>
  <si>
    <t>72218-2114</t>
  </si>
  <si>
    <t>Ochrana potrubia izoláciou Mirelon DN 32</t>
  </si>
  <si>
    <t>172</t>
  </si>
  <si>
    <t>72219-0901</t>
  </si>
  <si>
    <t>Opr. uzatvorenie alebo otvorenie vodov. potrubia</t>
  </si>
  <si>
    <t>174</t>
  </si>
  <si>
    <t>72222-0141</t>
  </si>
  <si>
    <t>Nástenka pre viacvrstvové rúrky na nalisovanie D 16xR 1/2 s jedným závitom</t>
  </si>
  <si>
    <t>176</t>
  </si>
  <si>
    <t>72222-0862</t>
  </si>
  <si>
    <t>Demontáž armatúr vodov. s 2 závitmi G do 5/4</t>
  </si>
  <si>
    <t>178</t>
  </si>
  <si>
    <t>72222-0863</t>
  </si>
  <si>
    <t>Demontáž armatúr vodov. s 2 závitmi G 6/4</t>
  </si>
  <si>
    <t>180</t>
  </si>
  <si>
    <t>72222-0865</t>
  </si>
  <si>
    <t>Demontáž armatúr vodov. s 2 závitmi G 2 1/2</t>
  </si>
  <si>
    <t>182</t>
  </si>
  <si>
    <t>72222-1127</t>
  </si>
  <si>
    <t>Armat. vodov. s 1 závitom, ventil výtokový K3D G 1/2</t>
  </si>
  <si>
    <t>184</t>
  </si>
  <si>
    <t>272 331120</t>
  </si>
  <si>
    <t>Hadica gumová stud. voda čierna d 16/23</t>
  </si>
  <si>
    <t>186</t>
  </si>
  <si>
    <t>72223-9101</t>
  </si>
  <si>
    <t>Montáž vodov. armatúr s 2 závitmi G 1/2</t>
  </si>
  <si>
    <t>188</t>
  </si>
  <si>
    <t>422 3K0101</t>
  </si>
  <si>
    <t>Uzáver guľový voda páčka 1/2"-</t>
  </si>
  <si>
    <t>190</t>
  </si>
  <si>
    <t>72223-9102</t>
  </si>
  <si>
    <t>Montáž vodov. armatúr s 2 závitmi G 3/4</t>
  </si>
  <si>
    <t>192</t>
  </si>
  <si>
    <t>422 3K0102</t>
  </si>
  <si>
    <t>Uzáver guľový voda páčka 3/4"-</t>
  </si>
  <si>
    <t>194</t>
  </si>
  <si>
    <t>72223-9103</t>
  </si>
  <si>
    <t>Montáž vodov. armatúr s 2 závitmi G 1</t>
  </si>
  <si>
    <t>196</t>
  </si>
  <si>
    <t>422 3K0103</t>
  </si>
  <si>
    <t>Uzáver guľový voda  páčka 1"</t>
  </si>
  <si>
    <t>198</t>
  </si>
  <si>
    <t>422 5E0753</t>
  </si>
  <si>
    <t>Ventil priechodný STRÖMAX-D - 1"- 1412573</t>
  </si>
  <si>
    <t>200</t>
  </si>
  <si>
    <t>101</t>
  </si>
  <si>
    <t>72223-9104</t>
  </si>
  <si>
    <t>Montáž vodov. armatúr s 2 závitmi G 5/4</t>
  </si>
  <si>
    <t>202</t>
  </si>
  <si>
    <t>422 3K0104</t>
  </si>
  <si>
    <t>Uzáver guľový voda  páčka 5/4"-</t>
  </si>
  <si>
    <t>204</t>
  </si>
  <si>
    <t>103</t>
  </si>
  <si>
    <t>72223-9105</t>
  </si>
  <si>
    <t>Montáž vodov. armatúr s 2 závitmi G 6/4</t>
  </si>
  <si>
    <t>206</t>
  </si>
  <si>
    <t>422 5E0755</t>
  </si>
  <si>
    <t>Ventil priechodný STRÖMAX-D - 1 1/2"- 1412575</t>
  </si>
  <si>
    <t>208</t>
  </si>
  <si>
    <t>105</t>
  </si>
  <si>
    <t>72223-9107</t>
  </si>
  <si>
    <t>Montáž vodov. armatúr s 2 závitmi G 2 1/2</t>
  </si>
  <si>
    <t>210</t>
  </si>
  <si>
    <t>422 3K0279</t>
  </si>
  <si>
    <t>Uzáver guľový voda 2"1/2 - 5125150212</t>
  </si>
  <si>
    <t>212</t>
  </si>
  <si>
    <t>107</t>
  </si>
  <si>
    <t>72229-0226</t>
  </si>
  <si>
    <t>Tlakové skúšky vodov. potrubia závitového do DN 50</t>
  </si>
  <si>
    <t>214</t>
  </si>
  <si>
    <t>72229-0229</t>
  </si>
  <si>
    <t>Tlakové skúšky vodov. potrubia závitového do DN 100</t>
  </si>
  <si>
    <t>216</t>
  </si>
  <si>
    <t>109</t>
  </si>
  <si>
    <t>72229-0234</t>
  </si>
  <si>
    <t>Preplachovanie a dezinfekcia vodov. potrubia do DN 80</t>
  </si>
  <si>
    <t>218</t>
  </si>
  <si>
    <t>72229-0821</t>
  </si>
  <si>
    <t>Vnútrost. prem. vybúr. vodovodu vodor. do 100m v obj. do 6m</t>
  </si>
  <si>
    <t>220</t>
  </si>
  <si>
    <t>111</t>
  </si>
  <si>
    <t>99872-2201</t>
  </si>
  <si>
    <t>Presun hmôt pre vnút. vodovod v objektoch výšky do 6 m</t>
  </si>
  <si>
    <t>222</t>
  </si>
  <si>
    <t>725</t>
  </si>
  <si>
    <t>Zariaďovacie predmety</t>
  </si>
  <si>
    <t>72511-0811</t>
  </si>
  <si>
    <t>Demontáž záchodov splachovacích s nádržou</t>
  </si>
  <si>
    <t>224</t>
  </si>
  <si>
    <t>113</t>
  </si>
  <si>
    <t>72511-9110</t>
  </si>
  <si>
    <t>Montáž splach. nádrží bez roh. ventila stredne polož.</t>
  </si>
  <si>
    <t>226</t>
  </si>
  <si>
    <t>551 471320</t>
  </si>
  <si>
    <t>Splachovač stredne, nízko pol. s roh. ventilom štandardná kvalita</t>
  </si>
  <si>
    <t>228</t>
  </si>
  <si>
    <t>72511-9213</t>
  </si>
  <si>
    <t>Montáž záchodových mís závesných</t>
  </si>
  <si>
    <t>230</t>
  </si>
  <si>
    <t>642 3D1741R1</t>
  </si>
  <si>
    <t>Misa WC závesná BABY</t>
  </si>
  <si>
    <t>232</t>
  </si>
  <si>
    <t>642 3D174R</t>
  </si>
  <si>
    <t>Misa WC závesná</t>
  </si>
  <si>
    <t>234</t>
  </si>
  <si>
    <t>642 3D9102R</t>
  </si>
  <si>
    <t>Montážny rám pre závesné WC -</t>
  </si>
  <si>
    <t>236</t>
  </si>
  <si>
    <t>72511-9309</t>
  </si>
  <si>
    <t>Príplatok za použitie silikónového tmelu 0,30 kg/kus</t>
  </si>
  <si>
    <t>238</t>
  </si>
  <si>
    <t>72521-0821</t>
  </si>
  <si>
    <t>Demontáž umývadiel bez výtokových armatúr</t>
  </si>
  <si>
    <t>240</t>
  </si>
  <si>
    <t>72521-9201</t>
  </si>
  <si>
    <t>Montáž umývadiel keramických so záp. uzáv. na konzoly</t>
  </si>
  <si>
    <t>242</t>
  </si>
  <si>
    <t>642 1K0205</t>
  </si>
  <si>
    <t>Umývadlo  55 cm  , biele</t>
  </si>
  <si>
    <t>244</t>
  </si>
  <si>
    <t>642 1K020R</t>
  </si>
  <si>
    <t>Umývadlo BABY 50 cm , biele</t>
  </si>
  <si>
    <t>246</t>
  </si>
  <si>
    <t>72524-9107</t>
  </si>
  <si>
    <t>Montáž sprchových kútov ostatných typov</t>
  </si>
  <si>
    <t>248</t>
  </si>
  <si>
    <t>552 1E3915</t>
  </si>
  <si>
    <t>Vanička sprchovacia obluk -  80+ DVERE</t>
  </si>
  <si>
    <t>250</t>
  </si>
  <si>
    <t>72533-9101</t>
  </si>
  <si>
    <t>Montáž výleviek keramic., liat, a i. hmoty bez výtok armat. a splach nádrže</t>
  </si>
  <si>
    <t>252</t>
  </si>
  <si>
    <t>551 470100</t>
  </si>
  <si>
    <t>Splachovač K731 bez roh. ventila</t>
  </si>
  <si>
    <t>254</t>
  </si>
  <si>
    <t>642 7A0101</t>
  </si>
  <si>
    <t>Výlevka MIRA 5104.6, biela</t>
  </si>
  <si>
    <t>256</t>
  </si>
  <si>
    <t>129</t>
  </si>
  <si>
    <t>642 7A9001</t>
  </si>
  <si>
    <t>Mriežka ku výlevke MIRA</t>
  </si>
  <si>
    <t>258</t>
  </si>
  <si>
    <t>72559-0811</t>
  </si>
  <si>
    <t>Vnútr. prem. vybúr. zar. predm. vodor. do 100m v obj. do 6m</t>
  </si>
  <si>
    <t>260</t>
  </si>
  <si>
    <t>131</t>
  </si>
  <si>
    <t>72581-0811</t>
  </si>
  <si>
    <t>Demontáž výtokových ventilov nástenných</t>
  </si>
  <si>
    <t>262</t>
  </si>
  <si>
    <t>551 40059R</t>
  </si>
  <si>
    <t>Ventil výtokový pákový stojankový</t>
  </si>
  <si>
    <t>264</t>
  </si>
  <si>
    <t>133</t>
  </si>
  <si>
    <t>551 F00201</t>
  </si>
  <si>
    <t>Ventil zach.roh.1/2 x 3/8"- VP.00.EKO.010</t>
  </si>
  <si>
    <t>266</t>
  </si>
  <si>
    <t>551 F00205</t>
  </si>
  <si>
    <t>Ventil bat.s fil.roh.1/2 x 1/2"- VP.00.FIL.015</t>
  </si>
  <si>
    <t>268</t>
  </si>
  <si>
    <t>135</t>
  </si>
  <si>
    <t>551 F00206</t>
  </si>
  <si>
    <t>Ventil prac.s fil.roh.1/2 x 3/4"- VP.00.FIL.020</t>
  </si>
  <si>
    <t>270</t>
  </si>
  <si>
    <t>72581-9402</t>
  </si>
  <si>
    <t>Montáž ventilov rohových G 1/2</t>
  </si>
  <si>
    <t>272</t>
  </si>
  <si>
    <t>137</t>
  </si>
  <si>
    <t>72582-0801</t>
  </si>
  <si>
    <t>Demontáž batérií nástenných do G 3/4</t>
  </si>
  <si>
    <t>274</t>
  </si>
  <si>
    <t>72582-9301</t>
  </si>
  <si>
    <t>Montáž batérií umýv. a drez. ostatných typov stojank. G 1/2</t>
  </si>
  <si>
    <t>276</t>
  </si>
  <si>
    <t>139</t>
  </si>
  <si>
    <t>551 439700</t>
  </si>
  <si>
    <t>Batéria umývadlová stojánková G 1/2 štandartná kvalita</t>
  </si>
  <si>
    <t>278</t>
  </si>
  <si>
    <t>72582-9801</t>
  </si>
  <si>
    <t>Montáž batérie drezovej 1-pákovej nástennej</t>
  </si>
  <si>
    <t>280</t>
  </si>
  <si>
    <t>141</t>
  </si>
  <si>
    <t>551 431640</t>
  </si>
  <si>
    <t>Batéria drezová jednopáková nástenná</t>
  </si>
  <si>
    <t>282</t>
  </si>
  <si>
    <t>72583-920R</t>
  </si>
  <si>
    <t>Montáž batérií  nást. G 3/4 zmiešavacia</t>
  </si>
  <si>
    <t>284</t>
  </si>
  <si>
    <t>143</t>
  </si>
  <si>
    <t>484 1G6003</t>
  </si>
  <si>
    <t>Zmiešavač teplej vody termostatický TM 200 -</t>
  </si>
  <si>
    <t>286</t>
  </si>
  <si>
    <t>72584-0850</t>
  </si>
  <si>
    <t>Demontáž batérií sprchových T1954 diferenc. do G 3/4 x 1</t>
  </si>
  <si>
    <t>288</t>
  </si>
  <si>
    <t>145</t>
  </si>
  <si>
    <t>72584-9200</t>
  </si>
  <si>
    <t>Montáž batérií sprch. násten. s nastav. výškou</t>
  </si>
  <si>
    <t>290</t>
  </si>
  <si>
    <t>551 456110</t>
  </si>
  <si>
    <t>Batéria sprchová štandartná kvalita</t>
  </si>
  <si>
    <t>292</t>
  </si>
  <si>
    <t>147</t>
  </si>
  <si>
    <t>72586-0811</t>
  </si>
  <si>
    <t>Demontáž zápachových uzávierok jednoduchých pre zar. predm.</t>
  </si>
  <si>
    <t>294</t>
  </si>
  <si>
    <t>72586-9101</t>
  </si>
  <si>
    <t>Montáž zápach. uzávierok umývadlových D 40</t>
  </si>
  <si>
    <t>296</t>
  </si>
  <si>
    <t>149</t>
  </si>
  <si>
    <t>551 613140R</t>
  </si>
  <si>
    <t>Uzávierka zápach. umýv.   nerez D40</t>
  </si>
  <si>
    <t>298</t>
  </si>
  <si>
    <t>72586-9218</t>
  </si>
  <si>
    <t>Montáž zápach. uzávierok U sifónov + dodávka pre VZT</t>
  </si>
  <si>
    <t>300</t>
  </si>
  <si>
    <t>151</t>
  </si>
  <si>
    <t>72598-0121</t>
  </si>
  <si>
    <t>Dvierka prístupové k inštaláciám z plastov 15/15</t>
  </si>
  <si>
    <t>302</t>
  </si>
  <si>
    <t>72598-0122</t>
  </si>
  <si>
    <t>Dvierka prístupové k inštaláciám z plastov 15/30</t>
  </si>
  <si>
    <t>304</t>
  </si>
  <si>
    <t>153</t>
  </si>
  <si>
    <t>72598-0123</t>
  </si>
  <si>
    <t>Dvierka prístupové k inštaláciám z plastov 40/40</t>
  </si>
  <si>
    <t>306</t>
  </si>
  <si>
    <t>484 B16953R</t>
  </si>
  <si>
    <t>Mriežka krycia 300x300</t>
  </si>
  <si>
    <t>308</t>
  </si>
  <si>
    <t>155</t>
  </si>
  <si>
    <t>99872-5201</t>
  </si>
  <si>
    <t>Presun hmôt pre zariaď. predmety v objektoch výšky do 6 m</t>
  </si>
  <si>
    <t>310</t>
  </si>
  <si>
    <t>Konštrukcie doplnk. kovové stavebné</t>
  </si>
  <si>
    <t>76799-5101</t>
  </si>
  <si>
    <t>Montáž atypických stavebných doplnk. konštrukcií do 5 kg</t>
  </si>
  <si>
    <t>312</t>
  </si>
  <si>
    <t>157</t>
  </si>
  <si>
    <t>99876-7201</t>
  </si>
  <si>
    <t>Presun hmôt pre kovové stav. doplnk. konštr. v objektoch výšky do 6 m</t>
  </si>
  <si>
    <t>314</t>
  </si>
  <si>
    <t>03 - Plynoinštalácia</t>
  </si>
  <si>
    <t xml:space="preserve">    723 - Vnútorný plynovod</t>
  </si>
  <si>
    <t xml:space="preserve">    783 - Nátery</t>
  </si>
  <si>
    <t>D3 - PRÁCE A DODÁVKY M</t>
  </si>
  <si>
    <t xml:space="preserve">    272 - Vedenia rúrové vonkajšie - plynovody</t>
  </si>
  <si>
    <t>13120-1101</t>
  </si>
  <si>
    <t>Hĺbenie jám nezapaž. v horn. tr. 3 do 100 m3</t>
  </si>
  <si>
    <t>16110-1101</t>
  </si>
  <si>
    <t>Zvislé premiestnenie výkopu horn. tr. 1-4 nad 1 m do 2,5 m</t>
  </si>
  <si>
    <t>723</t>
  </si>
  <si>
    <t>Vnútorný plynovod</t>
  </si>
  <si>
    <t>72312-0205</t>
  </si>
  <si>
    <t>Potrubie plyn. ocel. rúrok záv. čier. spoj zvar  DN 32</t>
  </si>
  <si>
    <t>72313-020R1,5</t>
  </si>
  <si>
    <t>Potrubie plyn. ocel. rúrok bralen  DN 32</t>
  </si>
  <si>
    <t>72315-0367</t>
  </si>
  <si>
    <t>Chránička plyn. potrubia D 57/2.9</t>
  </si>
  <si>
    <t>72315-0801</t>
  </si>
  <si>
    <t>Demontáž potrubia ocel. hladk. zvarov. do D 32</t>
  </si>
  <si>
    <t>72316-0204</t>
  </si>
  <si>
    <t>Prípojka k plynomerom spoj. na závit bez ochodzu G 1</t>
  </si>
  <si>
    <t>72316-0334</t>
  </si>
  <si>
    <t>Rozperky prípojok k plynomerom G 1</t>
  </si>
  <si>
    <t>72316-0804</t>
  </si>
  <si>
    <t>Demontáž prípojok k plynomerom na závit bez ochodzu G 1</t>
  </si>
  <si>
    <t>pár</t>
  </si>
  <si>
    <t>72318-5330</t>
  </si>
  <si>
    <t>Potrubie medené tvrdé spájané lisovaním DN 20 ZTI</t>
  </si>
  <si>
    <t>72318-5340</t>
  </si>
  <si>
    <t>Potrubie medené tvrdé spájané lisovaním DN 25 ZTI</t>
  </si>
  <si>
    <t>72319-0901</t>
  </si>
  <si>
    <t>Opr. plyn. potrubia, uzavretie alebo otvorenie potrubia</t>
  </si>
  <si>
    <t>72319-0907</t>
  </si>
  <si>
    <t>Opr. plyn. potrubia, odvzdušnenie a napustenie potrubia</t>
  </si>
  <si>
    <t>72319-0909</t>
  </si>
  <si>
    <t>Opr. plyn. potrubia, neúradná tlak. skúška stávajúceho potr.</t>
  </si>
  <si>
    <t>72323-0103</t>
  </si>
  <si>
    <t>Guľový uzáver priamy PN 5 G 3/4 FF s protipožiarnou armatúrou a 2x vnútorným závitom</t>
  </si>
  <si>
    <t>72323-9103</t>
  </si>
  <si>
    <t>Montáž plynovodných armatúr s 2 závitmi, ostatné typy G 1</t>
  </si>
  <si>
    <t>422 3J0905</t>
  </si>
  <si>
    <t>Kohút guľový s pákovým ovládačom DN 25</t>
  </si>
  <si>
    <t>72326-0801</t>
  </si>
  <si>
    <t>Demontáž plynomerov PS 2,PS 6,PS 10</t>
  </si>
  <si>
    <t>72326-1912</t>
  </si>
  <si>
    <t>Opr. montáž plynomerov s odvzduš. a odskúšaním PS-2, PS-6</t>
  </si>
  <si>
    <t>72329-0821</t>
  </si>
  <si>
    <t>Vnútrost. prem. vybúr. plynovod vodor. do 100m v obj. do 6m</t>
  </si>
  <si>
    <t>99872-3201</t>
  </si>
  <si>
    <t>Presun hmôt pre vnút. plynovod v objektoch výšky do 6 m</t>
  </si>
  <si>
    <t>283 2F0102</t>
  </si>
  <si>
    <t>Páska spodná DENSOLEN AS 39 P - 84 00 16</t>
  </si>
  <si>
    <t>283 2F0106</t>
  </si>
  <si>
    <t>Páska vrchná DENSOLEN R 20 HT - 84 00 26</t>
  </si>
  <si>
    <t>783</t>
  </si>
  <si>
    <t>Nátery</t>
  </si>
  <si>
    <t>78342-4340</t>
  </si>
  <si>
    <t>Nátery synt. potrubia do DN 50mm dvojnás. 1x email +zákl.</t>
  </si>
  <si>
    <t>D3</t>
  </si>
  <si>
    <t>PRÁCE A DODÁVKY M</t>
  </si>
  <si>
    <t>Vedenia rúrové vonkajšie - plynovody</t>
  </si>
  <si>
    <t>80342-0050</t>
  </si>
  <si>
    <t>Predbežná tlaková skúška vodou    50</t>
  </si>
  <si>
    <t>80343-0040</t>
  </si>
  <si>
    <t>Skúška tesnosti potrubia DN do 40</t>
  </si>
  <si>
    <t>80344-0050</t>
  </si>
  <si>
    <t>Hlavná tlaková skúška vzduchom 0,6 MPa  50</t>
  </si>
  <si>
    <t>80990-0005</t>
  </si>
  <si>
    <t>Hodinová zúčtovacia sadzba v tr.5-revízie</t>
  </si>
  <si>
    <t>hod</t>
  </si>
  <si>
    <t>04 - Vykurovanie</t>
  </si>
  <si>
    <t>p.č. 4525, 4526 a 4559/1, k.ú. Petržalka</t>
  </si>
  <si>
    <t>D1 - Potrubie /m/</t>
  </si>
  <si>
    <t>D2 - Armatúry /ks/</t>
  </si>
  <si>
    <t>D3 - Vykurovacie telesá /ks/</t>
  </si>
  <si>
    <t>D4 - Nátery /m/</t>
  </si>
  <si>
    <t>D5 - Tepelné izolácie /m/</t>
  </si>
  <si>
    <t>D6 - Upravená voda napustenie /súb/</t>
  </si>
  <si>
    <t>D7 - Montážny a spojovací materiál /súb/</t>
  </si>
  <si>
    <t>D8 - Skúšky a servis /kompl/</t>
  </si>
  <si>
    <t>Potrubie /m/</t>
  </si>
  <si>
    <t>Pol1</t>
  </si>
  <si>
    <t>Potrubie z oceľových rúr závitových bezošvých nízkotlakých a stredotlakých rozmerov d1/2"</t>
  </si>
  <si>
    <t>Pol2</t>
  </si>
  <si>
    <t>Potrubie z oceľových rúr závitových bezošvých nízkotlakých a stredotlakých rozmerov d3/4"</t>
  </si>
  <si>
    <t>Pol3</t>
  </si>
  <si>
    <t>Potrubie z oceľových rúr závitových bezošvých nízkotlakých a stredotlakých rozmerov d1"</t>
  </si>
  <si>
    <t>Pol4</t>
  </si>
  <si>
    <t>Potrubie z oceľových rúr závitových bezošvých nízkotlakých a stredotlakých rozmerov d5/4"</t>
  </si>
  <si>
    <t>Pol5</t>
  </si>
  <si>
    <t>Čistenie oceľového potrubia a preplach</t>
  </si>
  <si>
    <t>Pol6</t>
  </si>
  <si>
    <t>Tlaková skúška oceľového potrubia</t>
  </si>
  <si>
    <t>Pol7</t>
  </si>
  <si>
    <t>Montáž potrubia</t>
  </si>
  <si>
    <t>Armatúry /ks/</t>
  </si>
  <si>
    <t>Pol8</t>
  </si>
  <si>
    <t>Plniaci a vypúšťací kohút 3/4"</t>
  </si>
  <si>
    <t>Pol9</t>
  </si>
  <si>
    <t>Pripojovacie zverné šróbenie 3/4“.</t>
  </si>
  <si>
    <t>Pol10</t>
  </si>
  <si>
    <t>Guľový kohút uzatvárací 5/4“.</t>
  </si>
  <si>
    <t>Pol11</t>
  </si>
  <si>
    <t>Vyvažovací ventil STAD s vypúšťaním, DN20</t>
  </si>
  <si>
    <t>Pol12</t>
  </si>
  <si>
    <t>Radiátorová armatúra Heimeier Vekolux pre telesá typu VK typ Rp1/2", Kvs=1,23m3/h, pre dvojrúrkový systém</t>
  </si>
  <si>
    <t>Pol13</t>
  </si>
  <si>
    <t>Termostatická hlavica Heimeier typ K biela so zabudovaným snímačom teploty</t>
  </si>
  <si>
    <t>Pol14</t>
  </si>
  <si>
    <t>Automatický odvzdušňovací ventil na radiátor, DN15</t>
  </si>
  <si>
    <t>Pol15</t>
  </si>
  <si>
    <t>Montáž armatúr</t>
  </si>
  <si>
    <t>Vykurovacie telesá /ks/</t>
  </si>
  <si>
    <t>Pol16</t>
  </si>
  <si>
    <t>Doskové vykurovacie telesá KORADO RADIK MATERNELLE výšky 600mm vyhotovenie VKL 32VKL-600x400</t>
  </si>
  <si>
    <t>Pol17</t>
  </si>
  <si>
    <t>Doskové vykurovacie telesá KORADO RADIK MATERNELLE výšky 600mm vyhotovenie VKL 32VKL-600x600</t>
  </si>
  <si>
    <t>Pol18</t>
  </si>
  <si>
    <t>Doskové vykurovacie telesá KORADO RADIK MATERNELLE výšky 600mm vyhotovenie VKL 32VKL-600x800</t>
  </si>
  <si>
    <t>Pol19</t>
  </si>
  <si>
    <t>Pol20</t>
  </si>
  <si>
    <t>Pol21</t>
  </si>
  <si>
    <t>Doskové vykurovacie telesá KORADO RADIK MATERNELLE výšky 600mm vyhotovenie VKL 32VKL-600x1200</t>
  </si>
  <si>
    <t>Pol22</t>
  </si>
  <si>
    <t>Doskové vykurovacie telesá KORADO RADIK MATERNELLE výšky 600mm vyhotovenie VKL 32VKL-600x1400</t>
  </si>
  <si>
    <t>Pol23</t>
  </si>
  <si>
    <t>Pol24</t>
  </si>
  <si>
    <t>Doskové vykurovacie telesá KORADO RADIK MATERNELLE výšky 600mm vyhotovenie VKL 32VKL-600x1800</t>
  </si>
  <si>
    <t>Pol25</t>
  </si>
  <si>
    <t>Montážny balíček na uchytenie telesa na stenu s príslušenstvom</t>
  </si>
  <si>
    <t>Pol26</t>
  </si>
  <si>
    <t>Tlaková skúška vykurovacích telies</t>
  </si>
  <si>
    <t>Pol27</t>
  </si>
  <si>
    <t>Vyregulovanie armatúr na vykurovacích telesách</t>
  </si>
  <si>
    <t>Pol28</t>
  </si>
  <si>
    <t>Montáž vykurovacích telies</t>
  </si>
  <si>
    <t>D4</t>
  </si>
  <si>
    <t>Nátery /m/</t>
  </si>
  <si>
    <t>Pol29</t>
  </si>
  <si>
    <t>Dvojnásobný základný syntetický náter potrubia na odhrzdavenej ploche do d2"</t>
  </si>
  <si>
    <t>Pol30</t>
  </si>
  <si>
    <t>Nátery kovových stavebných doplnkových konštrukcií (m2)</t>
  </si>
  <si>
    <t>Pol31</t>
  </si>
  <si>
    <t>Emailový náter potrubia do DN25</t>
  </si>
  <si>
    <t>D5</t>
  </si>
  <si>
    <t>Tepelné izolácie /m/</t>
  </si>
  <si>
    <t>Pol32</t>
  </si>
  <si>
    <t>Tepelná izolácia s uzatvorenou bunkovou štruktúrou Tubolit DG o hrúbke 19 mm pre potrubie z oceľových rúr  d1/2"</t>
  </si>
  <si>
    <t>Pol33</t>
  </si>
  <si>
    <t>Tepelná izolácia s uzatvorenou bunkovou štruktúrou Tubolit DG o hrúbke 19 mm pre potrubie z oceľových rúr d3/4"</t>
  </si>
  <si>
    <t>Pol34</t>
  </si>
  <si>
    <t>Tepelná izolácia s uzatvorenou bunkovou štruktúrou Tubolit DG o hrúbke 19 mm pre potrubie z oceľových rúr d1"</t>
  </si>
  <si>
    <t>Pol35</t>
  </si>
  <si>
    <t>Tepelná izolácia s uzatvorenou bunkovou štruktúrou Tubolit DG o hrúbke 19 mm pre potrubie z oceľových rúr  d5/4"</t>
  </si>
  <si>
    <t>Pol36</t>
  </si>
  <si>
    <t>Montáž tepelnej izolácie</t>
  </si>
  <si>
    <t>D6</t>
  </si>
  <si>
    <t>Upravená voda napustenie /súb/</t>
  </si>
  <si>
    <t>Pol37</t>
  </si>
  <si>
    <t>Napustenie upravenej vody do systému vykurovania</t>
  </si>
  <si>
    <t>sub</t>
  </si>
  <si>
    <t>D7</t>
  </si>
  <si>
    <t>Montážny a spojovací materiál /súb/</t>
  </si>
  <si>
    <t>Pol38</t>
  </si>
  <si>
    <t>Drobný montážny a spojovací materiál (skrutky, matice, podložky, ...) použiž podľa potreby</t>
  </si>
  <si>
    <t>Pol39</t>
  </si>
  <si>
    <t>Montážny materiál na kotvenie rozvodov a zariadení do stavebných konštrukcií (prifily) použiť podľa potreby</t>
  </si>
  <si>
    <t>D8</t>
  </si>
  <si>
    <t>Skúšky a servis /kompl/</t>
  </si>
  <si>
    <t>Pol40</t>
  </si>
  <si>
    <t>Hydraulické vyregulovanie systému /hod/</t>
  </si>
  <si>
    <t>kompl</t>
  </si>
  <si>
    <t>Pol41</t>
  </si>
  <si>
    <t>Preplach sústavy 2 krát (hod)</t>
  </si>
  <si>
    <t>Pol42</t>
  </si>
  <si>
    <t>Vykurovacia a tlaková skúška (hod)</t>
  </si>
  <si>
    <t>Pol43</t>
  </si>
  <si>
    <t>Revízne správy (súb)</t>
  </si>
  <si>
    <t>002 - Demontáž</t>
  </si>
  <si>
    <t>D1 - Potrubie demontáž /m/</t>
  </si>
  <si>
    <t>D2 - Armatúry demontáž /ks/</t>
  </si>
  <si>
    <t>D3 - Vykurovacie telesá demontáž /ks/</t>
  </si>
  <si>
    <t>D4 - Upravená voda vypustenie /l/</t>
  </si>
  <si>
    <t>Potrubie demontáž /m/</t>
  </si>
  <si>
    <t>Pol44</t>
  </si>
  <si>
    <t>Potrubie z oceľových rúr závitových rozmerov d1/2"</t>
  </si>
  <si>
    <t>Pol45</t>
  </si>
  <si>
    <t>Potrubie z oceľových rúr závitových rozmerov d3/4"</t>
  </si>
  <si>
    <t>Pol46</t>
  </si>
  <si>
    <t>Potrubie z oceľových rúr závitových rozmerov d1"</t>
  </si>
  <si>
    <t>Pol47</t>
  </si>
  <si>
    <t>Potrubie z oceľových rúr závitových rozmerov d5/4"</t>
  </si>
  <si>
    <t>Armatúry demontáž /ks/</t>
  </si>
  <si>
    <t>Pol48</t>
  </si>
  <si>
    <t>Armatúry pre vykurovacie telesá</t>
  </si>
  <si>
    <t>Pol49</t>
  </si>
  <si>
    <t>Armatúry do DN25</t>
  </si>
  <si>
    <t>s</t>
  </si>
  <si>
    <t>Vykurovacie telesá demontáž /ks/</t>
  </si>
  <si>
    <t>Pol50</t>
  </si>
  <si>
    <t>Jestvujúce radiátory</t>
  </si>
  <si>
    <t>Pol51</t>
  </si>
  <si>
    <t>Oceľové prvky pripevnenia článkového vykurovacieho telesa /kovanie na uchytenie na stenu s príslušenstvom/</t>
  </si>
  <si>
    <t>Upravená voda vypustenie /l/</t>
  </si>
  <si>
    <t>Pol226</t>
  </si>
  <si>
    <t>Vypustenie upravenej vody zo systému vykurovania</t>
  </si>
  <si>
    <t>05 - Elektroinštalácia</t>
  </si>
  <si>
    <t>D1 - Rozvádzač RK</t>
  </si>
  <si>
    <t>D2 - Rozvádzač RS</t>
  </si>
  <si>
    <t>D3 - Elektro materiál</t>
  </si>
  <si>
    <t>D4 - Svietidlá</t>
  </si>
  <si>
    <t>D5 - Kabeláž, vodiče</t>
  </si>
  <si>
    <t>D6 - Ostatné</t>
  </si>
  <si>
    <t>Rozvádzač RK</t>
  </si>
  <si>
    <t>Pol52</t>
  </si>
  <si>
    <t>Prepäťová ochrana</t>
  </si>
  <si>
    <t>Pol53</t>
  </si>
  <si>
    <t>Prúd. Chránič  40A, 4P, 30mA</t>
  </si>
  <si>
    <t>Pol54</t>
  </si>
  <si>
    <t>Istič 40A/B, 3P</t>
  </si>
  <si>
    <t>Pol55</t>
  </si>
  <si>
    <t>Istič 10A/B, 1P</t>
  </si>
  <si>
    <t>Pol56</t>
  </si>
  <si>
    <t>Istič 6A/C, 3P</t>
  </si>
  <si>
    <t>Pol57</t>
  </si>
  <si>
    <t>Istič 16A/B, 1P</t>
  </si>
  <si>
    <t>Pol58</t>
  </si>
  <si>
    <t>Kombinovaný istič + prúdový chránič 16A, 4P</t>
  </si>
  <si>
    <t>Pol59</t>
  </si>
  <si>
    <t>Istič 16-32A/C, 3P</t>
  </si>
  <si>
    <t>Pol60</t>
  </si>
  <si>
    <t>Istič kompaktný, nastaviteľný 100-160A/ 3P + vypínacia spúšť</t>
  </si>
  <si>
    <t>Pol61</t>
  </si>
  <si>
    <t>Rozvádzač oceľovo plechový (podľa náplne)</t>
  </si>
  <si>
    <t>Pol62</t>
  </si>
  <si>
    <t>Montáž + rekonštrukcia rozvádzača</t>
  </si>
  <si>
    <t>kpl</t>
  </si>
  <si>
    <t>Rozvádzač RS</t>
  </si>
  <si>
    <t>Pol63</t>
  </si>
  <si>
    <t>Pol64</t>
  </si>
  <si>
    <t>Elektro materiál</t>
  </si>
  <si>
    <t>Pol65</t>
  </si>
  <si>
    <t>Zásuvka jednoduchá zo záklopkou IP44 230V,50Hz + rámik</t>
  </si>
  <si>
    <t>Pol66</t>
  </si>
  <si>
    <t>Zásuvka jednoduchá  230V,50Hz + rámik</t>
  </si>
  <si>
    <t>Pol67</t>
  </si>
  <si>
    <t>Zásuvka dvojitá 230V, 50Hz</t>
  </si>
  <si>
    <t>Pol68</t>
  </si>
  <si>
    <t>Zásuvka FTP, 2x RJ45</t>
  </si>
  <si>
    <t>Pol69</t>
  </si>
  <si>
    <t>Vypínač jednopólový (pod omietku)</t>
  </si>
  <si>
    <t>Pol70</t>
  </si>
  <si>
    <t>Vypínač striedavý (pod omietku)</t>
  </si>
  <si>
    <t>Pol71</t>
  </si>
  <si>
    <t>Vypínač striedavý dvojitý (pod omietku)</t>
  </si>
  <si>
    <t>Pol72</t>
  </si>
  <si>
    <t>Vypínač krížový (pod omietku)</t>
  </si>
  <si>
    <t>Pol73</t>
  </si>
  <si>
    <t>Vypínač šporákový/ šporáková prípojka IP55</t>
  </si>
  <si>
    <t>Pol74</t>
  </si>
  <si>
    <t>Zásuvka IZV SEZ 1653 5P 400V/ IP44</t>
  </si>
  <si>
    <t>Pol75</t>
  </si>
  <si>
    <t>DDZ</t>
  </si>
  <si>
    <t>Svietidlá</t>
  </si>
  <si>
    <t>Pol76</t>
  </si>
  <si>
    <t>LED svietidlo 1x41W (E1)</t>
  </si>
  <si>
    <t>Pol77</t>
  </si>
  <si>
    <t>LED svietidlo 1x24W (E2)</t>
  </si>
  <si>
    <t>Pol78</t>
  </si>
  <si>
    <t>Núdzové osvelenie s piktogramom, 1x8W, IP 42 (E4)</t>
  </si>
  <si>
    <t>Pol79</t>
  </si>
  <si>
    <t>LED svietidlo 1x45W (E3)</t>
  </si>
  <si>
    <t>Kabeláž, vodiče</t>
  </si>
  <si>
    <t>Pol80</t>
  </si>
  <si>
    <t>Kábel  AYKY 4x50</t>
  </si>
  <si>
    <t>Pol81</t>
  </si>
  <si>
    <t>CXKE-R 5x10</t>
  </si>
  <si>
    <t>Pol82</t>
  </si>
  <si>
    <t>Kábel  CYKY – J 5x10</t>
  </si>
  <si>
    <t>Pol83</t>
  </si>
  <si>
    <t>Kábel  CYKY – J 5x6</t>
  </si>
  <si>
    <t>Pol84</t>
  </si>
  <si>
    <t>Kábel  CYKY – J 5x4</t>
  </si>
  <si>
    <t>Pol85</t>
  </si>
  <si>
    <t>Kábel  CYKY – J 5x2,5</t>
  </si>
  <si>
    <t>Pol86</t>
  </si>
  <si>
    <t>Kábel  CYSY 5x6 H05VV-F</t>
  </si>
  <si>
    <t>Pol87</t>
  </si>
  <si>
    <t>Kábel  CYSY 5x4 H05VV-F</t>
  </si>
  <si>
    <t>Pol88</t>
  </si>
  <si>
    <t>Kábel  CYSY 5x2,5 H05VV-F</t>
  </si>
  <si>
    <t>Pol89</t>
  </si>
  <si>
    <t>Kábel  CYKY – J 3x2,5</t>
  </si>
  <si>
    <t>Pol90</t>
  </si>
  <si>
    <t>Kábel  CYKY – J 3x1,5</t>
  </si>
  <si>
    <t>Pol91</t>
  </si>
  <si>
    <t>Kábel  CXKE-R – J 3x2,5</t>
  </si>
  <si>
    <t>Pol92</t>
  </si>
  <si>
    <t>Kábel  CXKE-R – J 3x1,5</t>
  </si>
  <si>
    <t>Pol93</t>
  </si>
  <si>
    <t>Kábel  CXKE-R – O 5x1,5</t>
  </si>
  <si>
    <t>Pol94</t>
  </si>
  <si>
    <t>Kábel  CYKY – O 5x1,5</t>
  </si>
  <si>
    <t>Pol95</t>
  </si>
  <si>
    <t>Kábel  CYKY – O 3x1,5</t>
  </si>
  <si>
    <t>Pol96</t>
  </si>
  <si>
    <t>Kábel FTP LSOH, cat 6</t>
  </si>
  <si>
    <t>Pol97</t>
  </si>
  <si>
    <t>Bernard svorka ZSA16 + pás</t>
  </si>
  <si>
    <t>Pol98</t>
  </si>
  <si>
    <t>Odbočná krabica (pod omietku)</t>
  </si>
  <si>
    <t>Pol215</t>
  </si>
  <si>
    <t>Prístrojová krabica (pod omietku)</t>
  </si>
  <si>
    <t>Pol216</t>
  </si>
  <si>
    <t>Vodič ZŽ 6</t>
  </si>
  <si>
    <t>Pol217</t>
  </si>
  <si>
    <t>Vodič ZŽ 4</t>
  </si>
  <si>
    <t>Pol218</t>
  </si>
  <si>
    <t>Inštalačná trubka PVC Ø32mm</t>
  </si>
  <si>
    <t>Pol219</t>
  </si>
  <si>
    <t>Pomocný montážny materiál</t>
  </si>
  <si>
    <t>Pol220</t>
  </si>
  <si>
    <t>Pomocné murárske práce</t>
  </si>
  <si>
    <t>Pol221</t>
  </si>
  <si>
    <t>Identifikácia existujúcich rozvodov</t>
  </si>
  <si>
    <t>Pol222</t>
  </si>
  <si>
    <t>Prieraz</t>
  </si>
  <si>
    <t>Ostatné</t>
  </si>
  <si>
    <t>Pol223</t>
  </si>
  <si>
    <t>Montáž, inštalácia, drážkovanie osadenie vodičov, zapojenie VZT a inštalačných prvkov</t>
  </si>
  <si>
    <t>Pol224</t>
  </si>
  <si>
    <t>Vypracovanie revíznej správy</t>
  </si>
  <si>
    <t>Pol225</t>
  </si>
  <si>
    <t>Vypracovanie PSV</t>
  </si>
  <si>
    <t>06 - Vzduchotechnika</t>
  </si>
  <si>
    <t>D1 - 1. Zariadenie č.1 - Vetranie kuchyne a skladov</t>
  </si>
  <si>
    <t xml:space="preserve">    D2 - Štvorhranné potrubie skupiny 1.</t>
  </si>
  <si>
    <t xml:space="preserve">    D3 - Kruhové potrubie SPIRO</t>
  </si>
  <si>
    <t>D4 - 2. Zariadenie č.2 - Vetranie kúpeľne</t>
  </si>
  <si>
    <t xml:space="preserve">D5 - 3. Ostatné </t>
  </si>
  <si>
    <t>1. Zariadenie č.1 - Vetranie kuchyne a skladov</t>
  </si>
  <si>
    <t>Pol99</t>
  </si>
  <si>
    <t xml:space="preserve">VZT rekuperačná jednotka - ATREA DUPLEX 5400 Basic V                                                         Stojaté vyhotovenie, Prevedenie 51/0, Krížový rekuperátor K750.G, Prietok vzduchu prívod/odvod 4200 m3/h,pst 300Pa, Hmotnosť 489 kg, Prúd max 7,6 </t>
  </si>
  <si>
    <t>Pol100</t>
  </si>
  <si>
    <t>Digestor GRANDE - 1R 1850x1400x435                                                                                                 Výška osadenia od podlahy 2100 mm, Vzduchový výkon 2713 m3/h, Tukový filter 400x400 - 4ks, Tlaková strata 85 Pa, Hmotnosť 10</t>
  </si>
  <si>
    <t>Pol101</t>
  </si>
  <si>
    <t>Digestor GRANDE - 1R 1650x1400x435                                                                                                 Výška osadenia od podlahy 2100 mm, Vzduchový výkon 2138 m3/h, Tukový filter 400x400 - 4ks, Tlaková strata 63 Pa, Hmotnosť 92</t>
  </si>
  <si>
    <t>Pol102</t>
  </si>
  <si>
    <t xml:space="preserve">Digestor GRANDE - 1R 1200x1500x435                                                                                                 Výška osadenia od podlahy 2100 mm, Vzduchový výkon 500 m3/h, Tukový filter 400x400 - 1ks, Tlaková strata 24 Pa, Hmotnosť 72 </t>
  </si>
  <si>
    <t>Pol103</t>
  </si>
  <si>
    <t>Digestor KUBUS -  1500x1200x465                                                                                                 Výška osadenia od podlahy 2100 mm, Vzduchový výkon 1320 m3/h, Bez tukového filtra, Tlaková strata 30 Pa, Hmotnosť 54 kg, Bez os</t>
  </si>
  <si>
    <t>Pol104</t>
  </si>
  <si>
    <t>Ovládanie CP TOUCH (B), dotykový farebný ovládací panel na reguláciu RD 5, biele prevedenie, umiestniť v blízkosti VZT jednotky</t>
  </si>
  <si>
    <t>Pol105</t>
  </si>
  <si>
    <t>Ovládanie CP 10 RT, ovládací panel na manuálne ovládanie zónovania kuchyne, umiestniť v priestore kuchyne vo V =1,3-1,5m</t>
  </si>
  <si>
    <t>Pol106</t>
  </si>
  <si>
    <t>Regulačná klapka so servopohonom 700x315 (Z1/ON, Z2/OFF)</t>
  </si>
  <si>
    <t>Pol107</t>
  </si>
  <si>
    <t>Regulačná klapka so servopohonom 700x315 (Z1/OFF, Z2/ON)</t>
  </si>
  <si>
    <t>Pol108</t>
  </si>
  <si>
    <t>Regulačná klapka so servopohonom 500x315 (Z1/OFF, Z2/ON)</t>
  </si>
  <si>
    <t>Pol109</t>
  </si>
  <si>
    <t>NOVA B-1-2-425x425-R1-UR-H-ZN</t>
  </si>
  <si>
    <t>Pol110</t>
  </si>
  <si>
    <t>NOVA B-1-2-625x425-R1-UR-H-ZN</t>
  </si>
  <si>
    <t>Pol111</t>
  </si>
  <si>
    <t>NOVA B-1-2-825x425-R1-UR-H-ZN</t>
  </si>
  <si>
    <t>Pol112</t>
  </si>
  <si>
    <t>Tanierový ventil Balance S160- Odvodný Ø160</t>
  </si>
  <si>
    <t>Pol113</t>
  </si>
  <si>
    <t>Tlmič hluku IMOS TH-TH-10-400x1000</t>
  </si>
  <si>
    <t>Pol114</t>
  </si>
  <si>
    <t>Tlmič hluku IMOS TH-TH-10-310x500</t>
  </si>
  <si>
    <t>Pol115</t>
  </si>
  <si>
    <t>Protidažďová žalúzia 1400x315</t>
  </si>
  <si>
    <t>Pol116</t>
  </si>
  <si>
    <t>Tlmič hluku IMOS TH-TH-10-400x500</t>
  </si>
  <si>
    <t>Pol117</t>
  </si>
  <si>
    <t>Regulačná klapka 630x400/L160</t>
  </si>
  <si>
    <t>Pol118</t>
  </si>
  <si>
    <t>NOVA B-1-2-630x400-R1-UR-H-ZN</t>
  </si>
  <si>
    <t>Pol119</t>
  </si>
  <si>
    <t>NOVA B-1-2-825x525-R1-UR-H-ZN</t>
  </si>
  <si>
    <t>Pol120</t>
  </si>
  <si>
    <t>NOVA B-1-2-525x525-R1-UR-H-ZN</t>
  </si>
  <si>
    <t>Pol121</t>
  </si>
  <si>
    <t>NOVA B-1-2-800x200-R1-UR-H-ZN</t>
  </si>
  <si>
    <t>Pol122</t>
  </si>
  <si>
    <t>NOVA B-1-2-800x300-R1-UR-H-ZN</t>
  </si>
  <si>
    <t>Pol123</t>
  </si>
  <si>
    <t>NOVA B-1-2-500x200-R1-UR-H-ZN</t>
  </si>
  <si>
    <t>Pol124</t>
  </si>
  <si>
    <t>NOVA B-1-2-500x300-R1-UR-H-ZN</t>
  </si>
  <si>
    <t>Pol125</t>
  </si>
  <si>
    <t>NOVA B-1-2-325x225-R1-UR-H-ZN</t>
  </si>
  <si>
    <t>Pol126</t>
  </si>
  <si>
    <t>NOVA B-1-2-1000x315-R1-UR-H-ZN</t>
  </si>
  <si>
    <t>Pol127</t>
  </si>
  <si>
    <t>NOVA B-1-2-710x315-R1-UR-H-ZN</t>
  </si>
  <si>
    <t>Pol128</t>
  </si>
  <si>
    <t>Spätná klapka 700x500/L160</t>
  </si>
  <si>
    <t>Pol129</t>
  </si>
  <si>
    <t>Strešná hlavica výfuková PROCLIMA štvorhranná 700x500</t>
  </si>
  <si>
    <t>Pol130</t>
  </si>
  <si>
    <t>Dverová mriežka 700x500</t>
  </si>
  <si>
    <t>Pol131</t>
  </si>
  <si>
    <t>Dverová mriežka 500x300</t>
  </si>
  <si>
    <t>Pol132</t>
  </si>
  <si>
    <t>Dverová mriežka 500x200</t>
  </si>
  <si>
    <t>Pol133</t>
  </si>
  <si>
    <t>Dverová mriežka 325x225</t>
  </si>
  <si>
    <t>Štvorhranné potrubie skupiny 1.</t>
  </si>
  <si>
    <t>Pol134</t>
  </si>
  <si>
    <t>0-1050 - potrubie rovné</t>
  </si>
  <si>
    <t>Pol135</t>
  </si>
  <si>
    <t>0-1050 - tvarovky jednoduché</t>
  </si>
  <si>
    <t>Pol136</t>
  </si>
  <si>
    <t>0-1050 - tvarovky zložité</t>
  </si>
  <si>
    <t>Pol137</t>
  </si>
  <si>
    <t>1050-2630 - potrubie rovné</t>
  </si>
  <si>
    <t>Pol138</t>
  </si>
  <si>
    <t>1050-2630 - tvarovky jednoduché</t>
  </si>
  <si>
    <t>Pol139</t>
  </si>
  <si>
    <t>1050-2630 - tvarovky zložité</t>
  </si>
  <si>
    <t>Kruhové potrubie SPIRO</t>
  </si>
  <si>
    <t>Pol140</t>
  </si>
  <si>
    <t>do priemeru 160  20 % tvaroviek</t>
  </si>
  <si>
    <t>bm</t>
  </si>
  <si>
    <t>Pol141</t>
  </si>
  <si>
    <t>Kaučuková izolácia hr. 20 mm</t>
  </si>
  <si>
    <t>Pol142</t>
  </si>
  <si>
    <t>Kaučuková izolácia hr. 15 mm</t>
  </si>
  <si>
    <t>2. Zariadenie č.2 - Vetranie kúpeľne</t>
  </si>
  <si>
    <t>Pol143</t>
  </si>
  <si>
    <t>Pol144</t>
  </si>
  <si>
    <t>Pol145</t>
  </si>
  <si>
    <t>Sito na výfukový kus</t>
  </si>
  <si>
    <t>Pol146</t>
  </si>
  <si>
    <t>Dverová mriežka 400x400</t>
  </si>
  <si>
    <t xml:space="preserve">3. Ostatné </t>
  </si>
  <si>
    <t>Pol147</t>
  </si>
  <si>
    <t>Montážne práce</t>
  </si>
  <si>
    <t>Pol148</t>
  </si>
  <si>
    <t>Montážny,spojovací,závesný a tesniaci materiál</t>
  </si>
  <si>
    <t>Pol149</t>
  </si>
  <si>
    <t>Doprava</t>
  </si>
  <si>
    <t>Pol150</t>
  </si>
  <si>
    <t>Lešenia, montážne mechanizmy</t>
  </si>
  <si>
    <t>Pol151</t>
  </si>
  <si>
    <t>Zaregulovanie a vyskúšanie zariadenia</t>
  </si>
  <si>
    <t>07 - Kuchyňa</t>
  </si>
  <si>
    <t>D1 - Manipulačná chodba</t>
  </si>
  <si>
    <t>D2 - Sklad chladených surovín</t>
  </si>
  <si>
    <t>D3 - Sklad suchých a sterilizovaných surovín</t>
  </si>
  <si>
    <t>D4 - Hrubá príprava zeleniny</t>
  </si>
  <si>
    <t>D5 - Vytĺkanie vajec</t>
  </si>
  <si>
    <t>D6 - Čistá príprava zeleniny</t>
  </si>
  <si>
    <t>D7 - Čistá príprava mäsa</t>
  </si>
  <si>
    <t>D8 - Múčna príprava</t>
  </si>
  <si>
    <t>D9 - Varňa</t>
  </si>
  <si>
    <t>D10 - Výdaj pokrmov</t>
  </si>
  <si>
    <t>D11 - Umývanie kuchynského riadu</t>
  </si>
  <si>
    <t>D12 - Umývanie stolového riadu</t>
  </si>
  <si>
    <t>Manipulačná chodba</t>
  </si>
  <si>
    <t>Pol152</t>
  </si>
  <si>
    <t>Váha plošinová s vyhodnocovacou jednotkou</t>
  </si>
  <si>
    <t>Pol153</t>
  </si>
  <si>
    <t>Vozík manipulačný</t>
  </si>
  <si>
    <t>Pol154</t>
  </si>
  <si>
    <t>Regálová zostava rovná, dural+plast, 4 police,</t>
  </si>
  <si>
    <t>Sklad chladených surovín</t>
  </si>
  <si>
    <t>Pol155</t>
  </si>
  <si>
    <t>Chladnička nerezová ventilovaná 350 l,</t>
  </si>
  <si>
    <t>Pol156</t>
  </si>
  <si>
    <t>Chladnička nerezová ventilovaná 570 l</t>
  </si>
  <si>
    <t>Pol157</t>
  </si>
  <si>
    <t>Mraznička nerezová statická 570 l</t>
  </si>
  <si>
    <t>Sklad suchých a sterilizovaných surovín</t>
  </si>
  <si>
    <t>Pol158</t>
  </si>
  <si>
    <t>Regálová zostava rohová, dural+plast, 4 police</t>
  </si>
  <si>
    <t>Hrubá príprava zeleniny</t>
  </si>
  <si>
    <t>Pol159</t>
  </si>
  <si>
    <t>Regálová zostava rovná, dural+plast, 4 police</t>
  </si>
  <si>
    <t>Pol160</t>
  </si>
  <si>
    <t>Stôl umývací</t>
  </si>
  <si>
    <t>Pol161</t>
  </si>
  <si>
    <t>Sifon jednodrez - nerezový zvršok</t>
  </si>
  <si>
    <t>Pol162</t>
  </si>
  <si>
    <t>Sprcha stoj. s ramienkom</t>
  </si>
  <si>
    <t>Pol163</t>
  </si>
  <si>
    <t>Kôš na odpadky nerez. mobilný 50 l</t>
  </si>
  <si>
    <t>Pol164</t>
  </si>
  <si>
    <t>Škrabka zemiakov, nerezová, náplň 12kg, kapacita 200kg/h</t>
  </si>
  <si>
    <t>Pol165</t>
  </si>
  <si>
    <t>Lapač šupiek a škrobu, nerezový</t>
  </si>
  <si>
    <t>Vytĺkanie vajec</t>
  </si>
  <si>
    <t>Pol166</t>
  </si>
  <si>
    <t>Pol167</t>
  </si>
  <si>
    <t>Batéria páková dlhé rameno</t>
  </si>
  <si>
    <t>Pol168</t>
  </si>
  <si>
    <t>Chladnička podpult. nerezová ventilovaná 130 l</t>
  </si>
  <si>
    <t>Pol169</t>
  </si>
  <si>
    <t>Výlevka kombinovaná</t>
  </si>
  <si>
    <t>Čistá príprava zeleniny</t>
  </si>
  <si>
    <t>Pol170</t>
  </si>
  <si>
    <t>Krájač zeleniny 300kg/h</t>
  </si>
  <si>
    <t>Pol171</t>
  </si>
  <si>
    <t>Základná doporučená sada diskov pre krájač zeleniny</t>
  </si>
  <si>
    <t>Pol172</t>
  </si>
  <si>
    <t>Stôl umývací so zásuvkou</t>
  </si>
  <si>
    <t>Pol173</t>
  </si>
  <si>
    <t>Polica nástenná dvojitá</t>
  </si>
  <si>
    <t>Čistá príprava mäsa</t>
  </si>
  <si>
    <t>Pol174</t>
  </si>
  <si>
    <t>Pol175</t>
  </si>
  <si>
    <t>Váha stolová, digital.</t>
  </si>
  <si>
    <t>Pol176</t>
  </si>
  <si>
    <t>Polica nástenná dvojitá s koreničkami</t>
  </si>
  <si>
    <t>Pol177</t>
  </si>
  <si>
    <t>Mäsoklát bukový 600x600</t>
  </si>
  <si>
    <t>Múčna príprava</t>
  </si>
  <si>
    <t>Pol178</t>
  </si>
  <si>
    <t>Vozík na gastronádoby GN2/1, 14 zásuvov</t>
  </si>
  <si>
    <t>Pol179</t>
  </si>
  <si>
    <t>Robot univerzálny 30 l</t>
  </si>
  <si>
    <t>Pol180</t>
  </si>
  <si>
    <t>Rameno stieracie sada</t>
  </si>
  <si>
    <t>Pol181</t>
  </si>
  <si>
    <t>Mlynček na mäso</t>
  </si>
  <si>
    <t>Pol182</t>
  </si>
  <si>
    <t>Mlynček na mak</t>
  </si>
  <si>
    <t>Pol183</t>
  </si>
  <si>
    <t>Stôl pracovný so zásuvkami a kamennou doskou</t>
  </si>
  <si>
    <t>D9</t>
  </si>
  <si>
    <t>Varňa</t>
  </si>
  <si>
    <t>Pol184</t>
  </si>
  <si>
    <t>Sporák kombin. s rúrou, 4xhorák, 800/900</t>
  </si>
  <si>
    <t>Pol185</t>
  </si>
  <si>
    <t>Rameno napúšťacie</t>
  </si>
  <si>
    <t>Pol186</t>
  </si>
  <si>
    <t>Žľab ramena</t>
  </si>
  <si>
    <t>Pol187</t>
  </si>
  <si>
    <t>Plocha pracovná so zásuvkou, 600/900, PL-96</t>
  </si>
  <si>
    <t>Pol188</t>
  </si>
  <si>
    <t>Kotol el. 100 l, 800/900</t>
  </si>
  <si>
    <t>Pol189</t>
  </si>
  <si>
    <t>Multifunkčná panvica, el. 100l</t>
  </si>
  <si>
    <t>Pol190</t>
  </si>
  <si>
    <t>Doporučená sada k multifunkčnej panvici</t>
  </si>
  <si>
    <t>Pol191</t>
  </si>
  <si>
    <t>Vpusť podlahová, DODÁVKA STAVBY</t>
  </si>
  <si>
    <t>Pol192</t>
  </si>
  <si>
    <t>Odsávač pár priestorový, DODÁVKA VZT</t>
  </si>
  <si>
    <t>Pol193</t>
  </si>
  <si>
    <t>Konvektomat el. 11xGN1/1, nástrekový programovateľný</t>
  </si>
  <si>
    <t>Pol194</t>
  </si>
  <si>
    <t>Podstavec pod konvektomat</t>
  </si>
  <si>
    <t>Pol195</t>
  </si>
  <si>
    <t>Sprcha ku konvektomatu</t>
  </si>
  <si>
    <t>Pol196</t>
  </si>
  <si>
    <t>Zmäkčovač volumetrický</t>
  </si>
  <si>
    <t>Pol197</t>
  </si>
  <si>
    <t>Soľ tabletová                         25 kg</t>
  </si>
  <si>
    <t>Pol198</t>
  </si>
  <si>
    <t>Čistiaci prášok</t>
  </si>
  <si>
    <t>Pol199</t>
  </si>
  <si>
    <t>Odvápňovač práškový</t>
  </si>
  <si>
    <t>Pol200</t>
  </si>
  <si>
    <t>Sonda teplotná 1011 ku konvektomatu</t>
  </si>
  <si>
    <t>Pol201</t>
  </si>
  <si>
    <t>Odsávač pár nástenný, DODÁVKA VZT</t>
  </si>
  <si>
    <t>Pol202</t>
  </si>
  <si>
    <t>Pol203</t>
  </si>
  <si>
    <t>Stroj nárezový šnekový 275</t>
  </si>
  <si>
    <t>D10</t>
  </si>
  <si>
    <t>Výdaj pokrmov</t>
  </si>
  <si>
    <t>Pol204</t>
  </si>
  <si>
    <t>Kúpeľ vodná pojazdná s vyhrievanou podstavbou, 3x vaňa h.200, ovl. na dlhšej strane</t>
  </si>
  <si>
    <t>Pol205</t>
  </si>
  <si>
    <t>Stôl ohrievací na taniere - režón 1200mm</t>
  </si>
  <si>
    <t>Pol206</t>
  </si>
  <si>
    <t>Stôl pracovný s 2 policami</t>
  </si>
  <si>
    <t>D11</t>
  </si>
  <si>
    <t>Umývanie kuchynského riadu</t>
  </si>
  <si>
    <t>Pol207</t>
  </si>
  <si>
    <t>Pol208</t>
  </si>
  <si>
    <t>Drez jednodielny lisovaný</t>
  </si>
  <si>
    <t>Pol209</t>
  </si>
  <si>
    <t>Vozík servírovací dvoj policový</t>
  </si>
  <si>
    <t>D12</t>
  </si>
  <si>
    <t>Umývanie stolového riadu</t>
  </si>
  <si>
    <t>Pol210</t>
  </si>
  <si>
    <t>Vozík servírovací dvoj policový s vaničkou</t>
  </si>
  <si>
    <t>Pol211</t>
  </si>
  <si>
    <t>Stôl predumývací k umývačke so zvýšeným zadným lemom</t>
  </si>
  <si>
    <t>Pol212</t>
  </si>
  <si>
    <t>Umývačka skla a riadu priebežná elektronická s odp. Čerpadlom</t>
  </si>
  <si>
    <t>Pol213</t>
  </si>
  <si>
    <t>Stôl pracovný s policou výstupný</t>
  </si>
  <si>
    <t>Pol214</t>
  </si>
  <si>
    <t>Doskové vykurovacie telesá KORADO RADIK MATERNELLE výšky 600mm vyhotovenie VKL 33VKL-600x900</t>
  </si>
  <si>
    <t>Doskové vykurovacie telesá KORADO RADIK MATERNELLE výšky 600mm vyhotovenie VKL 33VKL-600x1000</t>
  </si>
  <si>
    <t>Doskové vykurovacie telesá KORADO RADIK MATERNELLE výšky 600mm vyhotovenie VKL 33VKL-600x1600</t>
  </si>
  <si>
    <t xml:space="preserve">Radiálny ventilátor stropný Elektrodesign EBB 100 NT </t>
  </si>
  <si>
    <t>do priemeru 140  30%  tvaroviek</t>
  </si>
  <si>
    <t>Prestavba školníckeho bytu na triedu MŠ na MŠ Ševčenkova 35, Bratislava</t>
  </si>
  <si>
    <t>Mestská časť Bratislava - Petržalka, Kutlíkova 17, Bratislava</t>
  </si>
  <si>
    <t xml:space="preserve"> Mestská časť Bratislava - Petržalka, Kutlíkova 17, Bratislava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</si>
</sst>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0" fillId="4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4" borderId="8" xfId="0" applyFont="1" applyFill="1" applyBorder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workbookViewId="0">
      <selection activeCell="E12" sqref="E12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211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89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7"/>
      <c r="BS5" s="14" t="s">
        <v>6</v>
      </c>
    </row>
    <row r="6" spans="1:74" s="1" customFormat="1" ht="37" customHeight="1">
      <c r="B6" s="17"/>
      <c r="D6" s="22" t="s">
        <v>11</v>
      </c>
      <c r="K6" s="191" t="s">
        <v>1741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7"/>
      <c r="BS6" s="14" t="s">
        <v>6</v>
      </c>
    </row>
    <row r="7" spans="1:74" s="1" customFormat="1" ht="12" customHeight="1">
      <c r="B7" s="17"/>
      <c r="D7" s="23" t="s">
        <v>12</v>
      </c>
      <c r="K7" s="21" t="s">
        <v>1</v>
      </c>
      <c r="AK7" s="23" t="s">
        <v>13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14</v>
      </c>
      <c r="K8" s="21"/>
      <c r="AK8" s="23" t="s">
        <v>15</v>
      </c>
      <c r="AN8" s="220">
        <v>44448</v>
      </c>
      <c r="AR8" s="17"/>
      <c r="BS8" s="14" t="s">
        <v>6</v>
      </c>
    </row>
    <row r="9" spans="1:74" s="1" customFormat="1" ht="14.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16</v>
      </c>
      <c r="AK10" s="23" t="s">
        <v>17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1742</v>
      </c>
      <c r="AK11" s="23" t="s">
        <v>19</v>
      </c>
      <c r="AN11" s="21" t="s">
        <v>1</v>
      </c>
      <c r="AR11" s="17"/>
      <c r="BS11" s="14" t="s">
        <v>6</v>
      </c>
    </row>
    <row r="12" spans="1:74" s="1" customFormat="1" ht="7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20</v>
      </c>
      <c r="AK13" s="23" t="s">
        <v>17</v>
      </c>
      <c r="AN13" s="21" t="s">
        <v>1</v>
      </c>
      <c r="AR13" s="17"/>
      <c r="BS13" s="14" t="s">
        <v>6</v>
      </c>
    </row>
    <row r="14" spans="1:74" ht="12.5">
      <c r="B14" s="17"/>
      <c r="E14" s="21" t="s">
        <v>21</v>
      </c>
      <c r="AK14" s="23" t="s">
        <v>19</v>
      </c>
      <c r="AN14" s="21" t="s">
        <v>1</v>
      </c>
      <c r="AR14" s="17"/>
      <c r="BS14" s="14" t="s">
        <v>6</v>
      </c>
    </row>
    <row r="15" spans="1:74" s="1" customFormat="1" ht="7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22</v>
      </c>
      <c r="AK16" s="23" t="s">
        <v>17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/>
      <c r="AK17" s="23" t="s">
        <v>19</v>
      </c>
      <c r="AN17" s="21" t="s">
        <v>1</v>
      </c>
      <c r="AR17" s="17"/>
      <c r="BS17" s="14" t="s">
        <v>24</v>
      </c>
    </row>
    <row r="18" spans="1:71" s="1" customFormat="1" ht="7" customHeight="1">
      <c r="B18" s="17"/>
      <c r="AR18" s="17"/>
      <c r="BS18" s="14" t="s">
        <v>25</v>
      </c>
    </row>
    <row r="19" spans="1:71" s="1" customFormat="1" ht="12" customHeight="1">
      <c r="B19" s="17"/>
      <c r="D19" s="23" t="s">
        <v>26</v>
      </c>
      <c r="AK19" s="23" t="s">
        <v>17</v>
      </c>
      <c r="AN19" s="21" t="s">
        <v>1</v>
      </c>
      <c r="AR19" s="17"/>
      <c r="BS19" s="14" t="s">
        <v>25</v>
      </c>
    </row>
    <row r="20" spans="1:71" s="1" customFormat="1" ht="18.399999999999999" customHeight="1">
      <c r="B20" s="17"/>
      <c r="E20" s="21"/>
      <c r="AK20" s="23" t="s">
        <v>19</v>
      </c>
      <c r="AN20" s="21" t="s">
        <v>1</v>
      </c>
      <c r="AR20" s="17"/>
      <c r="BS20" s="14" t="s">
        <v>24</v>
      </c>
    </row>
    <row r="21" spans="1:71" s="1" customFormat="1" ht="7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92" t="s">
        <v>1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R23" s="17"/>
    </row>
    <row r="24" spans="1:71" s="1" customFormat="1" ht="7" customHeight="1">
      <c r="B24" s="17"/>
      <c r="AR24" s="17"/>
    </row>
    <row r="25" spans="1:71" s="1" customFormat="1" ht="7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1" customFormat="1" ht="14.5" customHeight="1">
      <c r="B26" s="17"/>
      <c r="D26" s="26" t="s">
        <v>29</v>
      </c>
      <c r="AK26" s="193">
        <f>ROUND(AG94,2)</f>
        <v>90577.73</v>
      </c>
      <c r="AL26" s="190"/>
      <c r="AM26" s="190"/>
      <c r="AN26" s="190"/>
      <c r="AO26" s="190"/>
      <c r="AR26" s="17"/>
    </row>
    <row r="27" spans="1:71" s="1" customFormat="1" ht="14.5" customHeight="1">
      <c r="B27" s="17"/>
      <c r="D27" s="26" t="s">
        <v>30</v>
      </c>
      <c r="AK27" s="193">
        <f>ROUND(AG107, 2)</f>
        <v>0</v>
      </c>
      <c r="AL27" s="193"/>
      <c r="AM27" s="193"/>
      <c r="AN27" s="193"/>
      <c r="AO27" s="193"/>
      <c r="AR27" s="17"/>
    </row>
    <row r="28" spans="1:7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9"/>
      <c r="BE28" s="28"/>
    </row>
    <row r="29" spans="1:71" s="2" customFormat="1" ht="25.9" customHeight="1">
      <c r="A29" s="28"/>
      <c r="B29" s="29"/>
      <c r="C29" s="28"/>
      <c r="D29" s="30" t="s">
        <v>31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194">
        <f>ROUND(AK26 + AK27, 2)</f>
        <v>90577.73</v>
      </c>
      <c r="AL29" s="195"/>
      <c r="AM29" s="195"/>
      <c r="AN29" s="195"/>
      <c r="AO29" s="195"/>
      <c r="AP29" s="28"/>
      <c r="AQ29" s="28"/>
      <c r="AR29" s="29"/>
      <c r="BE29" s="28"/>
    </row>
    <row r="30" spans="1:7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9"/>
      <c r="BE30" s="28"/>
    </row>
    <row r="31" spans="1:71" s="2" customFormat="1" ht="12.5">
      <c r="A31" s="28"/>
      <c r="B31" s="29"/>
      <c r="C31" s="28"/>
      <c r="D31" s="28"/>
      <c r="E31" s="28"/>
      <c r="F31" s="28"/>
      <c r="G31" s="28"/>
      <c r="H31" s="28"/>
      <c r="I31" s="28"/>
      <c r="J31" s="28"/>
      <c r="K31" s="28"/>
      <c r="L31" s="196" t="s">
        <v>32</v>
      </c>
      <c r="M31" s="196"/>
      <c r="N31" s="196"/>
      <c r="O31" s="196"/>
      <c r="P31" s="196"/>
      <c r="Q31" s="28"/>
      <c r="R31" s="28"/>
      <c r="S31" s="28"/>
      <c r="T31" s="28"/>
      <c r="U31" s="28"/>
      <c r="V31" s="28"/>
      <c r="W31" s="196" t="s">
        <v>33</v>
      </c>
      <c r="X31" s="196"/>
      <c r="Y31" s="196"/>
      <c r="Z31" s="196"/>
      <c r="AA31" s="196"/>
      <c r="AB31" s="196"/>
      <c r="AC31" s="196"/>
      <c r="AD31" s="196"/>
      <c r="AE31" s="196"/>
      <c r="AF31" s="28"/>
      <c r="AG31" s="28"/>
      <c r="AH31" s="28"/>
      <c r="AI31" s="28"/>
      <c r="AJ31" s="28"/>
      <c r="AK31" s="196" t="s">
        <v>34</v>
      </c>
      <c r="AL31" s="196"/>
      <c r="AM31" s="196"/>
      <c r="AN31" s="196"/>
      <c r="AO31" s="196"/>
      <c r="AP31" s="28"/>
      <c r="AQ31" s="28"/>
      <c r="AR31" s="29"/>
      <c r="BE31" s="28"/>
    </row>
    <row r="32" spans="1:71" s="3" customFormat="1" ht="14.5" customHeight="1">
      <c r="B32" s="33"/>
      <c r="D32" s="23" t="s">
        <v>35</v>
      </c>
      <c r="F32" s="23" t="s">
        <v>36</v>
      </c>
      <c r="L32" s="199">
        <v>0.2</v>
      </c>
      <c r="M32" s="198"/>
      <c r="N32" s="198"/>
      <c r="O32" s="198"/>
      <c r="P32" s="198"/>
      <c r="W32" s="197">
        <f>ROUND(AZ94 + SUM(CD107),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f>ROUND(AV94 + SUM(BY107), 2)</f>
        <v>0</v>
      </c>
      <c r="AL32" s="198"/>
      <c r="AM32" s="198"/>
      <c r="AN32" s="198"/>
      <c r="AO32" s="198"/>
      <c r="AR32" s="33"/>
    </row>
    <row r="33" spans="1:57" s="3" customFormat="1" ht="14.5" customHeight="1">
      <c r="B33" s="33"/>
      <c r="F33" s="23" t="s">
        <v>37</v>
      </c>
      <c r="L33" s="199">
        <v>0.2</v>
      </c>
      <c r="M33" s="198"/>
      <c r="N33" s="198"/>
      <c r="O33" s="198"/>
      <c r="P33" s="198"/>
      <c r="W33" s="197">
        <f>ROUND(BA94 + SUM(CE107), 2)</f>
        <v>90577.73</v>
      </c>
      <c r="X33" s="198"/>
      <c r="Y33" s="198"/>
      <c r="Z33" s="198"/>
      <c r="AA33" s="198"/>
      <c r="AB33" s="198"/>
      <c r="AC33" s="198"/>
      <c r="AD33" s="198"/>
      <c r="AE33" s="198"/>
      <c r="AK33" s="197">
        <f>ROUND(AW94 + SUM(BZ107), 2)</f>
        <v>18115.55</v>
      </c>
      <c r="AL33" s="198"/>
      <c r="AM33" s="198"/>
      <c r="AN33" s="198"/>
      <c r="AO33" s="198"/>
      <c r="AR33" s="33"/>
    </row>
    <row r="34" spans="1:57" s="3" customFormat="1" ht="14.5" hidden="1" customHeight="1">
      <c r="B34" s="33"/>
      <c r="F34" s="23" t="s">
        <v>38</v>
      </c>
      <c r="L34" s="199">
        <v>0.2</v>
      </c>
      <c r="M34" s="198"/>
      <c r="N34" s="198"/>
      <c r="O34" s="198"/>
      <c r="P34" s="198"/>
      <c r="W34" s="197">
        <f>ROUND(BB94 + SUM(CF107), 2)</f>
        <v>0</v>
      </c>
      <c r="X34" s="198"/>
      <c r="Y34" s="198"/>
      <c r="Z34" s="198"/>
      <c r="AA34" s="198"/>
      <c r="AB34" s="198"/>
      <c r="AC34" s="198"/>
      <c r="AD34" s="198"/>
      <c r="AE34" s="198"/>
      <c r="AK34" s="197">
        <v>0</v>
      </c>
      <c r="AL34" s="198"/>
      <c r="AM34" s="198"/>
      <c r="AN34" s="198"/>
      <c r="AO34" s="198"/>
      <c r="AR34" s="33"/>
    </row>
    <row r="35" spans="1:57" s="3" customFormat="1" ht="14.5" hidden="1" customHeight="1">
      <c r="B35" s="33"/>
      <c r="F35" s="23" t="s">
        <v>39</v>
      </c>
      <c r="L35" s="199">
        <v>0.2</v>
      </c>
      <c r="M35" s="198"/>
      <c r="N35" s="198"/>
      <c r="O35" s="198"/>
      <c r="P35" s="198"/>
      <c r="W35" s="197">
        <f>ROUND(BC94 + SUM(CG107), 2)</f>
        <v>0</v>
      </c>
      <c r="X35" s="198"/>
      <c r="Y35" s="198"/>
      <c r="Z35" s="198"/>
      <c r="AA35" s="198"/>
      <c r="AB35" s="198"/>
      <c r="AC35" s="198"/>
      <c r="AD35" s="198"/>
      <c r="AE35" s="198"/>
      <c r="AK35" s="197">
        <v>0</v>
      </c>
      <c r="AL35" s="198"/>
      <c r="AM35" s="198"/>
      <c r="AN35" s="198"/>
      <c r="AO35" s="198"/>
      <c r="AR35" s="33"/>
    </row>
    <row r="36" spans="1:57" s="3" customFormat="1" ht="14.5" hidden="1" customHeight="1">
      <c r="B36" s="33"/>
      <c r="F36" s="23" t="s">
        <v>40</v>
      </c>
      <c r="L36" s="199">
        <v>0</v>
      </c>
      <c r="M36" s="198"/>
      <c r="N36" s="198"/>
      <c r="O36" s="198"/>
      <c r="P36" s="198"/>
      <c r="W36" s="197">
        <f>ROUND(BD94 + SUM(CH107), 2)</f>
        <v>0</v>
      </c>
      <c r="X36" s="198"/>
      <c r="Y36" s="198"/>
      <c r="Z36" s="198"/>
      <c r="AA36" s="198"/>
      <c r="AB36" s="198"/>
      <c r="AC36" s="198"/>
      <c r="AD36" s="198"/>
      <c r="AE36" s="198"/>
      <c r="AK36" s="197">
        <v>0</v>
      </c>
      <c r="AL36" s="198"/>
      <c r="AM36" s="198"/>
      <c r="AN36" s="198"/>
      <c r="AO36" s="198"/>
      <c r="AR36" s="33"/>
    </row>
    <row r="37" spans="1:57" s="2" customFormat="1" ht="7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2" customFormat="1" ht="25.9" customHeight="1">
      <c r="A38" s="28"/>
      <c r="B38" s="29"/>
      <c r="C38" s="34"/>
      <c r="D38" s="35" t="s">
        <v>41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7" t="s">
        <v>42</v>
      </c>
      <c r="U38" s="36"/>
      <c r="V38" s="36"/>
      <c r="W38" s="36"/>
      <c r="X38" s="203" t="s">
        <v>43</v>
      </c>
      <c r="Y38" s="201"/>
      <c r="Z38" s="201"/>
      <c r="AA38" s="201"/>
      <c r="AB38" s="201"/>
      <c r="AC38" s="36"/>
      <c r="AD38" s="36"/>
      <c r="AE38" s="36"/>
      <c r="AF38" s="36"/>
      <c r="AG38" s="36"/>
      <c r="AH38" s="36"/>
      <c r="AI38" s="36"/>
      <c r="AJ38" s="36"/>
      <c r="AK38" s="200">
        <f>SUM(AK29:AK36)</f>
        <v>108693.28</v>
      </c>
      <c r="AL38" s="201"/>
      <c r="AM38" s="201"/>
      <c r="AN38" s="201"/>
      <c r="AO38" s="202"/>
      <c r="AP38" s="34"/>
      <c r="AQ38" s="34"/>
      <c r="AR38" s="29"/>
      <c r="BE38" s="28"/>
    </row>
    <row r="39" spans="1:57" s="2" customFormat="1" ht="7" customHeight="1">
      <c r="A39" s="28"/>
      <c r="B39" s="2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9"/>
      <c r="BE39" s="28"/>
    </row>
    <row r="40" spans="1:57" s="2" customFormat="1" ht="14.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9"/>
      <c r="BE40" s="28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5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E60" s="28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5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7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5" customHeight="1">
      <c r="A82" s="28"/>
      <c r="B82" s="29"/>
      <c r="C82" s="18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3" t="s">
        <v>10</v>
      </c>
      <c r="AR84" s="47"/>
    </row>
    <row r="85" spans="1:91" s="5" customFormat="1" ht="37" customHeight="1">
      <c r="B85" s="48"/>
      <c r="C85" s="49" t="s">
        <v>11</v>
      </c>
      <c r="L85" s="204" t="str">
        <f>K6</f>
        <v>Prestavba školníckeho bytu na triedu MŠ na MŠ Ševčenkova 35, Bratislava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48"/>
    </row>
    <row r="86" spans="1:91" s="2" customFormat="1" ht="7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3" t="s">
        <v>14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/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15</v>
      </c>
      <c r="AJ87" s="28"/>
      <c r="AK87" s="28"/>
      <c r="AL87" s="28"/>
      <c r="AM87" s="216">
        <f>IF(AN8= "","",AN8)</f>
        <v>44448</v>
      </c>
      <c r="AN87" s="216"/>
      <c r="AO87" s="28"/>
      <c r="AP87" s="28"/>
      <c r="AQ87" s="28"/>
      <c r="AR87" s="29"/>
      <c r="BE87" s="28"/>
    </row>
    <row r="88" spans="1:91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25.75" customHeight="1">
      <c r="A89" s="28"/>
      <c r="B89" s="29"/>
      <c r="C89" s="23" t="s">
        <v>16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Mestská časť Bratislava - Petržalka, Kutlíkova 17, Bratislava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22</v>
      </c>
      <c r="AJ89" s="28"/>
      <c r="AK89" s="28"/>
      <c r="AL89" s="28"/>
      <c r="AM89" s="214" t="str">
        <f>IF(E17="","",E17)</f>
        <v/>
      </c>
      <c r="AN89" s="215"/>
      <c r="AO89" s="215"/>
      <c r="AP89" s="215"/>
      <c r="AQ89" s="28"/>
      <c r="AR89" s="29"/>
      <c r="AS89" s="207" t="s">
        <v>51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5" customHeight="1">
      <c r="A90" s="28"/>
      <c r="B90" s="29"/>
      <c r="C90" s="23" t="s">
        <v>20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26</v>
      </c>
      <c r="AJ90" s="28"/>
      <c r="AK90" s="28"/>
      <c r="AL90" s="28"/>
      <c r="AM90" s="214" t="str">
        <f>IF(E20="","",E20)</f>
        <v/>
      </c>
      <c r="AN90" s="215"/>
      <c r="AO90" s="215"/>
      <c r="AP90" s="215"/>
      <c r="AQ90" s="28"/>
      <c r="AR90" s="29"/>
      <c r="AS90" s="209"/>
      <c r="AT90" s="210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9"/>
      <c r="AT91" s="210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79" t="s">
        <v>52</v>
      </c>
      <c r="D92" s="180"/>
      <c r="E92" s="180"/>
      <c r="F92" s="180"/>
      <c r="G92" s="180"/>
      <c r="H92" s="56"/>
      <c r="I92" s="181" t="s">
        <v>53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212" t="s">
        <v>54</v>
      </c>
      <c r="AH92" s="180"/>
      <c r="AI92" s="180"/>
      <c r="AJ92" s="180"/>
      <c r="AK92" s="180"/>
      <c r="AL92" s="180"/>
      <c r="AM92" s="180"/>
      <c r="AN92" s="181" t="s">
        <v>55</v>
      </c>
      <c r="AO92" s="180"/>
      <c r="AP92" s="206"/>
      <c r="AQ92" s="57" t="s">
        <v>56</v>
      </c>
      <c r="AR92" s="29"/>
      <c r="AS92" s="58" t="s">
        <v>57</v>
      </c>
      <c r="AT92" s="59" t="s">
        <v>58</v>
      </c>
      <c r="AU92" s="59" t="s">
        <v>59</v>
      </c>
      <c r="AV92" s="59" t="s">
        <v>60</v>
      </c>
      <c r="AW92" s="59" t="s">
        <v>61</v>
      </c>
      <c r="AX92" s="59" t="s">
        <v>62</v>
      </c>
      <c r="AY92" s="59" t="s">
        <v>63</v>
      </c>
      <c r="AZ92" s="59" t="s">
        <v>64</v>
      </c>
      <c r="BA92" s="59" t="s">
        <v>65</v>
      </c>
      <c r="BB92" s="59" t="s">
        <v>66</v>
      </c>
      <c r="BC92" s="59" t="s">
        <v>67</v>
      </c>
      <c r="BD92" s="60" t="s">
        <v>68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5" customHeight="1">
      <c r="B94" s="64"/>
      <c r="C94" s="65" t="s">
        <v>69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82">
        <f>ROUND(AG95+SUM(AG98:AG100)+SUM(AG103:AG105),2)</f>
        <v>90577.73</v>
      </c>
      <c r="AH94" s="182"/>
      <c r="AI94" s="182"/>
      <c r="AJ94" s="182"/>
      <c r="AK94" s="182"/>
      <c r="AL94" s="182"/>
      <c r="AM94" s="182"/>
      <c r="AN94" s="183">
        <f t="shared" ref="AN94:AN105" si="0">SUM(AG94,AT94)</f>
        <v>108693.28</v>
      </c>
      <c r="AO94" s="183"/>
      <c r="AP94" s="183"/>
      <c r="AQ94" s="68" t="s">
        <v>1</v>
      </c>
      <c r="AR94" s="64"/>
      <c r="AS94" s="69">
        <f>ROUND(AS95+SUM(AS98:AS100)+SUM(AS103:AS105),2)</f>
        <v>0</v>
      </c>
      <c r="AT94" s="70">
        <f t="shared" ref="AT94:AT105" si="1">ROUND(SUM(AV94:AW94),2)</f>
        <v>18115.55</v>
      </c>
      <c r="AU94" s="71">
        <f>ROUND(AU95+SUM(AU98:AU100)+SUM(AU103:AU105),5)</f>
        <v>1069.90418</v>
      </c>
      <c r="AV94" s="70">
        <f>ROUND(AZ94*L32,2)</f>
        <v>0</v>
      </c>
      <c r="AW94" s="70">
        <f>ROUND(BA94*L33,2)</f>
        <v>18115.55</v>
      </c>
      <c r="AX94" s="70">
        <f>ROUND(BB94*L32,2)</f>
        <v>0</v>
      </c>
      <c r="AY94" s="70">
        <f>ROUND(BC94*L33,2)</f>
        <v>0</v>
      </c>
      <c r="AZ94" s="70">
        <f>ROUND(AZ95+SUM(AZ98:AZ100)+SUM(AZ103:AZ105),2)</f>
        <v>0</v>
      </c>
      <c r="BA94" s="70">
        <f>ROUND(BA95+SUM(BA98:BA100)+SUM(BA103:BA105),2)</f>
        <v>90577.73</v>
      </c>
      <c r="BB94" s="70">
        <f>ROUND(BB95+SUM(BB98:BB100)+SUM(BB103:BB105),2)</f>
        <v>0</v>
      </c>
      <c r="BC94" s="70">
        <f>ROUND(BC95+SUM(BC98:BC100)+SUM(BC103:BC105),2)</f>
        <v>0</v>
      </c>
      <c r="BD94" s="72">
        <f>ROUND(BD95+SUM(BD98:BD100)+SUM(BD103:BD105),2)</f>
        <v>0</v>
      </c>
      <c r="BS94" s="73" t="s">
        <v>70</v>
      </c>
      <c r="BT94" s="73" t="s">
        <v>71</v>
      </c>
      <c r="BU94" s="74" t="s">
        <v>72</v>
      </c>
      <c r="BV94" s="73" t="s">
        <v>73</v>
      </c>
      <c r="BW94" s="73" t="s">
        <v>4</v>
      </c>
      <c r="BX94" s="73" t="s">
        <v>74</v>
      </c>
      <c r="CL94" s="73" t="s">
        <v>1</v>
      </c>
    </row>
    <row r="95" spans="1:91" s="7" customFormat="1" ht="16.5" customHeight="1">
      <c r="B95" s="75"/>
      <c r="C95" s="76"/>
      <c r="D95" s="177" t="s">
        <v>75</v>
      </c>
      <c r="E95" s="177"/>
      <c r="F95" s="177"/>
      <c r="G95" s="177"/>
      <c r="H95" s="177"/>
      <c r="I95" s="77"/>
      <c r="J95" s="177" t="s">
        <v>76</v>
      </c>
      <c r="K95" s="177"/>
      <c r="L95" s="177"/>
      <c r="M95" s="177"/>
      <c r="N95" s="177"/>
      <c r="O95" s="177"/>
      <c r="P95" s="177"/>
      <c r="Q95" s="177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7"/>
      <c r="AE95" s="177"/>
      <c r="AF95" s="177"/>
      <c r="AG95" s="213">
        <f>ROUND(SUM(AG96:AG97),2)</f>
        <v>31846.95</v>
      </c>
      <c r="AH95" s="185"/>
      <c r="AI95" s="185"/>
      <c r="AJ95" s="185"/>
      <c r="AK95" s="185"/>
      <c r="AL95" s="185"/>
      <c r="AM95" s="185"/>
      <c r="AN95" s="184">
        <f t="shared" si="0"/>
        <v>38216.340000000004</v>
      </c>
      <c r="AO95" s="185"/>
      <c r="AP95" s="185"/>
      <c r="AQ95" s="78" t="s">
        <v>77</v>
      </c>
      <c r="AR95" s="75"/>
      <c r="AS95" s="79">
        <f>ROUND(SUM(AS96:AS97),2)</f>
        <v>0</v>
      </c>
      <c r="AT95" s="80">
        <f t="shared" si="1"/>
        <v>6369.39</v>
      </c>
      <c r="AU95" s="81">
        <f>ROUND(SUM(AU96:AU97),5)</f>
        <v>1069.90418</v>
      </c>
      <c r="AV95" s="80">
        <f>ROUND(AZ95*L32,2)</f>
        <v>0</v>
      </c>
      <c r="AW95" s="80">
        <f>ROUND(BA95*L33,2)</f>
        <v>6369.39</v>
      </c>
      <c r="AX95" s="80">
        <f>ROUND(BB95*L32,2)</f>
        <v>0</v>
      </c>
      <c r="AY95" s="80">
        <f>ROUND(BC95*L33,2)</f>
        <v>0</v>
      </c>
      <c r="AZ95" s="80">
        <f>ROUND(SUM(AZ96:AZ97),2)</f>
        <v>0</v>
      </c>
      <c r="BA95" s="80">
        <f>ROUND(SUM(BA96:BA97),2)</f>
        <v>31846.95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70</v>
      </c>
      <c r="BT95" s="83" t="s">
        <v>78</v>
      </c>
      <c r="BU95" s="83" t="s">
        <v>72</v>
      </c>
      <c r="BV95" s="83" t="s">
        <v>73</v>
      </c>
      <c r="BW95" s="83" t="s">
        <v>79</v>
      </c>
      <c r="BX95" s="83" t="s">
        <v>4</v>
      </c>
      <c r="CL95" s="83" t="s">
        <v>1</v>
      </c>
      <c r="CM95" s="83" t="s">
        <v>71</v>
      </c>
    </row>
    <row r="96" spans="1:91" s="4" customFormat="1" ht="16.5" customHeight="1">
      <c r="A96" s="84" t="s">
        <v>80</v>
      </c>
      <c r="B96" s="47"/>
      <c r="C96" s="10"/>
      <c r="D96" s="10"/>
      <c r="E96" s="178" t="s">
        <v>81</v>
      </c>
      <c r="F96" s="178"/>
      <c r="G96" s="178"/>
      <c r="H96" s="178"/>
      <c r="I96" s="178"/>
      <c r="J96" s="10"/>
      <c r="K96" s="178" t="s">
        <v>82</v>
      </c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86">
        <f>'B - BLOK B - HP'!J34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5" t="s">
        <v>83</v>
      </c>
      <c r="AR96" s="47"/>
      <c r="AS96" s="86">
        <v>0</v>
      </c>
      <c r="AT96" s="87">
        <f t="shared" si="1"/>
        <v>0</v>
      </c>
      <c r="AU96" s="88">
        <f>'B - BLOK B - HP'!P142</f>
        <v>0</v>
      </c>
      <c r="AV96" s="87">
        <f>'B - BLOK B - HP'!J37</f>
        <v>0</v>
      </c>
      <c r="AW96" s="87">
        <f>'B - BLOK B - HP'!J38</f>
        <v>0</v>
      </c>
      <c r="AX96" s="87">
        <f>'B - BLOK B - HP'!J39</f>
        <v>0</v>
      </c>
      <c r="AY96" s="87">
        <f>'B - BLOK B - HP'!J40</f>
        <v>0</v>
      </c>
      <c r="AZ96" s="87">
        <f>'B - BLOK B - HP'!F37</f>
        <v>0</v>
      </c>
      <c r="BA96" s="87">
        <f>'B - BLOK B - HP'!F38</f>
        <v>0</v>
      </c>
      <c r="BB96" s="87">
        <f>'B - BLOK B - HP'!F39</f>
        <v>0</v>
      </c>
      <c r="BC96" s="87">
        <f>'B - BLOK B - HP'!F40</f>
        <v>0</v>
      </c>
      <c r="BD96" s="89">
        <f>'B - BLOK B - HP'!F41</f>
        <v>0</v>
      </c>
      <c r="BT96" s="21" t="s">
        <v>84</v>
      </c>
      <c r="BV96" s="21" t="s">
        <v>73</v>
      </c>
      <c r="BW96" s="21" t="s">
        <v>85</v>
      </c>
      <c r="BX96" s="21" t="s">
        <v>79</v>
      </c>
      <c r="CL96" s="21" t="s">
        <v>1</v>
      </c>
    </row>
    <row r="97" spans="1:91" s="4" customFormat="1" ht="16.5" customHeight="1">
      <c r="A97" s="84" t="s">
        <v>80</v>
      </c>
      <c r="B97" s="47"/>
      <c r="C97" s="10"/>
      <c r="D97" s="10"/>
      <c r="E97" s="178" t="s">
        <v>86</v>
      </c>
      <c r="F97" s="178"/>
      <c r="G97" s="178"/>
      <c r="H97" s="178"/>
      <c r="I97" s="178"/>
      <c r="J97" s="10"/>
      <c r="K97" s="178" t="s">
        <v>87</v>
      </c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86">
        <f>'C - BLOK C - DJ 55'!J34</f>
        <v>31846.95</v>
      </c>
      <c r="AH97" s="187"/>
      <c r="AI97" s="187"/>
      <c r="AJ97" s="187"/>
      <c r="AK97" s="187"/>
      <c r="AL97" s="187"/>
      <c r="AM97" s="187"/>
      <c r="AN97" s="186">
        <f t="shared" si="0"/>
        <v>38216.340000000004</v>
      </c>
      <c r="AO97" s="187"/>
      <c r="AP97" s="187"/>
      <c r="AQ97" s="85" t="s">
        <v>83</v>
      </c>
      <c r="AR97" s="47"/>
      <c r="AS97" s="86">
        <v>0</v>
      </c>
      <c r="AT97" s="87">
        <f t="shared" si="1"/>
        <v>6369.39</v>
      </c>
      <c r="AU97" s="88">
        <f>'C - BLOK C - DJ 55'!P139</f>
        <v>1069.9041810000001</v>
      </c>
      <c r="AV97" s="87">
        <f>'C - BLOK C - DJ 55'!J37</f>
        <v>0</v>
      </c>
      <c r="AW97" s="87">
        <f>'C - BLOK C - DJ 55'!J38</f>
        <v>6369.39</v>
      </c>
      <c r="AX97" s="87">
        <f>'C - BLOK C - DJ 55'!J39</f>
        <v>0</v>
      </c>
      <c r="AY97" s="87">
        <f>'C - BLOK C - DJ 55'!J40</f>
        <v>0</v>
      </c>
      <c r="AZ97" s="87">
        <f>'C - BLOK C - DJ 55'!F37</f>
        <v>0</v>
      </c>
      <c r="BA97" s="87">
        <f>'C - BLOK C - DJ 55'!F38</f>
        <v>31846.95</v>
      </c>
      <c r="BB97" s="87">
        <f>'C - BLOK C - DJ 55'!F39</f>
        <v>0</v>
      </c>
      <c r="BC97" s="87">
        <f>'C - BLOK C - DJ 55'!F40</f>
        <v>0</v>
      </c>
      <c r="BD97" s="89">
        <f>'C - BLOK C - DJ 55'!F41</f>
        <v>0</v>
      </c>
      <c r="BT97" s="21" t="s">
        <v>84</v>
      </c>
      <c r="BV97" s="21" t="s">
        <v>73</v>
      </c>
      <c r="BW97" s="21" t="s">
        <v>88</v>
      </c>
      <c r="BX97" s="21" t="s">
        <v>79</v>
      </c>
      <c r="CL97" s="21" t="s">
        <v>1</v>
      </c>
    </row>
    <row r="98" spans="1:91" s="7" customFormat="1" ht="16.5" customHeight="1">
      <c r="A98" s="84" t="s">
        <v>80</v>
      </c>
      <c r="B98" s="75"/>
      <c r="C98" s="76"/>
      <c r="D98" s="177" t="s">
        <v>89</v>
      </c>
      <c r="E98" s="177"/>
      <c r="F98" s="177"/>
      <c r="G98" s="177"/>
      <c r="H98" s="177"/>
      <c r="I98" s="77"/>
      <c r="J98" s="177" t="s">
        <v>90</v>
      </c>
      <c r="K98" s="177"/>
      <c r="L98" s="177"/>
      <c r="M98" s="177"/>
      <c r="N98" s="177"/>
      <c r="O98" s="177"/>
      <c r="P98" s="177"/>
      <c r="Q98" s="177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  <c r="AF98" s="177"/>
      <c r="AG98" s="184">
        <f>'02 - Zdravotechnika'!J32</f>
        <v>26785.18</v>
      </c>
      <c r="AH98" s="185"/>
      <c r="AI98" s="185"/>
      <c r="AJ98" s="185"/>
      <c r="AK98" s="185"/>
      <c r="AL98" s="185"/>
      <c r="AM98" s="185"/>
      <c r="AN98" s="184">
        <f t="shared" si="0"/>
        <v>32142.22</v>
      </c>
      <c r="AO98" s="185"/>
      <c r="AP98" s="185"/>
      <c r="AQ98" s="78" t="s">
        <v>77</v>
      </c>
      <c r="AR98" s="75"/>
      <c r="AS98" s="79">
        <v>0</v>
      </c>
      <c r="AT98" s="80">
        <f t="shared" si="1"/>
        <v>5357.04</v>
      </c>
      <c r="AU98" s="81">
        <f>'02 - Zdravotechnika'!P132</f>
        <v>0</v>
      </c>
      <c r="AV98" s="80">
        <f>'02 - Zdravotechnika'!J35</f>
        <v>0</v>
      </c>
      <c r="AW98" s="80">
        <f>'02 - Zdravotechnika'!J36</f>
        <v>5357.04</v>
      </c>
      <c r="AX98" s="80">
        <f>'02 - Zdravotechnika'!J37</f>
        <v>0</v>
      </c>
      <c r="AY98" s="80">
        <f>'02 - Zdravotechnika'!J38</f>
        <v>0</v>
      </c>
      <c r="AZ98" s="80">
        <f>'02 - Zdravotechnika'!F35</f>
        <v>0</v>
      </c>
      <c r="BA98" s="80">
        <f>'02 - Zdravotechnika'!F36</f>
        <v>26785.18</v>
      </c>
      <c r="BB98" s="80">
        <f>'02 - Zdravotechnika'!F37</f>
        <v>0</v>
      </c>
      <c r="BC98" s="80">
        <f>'02 - Zdravotechnika'!F38</f>
        <v>0</v>
      </c>
      <c r="BD98" s="82">
        <f>'02 - Zdravotechnika'!F39</f>
        <v>0</v>
      </c>
      <c r="BT98" s="83" t="s">
        <v>78</v>
      </c>
      <c r="BV98" s="83" t="s">
        <v>73</v>
      </c>
      <c r="BW98" s="83" t="s">
        <v>91</v>
      </c>
      <c r="BX98" s="83" t="s">
        <v>4</v>
      </c>
      <c r="CL98" s="83" t="s">
        <v>21</v>
      </c>
      <c r="CM98" s="83" t="s">
        <v>71</v>
      </c>
    </row>
    <row r="99" spans="1:91" s="7" customFormat="1" ht="16.5" customHeight="1">
      <c r="A99" s="84" t="s">
        <v>80</v>
      </c>
      <c r="B99" s="75"/>
      <c r="C99" s="76"/>
      <c r="D99" s="177" t="s">
        <v>92</v>
      </c>
      <c r="E99" s="177"/>
      <c r="F99" s="177"/>
      <c r="G99" s="177"/>
      <c r="H99" s="177"/>
      <c r="I99" s="77"/>
      <c r="J99" s="177" t="s">
        <v>93</v>
      </c>
      <c r="K99" s="177"/>
      <c r="L99" s="177"/>
      <c r="M99" s="177"/>
      <c r="N99" s="177"/>
      <c r="O99" s="177"/>
      <c r="P99" s="177"/>
      <c r="Q99" s="177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7"/>
      <c r="AE99" s="177"/>
      <c r="AF99" s="177"/>
      <c r="AG99" s="184">
        <f>'03 - Plynoinštalácia'!J32</f>
        <v>0</v>
      </c>
      <c r="AH99" s="185"/>
      <c r="AI99" s="185"/>
      <c r="AJ99" s="185"/>
      <c r="AK99" s="185"/>
      <c r="AL99" s="185"/>
      <c r="AM99" s="185"/>
      <c r="AN99" s="184">
        <f t="shared" si="0"/>
        <v>0</v>
      </c>
      <c r="AO99" s="185"/>
      <c r="AP99" s="185"/>
      <c r="AQ99" s="78" t="s">
        <v>77</v>
      </c>
      <c r="AR99" s="75"/>
      <c r="AS99" s="79">
        <v>0</v>
      </c>
      <c r="AT99" s="80">
        <f t="shared" si="1"/>
        <v>0</v>
      </c>
      <c r="AU99" s="81">
        <f>'03 - Plynoinštalácia'!P128</f>
        <v>0</v>
      </c>
      <c r="AV99" s="80">
        <f>'03 - Plynoinštalácia'!J35</f>
        <v>0</v>
      </c>
      <c r="AW99" s="80">
        <f>'03 - Plynoinštalácia'!J36</f>
        <v>0</v>
      </c>
      <c r="AX99" s="80">
        <f>'03 - Plynoinštalácia'!J37</f>
        <v>0</v>
      </c>
      <c r="AY99" s="80">
        <f>'03 - Plynoinštalácia'!J38</f>
        <v>0</v>
      </c>
      <c r="AZ99" s="80">
        <f>'03 - Plynoinštalácia'!F35</f>
        <v>0</v>
      </c>
      <c r="BA99" s="80">
        <f>'03 - Plynoinštalácia'!F36</f>
        <v>0</v>
      </c>
      <c r="BB99" s="80">
        <f>'03 - Plynoinštalácia'!F37</f>
        <v>0</v>
      </c>
      <c r="BC99" s="80">
        <f>'03 - Plynoinštalácia'!F38</f>
        <v>0</v>
      </c>
      <c r="BD99" s="82">
        <f>'03 - Plynoinštalácia'!F39</f>
        <v>0</v>
      </c>
      <c r="BT99" s="83" t="s">
        <v>78</v>
      </c>
      <c r="BV99" s="83" t="s">
        <v>73</v>
      </c>
      <c r="BW99" s="83" t="s">
        <v>94</v>
      </c>
      <c r="BX99" s="83" t="s">
        <v>4</v>
      </c>
      <c r="CL99" s="83" t="s">
        <v>21</v>
      </c>
      <c r="CM99" s="83" t="s">
        <v>71</v>
      </c>
    </row>
    <row r="100" spans="1:91" s="7" customFormat="1" ht="16.5" customHeight="1">
      <c r="B100" s="75"/>
      <c r="C100" s="76"/>
      <c r="D100" s="177" t="s">
        <v>95</v>
      </c>
      <c r="E100" s="177"/>
      <c r="F100" s="177"/>
      <c r="G100" s="177"/>
      <c r="H100" s="177"/>
      <c r="I100" s="77"/>
      <c r="J100" s="177" t="s">
        <v>96</v>
      </c>
      <c r="K100" s="177"/>
      <c r="L100" s="177"/>
      <c r="M100" s="177"/>
      <c r="N100" s="177"/>
      <c r="O100" s="177"/>
      <c r="P100" s="177"/>
      <c r="Q100" s="177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/>
      <c r="AF100" s="177"/>
      <c r="AG100" s="213">
        <f>ROUND(SUM(AG101:AG102),2)</f>
        <v>7215.55</v>
      </c>
      <c r="AH100" s="185"/>
      <c r="AI100" s="185"/>
      <c r="AJ100" s="185"/>
      <c r="AK100" s="185"/>
      <c r="AL100" s="185"/>
      <c r="AM100" s="185"/>
      <c r="AN100" s="184">
        <f t="shared" si="0"/>
        <v>8658.66</v>
      </c>
      <c r="AO100" s="185"/>
      <c r="AP100" s="185"/>
      <c r="AQ100" s="78" t="s">
        <v>77</v>
      </c>
      <c r="AR100" s="75"/>
      <c r="AS100" s="79">
        <f>ROUND(SUM(AS101:AS102),2)</f>
        <v>0</v>
      </c>
      <c r="AT100" s="80">
        <f t="shared" si="1"/>
        <v>1443.11</v>
      </c>
      <c r="AU100" s="81">
        <f>ROUND(SUM(AU101:AU102),5)</f>
        <v>0</v>
      </c>
      <c r="AV100" s="80">
        <f>ROUND(AZ100*L32,2)</f>
        <v>0</v>
      </c>
      <c r="AW100" s="80">
        <f>ROUND(BA100*L33,2)</f>
        <v>1443.11</v>
      </c>
      <c r="AX100" s="80">
        <f>ROUND(BB100*L32,2)</f>
        <v>0</v>
      </c>
      <c r="AY100" s="80">
        <f>ROUND(BC100*L33,2)</f>
        <v>0</v>
      </c>
      <c r="AZ100" s="80">
        <f>ROUND(SUM(AZ101:AZ102),2)</f>
        <v>0</v>
      </c>
      <c r="BA100" s="80">
        <f>ROUND(SUM(BA101:BA102),2)</f>
        <v>7215.55</v>
      </c>
      <c r="BB100" s="80">
        <f>ROUND(SUM(BB101:BB102),2)</f>
        <v>0</v>
      </c>
      <c r="BC100" s="80">
        <f>ROUND(SUM(BC101:BC102),2)</f>
        <v>0</v>
      </c>
      <c r="BD100" s="82">
        <f>ROUND(SUM(BD101:BD102),2)</f>
        <v>0</v>
      </c>
      <c r="BS100" s="83" t="s">
        <v>70</v>
      </c>
      <c r="BT100" s="83" t="s">
        <v>78</v>
      </c>
      <c r="BU100" s="83" t="s">
        <v>72</v>
      </c>
      <c r="BV100" s="83" t="s">
        <v>73</v>
      </c>
      <c r="BW100" s="83" t="s">
        <v>97</v>
      </c>
      <c r="BX100" s="83" t="s">
        <v>4</v>
      </c>
      <c r="CL100" s="83" t="s">
        <v>1</v>
      </c>
      <c r="CM100" s="83" t="s">
        <v>71</v>
      </c>
    </row>
    <row r="101" spans="1:91" s="4" customFormat="1" ht="16.5" customHeight="1">
      <c r="A101" s="84" t="s">
        <v>80</v>
      </c>
      <c r="B101" s="47"/>
      <c r="C101" s="10"/>
      <c r="D101" s="10"/>
      <c r="E101" s="178" t="s">
        <v>98</v>
      </c>
      <c r="F101" s="178"/>
      <c r="G101" s="178"/>
      <c r="H101" s="178"/>
      <c r="I101" s="178"/>
      <c r="J101" s="10"/>
      <c r="K101" s="178" t="s">
        <v>99</v>
      </c>
      <c r="L101" s="178"/>
      <c r="M101" s="178"/>
      <c r="N101" s="178"/>
      <c r="O101" s="178"/>
      <c r="P101" s="178"/>
      <c r="Q101" s="178"/>
      <c r="R101" s="178"/>
      <c r="S101" s="178"/>
      <c r="T101" s="178"/>
      <c r="U101" s="178"/>
      <c r="V101" s="178"/>
      <c r="W101" s="178"/>
      <c r="X101" s="178"/>
      <c r="Y101" s="178"/>
      <c r="Z101" s="178"/>
      <c r="AA101" s="178"/>
      <c r="AB101" s="178"/>
      <c r="AC101" s="178"/>
      <c r="AD101" s="178"/>
      <c r="AE101" s="178"/>
      <c r="AF101" s="178"/>
      <c r="AG101" s="186">
        <f>'04 - Vykurovanie'!J34</f>
        <v>6915.35</v>
      </c>
      <c r="AH101" s="187"/>
      <c r="AI101" s="187"/>
      <c r="AJ101" s="187"/>
      <c r="AK101" s="187"/>
      <c r="AL101" s="187"/>
      <c r="AM101" s="187"/>
      <c r="AN101" s="186">
        <f t="shared" si="0"/>
        <v>8298.42</v>
      </c>
      <c r="AO101" s="187"/>
      <c r="AP101" s="187"/>
      <c r="AQ101" s="85" t="s">
        <v>83</v>
      </c>
      <c r="AR101" s="47"/>
      <c r="AS101" s="86">
        <v>0</v>
      </c>
      <c r="AT101" s="87">
        <f t="shared" si="1"/>
        <v>1383.07</v>
      </c>
      <c r="AU101" s="88">
        <f>'04 - Vykurovanie'!P132</f>
        <v>0</v>
      </c>
      <c r="AV101" s="87">
        <f>'04 - Vykurovanie'!J37</f>
        <v>0</v>
      </c>
      <c r="AW101" s="87">
        <f>'04 - Vykurovanie'!J38</f>
        <v>1383.07</v>
      </c>
      <c r="AX101" s="87">
        <f>'04 - Vykurovanie'!J39</f>
        <v>0</v>
      </c>
      <c r="AY101" s="87">
        <f>'04 - Vykurovanie'!J40</f>
        <v>0</v>
      </c>
      <c r="AZ101" s="87">
        <f>'04 - Vykurovanie'!F37</f>
        <v>0</v>
      </c>
      <c r="BA101" s="87">
        <f>'04 - Vykurovanie'!F38</f>
        <v>6915.35</v>
      </c>
      <c r="BB101" s="87">
        <f>'04 - Vykurovanie'!F39</f>
        <v>0</v>
      </c>
      <c r="BC101" s="87">
        <f>'04 - Vykurovanie'!F40</f>
        <v>0</v>
      </c>
      <c r="BD101" s="89">
        <f>'04 - Vykurovanie'!F41</f>
        <v>0</v>
      </c>
      <c r="BT101" s="21" t="s">
        <v>84</v>
      </c>
      <c r="BV101" s="21" t="s">
        <v>73</v>
      </c>
      <c r="BW101" s="21" t="s">
        <v>100</v>
      </c>
      <c r="BX101" s="21" t="s">
        <v>97</v>
      </c>
      <c r="CL101" s="21" t="s">
        <v>1</v>
      </c>
    </row>
    <row r="102" spans="1:91" s="4" customFormat="1" ht="16.5" customHeight="1">
      <c r="A102" s="84" t="s">
        <v>80</v>
      </c>
      <c r="B102" s="47"/>
      <c r="C102" s="10"/>
      <c r="D102" s="10"/>
      <c r="E102" s="178" t="s">
        <v>101</v>
      </c>
      <c r="F102" s="178"/>
      <c r="G102" s="178"/>
      <c r="H102" s="178"/>
      <c r="I102" s="178"/>
      <c r="J102" s="10"/>
      <c r="K102" s="178" t="s">
        <v>102</v>
      </c>
      <c r="L102" s="178"/>
      <c r="M102" s="178"/>
      <c r="N102" s="178"/>
      <c r="O102" s="178"/>
      <c r="P102" s="178"/>
      <c r="Q102" s="178"/>
      <c r="R102" s="178"/>
      <c r="S102" s="178"/>
      <c r="T102" s="178"/>
      <c r="U102" s="178"/>
      <c r="V102" s="178"/>
      <c r="W102" s="178"/>
      <c r="X102" s="178"/>
      <c r="Y102" s="178"/>
      <c r="Z102" s="178"/>
      <c r="AA102" s="178"/>
      <c r="AB102" s="178"/>
      <c r="AC102" s="178"/>
      <c r="AD102" s="178"/>
      <c r="AE102" s="178"/>
      <c r="AF102" s="178"/>
      <c r="AG102" s="186">
        <f>'002 - Demontáž'!J34</f>
        <v>300.2</v>
      </c>
      <c r="AH102" s="187"/>
      <c r="AI102" s="187"/>
      <c r="AJ102" s="187"/>
      <c r="AK102" s="187"/>
      <c r="AL102" s="187"/>
      <c r="AM102" s="187"/>
      <c r="AN102" s="186">
        <f t="shared" si="0"/>
        <v>360.24</v>
      </c>
      <c r="AO102" s="187"/>
      <c r="AP102" s="187"/>
      <c r="AQ102" s="85" t="s">
        <v>83</v>
      </c>
      <c r="AR102" s="47"/>
      <c r="AS102" s="86">
        <v>0</v>
      </c>
      <c r="AT102" s="87">
        <f t="shared" si="1"/>
        <v>60.04</v>
      </c>
      <c r="AU102" s="88">
        <f>'002 - Demontáž'!P128</f>
        <v>0</v>
      </c>
      <c r="AV102" s="87">
        <f>'002 - Demontáž'!J37</f>
        <v>0</v>
      </c>
      <c r="AW102" s="87">
        <f>'002 - Demontáž'!J38</f>
        <v>60.04</v>
      </c>
      <c r="AX102" s="87">
        <f>'002 - Demontáž'!J39</f>
        <v>0</v>
      </c>
      <c r="AY102" s="87">
        <f>'002 - Demontáž'!J40</f>
        <v>0</v>
      </c>
      <c r="AZ102" s="87">
        <f>'002 - Demontáž'!F37</f>
        <v>0</v>
      </c>
      <c r="BA102" s="87">
        <f>'002 - Demontáž'!F38</f>
        <v>300.2</v>
      </c>
      <c r="BB102" s="87">
        <f>'002 - Demontáž'!F39</f>
        <v>0</v>
      </c>
      <c r="BC102" s="87">
        <f>'002 - Demontáž'!F40</f>
        <v>0</v>
      </c>
      <c r="BD102" s="89">
        <f>'002 - Demontáž'!F41</f>
        <v>0</v>
      </c>
      <c r="BT102" s="21" t="s">
        <v>84</v>
      </c>
      <c r="BV102" s="21" t="s">
        <v>73</v>
      </c>
      <c r="BW102" s="21" t="s">
        <v>103</v>
      </c>
      <c r="BX102" s="21" t="s">
        <v>97</v>
      </c>
      <c r="CL102" s="21" t="s">
        <v>1</v>
      </c>
    </row>
    <row r="103" spans="1:91" s="7" customFormat="1" ht="16.5" customHeight="1">
      <c r="A103" s="84" t="s">
        <v>80</v>
      </c>
      <c r="B103" s="75"/>
      <c r="C103" s="76"/>
      <c r="D103" s="177" t="s">
        <v>104</v>
      </c>
      <c r="E103" s="177"/>
      <c r="F103" s="177"/>
      <c r="G103" s="177"/>
      <c r="H103" s="177"/>
      <c r="I103" s="77"/>
      <c r="J103" s="177" t="s">
        <v>105</v>
      </c>
      <c r="K103" s="177"/>
      <c r="L103" s="177"/>
      <c r="M103" s="177"/>
      <c r="N103" s="177"/>
      <c r="O103" s="177"/>
      <c r="P103" s="177"/>
      <c r="Q103" s="177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/>
      <c r="AF103" s="177"/>
      <c r="AG103" s="184">
        <f>'05 - Elektroinštalácia'!J32</f>
        <v>23861.91</v>
      </c>
      <c r="AH103" s="185"/>
      <c r="AI103" s="185"/>
      <c r="AJ103" s="185"/>
      <c r="AK103" s="185"/>
      <c r="AL103" s="185"/>
      <c r="AM103" s="185"/>
      <c r="AN103" s="184">
        <f t="shared" si="0"/>
        <v>28634.29</v>
      </c>
      <c r="AO103" s="185"/>
      <c r="AP103" s="185"/>
      <c r="AQ103" s="78" t="s">
        <v>77</v>
      </c>
      <c r="AR103" s="75"/>
      <c r="AS103" s="79">
        <v>0</v>
      </c>
      <c r="AT103" s="80">
        <f t="shared" si="1"/>
        <v>4772.38</v>
      </c>
      <c r="AU103" s="81">
        <f>'05 - Elektroinštalácia'!P126</f>
        <v>0</v>
      </c>
      <c r="AV103" s="80">
        <f>'05 - Elektroinštalácia'!J35</f>
        <v>0</v>
      </c>
      <c r="AW103" s="80">
        <f>'05 - Elektroinštalácia'!J36</f>
        <v>4772.38</v>
      </c>
      <c r="AX103" s="80">
        <f>'05 - Elektroinštalácia'!J37</f>
        <v>0</v>
      </c>
      <c r="AY103" s="80">
        <f>'05 - Elektroinštalácia'!J38</f>
        <v>0</v>
      </c>
      <c r="AZ103" s="80">
        <f>'05 - Elektroinštalácia'!F35</f>
        <v>0</v>
      </c>
      <c r="BA103" s="80">
        <f>'05 - Elektroinštalácia'!F36</f>
        <v>23861.91</v>
      </c>
      <c r="BB103" s="80">
        <f>'05 - Elektroinštalácia'!F37</f>
        <v>0</v>
      </c>
      <c r="BC103" s="80">
        <f>'05 - Elektroinštalácia'!F38</f>
        <v>0</v>
      </c>
      <c r="BD103" s="82">
        <f>'05 - Elektroinštalácia'!F39</f>
        <v>0</v>
      </c>
      <c r="BT103" s="83" t="s">
        <v>78</v>
      </c>
      <c r="BV103" s="83" t="s">
        <v>73</v>
      </c>
      <c r="BW103" s="83" t="s">
        <v>106</v>
      </c>
      <c r="BX103" s="83" t="s">
        <v>4</v>
      </c>
      <c r="CL103" s="83" t="s">
        <v>1</v>
      </c>
      <c r="CM103" s="83" t="s">
        <v>71</v>
      </c>
    </row>
    <row r="104" spans="1:91" s="7" customFormat="1" ht="16.5" customHeight="1">
      <c r="A104" s="84" t="s">
        <v>80</v>
      </c>
      <c r="B104" s="75"/>
      <c r="C104" s="76"/>
      <c r="D104" s="177" t="s">
        <v>107</v>
      </c>
      <c r="E104" s="177"/>
      <c r="F104" s="177"/>
      <c r="G104" s="177"/>
      <c r="H104" s="177"/>
      <c r="I104" s="77"/>
      <c r="J104" s="177" t="s">
        <v>108</v>
      </c>
      <c r="K104" s="177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84">
        <f>'06 - Vzduchotechnika'!J32</f>
        <v>868.14</v>
      </c>
      <c r="AH104" s="185"/>
      <c r="AI104" s="185"/>
      <c r="AJ104" s="185"/>
      <c r="AK104" s="185"/>
      <c r="AL104" s="185"/>
      <c r="AM104" s="185"/>
      <c r="AN104" s="184">
        <f t="shared" si="0"/>
        <v>1041.77</v>
      </c>
      <c r="AO104" s="185"/>
      <c r="AP104" s="185"/>
      <c r="AQ104" s="78" t="s">
        <v>77</v>
      </c>
      <c r="AR104" s="75"/>
      <c r="AS104" s="79">
        <v>0</v>
      </c>
      <c r="AT104" s="80">
        <f t="shared" si="1"/>
        <v>173.63</v>
      </c>
      <c r="AU104" s="81">
        <f>'06 - Vzduchotechnika'!P126</f>
        <v>0</v>
      </c>
      <c r="AV104" s="80">
        <f>'06 - Vzduchotechnika'!J35</f>
        <v>0</v>
      </c>
      <c r="AW104" s="80">
        <f>'06 - Vzduchotechnika'!J36</f>
        <v>173.63</v>
      </c>
      <c r="AX104" s="80">
        <f>'06 - Vzduchotechnika'!J37</f>
        <v>0</v>
      </c>
      <c r="AY104" s="80">
        <f>'06 - Vzduchotechnika'!J38</f>
        <v>0</v>
      </c>
      <c r="AZ104" s="80">
        <f>'06 - Vzduchotechnika'!F35</f>
        <v>0</v>
      </c>
      <c r="BA104" s="80">
        <f>'06 - Vzduchotechnika'!F36</f>
        <v>868.14</v>
      </c>
      <c r="BB104" s="80">
        <f>'06 - Vzduchotechnika'!F37</f>
        <v>0</v>
      </c>
      <c r="BC104" s="80">
        <f>'06 - Vzduchotechnika'!F38</f>
        <v>0</v>
      </c>
      <c r="BD104" s="82">
        <f>'06 - Vzduchotechnika'!F39</f>
        <v>0</v>
      </c>
      <c r="BT104" s="83" t="s">
        <v>78</v>
      </c>
      <c r="BV104" s="83" t="s">
        <v>73</v>
      </c>
      <c r="BW104" s="83" t="s">
        <v>109</v>
      </c>
      <c r="BX104" s="83" t="s">
        <v>4</v>
      </c>
      <c r="CL104" s="83" t="s">
        <v>1</v>
      </c>
      <c r="CM104" s="83" t="s">
        <v>71</v>
      </c>
    </row>
    <row r="105" spans="1:91" s="7" customFormat="1" ht="16.5" customHeight="1">
      <c r="A105" s="84" t="s">
        <v>80</v>
      </c>
      <c r="B105" s="75"/>
      <c r="C105" s="76"/>
      <c r="D105" s="177" t="s">
        <v>110</v>
      </c>
      <c r="E105" s="177"/>
      <c r="F105" s="177"/>
      <c r="G105" s="177"/>
      <c r="H105" s="177"/>
      <c r="I105" s="77"/>
      <c r="J105" s="177" t="s">
        <v>111</v>
      </c>
      <c r="K105" s="177"/>
      <c r="L105" s="177"/>
      <c r="M105" s="177"/>
      <c r="N105" s="177"/>
      <c r="O105" s="177"/>
      <c r="P105" s="177"/>
      <c r="Q105" s="177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/>
      <c r="AF105" s="177"/>
      <c r="AG105" s="184">
        <f>'07 - Kuchyňa'!J32</f>
        <v>0</v>
      </c>
      <c r="AH105" s="185"/>
      <c r="AI105" s="185"/>
      <c r="AJ105" s="185"/>
      <c r="AK105" s="185"/>
      <c r="AL105" s="185"/>
      <c r="AM105" s="185"/>
      <c r="AN105" s="184">
        <f t="shared" si="0"/>
        <v>0</v>
      </c>
      <c r="AO105" s="185"/>
      <c r="AP105" s="185"/>
      <c r="AQ105" s="78" t="s">
        <v>77</v>
      </c>
      <c r="AR105" s="75"/>
      <c r="AS105" s="90">
        <v>0</v>
      </c>
      <c r="AT105" s="91">
        <f t="shared" si="1"/>
        <v>0</v>
      </c>
      <c r="AU105" s="92">
        <f>'07 - Kuchyňa'!P132</f>
        <v>0</v>
      </c>
      <c r="AV105" s="91">
        <f>'07 - Kuchyňa'!J35</f>
        <v>0</v>
      </c>
      <c r="AW105" s="91">
        <f>'07 - Kuchyňa'!J36</f>
        <v>0</v>
      </c>
      <c r="AX105" s="91">
        <f>'07 - Kuchyňa'!J37</f>
        <v>0</v>
      </c>
      <c r="AY105" s="91">
        <f>'07 - Kuchyňa'!J38</f>
        <v>0</v>
      </c>
      <c r="AZ105" s="91">
        <f>'07 - Kuchyňa'!F35</f>
        <v>0</v>
      </c>
      <c r="BA105" s="91">
        <f>'07 - Kuchyňa'!F36</f>
        <v>0</v>
      </c>
      <c r="BB105" s="91">
        <f>'07 - Kuchyňa'!F37</f>
        <v>0</v>
      </c>
      <c r="BC105" s="91">
        <f>'07 - Kuchyňa'!F38</f>
        <v>0</v>
      </c>
      <c r="BD105" s="93">
        <f>'07 - Kuchyňa'!F39</f>
        <v>0</v>
      </c>
      <c r="BT105" s="83" t="s">
        <v>78</v>
      </c>
      <c r="BV105" s="83" t="s">
        <v>73</v>
      </c>
      <c r="BW105" s="83" t="s">
        <v>112</v>
      </c>
      <c r="BX105" s="83" t="s">
        <v>4</v>
      </c>
      <c r="CL105" s="83" t="s">
        <v>1</v>
      </c>
      <c r="CM105" s="83" t="s">
        <v>71</v>
      </c>
    </row>
    <row r="106" spans="1:91">
      <c r="B106" s="17"/>
      <c r="AR106" s="17"/>
    </row>
    <row r="107" spans="1:91" s="2" customFormat="1" ht="30" customHeight="1">
      <c r="A107" s="28"/>
      <c r="B107" s="29"/>
      <c r="C107" s="65" t="s">
        <v>113</v>
      </c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83">
        <v>0</v>
      </c>
      <c r="AH107" s="183"/>
      <c r="AI107" s="183"/>
      <c r="AJ107" s="183"/>
      <c r="AK107" s="183"/>
      <c r="AL107" s="183"/>
      <c r="AM107" s="183"/>
      <c r="AN107" s="183">
        <v>0</v>
      </c>
      <c r="AO107" s="183"/>
      <c r="AP107" s="183"/>
      <c r="AQ107" s="94"/>
      <c r="AR107" s="29"/>
      <c r="AS107" s="58" t="s">
        <v>114</v>
      </c>
      <c r="AT107" s="59" t="s">
        <v>115</v>
      </c>
      <c r="AU107" s="59" t="s">
        <v>35</v>
      </c>
      <c r="AV107" s="60" t="s">
        <v>58</v>
      </c>
      <c r="AW107" s="28"/>
      <c r="AX107" s="28"/>
      <c r="AY107" s="28"/>
      <c r="AZ107" s="28"/>
      <c r="BA107" s="28"/>
      <c r="BB107" s="28"/>
      <c r="BC107" s="28"/>
      <c r="BD107" s="28"/>
      <c r="BE107" s="28"/>
    </row>
    <row r="108" spans="1:91" s="2" customFormat="1" ht="10.9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9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</row>
    <row r="109" spans="1:91" s="2" customFormat="1" ht="30" customHeight="1">
      <c r="A109" s="28"/>
      <c r="B109" s="29"/>
      <c r="C109" s="95" t="s">
        <v>116</v>
      </c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188">
        <f>ROUND(AG94 + AG107, 2)</f>
        <v>90577.73</v>
      </c>
      <c r="AH109" s="188"/>
      <c r="AI109" s="188"/>
      <c r="AJ109" s="188"/>
      <c r="AK109" s="188"/>
      <c r="AL109" s="188"/>
      <c r="AM109" s="188"/>
      <c r="AN109" s="188">
        <f>ROUND(AN94 + AN107, 2)</f>
        <v>108693.28</v>
      </c>
      <c r="AO109" s="188"/>
      <c r="AP109" s="188"/>
      <c r="AQ109" s="96"/>
      <c r="AR109" s="29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</row>
    <row r="110" spans="1:91" s="2" customFormat="1" ht="7" customHeight="1">
      <c r="A110" s="28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29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</row>
  </sheetData>
  <mergeCells count="86">
    <mergeCell ref="AS89:AT91"/>
    <mergeCell ref="AN105:AP105"/>
    <mergeCell ref="AG105:AM105"/>
    <mergeCell ref="AN94:AP94"/>
    <mergeCell ref="AR2:BE2"/>
    <mergeCell ref="AG98:AM98"/>
    <mergeCell ref="AG92:AM92"/>
    <mergeCell ref="AG97:AM97"/>
    <mergeCell ref="AG101:AM101"/>
    <mergeCell ref="AG100:AM100"/>
    <mergeCell ref="AG99:AM99"/>
    <mergeCell ref="AG95:AM95"/>
    <mergeCell ref="AG96:AM96"/>
    <mergeCell ref="AM90:AP90"/>
    <mergeCell ref="AM89:AP89"/>
    <mergeCell ref="AM87:AN87"/>
    <mergeCell ref="AN101:AP101"/>
    <mergeCell ref="AN100:AP100"/>
    <mergeCell ref="AN95:AP95"/>
    <mergeCell ref="AN99:AP99"/>
    <mergeCell ref="L36:P36"/>
    <mergeCell ref="W36:AE36"/>
    <mergeCell ref="AK36:AO36"/>
    <mergeCell ref="AK38:AO38"/>
    <mergeCell ref="X38:AB38"/>
    <mergeCell ref="L85:AO85"/>
    <mergeCell ref="AN92:AP92"/>
    <mergeCell ref="W33:AE33"/>
    <mergeCell ref="W34:AE34"/>
    <mergeCell ref="AK34:AO34"/>
    <mergeCell ref="L34:P34"/>
    <mergeCell ref="L35:P35"/>
    <mergeCell ref="W35:AE35"/>
    <mergeCell ref="AK35:AO35"/>
    <mergeCell ref="AG109:AM109"/>
    <mergeCell ref="AN109:AP109"/>
    <mergeCell ref="K5:AO5"/>
    <mergeCell ref="K6:AO6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W32:AE32"/>
    <mergeCell ref="L32:P32"/>
    <mergeCell ref="L33:P33"/>
    <mergeCell ref="AK33:AO33"/>
    <mergeCell ref="D105:H105"/>
    <mergeCell ref="J105:AF105"/>
    <mergeCell ref="AG94:AM94"/>
    <mergeCell ref="AG107:AM107"/>
    <mergeCell ref="AN107:AP107"/>
    <mergeCell ref="AG103:AM103"/>
    <mergeCell ref="AG104:AM104"/>
    <mergeCell ref="AG102:AM102"/>
    <mergeCell ref="AN103:AP103"/>
    <mergeCell ref="AN104:AP104"/>
    <mergeCell ref="AN102:AP102"/>
    <mergeCell ref="AN96:AP96"/>
    <mergeCell ref="AN97:AP97"/>
    <mergeCell ref="AN98:AP98"/>
    <mergeCell ref="J98:AF98"/>
    <mergeCell ref="J104:AF104"/>
    <mergeCell ref="C92:G92"/>
    <mergeCell ref="I92:AF92"/>
    <mergeCell ref="J100:AF100"/>
    <mergeCell ref="J99:AF99"/>
    <mergeCell ref="J95:AF95"/>
    <mergeCell ref="J103:AF103"/>
    <mergeCell ref="D104:H104"/>
    <mergeCell ref="D95:H95"/>
    <mergeCell ref="D99:H99"/>
    <mergeCell ref="D98:H98"/>
    <mergeCell ref="D100:H100"/>
    <mergeCell ref="D103:H103"/>
    <mergeCell ref="E101:I101"/>
    <mergeCell ref="E102:I102"/>
    <mergeCell ref="E96:I96"/>
    <mergeCell ref="E97:I97"/>
    <mergeCell ref="K102:AF102"/>
    <mergeCell ref="K96:AF96"/>
    <mergeCell ref="K101:AF101"/>
    <mergeCell ref="K97:AF97"/>
  </mergeCells>
  <hyperlinks>
    <hyperlink ref="A96" location="'B - BLOK B - HP'!C2" display="/" xr:uid="{00000000-0004-0000-0000-000000000000}"/>
    <hyperlink ref="A97" location="'C - BLOK C - DJ 55'!C2" display="/" xr:uid="{00000000-0004-0000-0000-000001000000}"/>
    <hyperlink ref="A98" location="'02 - Zdravotechnika'!C2" display="/" xr:uid="{00000000-0004-0000-0000-000002000000}"/>
    <hyperlink ref="A99" location="'03 - Plynoinštalácia'!C2" display="/" xr:uid="{00000000-0004-0000-0000-000003000000}"/>
    <hyperlink ref="A101" location="'001 - Montáž'!C2" display="/" xr:uid="{00000000-0004-0000-0000-000004000000}"/>
    <hyperlink ref="A102" location="'002 - Demontáž'!C2" display="/" xr:uid="{00000000-0004-0000-0000-000005000000}"/>
    <hyperlink ref="A103" location="'05 - Elektroinštalácia'!C2" display="/" xr:uid="{00000000-0004-0000-0000-000006000000}"/>
    <hyperlink ref="A104" location="'06 - Vzduchotechnika'!C2" display="/" xr:uid="{00000000-0004-0000-0000-000007000000}"/>
    <hyperlink ref="A105" location="'07 - Kuchyňa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BM227"/>
  <sheetViews>
    <sheetView showGridLines="0" topLeftCell="A200" workbookViewId="0">
      <selection activeCell="I232" sqref="I232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112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4" t="s">
        <v>1586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 t="s">
        <v>21</v>
      </c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tr">
        <f>IF('Rekapitulácia stavby'!AN10="","",'Rekapitulácia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>Mestská časť Bratislava - Petržalka, Kutlíkova 17, Bratislava</v>
      </c>
      <c r="F15" s="28"/>
      <c r="G15" s="28"/>
      <c r="H15" s="28"/>
      <c r="I15" s="23" t="s">
        <v>19</v>
      </c>
      <c r="J15" s="21" t="str">
        <f>IF('Rekapitulácia stavby'!AN11="","",'Rekapitulácia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89" t="str">
        <f>'Rekapitulácia stavby'!E14</f>
        <v xml:space="preserve"> </v>
      </c>
      <c r="F18" s="189"/>
      <c r="G18" s="189"/>
      <c r="H18" s="189"/>
      <c r="I18" s="23" t="s">
        <v>19</v>
      </c>
      <c r="J18" s="21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/>
      </c>
      <c r="F21" s="28"/>
      <c r="G21" s="28"/>
      <c r="H21" s="28"/>
      <c r="I21" s="23" t="s">
        <v>19</v>
      </c>
      <c r="J21" s="21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/>
      </c>
      <c r="F24" s="28"/>
      <c r="G24" s="28"/>
      <c r="H24" s="28"/>
      <c r="I24" s="23" t="s">
        <v>19</v>
      </c>
      <c r="J24" s="21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2" t="s">
        <v>1</v>
      </c>
      <c r="F27" s="192"/>
      <c r="G27" s="192"/>
      <c r="H27" s="19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J111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4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7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5" customHeight="1">
      <c r="A35" s="28"/>
      <c r="B35" s="29"/>
      <c r="C35" s="28"/>
      <c r="D35" s="104" t="s">
        <v>35</v>
      </c>
      <c r="E35" s="23" t="s">
        <v>36</v>
      </c>
      <c r="F35" s="105">
        <f>ROUND((SUM(BE111:BE112) + SUM(BE132:BE226)),  2)</f>
        <v>0</v>
      </c>
      <c r="G35" s="28"/>
      <c r="H35" s="28"/>
      <c r="I35" s="106">
        <v>0.2</v>
      </c>
      <c r="J35" s="105">
        <f>ROUND(((SUM(BE111:BE112) + SUM(BE132:BE226))*I35),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3" t="s">
        <v>37</v>
      </c>
      <c r="F36" s="105">
        <f>ROUND((SUM(BF111:BF112) + SUM(BF132:BF226)),  2)</f>
        <v>0</v>
      </c>
      <c r="G36" s="28"/>
      <c r="H36" s="28"/>
      <c r="I36" s="106">
        <v>0.2</v>
      </c>
      <c r="J36" s="105">
        <f>ROUND(((SUM(BF111:BF112) + SUM(BF132:BF226))*I36),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hidden="1" customHeight="1">
      <c r="A37" s="28"/>
      <c r="B37" s="29"/>
      <c r="C37" s="28"/>
      <c r="D37" s="28"/>
      <c r="E37" s="23" t="s">
        <v>38</v>
      </c>
      <c r="F37" s="105">
        <f>ROUND((SUM(BG111:BG112) + SUM(BG132:BG226)),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hidden="1" customHeight="1">
      <c r="A38" s="28"/>
      <c r="B38" s="29"/>
      <c r="C38" s="28"/>
      <c r="D38" s="28"/>
      <c r="E38" s="23" t="s">
        <v>39</v>
      </c>
      <c r="F38" s="105">
        <f>ROUND((SUM(BH111:BH112) + SUM(BH132:BH226)),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40</v>
      </c>
      <c r="F39" s="105">
        <f>ROUND((SUM(BI111:BI112) + SUM(BI132:BI226)),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7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4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0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4" t="str">
        <f>E9</f>
        <v>07 - Kuchyňa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 t="str">
        <f>F12</f>
        <v xml:space="preserve"> </v>
      </c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29"/>
      <c r="C91" s="23" t="s">
        <v>16</v>
      </c>
      <c r="D91" s="28"/>
      <c r="E91" s="28"/>
      <c r="F91" s="21" t="str">
        <f>E15</f>
        <v>Mestská časť Bratislava - Petržalka, Kutlíkova 17, Bratislava</v>
      </c>
      <c r="G91" s="28"/>
      <c r="H91" s="28"/>
      <c r="I91" s="23" t="s">
        <v>22</v>
      </c>
      <c r="J91" s="24" t="str">
        <f>E21</f>
        <v/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5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 t="str">
        <f>E24</f>
        <v/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4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J132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5" customHeight="1">
      <c r="B97" s="117"/>
      <c r="D97" s="118" t="s">
        <v>1587</v>
      </c>
      <c r="E97" s="119"/>
      <c r="F97" s="119"/>
      <c r="G97" s="119"/>
      <c r="H97" s="119"/>
      <c r="I97" s="119"/>
      <c r="J97" s="120">
        <f>J133</f>
        <v>0</v>
      </c>
      <c r="L97" s="117"/>
    </row>
    <row r="98" spans="1:31" s="9" customFormat="1" ht="25" customHeight="1">
      <c r="B98" s="117"/>
      <c r="D98" s="118" t="s">
        <v>1588</v>
      </c>
      <c r="E98" s="119"/>
      <c r="F98" s="119"/>
      <c r="G98" s="119"/>
      <c r="H98" s="119"/>
      <c r="I98" s="119"/>
      <c r="J98" s="120">
        <f>J137</f>
        <v>0</v>
      </c>
      <c r="L98" s="117"/>
    </row>
    <row r="99" spans="1:31" s="9" customFormat="1" ht="25" customHeight="1">
      <c r="B99" s="117"/>
      <c r="D99" s="118" t="s">
        <v>1589</v>
      </c>
      <c r="E99" s="119"/>
      <c r="F99" s="119"/>
      <c r="G99" s="119"/>
      <c r="H99" s="119"/>
      <c r="I99" s="119"/>
      <c r="J99" s="120">
        <f>J141</f>
        <v>0</v>
      </c>
      <c r="L99" s="117"/>
    </row>
    <row r="100" spans="1:31" s="9" customFormat="1" ht="25" customHeight="1">
      <c r="B100" s="117"/>
      <c r="D100" s="118" t="s">
        <v>1590</v>
      </c>
      <c r="E100" s="119"/>
      <c r="F100" s="119"/>
      <c r="G100" s="119"/>
      <c r="H100" s="119"/>
      <c r="I100" s="119"/>
      <c r="J100" s="120">
        <f>J143</f>
        <v>0</v>
      </c>
      <c r="L100" s="117"/>
    </row>
    <row r="101" spans="1:31" s="9" customFormat="1" ht="25" customHeight="1">
      <c r="B101" s="117"/>
      <c r="D101" s="118" t="s">
        <v>1591</v>
      </c>
      <c r="E101" s="119"/>
      <c r="F101" s="119"/>
      <c r="G101" s="119"/>
      <c r="H101" s="119"/>
      <c r="I101" s="119"/>
      <c r="J101" s="120">
        <f>J151</f>
        <v>0</v>
      </c>
      <c r="L101" s="117"/>
    </row>
    <row r="102" spans="1:31" s="9" customFormat="1" ht="25" customHeight="1">
      <c r="B102" s="117"/>
      <c r="D102" s="118" t="s">
        <v>1592</v>
      </c>
      <c r="E102" s="119"/>
      <c r="F102" s="119"/>
      <c r="G102" s="119"/>
      <c r="H102" s="119"/>
      <c r="I102" s="119"/>
      <c r="J102" s="120">
        <f>J158</f>
        <v>0</v>
      </c>
      <c r="L102" s="117"/>
    </row>
    <row r="103" spans="1:31" s="9" customFormat="1" ht="25" customHeight="1">
      <c r="B103" s="117"/>
      <c r="D103" s="118" t="s">
        <v>1593</v>
      </c>
      <c r="E103" s="119"/>
      <c r="F103" s="119"/>
      <c r="G103" s="119"/>
      <c r="H103" s="119"/>
      <c r="I103" s="119"/>
      <c r="J103" s="120">
        <f>J165</f>
        <v>0</v>
      </c>
      <c r="L103" s="117"/>
    </row>
    <row r="104" spans="1:31" s="9" customFormat="1" ht="25" customHeight="1">
      <c r="B104" s="117"/>
      <c r="D104" s="118" t="s">
        <v>1594</v>
      </c>
      <c r="E104" s="119"/>
      <c r="F104" s="119"/>
      <c r="G104" s="119"/>
      <c r="H104" s="119"/>
      <c r="I104" s="119"/>
      <c r="J104" s="120">
        <f>J174</f>
        <v>0</v>
      </c>
      <c r="L104" s="117"/>
    </row>
    <row r="105" spans="1:31" s="9" customFormat="1" ht="25" customHeight="1">
      <c r="B105" s="117"/>
      <c r="D105" s="118" t="s">
        <v>1595</v>
      </c>
      <c r="E105" s="119"/>
      <c r="F105" s="119"/>
      <c r="G105" s="119"/>
      <c r="H105" s="119"/>
      <c r="I105" s="119"/>
      <c r="J105" s="120">
        <f>J182</f>
        <v>0</v>
      </c>
      <c r="L105" s="117"/>
    </row>
    <row r="106" spans="1:31" s="9" customFormat="1" ht="25" customHeight="1">
      <c r="B106" s="117"/>
      <c r="D106" s="118" t="s">
        <v>1596</v>
      </c>
      <c r="E106" s="119"/>
      <c r="F106" s="119"/>
      <c r="G106" s="119"/>
      <c r="H106" s="119"/>
      <c r="I106" s="119"/>
      <c r="J106" s="120">
        <f>J205</f>
        <v>0</v>
      </c>
      <c r="L106" s="117"/>
    </row>
    <row r="107" spans="1:31" s="9" customFormat="1" ht="25" customHeight="1">
      <c r="B107" s="117"/>
      <c r="D107" s="118" t="s">
        <v>1597</v>
      </c>
      <c r="E107" s="119"/>
      <c r="F107" s="119"/>
      <c r="G107" s="119"/>
      <c r="H107" s="119"/>
      <c r="I107" s="119"/>
      <c r="J107" s="120">
        <f>J209</f>
        <v>0</v>
      </c>
      <c r="L107" s="117"/>
    </row>
    <row r="108" spans="1:31" s="9" customFormat="1" ht="25" customHeight="1">
      <c r="B108" s="117"/>
      <c r="D108" s="118" t="s">
        <v>1598</v>
      </c>
      <c r="E108" s="119"/>
      <c r="F108" s="119"/>
      <c r="G108" s="119"/>
      <c r="H108" s="119"/>
      <c r="I108" s="119"/>
      <c r="J108" s="120">
        <f>J216</f>
        <v>0</v>
      </c>
      <c r="L108" s="117"/>
    </row>
    <row r="109" spans="1:31" s="2" customFormat="1" ht="21.7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7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9.25" customHeight="1">
      <c r="A111" s="28"/>
      <c r="B111" s="29"/>
      <c r="C111" s="116" t="s">
        <v>148</v>
      </c>
      <c r="D111" s="28"/>
      <c r="E111" s="28"/>
      <c r="F111" s="28"/>
      <c r="G111" s="28"/>
      <c r="H111" s="28"/>
      <c r="I111" s="28"/>
      <c r="J111" s="125">
        <v>0</v>
      </c>
      <c r="K111" s="28"/>
      <c r="L111" s="38"/>
      <c r="N111" s="126" t="s">
        <v>35</v>
      </c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8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29.25" customHeight="1">
      <c r="A113" s="28"/>
      <c r="B113" s="29"/>
      <c r="C113" s="95" t="s">
        <v>116</v>
      </c>
      <c r="D113" s="96"/>
      <c r="E113" s="96"/>
      <c r="F113" s="96"/>
      <c r="G113" s="96"/>
      <c r="H113" s="96"/>
      <c r="I113" s="96"/>
      <c r="J113" s="97">
        <f>ROUND(J96+J111,2)</f>
        <v>0</v>
      </c>
      <c r="K113" s="9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31" s="2" customFormat="1" ht="7" customHeight="1">
      <c r="A114" s="28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8" spans="1:31" s="2" customFormat="1" ht="7" customHeight="1">
      <c r="A118" s="28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5" customHeight="1">
      <c r="A119" s="28"/>
      <c r="B119" s="29"/>
      <c r="C119" s="18" t="s">
        <v>149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7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3" t="s">
        <v>11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23.25" customHeight="1">
      <c r="A122" s="28"/>
      <c r="B122" s="29"/>
      <c r="C122" s="28"/>
      <c r="D122" s="28"/>
      <c r="E122" s="218" t="str">
        <f>E7</f>
        <v>Prestavba školníckeho bytu na triedu MŠ na MŠ Ševčenkova 35, Bratislava</v>
      </c>
      <c r="F122" s="219"/>
      <c r="G122" s="219"/>
      <c r="H122" s="219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118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204" t="str">
        <f>E9</f>
        <v>07 - Kuchyňa</v>
      </c>
      <c r="F124" s="217"/>
      <c r="G124" s="217"/>
      <c r="H124" s="217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7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14</v>
      </c>
      <c r="D126" s="28"/>
      <c r="E126" s="28"/>
      <c r="F126" s="21" t="str">
        <f>F12</f>
        <v xml:space="preserve"> </v>
      </c>
      <c r="G126" s="28"/>
      <c r="H126" s="28"/>
      <c r="I126" s="23" t="s">
        <v>15</v>
      </c>
      <c r="J126" s="51">
        <f>IF(J12="","",J12)</f>
        <v>44448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7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40.15" customHeight="1">
      <c r="A128" s="28"/>
      <c r="B128" s="29"/>
      <c r="C128" s="23" t="s">
        <v>16</v>
      </c>
      <c r="D128" s="28"/>
      <c r="E128" s="28"/>
      <c r="F128" s="21" t="str">
        <f>E15</f>
        <v>Mestská časť Bratislava - Petržalka, Kutlíkova 17, Bratislava</v>
      </c>
      <c r="G128" s="28"/>
      <c r="H128" s="28"/>
      <c r="I128" s="23" t="s">
        <v>22</v>
      </c>
      <c r="J128" s="24" t="str">
        <f>E21</f>
        <v/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5.75" customHeight="1">
      <c r="A129" s="28"/>
      <c r="B129" s="29"/>
      <c r="C129" s="23" t="s">
        <v>20</v>
      </c>
      <c r="D129" s="28"/>
      <c r="E129" s="28"/>
      <c r="F129" s="21" t="str">
        <f>IF(E18="","",E18)</f>
        <v xml:space="preserve"> </v>
      </c>
      <c r="G129" s="28"/>
      <c r="H129" s="28"/>
      <c r="I129" s="23" t="s">
        <v>26</v>
      </c>
      <c r="J129" s="24" t="str">
        <f>E24</f>
        <v/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4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11" customFormat="1" ht="29.25" customHeight="1">
      <c r="A131" s="127"/>
      <c r="B131" s="128"/>
      <c r="C131" s="129" t="s">
        <v>150</v>
      </c>
      <c r="D131" s="130" t="s">
        <v>56</v>
      </c>
      <c r="E131" s="130" t="s">
        <v>52</v>
      </c>
      <c r="F131" s="130" t="s">
        <v>53</v>
      </c>
      <c r="G131" s="130" t="s">
        <v>151</v>
      </c>
      <c r="H131" s="130" t="s">
        <v>152</v>
      </c>
      <c r="I131" s="130" t="s">
        <v>153</v>
      </c>
      <c r="J131" s="131" t="s">
        <v>127</v>
      </c>
      <c r="K131" s="132" t="s">
        <v>154</v>
      </c>
      <c r="L131" s="133"/>
      <c r="M131" s="58" t="s">
        <v>1</v>
      </c>
      <c r="N131" s="59" t="s">
        <v>35</v>
      </c>
      <c r="O131" s="59" t="s">
        <v>155</v>
      </c>
      <c r="P131" s="59" t="s">
        <v>156</v>
      </c>
      <c r="Q131" s="59" t="s">
        <v>157</v>
      </c>
      <c r="R131" s="59" t="s">
        <v>158</v>
      </c>
      <c r="S131" s="59" t="s">
        <v>159</v>
      </c>
      <c r="T131" s="60" t="s">
        <v>160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2.9" customHeight="1">
      <c r="A132" s="28"/>
      <c r="B132" s="29"/>
      <c r="C132" s="65" t="s">
        <v>123</v>
      </c>
      <c r="D132" s="28"/>
      <c r="E132" s="28"/>
      <c r="F132" s="28"/>
      <c r="G132" s="28"/>
      <c r="H132" s="28"/>
      <c r="I132" s="28"/>
      <c r="J132" s="134">
        <f>BK132</f>
        <v>0</v>
      </c>
      <c r="K132" s="28"/>
      <c r="L132" s="29"/>
      <c r="M132" s="61"/>
      <c r="N132" s="52"/>
      <c r="O132" s="62"/>
      <c r="P132" s="135">
        <f>P133+P137+P141+P143+P151+P158+P165+P174+P182+P205+P209+P216</f>
        <v>0</v>
      </c>
      <c r="Q132" s="62"/>
      <c r="R132" s="135">
        <f>R133+R137+R141+R143+R151+R158+R165+R174+R182+R205+R209+R216</f>
        <v>0</v>
      </c>
      <c r="S132" s="62"/>
      <c r="T132" s="136">
        <f>T133+T137+T141+T143+T151+T158+T165+T174+T182+T205+T209+T216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70</v>
      </c>
      <c r="AU132" s="14" t="s">
        <v>129</v>
      </c>
      <c r="BK132" s="137">
        <f>BK133+BK137+BK141+BK143+BK151+BK158+BK165+BK174+BK182+BK205+BK209+BK216</f>
        <v>0</v>
      </c>
    </row>
    <row r="133" spans="1:65" s="12" customFormat="1" ht="25.9" customHeight="1">
      <c r="B133" s="138"/>
      <c r="D133" s="139" t="s">
        <v>70</v>
      </c>
      <c r="E133" s="140" t="s">
        <v>680</v>
      </c>
      <c r="F133" s="140" t="s">
        <v>1599</v>
      </c>
      <c r="J133" s="141">
        <f>BK133</f>
        <v>0</v>
      </c>
      <c r="L133" s="138"/>
      <c r="M133" s="142"/>
      <c r="N133" s="143"/>
      <c r="O133" s="143"/>
      <c r="P133" s="144">
        <f>SUM(P134:P136)</f>
        <v>0</v>
      </c>
      <c r="Q133" s="143"/>
      <c r="R133" s="144">
        <f>SUM(R134:R136)</f>
        <v>0</v>
      </c>
      <c r="S133" s="143"/>
      <c r="T133" s="145">
        <f>SUM(T134:T136)</f>
        <v>0</v>
      </c>
      <c r="AR133" s="139" t="s">
        <v>78</v>
      </c>
      <c r="AT133" s="146" t="s">
        <v>70</v>
      </c>
      <c r="AU133" s="146" t="s">
        <v>71</v>
      </c>
      <c r="AY133" s="139" t="s">
        <v>163</v>
      </c>
      <c r="BK133" s="147">
        <f>SUM(BK134:BK136)</f>
        <v>0</v>
      </c>
    </row>
    <row r="134" spans="1:65" s="2" customFormat="1" ht="14.5" customHeight="1">
      <c r="A134" s="28"/>
      <c r="B134" s="150"/>
      <c r="C134" s="151" t="s">
        <v>78</v>
      </c>
      <c r="D134" s="151" t="s">
        <v>166</v>
      </c>
      <c r="E134" s="152" t="s">
        <v>1600</v>
      </c>
      <c r="F134" s="153" t="s">
        <v>1601</v>
      </c>
      <c r="G134" s="154" t="s">
        <v>1</v>
      </c>
      <c r="H134" s="155">
        <v>0</v>
      </c>
      <c r="I134" s="155">
        <v>336</v>
      </c>
      <c r="J134" s="155">
        <f>ROUND(I134*H134,3)</f>
        <v>0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>IF(N134="základná",J134,0)</f>
        <v>0</v>
      </c>
      <c r="BF134" s="162">
        <f>IF(N134="znížená",J134,0)</f>
        <v>0</v>
      </c>
      <c r="BG134" s="162">
        <f>IF(N134="zákl. prenesená",J134,0)</f>
        <v>0</v>
      </c>
      <c r="BH134" s="162">
        <f>IF(N134="zníž. prenesená",J134,0)</f>
        <v>0</v>
      </c>
      <c r="BI134" s="162">
        <f>IF(N134="nulová",J134,0)</f>
        <v>0</v>
      </c>
      <c r="BJ134" s="14" t="s">
        <v>84</v>
      </c>
      <c r="BK134" s="163">
        <f>ROUND(I134*H134,3)</f>
        <v>0</v>
      </c>
      <c r="BL134" s="14" t="s">
        <v>170</v>
      </c>
      <c r="BM134" s="161" t="s">
        <v>84</v>
      </c>
    </row>
    <row r="135" spans="1:65" s="2" customFormat="1" ht="14.5" customHeight="1">
      <c r="A135" s="28"/>
      <c r="B135" s="150"/>
      <c r="C135" s="151" t="s">
        <v>84</v>
      </c>
      <c r="D135" s="151" t="s">
        <v>166</v>
      </c>
      <c r="E135" s="152" t="s">
        <v>1602</v>
      </c>
      <c r="F135" s="153" t="s">
        <v>1603</v>
      </c>
      <c r="G135" s="154" t="s">
        <v>1</v>
      </c>
      <c r="H135" s="155">
        <v>0</v>
      </c>
      <c r="I135" s="155">
        <v>197</v>
      </c>
      <c r="J135" s="155">
        <f>ROUND(I135*H135,3)</f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>IF(N135="základná",J135,0)</f>
        <v>0</v>
      </c>
      <c r="BF135" s="162">
        <f>IF(N135="znížená",J135,0)</f>
        <v>0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84</v>
      </c>
      <c r="BK135" s="163">
        <f>ROUND(I135*H135,3)</f>
        <v>0</v>
      </c>
      <c r="BL135" s="14" t="s">
        <v>170</v>
      </c>
      <c r="BM135" s="161" t="s">
        <v>170</v>
      </c>
    </row>
    <row r="136" spans="1:65" s="2" customFormat="1" ht="14.5" customHeight="1">
      <c r="A136" s="28"/>
      <c r="B136" s="150"/>
      <c r="C136" s="151" t="s">
        <v>203</v>
      </c>
      <c r="D136" s="151" t="s">
        <v>166</v>
      </c>
      <c r="E136" s="152" t="s">
        <v>1604</v>
      </c>
      <c r="F136" s="153" t="s">
        <v>1605</v>
      </c>
      <c r="G136" s="154" t="s">
        <v>1</v>
      </c>
      <c r="H136" s="155">
        <v>0</v>
      </c>
      <c r="I136" s="155">
        <v>272.12</v>
      </c>
      <c r="J136" s="155">
        <f>ROUND(I136*H136,3)</f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84</v>
      </c>
      <c r="BK136" s="163">
        <f>ROUND(I136*H136,3)</f>
        <v>0</v>
      </c>
      <c r="BL136" s="14" t="s">
        <v>170</v>
      </c>
      <c r="BM136" s="161" t="s">
        <v>240</v>
      </c>
    </row>
    <row r="137" spans="1:65" s="12" customFormat="1" ht="25.9" customHeight="1">
      <c r="B137" s="138"/>
      <c r="D137" s="139" t="s">
        <v>70</v>
      </c>
      <c r="E137" s="140" t="s">
        <v>740</v>
      </c>
      <c r="F137" s="140" t="s">
        <v>1606</v>
      </c>
      <c r="J137" s="141">
        <f>BK137</f>
        <v>0</v>
      </c>
      <c r="L137" s="138"/>
      <c r="M137" s="142"/>
      <c r="N137" s="143"/>
      <c r="O137" s="143"/>
      <c r="P137" s="144">
        <f>SUM(P138:P140)</f>
        <v>0</v>
      </c>
      <c r="Q137" s="143"/>
      <c r="R137" s="144">
        <f>SUM(R138:R140)</f>
        <v>0</v>
      </c>
      <c r="S137" s="143"/>
      <c r="T137" s="145">
        <f>SUM(T138:T140)</f>
        <v>0</v>
      </c>
      <c r="AR137" s="139" t="s">
        <v>78</v>
      </c>
      <c r="AT137" s="146" t="s">
        <v>70</v>
      </c>
      <c r="AU137" s="146" t="s">
        <v>71</v>
      </c>
      <c r="AY137" s="139" t="s">
        <v>163</v>
      </c>
      <c r="BK137" s="147">
        <f>SUM(BK138:BK140)</f>
        <v>0</v>
      </c>
    </row>
    <row r="138" spans="1:65" s="2" customFormat="1" ht="14.5" customHeight="1">
      <c r="A138" s="28"/>
      <c r="B138" s="150"/>
      <c r="C138" s="151" t="s">
        <v>170</v>
      </c>
      <c r="D138" s="151" t="s">
        <v>166</v>
      </c>
      <c r="E138" s="152" t="s">
        <v>1607</v>
      </c>
      <c r="F138" s="153" t="s">
        <v>1608</v>
      </c>
      <c r="G138" s="154" t="s">
        <v>1</v>
      </c>
      <c r="H138" s="155">
        <v>0</v>
      </c>
      <c r="I138" s="155">
        <v>595</v>
      </c>
      <c r="J138" s="155">
        <f>ROUND(I138*H138,3)</f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>IF(N138="základná",J138,0)</f>
        <v>0</v>
      </c>
      <c r="BF138" s="162">
        <f>IF(N138="znížená",J138,0)</f>
        <v>0</v>
      </c>
      <c r="BG138" s="162">
        <f>IF(N138="zákl. prenesená",J138,0)</f>
        <v>0</v>
      </c>
      <c r="BH138" s="162">
        <f>IF(N138="zníž. prenesená",J138,0)</f>
        <v>0</v>
      </c>
      <c r="BI138" s="162">
        <f>IF(N138="nulová",J138,0)</f>
        <v>0</v>
      </c>
      <c r="BJ138" s="14" t="s">
        <v>84</v>
      </c>
      <c r="BK138" s="163">
        <f>ROUND(I138*H138,3)</f>
        <v>0</v>
      </c>
      <c r="BL138" s="14" t="s">
        <v>170</v>
      </c>
      <c r="BM138" s="161" t="s">
        <v>286</v>
      </c>
    </row>
    <row r="139" spans="1:65" s="2" customFormat="1" ht="14.5" customHeight="1">
      <c r="A139" s="28"/>
      <c r="B139" s="150"/>
      <c r="C139" s="151" t="s">
        <v>344</v>
      </c>
      <c r="D139" s="151" t="s">
        <v>166</v>
      </c>
      <c r="E139" s="152" t="s">
        <v>1609</v>
      </c>
      <c r="F139" s="153" t="s">
        <v>1610</v>
      </c>
      <c r="G139" s="154" t="s">
        <v>1</v>
      </c>
      <c r="H139" s="155">
        <v>0</v>
      </c>
      <c r="I139" s="155">
        <v>760</v>
      </c>
      <c r="J139" s="155">
        <f>ROUND(I139*H139,3)</f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>IF(N139="základná",J139,0)</f>
        <v>0</v>
      </c>
      <c r="BF139" s="162">
        <f>IF(N139="znížená",J139,0)</f>
        <v>0</v>
      </c>
      <c r="BG139" s="162">
        <f>IF(N139="zákl. prenesená",J139,0)</f>
        <v>0</v>
      </c>
      <c r="BH139" s="162">
        <f>IF(N139="zníž. prenesená",J139,0)</f>
        <v>0</v>
      </c>
      <c r="BI139" s="162">
        <f>IF(N139="nulová",J139,0)</f>
        <v>0</v>
      </c>
      <c r="BJ139" s="14" t="s">
        <v>84</v>
      </c>
      <c r="BK139" s="163">
        <f>ROUND(I139*H139,3)</f>
        <v>0</v>
      </c>
      <c r="BL139" s="14" t="s">
        <v>170</v>
      </c>
      <c r="BM139" s="161" t="s">
        <v>176</v>
      </c>
    </row>
    <row r="140" spans="1:65" s="2" customFormat="1" ht="14.5" customHeight="1">
      <c r="A140" s="28"/>
      <c r="B140" s="150"/>
      <c r="C140" s="151" t="s">
        <v>240</v>
      </c>
      <c r="D140" s="151" t="s">
        <v>166</v>
      </c>
      <c r="E140" s="152" t="s">
        <v>1611</v>
      </c>
      <c r="F140" s="153" t="s">
        <v>1612</v>
      </c>
      <c r="G140" s="154" t="s">
        <v>1</v>
      </c>
      <c r="H140" s="155">
        <v>0</v>
      </c>
      <c r="I140" s="155">
        <v>880</v>
      </c>
      <c r="J140" s="155">
        <f>ROUND(I140*H140,3)</f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>IF(N140="základná",J140,0)</f>
        <v>0</v>
      </c>
      <c r="BF140" s="162">
        <f>IF(N140="znížená",J140,0)</f>
        <v>0</v>
      </c>
      <c r="BG140" s="162">
        <f>IF(N140="zákl. prenesená",J140,0)</f>
        <v>0</v>
      </c>
      <c r="BH140" s="162">
        <f>IF(N140="zníž. prenesená",J140,0)</f>
        <v>0</v>
      </c>
      <c r="BI140" s="162">
        <f>IF(N140="nulová",J140,0)</f>
        <v>0</v>
      </c>
      <c r="BJ140" s="14" t="s">
        <v>84</v>
      </c>
      <c r="BK140" s="163">
        <f>ROUND(I140*H140,3)</f>
        <v>0</v>
      </c>
      <c r="BL140" s="14" t="s">
        <v>170</v>
      </c>
      <c r="BM140" s="161" t="s">
        <v>352</v>
      </c>
    </row>
    <row r="141" spans="1:65" s="12" customFormat="1" ht="25.9" customHeight="1">
      <c r="B141" s="138"/>
      <c r="D141" s="139" t="s">
        <v>70</v>
      </c>
      <c r="E141" s="140" t="s">
        <v>1194</v>
      </c>
      <c r="F141" s="140" t="s">
        <v>1613</v>
      </c>
      <c r="J141" s="141">
        <f>BK141</f>
        <v>0</v>
      </c>
      <c r="L141" s="138"/>
      <c r="M141" s="142"/>
      <c r="N141" s="143"/>
      <c r="O141" s="143"/>
      <c r="P141" s="144">
        <f>P142</f>
        <v>0</v>
      </c>
      <c r="Q141" s="143"/>
      <c r="R141" s="144">
        <f>R142</f>
        <v>0</v>
      </c>
      <c r="S141" s="143"/>
      <c r="T141" s="145">
        <f>T142</f>
        <v>0</v>
      </c>
      <c r="AR141" s="139" t="s">
        <v>78</v>
      </c>
      <c r="AT141" s="146" t="s">
        <v>70</v>
      </c>
      <c r="AU141" s="146" t="s">
        <v>71</v>
      </c>
      <c r="AY141" s="139" t="s">
        <v>163</v>
      </c>
      <c r="BK141" s="147">
        <f>BK142</f>
        <v>0</v>
      </c>
    </row>
    <row r="142" spans="1:65" s="2" customFormat="1" ht="14.5" customHeight="1">
      <c r="A142" s="28"/>
      <c r="B142" s="150"/>
      <c r="C142" s="151" t="s">
        <v>511</v>
      </c>
      <c r="D142" s="151" t="s">
        <v>166</v>
      </c>
      <c r="E142" s="152" t="s">
        <v>1614</v>
      </c>
      <c r="F142" s="153" t="s">
        <v>1615</v>
      </c>
      <c r="G142" s="154" t="s">
        <v>1</v>
      </c>
      <c r="H142" s="155">
        <v>0</v>
      </c>
      <c r="I142" s="155">
        <v>1157.08</v>
      </c>
      <c r="J142" s="155">
        <f>ROUND(I142*H142,3)</f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>IF(N142="základná",J142,0)</f>
        <v>0</v>
      </c>
      <c r="BF142" s="162">
        <f>IF(N142="znížená",J142,0)</f>
        <v>0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84</v>
      </c>
      <c r="BK142" s="163">
        <f>ROUND(I142*H142,3)</f>
        <v>0</v>
      </c>
      <c r="BL142" s="14" t="s">
        <v>170</v>
      </c>
      <c r="BM142" s="161" t="s">
        <v>360</v>
      </c>
    </row>
    <row r="143" spans="1:65" s="12" customFormat="1" ht="25.9" customHeight="1">
      <c r="B143" s="138"/>
      <c r="D143" s="139" t="s">
        <v>70</v>
      </c>
      <c r="E143" s="140" t="s">
        <v>1272</v>
      </c>
      <c r="F143" s="140" t="s">
        <v>1616</v>
      </c>
      <c r="J143" s="141">
        <f>BK143</f>
        <v>0</v>
      </c>
      <c r="L143" s="138"/>
      <c r="M143" s="142"/>
      <c r="N143" s="143"/>
      <c r="O143" s="143"/>
      <c r="P143" s="144">
        <f>SUM(P144:P150)</f>
        <v>0</v>
      </c>
      <c r="Q143" s="143"/>
      <c r="R143" s="144">
        <f>SUM(R144:R150)</f>
        <v>0</v>
      </c>
      <c r="S143" s="143"/>
      <c r="T143" s="145">
        <f>SUM(T144:T150)</f>
        <v>0</v>
      </c>
      <c r="AR143" s="139" t="s">
        <v>78</v>
      </c>
      <c r="AT143" s="146" t="s">
        <v>70</v>
      </c>
      <c r="AU143" s="146" t="s">
        <v>71</v>
      </c>
      <c r="AY143" s="139" t="s">
        <v>163</v>
      </c>
      <c r="BK143" s="147">
        <f>SUM(BK144:BK150)</f>
        <v>0</v>
      </c>
    </row>
    <row r="144" spans="1:65" s="2" customFormat="1" ht="14.5" customHeight="1">
      <c r="A144" s="28"/>
      <c r="B144" s="150"/>
      <c r="C144" s="151" t="s">
        <v>286</v>
      </c>
      <c r="D144" s="151" t="s">
        <v>166</v>
      </c>
      <c r="E144" s="152" t="s">
        <v>1617</v>
      </c>
      <c r="F144" s="153" t="s">
        <v>1618</v>
      </c>
      <c r="G144" s="154" t="s">
        <v>1</v>
      </c>
      <c r="H144" s="155">
        <v>0</v>
      </c>
      <c r="I144" s="155">
        <v>372.36</v>
      </c>
      <c r="J144" s="155">
        <f t="shared" ref="J144:J150" si="0">ROUND(I144*H144,3)</f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ref="P144:P150" si="1">O144*H144</f>
        <v>0</v>
      </c>
      <c r="Q144" s="159">
        <v>0</v>
      </c>
      <c r="R144" s="159">
        <f t="shared" ref="R144:R150" si="2">Q144*H144</f>
        <v>0</v>
      </c>
      <c r="S144" s="159">
        <v>0</v>
      </c>
      <c r="T144" s="160">
        <f t="shared" ref="T144:T150" si="3"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ref="BE144:BE150" si="4">IF(N144="základná",J144,0)</f>
        <v>0</v>
      </c>
      <c r="BF144" s="162">
        <f t="shared" ref="BF144:BF150" si="5">IF(N144="znížená",J144,0)</f>
        <v>0</v>
      </c>
      <c r="BG144" s="162">
        <f t="shared" ref="BG144:BG150" si="6">IF(N144="zákl. prenesená",J144,0)</f>
        <v>0</v>
      </c>
      <c r="BH144" s="162">
        <f t="shared" ref="BH144:BH150" si="7">IF(N144="zníž. prenesená",J144,0)</f>
        <v>0</v>
      </c>
      <c r="BI144" s="162">
        <f t="shared" ref="BI144:BI150" si="8">IF(N144="nulová",J144,0)</f>
        <v>0</v>
      </c>
      <c r="BJ144" s="14" t="s">
        <v>84</v>
      </c>
      <c r="BK144" s="163">
        <f t="shared" ref="BK144:BK150" si="9">ROUND(I144*H144,3)</f>
        <v>0</v>
      </c>
      <c r="BL144" s="14" t="s">
        <v>170</v>
      </c>
      <c r="BM144" s="161" t="s">
        <v>209</v>
      </c>
    </row>
    <row r="145" spans="1:65" s="2" customFormat="1" ht="14.5" customHeight="1">
      <c r="A145" s="28"/>
      <c r="B145" s="150"/>
      <c r="C145" s="151" t="s">
        <v>308</v>
      </c>
      <c r="D145" s="151" t="s">
        <v>166</v>
      </c>
      <c r="E145" s="152" t="s">
        <v>1619</v>
      </c>
      <c r="F145" s="153" t="s">
        <v>1620</v>
      </c>
      <c r="G145" s="154" t="s">
        <v>1</v>
      </c>
      <c r="H145" s="155">
        <v>0</v>
      </c>
      <c r="I145" s="155">
        <v>599.89</v>
      </c>
      <c r="J145" s="155">
        <f t="shared" si="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84</v>
      </c>
      <c r="BK145" s="163">
        <f t="shared" si="9"/>
        <v>0</v>
      </c>
      <c r="BL145" s="14" t="s">
        <v>170</v>
      </c>
      <c r="BM145" s="161" t="s">
        <v>606</v>
      </c>
    </row>
    <row r="146" spans="1:65" s="2" customFormat="1" ht="14.5" customHeight="1">
      <c r="A146" s="28"/>
      <c r="B146" s="150"/>
      <c r="C146" s="151" t="s">
        <v>71</v>
      </c>
      <c r="D146" s="151" t="s">
        <v>166</v>
      </c>
      <c r="E146" s="152" t="s">
        <v>1621</v>
      </c>
      <c r="F146" s="153" t="s">
        <v>1622</v>
      </c>
      <c r="G146" s="154" t="s">
        <v>1</v>
      </c>
      <c r="H146" s="155">
        <v>0</v>
      </c>
      <c r="I146" s="155">
        <v>6.4</v>
      </c>
      <c r="J146" s="155">
        <f t="shared" si="0"/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84</v>
      </c>
      <c r="BK146" s="163">
        <f t="shared" si="9"/>
        <v>0</v>
      </c>
      <c r="BL146" s="14" t="s">
        <v>170</v>
      </c>
      <c r="BM146" s="161" t="s">
        <v>7</v>
      </c>
    </row>
    <row r="147" spans="1:65" s="2" customFormat="1" ht="14.5" customHeight="1">
      <c r="A147" s="28"/>
      <c r="B147" s="150"/>
      <c r="C147" s="151" t="s">
        <v>71</v>
      </c>
      <c r="D147" s="151" t="s">
        <v>166</v>
      </c>
      <c r="E147" s="152" t="s">
        <v>1623</v>
      </c>
      <c r="F147" s="153" t="s">
        <v>1624</v>
      </c>
      <c r="G147" s="154" t="s">
        <v>1</v>
      </c>
      <c r="H147" s="155">
        <v>0</v>
      </c>
      <c r="I147" s="155">
        <v>150</v>
      </c>
      <c r="J147" s="155">
        <f t="shared" si="0"/>
        <v>0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84</v>
      </c>
      <c r="BK147" s="163">
        <f t="shared" si="9"/>
        <v>0</v>
      </c>
      <c r="BL147" s="14" t="s">
        <v>170</v>
      </c>
      <c r="BM147" s="161" t="s">
        <v>249</v>
      </c>
    </row>
    <row r="148" spans="1:65" s="2" customFormat="1" ht="14.5" customHeight="1">
      <c r="A148" s="28"/>
      <c r="B148" s="150"/>
      <c r="C148" s="151" t="s">
        <v>176</v>
      </c>
      <c r="D148" s="151" t="s">
        <v>166</v>
      </c>
      <c r="E148" s="152" t="s">
        <v>1625</v>
      </c>
      <c r="F148" s="153" t="s">
        <v>1626</v>
      </c>
      <c r="G148" s="154" t="s">
        <v>1</v>
      </c>
      <c r="H148" s="155">
        <v>0</v>
      </c>
      <c r="I148" s="155">
        <v>92</v>
      </c>
      <c r="J148" s="155">
        <f t="shared" si="0"/>
        <v>0</v>
      </c>
      <c r="K148" s="156"/>
      <c r="L148" s="29"/>
      <c r="M148" s="157" t="s">
        <v>1</v>
      </c>
      <c r="N148" s="158" t="s">
        <v>37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170</v>
      </c>
      <c r="AT148" s="161" t="s">
        <v>166</v>
      </c>
      <c r="AU148" s="161" t="s">
        <v>78</v>
      </c>
      <c r="AY148" s="14" t="s">
        <v>163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84</v>
      </c>
      <c r="BK148" s="163">
        <f t="shared" si="9"/>
        <v>0</v>
      </c>
      <c r="BL148" s="14" t="s">
        <v>170</v>
      </c>
      <c r="BM148" s="161" t="s">
        <v>257</v>
      </c>
    </row>
    <row r="149" spans="1:65" s="2" customFormat="1" ht="24.25" customHeight="1">
      <c r="A149" s="28"/>
      <c r="B149" s="150"/>
      <c r="C149" s="151" t="s">
        <v>348</v>
      </c>
      <c r="D149" s="151" t="s">
        <v>166</v>
      </c>
      <c r="E149" s="152" t="s">
        <v>1627</v>
      </c>
      <c r="F149" s="153" t="s">
        <v>1628</v>
      </c>
      <c r="G149" s="154" t="s">
        <v>1</v>
      </c>
      <c r="H149" s="155">
        <v>0</v>
      </c>
      <c r="I149" s="155">
        <v>1379</v>
      </c>
      <c r="J149" s="155">
        <f t="shared" si="0"/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84</v>
      </c>
      <c r="BK149" s="163">
        <f t="shared" si="9"/>
        <v>0</v>
      </c>
      <c r="BL149" s="14" t="s">
        <v>170</v>
      </c>
      <c r="BM149" s="161" t="s">
        <v>265</v>
      </c>
    </row>
    <row r="150" spans="1:65" s="2" customFormat="1" ht="14.5" customHeight="1">
      <c r="A150" s="28"/>
      <c r="B150" s="150"/>
      <c r="C150" s="151" t="s">
        <v>71</v>
      </c>
      <c r="D150" s="151" t="s">
        <v>166</v>
      </c>
      <c r="E150" s="152" t="s">
        <v>1629</v>
      </c>
      <c r="F150" s="153" t="s">
        <v>1630</v>
      </c>
      <c r="G150" s="154" t="s">
        <v>1</v>
      </c>
      <c r="H150" s="155">
        <v>0</v>
      </c>
      <c r="I150" s="155">
        <v>206</v>
      </c>
      <c r="J150" s="155">
        <f t="shared" si="0"/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78</v>
      </c>
      <c r="AY150" s="14" t="s">
        <v>163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84</v>
      </c>
      <c r="BK150" s="163">
        <f t="shared" si="9"/>
        <v>0</v>
      </c>
      <c r="BL150" s="14" t="s">
        <v>170</v>
      </c>
      <c r="BM150" s="161" t="s">
        <v>273</v>
      </c>
    </row>
    <row r="151" spans="1:65" s="12" customFormat="1" ht="25.9" customHeight="1">
      <c r="B151" s="138"/>
      <c r="D151" s="139" t="s">
        <v>70</v>
      </c>
      <c r="E151" s="140" t="s">
        <v>1280</v>
      </c>
      <c r="F151" s="140" t="s">
        <v>1631</v>
      </c>
      <c r="J151" s="141">
        <f>BK151</f>
        <v>0</v>
      </c>
      <c r="L151" s="138"/>
      <c r="M151" s="142"/>
      <c r="N151" s="143"/>
      <c r="O151" s="143"/>
      <c r="P151" s="144">
        <f>SUM(P152:P157)</f>
        <v>0</v>
      </c>
      <c r="Q151" s="143"/>
      <c r="R151" s="144">
        <f>SUM(R152:R157)</f>
        <v>0</v>
      </c>
      <c r="S151" s="143"/>
      <c r="T151" s="145">
        <f>SUM(T152:T157)</f>
        <v>0</v>
      </c>
      <c r="AR151" s="139" t="s">
        <v>78</v>
      </c>
      <c r="AT151" s="146" t="s">
        <v>70</v>
      </c>
      <c r="AU151" s="146" t="s">
        <v>71</v>
      </c>
      <c r="AY151" s="139" t="s">
        <v>163</v>
      </c>
      <c r="BK151" s="147">
        <f>SUM(BK152:BK157)</f>
        <v>0</v>
      </c>
    </row>
    <row r="152" spans="1:65" s="2" customFormat="1" ht="14.5" customHeight="1">
      <c r="A152" s="28"/>
      <c r="B152" s="150"/>
      <c r="C152" s="151" t="s">
        <v>352</v>
      </c>
      <c r="D152" s="151" t="s">
        <v>166</v>
      </c>
      <c r="E152" s="152" t="s">
        <v>1632</v>
      </c>
      <c r="F152" s="153" t="s">
        <v>1620</v>
      </c>
      <c r="G152" s="154" t="s">
        <v>1</v>
      </c>
      <c r="H152" s="155">
        <v>0</v>
      </c>
      <c r="I152" s="155">
        <v>537.49</v>
      </c>
      <c r="J152" s="155">
        <f t="shared" ref="J152:J157" si="10">ROUND(I152*H152,3)</f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ref="P152:P157" si="11">O152*H152</f>
        <v>0</v>
      </c>
      <c r="Q152" s="159">
        <v>0</v>
      </c>
      <c r="R152" s="159">
        <f t="shared" ref="R152:R157" si="12">Q152*H152</f>
        <v>0</v>
      </c>
      <c r="S152" s="159">
        <v>0</v>
      </c>
      <c r="T152" s="160">
        <f t="shared" ref="T152:T157" si="1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ref="BE152:BE157" si="14">IF(N152="základná",J152,0)</f>
        <v>0</v>
      </c>
      <c r="BF152" s="162">
        <f t="shared" ref="BF152:BF157" si="15">IF(N152="znížená",J152,0)</f>
        <v>0</v>
      </c>
      <c r="BG152" s="162">
        <f t="shared" ref="BG152:BG157" si="16">IF(N152="zákl. prenesená",J152,0)</f>
        <v>0</v>
      </c>
      <c r="BH152" s="162">
        <f t="shared" ref="BH152:BH157" si="17">IF(N152="zníž. prenesená",J152,0)</f>
        <v>0</v>
      </c>
      <c r="BI152" s="162">
        <f t="shared" ref="BI152:BI157" si="18">IF(N152="nulová",J152,0)</f>
        <v>0</v>
      </c>
      <c r="BJ152" s="14" t="s">
        <v>84</v>
      </c>
      <c r="BK152" s="163">
        <f t="shared" ref="BK152:BK157" si="19">ROUND(I152*H152,3)</f>
        <v>0</v>
      </c>
      <c r="BL152" s="14" t="s">
        <v>170</v>
      </c>
      <c r="BM152" s="161" t="s">
        <v>281</v>
      </c>
    </row>
    <row r="153" spans="1:65" s="2" customFormat="1" ht="14.5" customHeight="1">
      <c r="A153" s="28"/>
      <c r="B153" s="150"/>
      <c r="C153" s="151" t="s">
        <v>71</v>
      </c>
      <c r="D153" s="151" t="s">
        <v>166</v>
      </c>
      <c r="E153" s="152" t="s">
        <v>1621</v>
      </c>
      <c r="F153" s="153" t="s">
        <v>1622</v>
      </c>
      <c r="G153" s="154" t="s">
        <v>1</v>
      </c>
      <c r="H153" s="155">
        <v>0</v>
      </c>
      <c r="I153" s="155">
        <v>6.4</v>
      </c>
      <c r="J153" s="155">
        <f t="shared" si="10"/>
        <v>0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11"/>
        <v>0</v>
      </c>
      <c r="Q153" s="159">
        <v>0</v>
      </c>
      <c r="R153" s="159">
        <f t="shared" si="12"/>
        <v>0</v>
      </c>
      <c r="S153" s="159">
        <v>0</v>
      </c>
      <c r="T153" s="160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84</v>
      </c>
      <c r="BK153" s="163">
        <f t="shared" si="19"/>
        <v>0</v>
      </c>
      <c r="BL153" s="14" t="s">
        <v>170</v>
      </c>
      <c r="BM153" s="161" t="s">
        <v>292</v>
      </c>
    </row>
    <row r="154" spans="1:65" s="2" customFormat="1" ht="14.5" customHeight="1">
      <c r="A154" s="28"/>
      <c r="B154" s="150"/>
      <c r="C154" s="151" t="s">
        <v>71</v>
      </c>
      <c r="D154" s="151" t="s">
        <v>166</v>
      </c>
      <c r="E154" s="152" t="s">
        <v>1633</v>
      </c>
      <c r="F154" s="153" t="s">
        <v>1634</v>
      </c>
      <c r="G154" s="154" t="s">
        <v>1</v>
      </c>
      <c r="H154" s="155">
        <v>0</v>
      </c>
      <c r="I154" s="155">
        <v>77</v>
      </c>
      <c r="J154" s="155">
        <f t="shared" si="1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84</v>
      </c>
      <c r="BK154" s="163">
        <f t="shared" si="19"/>
        <v>0</v>
      </c>
      <c r="BL154" s="14" t="s">
        <v>170</v>
      </c>
      <c r="BM154" s="161" t="s">
        <v>624</v>
      </c>
    </row>
    <row r="155" spans="1:65" s="2" customFormat="1" ht="14.5" customHeight="1">
      <c r="A155" s="28"/>
      <c r="B155" s="150"/>
      <c r="C155" s="151" t="s">
        <v>356</v>
      </c>
      <c r="D155" s="151" t="s">
        <v>166</v>
      </c>
      <c r="E155" s="152" t="s">
        <v>1625</v>
      </c>
      <c r="F155" s="153" t="s">
        <v>1626</v>
      </c>
      <c r="G155" s="154" t="s">
        <v>1</v>
      </c>
      <c r="H155" s="155">
        <v>0</v>
      </c>
      <c r="I155" s="155">
        <v>92</v>
      </c>
      <c r="J155" s="155">
        <f t="shared" si="1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11"/>
        <v>0</v>
      </c>
      <c r="Q155" s="159">
        <v>0</v>
      </c>
      <c r="R155" s="159">
        <f t="shared" si="12"/>
        <v>0</v>
      </c>
      <c r="S155" s="159">
        <v>0</v>
      </c>
      <c r="T155" s="160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84</v>
      </c>
      <c r="BK155" s="163">
        <f t="shared" si="19"/>
        <v>0</v>
      </c>
      <c r="BL155" s="14" t="s">
        <v>170</v>
      </c>
      <c r="BM155" s="161" t="s">
        <v>366</v>
      </c>
    </row>
    <row r="156" spans="1:65" s="2" customFormat="1" ht="14.5" customHeight="1">
      <c r="A156" s="28"/>
      <c r="B156" s="150"/>
      <c r="C156" s="151" t="s">
        <v>360</v>
      </c>
      <c r="D156" s="151" t="s">
        <v>166</v>
      </c>
      <c r="E156" s="152" t="s">
        <v>1635</v>
      </c>
      <c r="F156" s="153" t="s">
        <v>1636</v>
      </c>
      <c r="G156" s="154" t="s">
        <v>1</v>
      </c>
      <c r="H156" s="155">
        <v>0</v>
      </c>
      <c r="I156" s="155">
        <v>380</v>
      </c>
      <c r="J156" s="155">
        <f t="shared" si="1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84</v>
      </c>
      <c r="BK156" s="163">
        <f t="shared" si="19"/>
        <v>0</v>
      </c>
      <c r="BL156" s="14" t="s">
        <v>170</v>
      </c>
      <c r="BM156" s="161" t="s">
        <v>378</v>
      </c>
    </row>
    <row r="157" spans="1:65" s="2" customFormat="1" ht="14.5" customHeight="1">
      <c r="A157" s="28"/>
      <c r="B157" s="150"/>
      <c r="C157" s="151" t="s">
        <v>601</v>
      </c>
      <c r="D157" s="151" t="s">
        <v>166</v>
      </c>
      <c r="E157" s="152" t="s">
        <v>1637</v>
      </c>
      <c r="F157" s="153" t="s">
        <v>1638</v>
      </c>
      <c r="G157" s="154" t="s">
        <v>1</v>
      </c>
      <c r="H157" s="155">
        <v>0</v>
      </c>
      <c r="I157" s="155">
        <v>318</v>
      </c>
      <c r="J157" s="155">
        <f t="shared" si="1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84</v>
      </c>
      <c r="BK157" s="163">
        <f t="shared" si="19"/>
        <v>0</v>
      </c>
      <c r="BL157" s="14" t="s">
        <v>170</v>
      </c>
      <c r="BM157" s="161" t="s">
        <v>387</v>
      </c>
    </row>
    <row r="158" spans="1:65" s="12" customFormat="1" ht="25.9" customHeight="1">
      <c r="B158" s="138"/>
      <c r="D158" s="139" t="s">
        <v>70</v>
      </c>
      <c r="E158" s="140" t="s">
        <v>1292</v>
      </c>
      <c r="F158" s="140" t="s">
        <v>1639</v>
      </c>
      <c r="J158" s="141">
        <f>BK158</f>
        <v>0</v>
      </c>
      <c r="L158" s="138"/>
      <c r="M158" s="142"/>
      <c r="N158" s="143"/>
      <c r="O158" s="143"/>
      <c r="P158" s="144">
        <f>SUM(P159:P164)</f>
        <v>0</v>
      </c>
      <c r="Q158" s="143"/>
      <c r="R158" s="144">
        <f>SUM(R159:R164)</f>
        <v>0</v>
      </c>
      <c r="S158" s="143"/>
      <c r="T158" s="145">
        <f>SUM(T159:T164)</f>
        <v>0</v>
      </c>
      <c r="AR158" s="139" t="s">
        <v>78</v>
      </c>
      <c r="AT158" s="146" t="s">
        <v>70</v>
      </c>
      <c r="AU158" s="146" t="s">
        <v>71</v>
      </c>
      <c r="AY158" s="139" t="s">
        <v>163</v>
      </c>
      <c r="BK158" s="147">
        <f>SUM(BK159:BK164)</f>
        <v>0</v>
      </c>
    </row>
    <row r="159" spans="1:65" s="2" customFormat="1" ht="14.5" customHeight="1">
      <c r="A159" s="28"/>
      <c r="B159" s="150"/>
      <c r="C159" s="151" t="s">
        <v>209</v>
      </c>
      <c r="D159" s="151" t="s">
        <v>166</v>
      </c>
      <c r="E159" s="152" t="s">
        <v>1640</v>
      </c>
      <c r="F159" s="153" t="s">
        <v>1641</v>
      </c>
      <c r="G159" s="154" t="s">
        <v>1</v>
      </c>
      <c r="H159" s="155">
        <v>0</v>
      </c>
      <c r="I159" s="155">
        <v>730</v>
      </c>
      <c r="J159" s="155">
        <f t="shared" ref="J159:J164" si="20">ROUND(I159*H159,3)</f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ref="P159:P164" si="21">O159*H159</f>
        <v>0</v>
      </c>
      <c r="Q159" s="159">
        <v>0</v>
      </c>
      <c r="R159" s="159">
        <f t="shared" ref="R159:R164" si="22">Q159*H159</f>
        <v>0</v>
      </c>
      <c r="S159" s="159">
        <v>0</v>
      </c>
      <c r="T159" s="160">
        <f t="shared" ref="T159:T164" si="23"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ref="BE159:BE164" si="24">IF(N159="základná",J159,0)</f>
        <v>0</v>
      </c>
      <c r="BF159" s="162">
        <f t="shared" ref="BF159:BF164" si="25">IF(N159="znížená",J159,0)</f>
        <v>0</v>
      </c>
      <c r="BG159" s="162">
        <f t="shared" ref="BG159:BG164" si="26">IF(N159="zákl. prenesená",J159,0)</f>
        <v>0</v>
      </c>
      <c r="BH159" s="162">
        <f t="shared" ref="BH159:BH164" si="27">IF(N159="zníž. prenesená",J159,0)</f>
        <v>0</v>
      </c>
      <c r="BI159" s="162">
        <f t="shared" ref="BI159:BI164" si="28">IF(N159="nulová",J159,0)</f>
        <v>0</v>
      </c>
      <c r="BJ159" s="14" t="s">
        <v>84</v>
      </c>
      <c r="BK159" s="163">
        <f t="shared" ref="BK159:BK164" si="29">ROUND(I159*H159,3)</f>
        <v>0</v>
      </c>
      <c r="BL159" s="14" t="s">
        <v>170</v>
      </c>
      <c r="BM159" s="161" t="s">
        <v>395</v>
      </c>
    </row>
    <row r="160" spans="1:65" s="2" customFormat="1" ht="14.5" customHeight="1">
      <c r="A160" s="28"/>
      <c r="B160" s="150"/>
      <c r="C160" s="151" t="s">
        <v>71</v>
      </c>
      <c r="D160" s="151" t="s">
        <v>166</v>
      </c>
      <c r="E160" s="152" t="s">
        <v>1642</v>
      </c>
      <c r="F160" s="153" t="s">
        <v>1643</v>
      </c>
      <c r="G160" s="154" t="s">
        <v>1</v>
      </c>
      <c r="H160" s="155">
        <v>0</v>
      </c>
      <c r="I160" s="155">
        <v>357</v>
      </c>
      <c r="J160" s="155">
        <f t="shared" si="20"/>
        <v>0</v>
      </c>
      <c r="K160" s="156"/>
      <c r="L160" s="29"/>
      <c r="M160" s="157" t="s">
        <v>1</v>
      </c>
      <c r="N160" s="158" t="s">
        <v>37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78</v>
      </c>
      <c r="AY160" s="14" t="s">
        <v>163</v>
      </c>
      <c r="BE160" s="162">
        <f t="shared" si="24"/>
        <v>0</v>
      </c>
      <c r="BF160" s="162">
        <f t="shared" si="25"/>
        <v>0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84</v>
      </c>
      <c r="BK160" s="163">
        <f t="shared" si="29"/>
        <v>0</v>
      </c>
      <c r="BL160" s="14" t="s">
        <v>170</v>
      </c>
      <c r="BM160" s="161" t="s">
        <v>403</v>
      </c>
    </row>
    <row r="161" spans="1:65" s="2" customFormat="1" ht="14.5" customHeight="1">
      <c r="A161" s="28"/>
      <c r="B161" s="150"/>
      <c r="C161" s="151" t="s">
        <v>214</v>
      </c>
      <c r="D161" s="151" t="s">
        <v>166</v>
      </c>
      <c r="E161" s="152" t="s">
        <v>1644</v>
      </c>
      <c r="F161" s="153" t="s">
        <v>1645</v>
      </c>
      <c r="G161" s="154" t="s">
        <v>1</v>
      </c>
      <c r="H161" s="155">
        <v>0</v>
      </c>
      <c r="I161" s="155">
        <v>651.41</v>
      </c>
      <c r="J161" s="155">
        <f t="shared" si="20"/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 t="shared" si="24"/>
        <v>0</v>
      </c>
      <c r="BF161" s="162">
        <f t="shared" si="25"/>
        <v>0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84</v>
      </c>
      <c r="BK161" s="163">
        <f t="shared" si="29"/>
        <v>0</v>
      </c>
      <c r="BL161" s="14" t="s">
        <v>170</v>
      </c>
      <c r="BM161" s="161" t="s">
        <v>413</v>
      </c>
    </row>
    <row r="162" spans="1:65" s="2" customFormat="1" ht="14.5" customHeight="1">
      <c r="A162" s="28"/>
      <c r="B162" s="150"/>
      <c r="C162" s="151" t="s">
        <v>71</v>
      </c>
      <c r="D162" s="151" t="s">
        <v>166</v>
      </c>
      <c r="E162" s="152" t="s">
        <v>1621</v>
      </c>
      <c r="F162" s="153" t="s">
        <v>1622</v>
      </c>
      <c r="G162" s="154" t="s">
        <v>1</v>
      </c>
      <c r="H162" s="155">
        <v>0</v>
      </c>
      <c r="I162" s="155">
        <v>6.4</v>
      </c>
      <c r="J162" s="155">
        <f t="shared" si="20"/>
        <v>0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 t="shared" si="24"/>
        <v>0</v>
      </c>
      <c r="BF162" s="162">
        <f t="shared" si="25"/>
        <v>0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84</v>
      </c>
      <c r="BK162" s="163">
        <f t="shared" si="29"/>
        <v>0</v>
      </c>
      <c r="BL162" s="14" t="s">
        <v>170</v>
      </c>
      <c r="BM162" s="161" t="s">
        <v>421</v>
      </c>
    </row>
    <row r="163" spans="1:65" s="2" customFormat="1" ht="14.5" customHeight="1">
      <c r="A163" s="28"/>
      <c r="B163" s="150"/>
      <c r="C163" s="151" t="s">
        <v>71</v>
      </c>
      <c r="D163" s="151" t="s">
        <v>166</v>
      </c>
      <c r="E163" s="152" t="s">
        <v>1633</v>
      </c>
      <c r="F163" s="153" t="s">
        <v>1634</v>
      </c>
      <c r="G163" s="154" t="s">
        <v>1</v>
      </c>
      <c r="H163" s="155">
        <v>0</v>
      </c>
      <c r="I163" s="155">
        <v>77</v>
      </c>
      <c r="J163" s="155">
        <f t="shared" si="20"/>
        <v>0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78</v>
      </c>
      <c r="AY163" s="14" t="s">
        <v>163</v>
      </c>
      <c r="BE163" s="162">
        <f t="shared" si="24"/>
        <v>0</v>
      </c>
      <c r="BF163" s="162">
        <f t="shared" si="25"/>
        <v>0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84</v>
      </c>
      <c r="BK163" s="163">
        <f t="shared" si="29"/>
        <v>0</v>
      </c>
      <c r="BL163" s="14" t="s">
        <v>170</v>
      </c>
      <c r="BM163" s="161" t="s">
        <v>439</v>
      </c>
    </row>
    <row r="164" spans="1:65" s="2" customFormat="1" ht="14.5" customHeight="1">
      <c r="A164" s="28"/>
      <c r="B164" s="150"/>
      <c r="C164" s="151" t="s">
        <v>606</v>
      </c>
      <c r="D164" s="151" t="s">
        <v>166</v>
      </c>
      <c r="E164" s="152" t="s">
        <v>1646</v>
      </c>
      <c r="F164" s="153" t="s">
        <v>1647</v>
      </c>
      <c r="G164" s="154" t="s">
        <v>1</v>
      </c>
      <c r="H164" s="155">
        <v>0</v>
      </c>
      <c r="I164" s="155">
        <v>192.21</v>
      </c>
      <c r="J164" s="155">
        <f t="shared" si="20"/>
        <v>0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 t="shared" si="21"/>
        <v>0</v>
      </c>
      <c r="Q164" s="159">
        <v>0</v>
      </c>
      <c r="R164" s="159">
        <f t="shared" si="22"/>
        <v>0</v>
      </c>
      <c r="S164" s="159">
        <v>0</v>
      </c>
      <c r="T164" s="160">
        <f t="shared" si="2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78</v>
      </c>
      <c r="AY164" s="14" t="s">
        <v>163</v>
      </c>
      <c r="BE164" s="162">
        <f t="shared" si="24"/>
        <v>0</v>
      </c>
      <c r="BF164" s="162">
        <f t="shared" si="25"/>
        <v>0</v>
      </c>
      <c r="BG164" s="162">
        <f t="shared" si="26"/>
        <v>0</v>
      </c>
      <c r="BH164" s="162">
        <f t="shared" si="27"/>
        <v>0</v>
      </c>
      <c r="BI164" s="162">
        <f t="shared" si="28"/>
        <v>0</v>
      </c>
      <c r="BJ164" s="14" t="s">
        <v>84</v>
      </c>
      <c r="BK164" s="163">
        <f t="shared" si="29"/>
        <v>0</v>
      </c>
      <c r="BL164" s="14" t="s">
        <v>170</v>
      </c>
      <c r="BM164" s="161" t="s">
        <v>643</v>
      </c>
    </row>
    <row r="165" spans="1:65" s="12" customFormat="1" ht="25.9" customHeight="1">
      <c r="B165" s="138"/>
      <c r="D165" s="139" t="s">
        <v>70</v>
      </c>
      <c r="E165" s="140" t="s">
        <v>1297</v>
      </c>
      <c r="F165" s="140" t="s">
        <v>1648</v>
      </c>
      <c r="J165" s="141">
        <f>BK165</f>
        <v>0</v>
      </c>
      <c r="L165" s="138"/>
      <c r="M165" s="142"/>
      <c r="N165" s="143"/>
      <c r="O165" s="143"/>
      <c r="P165" s="144">
        <f>SUM(P166:P173)</f>
        <v>0</v>
      </c>
      <c r="Q165" s="143"/>
      <c r="R165" s="144">
        <f>SUM(R166:R173)</f>
        <v>0</v>
      </c>
      <c r="S165" s="143"/>
      <c r="T165" s="145">
        <f>SUM(T166:T173)</f>
        <v>0</v>
      </c>
      <c r="AR165" s="139" t="s">
        <v>78</v>
      </c>
      <c r="AT165" s="146" t="s">
        <v>70</v>
      </c>
      <c r="AU165" s="146" t="s">
        <v>71</v>
      </c>
      <c r="AY165" s="139" t="s">
        <v>163</v>
      </c>
      <c r="BK165" s="147">
        <f>SUM(BK166:BK173)</f>
        <v>0</v>
      </c>
    </row>
    <row r="166" spans="1:65" s="2" customFormat="1" ht="14.5" customHeight="1">
      <c r="A166" s="28"/>
      <c r="B166" s="150"/>
      <c r="C166" s="151" t="s">
        <v>222</v>
      </c>
      <c r="D166" s="151" t="s">
        <v>166</v>
      </c>
      <c r="E166" s="152" t="s">
        <v>1649</v>
      </c>
      <c r="F166" s="153" t="s">
        <v>1645</v>
      </c>
      <c r="G166" s="154" t="s">
        <v>1</v>
      </c>
      <c r="H166" s="155">
        <v>0</v>
      </c>
      <c r="I166" s="155">
        <v>688.43</v>
      </c>
      <c r="J166" s="155">
        <f t="shared" ref="J166:J173" si="30">ROUND(I166*H166,3)</f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 t="shared" ref="P166:P173" si="31">O166*H166</f>
        <v>0</v>
      </c>
      <c r="Q166" s="159">
        <v>0</v>
      </c>
      <c r="R166" s="159">
        <f t="shared" ref="R166:R173" si="32">Q166*H166</f>
        <v>0</v>
      </c>
      <c r="S166" s="159">
        <v>0</v>
      </c>
      <c r="T166" s="160">
        <f t="shared" ref="T166:T173" si="33"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78</v>
      </c>
      <c r="AY166" s="14" t="s">
        <v>163</v>
      </c>
      <c r="BE166" s="162">
        <f t="shared" ref="BE166:BE173" si="34">IF(N166="základná",J166,0)</f>
        <v>0</v>
      </c>
      <c r="BF166" s="162">
        <f t="shared" ref="BF166:BF173" si="35">IF(N166="znížená",J166,0)</f>
        <v>0</v>
      </c>
      <c r="BG166" s="162">
        <f t="shared" ref="BG166:BG173" si="36">IF(N166="zákl. prenesená",J166,0)</f>
        <v>0</v>
      </c>
      <c r="BH166" s="162">
        <f t="shared" ref="BH166:BH173" si="37">IF(N166="zníž. prenesená",J166,0)</f>
        <v>0</v>
      </c>
      <c r="BI166" s="162">
        <f t="shared" ref="BI166:BI173" si="38">IF(N166="nulová",J166,0)</f>
        <v>0</v>
      </c>
      <c r="BJ166" s="14" t="s">
        <v>84</v>
      </c>
      <c r="BK166" s="163">
        <f t="shared" ref="BK166:BK173" si="39">ROUND(I166*H166,3)</f>
        <v>0</v>
      </c>
      <c r="BL166" s="14" t="s">
        <v>170</v>
      </c>
      <c r="BM166" s="161" t="s">
        <v>647</v>
      </c>
    </row>
    <row r="167" spans="1:65" s="2" customFormat="1" ht="14.5" customHeight="1">
      <c r="A167" s="28"/>
      <c r="B167" s="150"/>
      <c r="C167" s="151" t="s">
        <v>71</v>
      </c>
      <c r="D167" s="151" t="s">
        <v>166</v>
      </c>
      <c r="E167" s="152" t="s">
        <v>1621</v>
      </c>
      <c r="F167" s="153" t="s">
        <v>1622</v>
      </c>
      <c r="G167" s="154" t="s">
        <v>1</v>
      </c>
      <c r="H167" s="155">
        <v>0</v>
      </c>
      <c r="I167" s="155">
        <v>6.4</v>
      </c>
      <c r="J167" s="155">
        <f t="shared" si="30"/>
        <v>0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si="31"/>
        <v>0</v>
      </c>
      <c r="Q167" s="159">
        <v>0</v>
      </c>
      <c r="R167" s="159">
        <f t="shared" si="32"/>
        <v>0</v>
      </c>
      <c r="S167" s="159">
        <v>0</v>
      </c>
      <c r="T167" s="160">
        <f t="shared" si="3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78</v>
      </c>
      <c r="AY167" s="14" t="s">
        <v>163</v>
      </c>
      <c r="BE167" s="162">
        <f t="shared" si="34"/>
        <v>0</v>
      </c>
      <c r="BF167" s="162">
        <f t="shared" si="35"/>
        <v>0</v>
      </c>
      <c r="BG167" s="162">
        <f t="shared" si="36"/>
        <v>0</v>
      </c>
      <c r="BH167" s="162">
        <f t="shared" si="37"/>
        <v>0</v>
      </c>
      <c r="BI167" s="162">
        <f t="shared" si="38"/>
        <v>0</v>
      </c>
      <c r="BJ167" s="14" t="s">
        <v>84</v>
      </c>
      <c r="BK167" s="163">
        <f t="shared" si="39"/>
        <v>0</v>
      </c>
      <c r="BL167" s="14" t="s">
        <v>170</v>
      </c>
      <c r="BM167" s="161" t="s">
        <v>651</v>
      </c>
    </row>
    <row r="168" spans="1:65" s="2" customFormat="1" ht="14.5" customHeight="1">
      <c r="A168" s="28"/>
      <c r="B168" s="150"/>
      <c r="C168" s="151" t="s">
        <v>71</v>
      </c>
      <c r="D168" s="151" t="s">
        <v>166</v>
      </c>
      <c r="E168" s="152" t="s">
        <v>1633</v>
      </c>
      <c r="F168" s="153" t="s">
        <v>1634</v>
      </c>
      <c r="G168" s="154" t="s">
        <v>1</v>
      </c>
      <c r="H168" s="155">
        <v>0</v>
      </c>
      <c r="I168" s="155">
        <v>77</v>
      </c>
      <c r="J168" s="155">
        <f t="shared" si="30"/>
        <v>0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31"/>
        <v>0</v>
      </c>
      <c r="Q168" s="159">
        <v>0</v>
      </c>
      <c r="R168" s="159">
        <f t="shared" si="32"/>
        <v>0</v>
      </c>
      <c r="S168" s="159">
        <v>0</v>
      </c>
      <c r="T168" s="160">
        <f t="shared" si="3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78</v>
      </c>
      <c r="AY168" s="14" t="s">
        <v>163</v>
      </c>
      <c r="BE168" s="162">
        <f t="shared" si="34"/>
        <v>0</v>
      </c>
      <c r="BF168" s="162">
        <f t="shared" si="35"/>
        <v>0</v>
      </c>
      <c r="BG168" s="162">
        <f t="shared" si="36"/>
        <v>0</v>
      </c>
      <c r="BH168" s="162">
        <f t="shared" si="37"/>
        <v>0</v>
      </c>
      <c r="BI168" s="162">
        <f t="shared" si="38"/>
        <v>0</v>
      </c>
      <c r="BJ168" s="14" t="s">
        <v>84</v>
      </c>
      <c r="BK168" s="163">
        <f t="shared" si="39"/>
        <v>0</v>
      </c>
      <c r="BL168" s="14" t="s">
        <v>170</v>
      </c>
      <c r="BM168" s="161" t="s">
        <v>655</v>
      </c>
    </row>
    <row r="169" spans="1:65" s="2" customFormat="1" ht="14.5" customHeight="1">
      <c r="A169" s="28"/>
      <c r="B169" s="150"/>
      <c r="C169" s="151" t="s">
        <v>7</v>
      </c>
      <c r="D169" s="151" t="s">
        <v>166</v>
      </c>
      <c r="E169" s="152" t="s">
        <v>1650</v>
      </c>
      <c r="F169" s="153" t="s">
        <v>1651</v>
      </c>
      <c r="G169" s="154" t="s">
        <v>1</v>
      </c>
      <c r="H169" s="155">
        <v>0</v>
      </c>
      <c r="I169" s="155">
        <v>129</v>
      </c>
      <c r="J169" s="155">
        <f t="shared" si="30"/>
        <v>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 t="shared" si="31"/>
        <v>0</v>
      </c>
      <c r="Q169" s="159">
        <v>0</v>
      </c>
      <c r="R169" s="159">
        <f t="shared" si="32"/>
        <v>0</v>
      </c>
      <c r="S169" s="159">
        <v>0</v>
      </c>
      <c r="T169" s="160">
        <f t="shared" si="3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78</v>
      </c>
      <c r="AY169" s="14" t="s">
        <v>163</v>
      </c>
      <c r="BE169" s="162">
        <f t="shared" si="34"/>
        <v>0</v>
      </c>
      <c r="BF169" s="162">
        <f t="shared" si="35"/>
        <v>0</v>
      </c>
      <c r="BG169" s="162">
        <f t="shared" si="36"/>
        <v>0</v>
      </c>
      <c r="BH169" s="162">
        <f t="shared" si="37"/>
        <v>0</v>
      </c>
      <c r="BI169" s="162">
        <f t="shared" si="38"/>
        <v>0</v>
      </c>
      <c r="BJ169" s="14" t="s">
        <v>84</v>
      </c>
      <c r="BK169" s="163">
        <f t="shared" si="39"/>
        <v>0</v>
      </c>
      <c r="BL169" s="14" t="s">
        <v>170</v>
      </c>
      <c r="BM169" s="161" t="s">
        <v>659</v>
      </c>
    </row>
    <row r="170" spans="1:65" s="2" customFormat="1" ht="14.5" customHeight="1">
      <c r="A170" s="28"/>
      <c r="B170" s="150"/>
      <c r="C170" s="151" t="s">
        <v>245</v>
      </c>
      <c r="D170" s="151" t="s">
        <v>166</v>
      </c>
      <c r="E170" s="152" t="s">
        <v>1625</v>
      </c>
      <c r="F170" s="153" t="s">
        <v>1626</v>
      </c>
      <c r="G170" s="154" t="s">
        <v>1</v>
      </c>
      <c r="H170" s="155">
        <v>0</v>
      </c>
      <c r="I170" s="155">
        <v>92</v>
      </c>
      <c r="J170" s="155">
        <f t="shared" si="30"/>
        <v>0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 t="shared" si="31"/>
        <v>0</v>
      </c>
      <c r="Q170" s="159">
        <v>0</v>
      </c>
      <c r="R170" s="159">
        <f t="shared" si="32"/>
        <v>0</v>
      </c>
      <c r="S170" s="159">
        <v>0</v>
      </c>
      <c r="T170" s="160">
        <f t="shared" si="3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78</v>
      </c>
      <c r="AY170" s="14" t="s">
        <v>163</v>
      </c>
      <c r="BE170" s="162">
        <f t="shared" si="34"/>
        <v>0</v>
      </c>
      <c r="BF170" s="162">
        <f t="shared" si="35"/>
        <v>0</v>
      </c>
      <c r="BG170" s="162">
        <f t="shared" si="36"/>
        <v>0</v>
      </c>
      <c r="BH170" s="162">
        <f t="shared" si="37"/>
        <v>0</v>
      </c>
      <c r="BI170" s="162">
        <f t="shared" si="38"/>
        <v>0</v>
      </c>
      <c r="BJ170" s="14" t="s">
        <v>84</v>
      </c>
      <c r="BK170" s="163">
        <f t="shared" si="39"/>
        <v>0</v>
      </c>
      <c r="BL170" s="14" t="s">
        <v>170</v>
      </c>
      <c r="BM170" s="161" t="s">
        <v>663</v>
      </c>
    </row>
    <row r="171" spans="1:65" s="2" customFormat="1" ht="14.5" customHeight="1">
      <c r="A171" s="28"/>
      <c r="B171" s="150"/>
      <c r="C171" s="151" t="s">
        <v>249</v>
      </c>
      <c r="D171" s="151" t="s">
        <v>166</v>
      </c>
      <c r="E171" s="152" t="s">
        <v>1652</v>
      </c>
      <c r="F171" s="153" t="s">
        <v>1653</v>
      </c>
      <c r="G171" s="154" t="s">
        <v>1</v>
      </c>
      <c r="H171" s="155">
        <v>0</v>
      </c>
      <c r="I171" s="155">
        <v>358.33</v>
      </c>
      <c r="J171" s="155">
        <f t="shared" si="30"/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 t="shared" si="31"/>
        <v>0</v>
      </c>
      <c r="Q171" s="159">
        <v>0</v>
      </c>
      <c r="R171" s="159">
        <f t="shared" si="32"/>
        <v>0</v>
      </c>
      <c r="S171" s="159">
        <v>0</v>
      </c>
      <c r="T171" s="160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78</v>
      </c>
      <c r="AY171" s="14" t="s">
        <v>163</v>
      </c>
      <c r="BE171" s="162">
        <f t="shared" si="34"/>
        <v>0</v>
      </c>
      <c r="BF171" s="162">
        <f t="shared" si="35"/>
        <v>0</v>
      </c>
      <c r="BG171" s="162">
        <f t="shared" si="36"/>
        <v>0</v>
      </c>
      <c r="BH171" s="162">
        <f t="shared" si="37"/>
        <v>0</v>
      </c>
      <c r="BI171" s="162">
        <f t="shared" si="38"/>
        <v>0</v>
      </c>
      <c r="BJ171" s="14" t="s">
        <v>84</v>
      </c>
      <c r="BK171" s="163">
        <f t="shared" si="39"/>
        <v>0</v>
      </c>
      <c r="BL171" s="14" t="s">
        <v>170</v>
      </c>
      <c r="BM171" s="161" t="s">
        <v>503</v>
      </c>
    </row>
    <row r="172" spans="1:65" s="2" customFormat="1" ht="14.5" customHeight="1">
      <c r="A172" s="28"/>
      <c r="B172" s="150"/>
      <c r="C172" s="151" t="s">
        <v>253</v>
      </c>
      <c r="D172" s="151" t="s">
        <v>166</v>
      </c>
      <c r="E172" s="152" t="s">
        <v>1635</v>
      </c>
      <c r="F172" s="153" t="s">
        <v>1636</v>
      </c>
      <c r="G172" s="154" t="s">
        <v>1</v>
      </c>
      <c r="H172" s="155">
        <v>0</v>
      </c>
      <c r="I172" s="155">
        <v>380</v>
      </c>
      <c r="J172" s="155">
        <f t="shared" si="30"/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 t="shared" si="31"/>
        <v>0</v>
      </c>
      <c r="Q172" s="159">
        <v>0</v>
      </c>
      <c r="R172" s="159">
        <f t="shared" si="32"/>
        <v>0</v>
      </c>
      <c r="S172" s="159">
        <v>0</v>
      </c>
      <c r="T172" s="160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78</v>
      </c>
      <c r="AY172" s="14" t="s">
        <v>163</v>
      </c>
      <c r="BE172" s="162">
        <f t="shared" si="34"/>
        <v>0</v>
      </c>
      <c r="BF172" s="162">
        <f t="shared" si="35"/>
        <v>0</v>
      </c>
      <c r="BG172" s="162">
        <f t="shared" si="36"/>
        <v>0</v>
      </c>
      <c r="BH172" s="162">
        <f t="shared" si="37"/>
        <v>0</v>
      </c>
      <c r="BI172" s="162">
        <f t="shared" si="38"/>
        <v>0</v>
      </c>
      <c r="BJ172" s="14" t="s">
        <v>84</v>
      </c>
      <c r="BK172" s="163">
        <f t="shared" si="39"/>
        <v>0</v>
      </c>
      <c r="BL172" s="14" t="s">
        <v>170</v>
      </c>
      <c r="BM172" s="161" t="s">
        <v>523</v>
      </c>
    </row>
    <row r="173" spans="1:65" s="2" customFormat="1" ht="14.5" customHeight="1">
      <c r="A173" s="28"/>
      <c r="B173" s="150"/>
      <c r="C173" s="151" t="s">
        <v>257</v>
      </c>
      <c r="D173" s="151" t="s">
        <v>166</v>
      </c>
      <c r="E173" s="152" t="s">
        <v>1654</v>
      </c>
      <c r="F173" s="153" t="s">
        <v>1655</v>
      </c>
      <c r="G173" s="154" t="s">
        <v>1</v>
      </c>
      <c r="H173" s="155">
        <v>0</v>
      </c>
      <c r="I173" s="155">
        <v>301</v>
      </c>
      <c r="J173" s="155">
        <f t="shared" si="30"/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 t="shared" si="31"/>
        <v>0</v>
      </c>
      <c r="Q173" s="159">
        <v>0</v>
      </c>
      <c r="R173" s="159">
        <f t="shared" si="32"/>
        <v>0</v>
      </c>
      <c r="S173" s="159">
        <v>0</v>
      </c>
      <c r="T173" s="160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78</v>
      </c>
      <c r="AY173" s="14" t="s">
        <v>163</v>
      </c>
      <c r="BE173" s="162">
        <f t="shared" si="34"/>
        <v>0</v>
      </c>
      <c r="BF173" s="162">
        <f t="shared" si="35"/>
        <v>0</v>
      </c>
      <c r="BG173" s="162">
        <f t="shared" si="36"/>
        <v>0</v>
      </c>
      <c r="BH173" s="162">
        <f t="shared" si="37"/>
        <v>0</v>
      </c>
      <c r="BI173" s="162">
        <f t="shared" si="38"/>
        <v>0</v>
      </c>
      <c r="BJ173" s="14" t="s">
        <v>84</v>
      </c>
      <c r="BK173" s="163">
        <f t="shared" si="39"/>
        <v>0</v>
      </c>
      <c r="BL173" s="14" t="s">
        <v>170</v>
      </c>
      <c r="BM173" s="161" t="s">
        <v>533</v>
      </c>
    </row>
    <row r="174" spans="1:65" s="12" customFormat="1" ht="25.9" customHeight="1">
      <c r="B174" s="138"/>
      <c r="D174" s="139" t="s">
        <v>70</v>
      </c>
      <c r="E174" s="140" t="s">
        <v>1303</v>
      </c>
      <c r="F174" s="140" t="s">
        <v>1656</v>
      </c>
      <c r="J174" s="141">
        <f>BK174</f>
        <v>0</v>
      </c>
      <c r="L174" s="138"/>
      <c r="M174" s="142"/>
      <c r="N174" s="143"/>
      <c r="O174" s="143"/>
      <c r="P174" s="144">
        <f>SUM(P175:P181)</f>
        <v>0</v>
      </c>
      <c r="Q174" s="143"/>
      <c r="R174" s="144">
        <f>SUM(R175:R181)</f>
        <v>0</v>
      </c>
      <c r="S174" s="143"/>
      <c r="T174" s="145">
        <f>SUM(T175:T181)</f>
        <v>0</v>
      </c>
      <c r="AR174" s="139" t="s">
        <v>78</v>
      </c>
      <c r="AT174" s="146" t="s">
        <v>70</v>
      </c>
      <c r="AU174" s="146" t="s">
        <v>71</v>
      </c>
      <c r="AY174" s="139" t="s">
        <v>163</v>
      </c>
      <c r="BK174" s="147">
        <f>SUM(BK175:BK181)</f>
        <v>0</v>
      </c>
    </row>
    <row r="175" spans="1:65" s="2" customFormat="1" ht="14.5" customHeight="1">
      <c r="A175" s="28"/>
      <c r="B175" s="150"/>
      <c r="C175" s="151" t="s">
        <v>261</v>
      </c>
      <c r="D175" s="151" t="s">
        <v>166</v>
      </c>
      <c r="E175" s="152" t="s">
        <v>1657</v>
      </c>
      <c r="F175" s="153" t="s">
        <v>1658</v>
      </c>
      <c r="G175" s="154" t="s">
        <v>1</v>
      </c>
      <c r="H175" s="155">
        <v>0</v>
      </c>
      <c r="I175" s="155">
        <v>220</v>
      </c>
      <c r="J175" s="155">
        <f t="shared" ref="J175:J181" si="40">ROUND(I175*H175,3)</f>
        <v>0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 t="shared" ref="P175:P181" si="41">O175*H175</f>
        <v>0</v>
      </c>
      <c r="Q175" s="159">
        <v>0</v>
      </c>
      <c r="R175" s="159">
        <f t="shared" ref="R175:R181" si="42">Q175*H175</f>
        <v>0</v>
      </c>
      <c r="S175" s="159">
        <v>0</v>
      </c>
      <c r="T175" s="160">
        <f t="shared" ref="T175:T181" si="43"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 t="shared" ref="BE175:BE181" si="44">IF(N175="základná",J175,0)</f>
        <v>0</v>
      </c>
      <c r="BF175" s="162">
        <f t="shared" ref="BF175:BF181" si="45">IF(N175="znížená",J175,0)</f>
        <v>0</v>
      </c>
      <c r="BG175" s="162">
        <f t="shared" ref="BG175:BG181" si="46">IF(N175="zákl. prenesená",J175,0)</f>
        <v>0</v>
      </c>
      <c r="BH175" s="162">
        <f t="shared" ref="BH175:BH181" si="47">IF(N175="zníž. prenesená",J175,0)</f>
        <v>0</v>
      </c>
      <c r="BI175" s="162">
        <f t="shared" ref="BI175:BI181" si="48">IF(N175="nulová",J175,0)</f>
        <v>0</v>
      </c>
      <c r="BJ175" s="14" t="s">
        <v>84</v>
      </c>
      <c r="BK175" s="163">
        <f t="shared" ref="BK175:BK181" si="49">ROUND(I175*H175,3)</f>
        <v>0</v>
      </c>
      <c r="BL175" s="14" t="s">
        <v>170</v>
      </c>
      <c r="BM175" s="161" t="s">
        <v>546</v>
      </c>
    </row>
    <row r="176" spans="1:65" s="2" customFormat="1" ht="14.5" customHeight="1">
      <c r="A176" s="28"/>
      <c r="B176" s="150"/>
      <c r="C176" s="151" t="s">
        <v>265</v>
      </c>
      <c r="D176" s="151" t="s">
        <v>166</v>
      </c>
      <c r="E176" s="152" t="s">
        <v>1659</v>
      </c>
      <c r="F176" s="153" t="s">
        <v>1660</v>
      </c>
      <c r="G176" s="154" t="s">
        <v>1</v>
      </c>
      <c r="H176" s="155">
        <v>0</v>
      </c>
      <c r="I176" s="155">
        <v>2273</v>
      </c>
      <c r="J176" s="155">
        <f t="shared" si="40"/>
        <v>0</v>
      </c>
      <c r="K176" s="156"/>
      <c r="L176" s="29"/>
      <c r="M176" s="157" t="s">
        <v>1</v>
      </c>
      <c r="N176" s="158" t="s">
        <v>37</v>
      </c>
      <c r="O176" s="159">
        <v>0</v>
      </c>
      <c r="P176" s="159">
        <f t="shared" si="41"/>
        <v>0</v>
      </c>
      <c r="Q176" s="159">
        <v>0</v>
      </c>
      <c r="R176" s="159">
        <f t="shared" si="42"/>
        <v>0</v>
      </c>
      <c r="S176" s="159">
        <v>0</v>
      </c>
      <c r="T176" s="160">
        <f t="shared" si="4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78</v>
      </c>
      <c r="AY176" s="14" t="s">
        <v>163</v>
      </c>
      <c r="BE176" s="162">
        <f t="shared" si="44"/>
        <v>0</v>
      </c>
      <c r="BF176" s="162">
        <f t="shared" si="45"/>
        <v>0</v>
      </c>
      <c r="BG176" s="162">
        <f t="shared" si="46"/>
        <v>0</v>
      </c>
      <c r="BH176" s="162">
        <f t="shared" si="47"/>
        <v>0</v>
      </c>
      <c r="BI176" s="162">
        <f t="shared" si="48"/>
        <v>0</v>
      </c>
      <c r="BJ176" s="14" t="s">
        <v>84</v>
      </c>
      <c r="BK176" s="163">
        <f t="shared" si="49"/>
        <v>0</v>
      </c>
      <c r="BL176" s="14" t="s">
        <v>170</v>
      </c>
      <c r="BM176" s="161" t="s">
        <v>554</v>
      </c>
    </row>
    <row r="177" spans="1:65" s="2" customFormat="1" ht="14.5" customHeight="1">
      <c r="A177" s="28"/>
      <c r="B177" s="150"/>
      <c r="C177" s="151" t="s">
        <v>71</v>
      </c>
      <c r="D177" s="151" t="s">
        <v>166</v>
      </c>
      <c r="E177" s="152" t="s">
        <v>1661</v>
      </c>
      <c r="F177" s="153" t="s">
        <v>1662</v>
      </c>
      <c r="G177" s="154" t="s">
        <v>1</v>
      </c>
      <c r="H177" s="155">
        <v>0</v>
      </c>
      <c r="I177" s="155">
        <v>300</v>
      </c>
      <c r="J177" s="155">
        <f t="shared" si="40"/>
        <v>0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 t="shared" si="41"/>
        <v>0</v>
      </c>
      <c r="Q177" s="159">
        <v>0</v>
      </c>
      <c r="R177" s="159">
        <f t="shared" si="42"/>
        <v>0</v>
      </c>
      <c r="S177" s="159">
        <v>0</v>
      </c>
      <c r="T177" s="160">
        <f t="shared" si="4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78</v>
      </c>
      <c r="AY177" s="14" t="s">
        <v>163</v>
      </c>
      <c r="BE177" s="162">
        <f t="shared" si="44"/>
        <v>0</v>
      </c>
      <c r="BF177" s="162">
        <f t="shared" si="45"/>
        <v>0</v>
      </c>
      <c r="BG177" s="162">
        <f t="shared" si="46"/>
        <v>0</v>
      </c>
      <c r="BH177" s="162">
        <f t="shared" si="47"/>
        <v>0</v>
      </c>
      <c r="BI177" s="162">
        <f t="shared" si="48"/>
        <v>0</v>
      </c>
      <c r="BJ177" s="14" t="s">
        <v>84</v>
      </c>
      <c r="BK177" s="163">
        <f t="shared" si="49"/>
        <v>0</v>
      </c>
      <c r="BL177" s="14" t="s">
        <v>170</v>
      </c>
      <c r="BM177" s="161" t="s">
        <v>564</v>
      </c>
    </row>
    <row r="178" spans="1:65" s="2" customFormat="1" ht="14.5" customHeight="1">
      <c r="A178" s="28"/>
      <c r="B178" s="150"/>
      <c r="C178" s="151" t="s">
        <v>71</v>
      </c>
      <c r="D178" s="151" t="s">
        <v>166</v>
      </c>
      <c r="E178" s="152" t="s">
        <v>1663</v>
      </c>
      <c r="F178" s="153" t="s">
        <v>1664</v>
      </c>
      <c r="G178" s="154" t="s">
        <v>1</v>
      </c>
      <c r="H178" s="155">
        <v>0</v>
      </c>
      <c r="I178" s="155">
        <v>313</v>
      </c>
      <c r="J178" s="155">
        <f t="shared" si="40"/>
        <v>0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 t="shared" si="41"/>
        <v>0</v>
      </c>
      <c r="Q178" s="159">
        <v>0</v>
      </c>
      <c r="R178" s="159">
        <f t="shared" si="42"/>
        <v>0</v>
      </c>
      <c r="S178" s="159">
        <v>0</v>
      </c>
      <c r="T178" s="160">
        <f t="shared" si="4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78</v>
      </c>
      <c r="AY178" s="14" t="s">
        <v>163</v>
      </c>
      <c r="BE178" s="162">
        <f t="shared" si="44"/>
        <v>0</v>
      </c>
      <c r="BF178" s="162">
        <f t="shared" si="45"/>
        <v>0</v>
      </c>
      <c r="BG178" s="162">
        <f t="shared" si="46"/>
        <v>0</v>
      </c>
      <c r="BH178" s="162">
        <f t="shared" si="47"/>
        <v>0</v>
      </c>
      <c r="BI178" s="162">
        <f t="shared" si="48"/>
        <v>0</v>
      </c>
      <c r="BJ178" s="14" t="s">
        <v>84</v>
      </c>
      <c r="BK178" s="163">
        <f t="shared" si="49"/>
        <v>0</v>
      </c>
      <c r="BL178" s="14" t="s">
        <v>170</v>
      </c>
      <c r="BM178" s="161" t="s">
        <v>574</v>
      </c>
    </row>
    <row r="179" spans="1:65" s="2" customFormat="1" ht="14.5" customHeight="1">
      <c r="A179" s="28"/>
      <c r="B179" s="150"/>
      <c r="C179" s="151" t="s">
        <v>71</v>
      </c>
      <c r="D179" s="151" t="s">
        <v>166</v>
      </c>
      <c r="E179" s="152" t="s">
        <v>1665</v>
      </c>
      <c r="F179" s="153" t="s">
        <v>1666</v>
      </c>
      <c r="G179" s="154" t="s">
        <v>1</v>
      </c>
      <c r="H179" s="155">
        <v>0</v>
      </c>
      <c r="I179" s="155">
        <v>446</v>
      </c>
      <c r="J179" s="155">
        <f t="shared" si="40"/>
        <v>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 t="shared" si="41"/>
        <v>0</v>
      </c>
      <c r="Q179" s="159">
        <v>0</v>
      </c>
      <c r="R179" s="159">
        <f t="shared" si="42"/>
        <v>0</v>
      </c>
      <c r="S179" s="159">
        <v>0</v>
      </c>
      <c r="T179" s="160">
        <f t="shared" si="4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78</v>
      </c>
      <c r="AY179" s="14" t="s">
        <v>163</v>
      </c>
      <c r="BE179" s="162">
        <f t="shared" si="44"/>
        <v>0</v>
      </c>
      <c r="BF179" s="162">
        <f t="shared" si="45"/>
        <v>0</v>
      </c>
      <c r="BG179" s="162">
        <f t="shared" si="46"/>
        <v>0</v>
      </c>
      <c r="BH179" s="162">
        <f t="shared" si="47"/>
        <v>0</v>
      </c>
      <c r="BI179" s="162">
        <f t="shared" si="48"/>
        <v>0</v>
      </c>
      <c r="BJ179" s="14" t="s">
        <v>84</v>
      </c>
      <c r="BK179" s="163">
        <f t="shared" si="49"/>
        <v>0</v>
      </c>
      <c r="BL179" s="14" t="s">
        <v>170</v>
      </c>
      <c r="BM179" s="161" t="s">
        <v>218</v>
      </c>
    </row>
    <row r="180" spans="1:65" s="2" customFormat="1" ht="14.5" customHeight="1">
      <c r="A180" s="28"/>
      <c r="B180" s="150"/>
      <c r="C180" s="151" t="s">
        <v>269</v>
      </c>
      <c r="D180" s="151" t="s">
        <v>166</v>
      </c>
      <c r="E180" s="152" t="s">
        <v>1667</v>
      </c>
      <c r="F180" s="153" t="s">
        <v>1668</v>
      </c>
      <c r="G180" s="154" t="s">
        <v>1</v>
      </c>
      <c r="H180" s="155">
        <v>0</v>
      </c>
      <c r="I180" s="155">
        <v>1197.45</v>
      </c>
      <c r="J180" s="155">
        <f t="shared" si="40"/>
        <v>0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 t="shared" si="41"/>
        <v>0</v>
      </c>
      <c r="Q180" s="159">
        <v>0</v>
      </c>
      <c r="R180" s="159">
        <f t="shared" si="42"/>
        <v>0</v>
      </c>
      <c r="S180" s="159">
        <v>0</v>
      </c>
      <c r="T180" s="160">
        <f t="shared" si="4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78</v>
      </c>
      <c r="AY180" s="14" t="s">
        <v>163</v>
      </c>
      <c r="BE180" s="162">
        <f t="shared" si="44"/>
        <v>0</v>
      </c>
      <c r="BF180" s="162">
        <f t="shared" si="45"/>
        <v>0</v>
      </c>
      <c r="BG180" s="162">
        <f t="shared" si="46"/>
        <v>0</v>
      </c>
      <c r="BH180" s="162">
        <f t="shared" si="47"/>
        <v>0</v>
      </c>
      <c r="BI180" s="162">
        <f t="shared" si="48"/>
        <v>0</v>
      </c>
      <c r="BJ180" s="14" t="s">
        <v>84</v>
      </c>
      <c r="BK180" s="163">
        <f t="shared" si="49"/>
        <v>0</v>
      </c>
      <c r="BL180" s="14" t="s">
        <v>170</v>
      </c>
      <c r="BM180" s="161" t="s">
        <v>772</v>
      </c>
    </row>
    <row r="181" spans="1:65" s="2" customFormat="1" ht="14.5" customHeight="1">
      <c r="A181" s="28"/>
      <c r="B181" s="150"/>
      <c r="C181" s="151" t="s">
        <v>273</v>
      </c>
      <c r="D181" s="151" t="s">
        <v>166</v>
      </c>
      <c r="E181" s="152" t="s">
        <v>1650</v>
      </c>
      <c r="F181" s="153" t="s">
        <v>1651</v>
      </c>
      <c r="G181" s="154" t="s">
        <v>1</v>
      </c>
      <c r="H181" s="155">
        <v>0</v>
      </c>
      <c r="I181" s="155">
        <v>129</v>
      </c>
      <c r="J181" s="155">
        <f t="shared" si="40"/>
        <v>0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 t="shared" si="41"/>
        <v>0</v>
      </c>
      <c r="Q181" s="159">
        <v>0</v>
      </c>
      <c r="R181" s="159">
        <f t="shared" si="42"/>
        <v>0</v>
      </c>
      <c r="S181" s="159">
        <v>0</v>
      </c>
      <c r="T181" s="160">
        <f t="shared" si="4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170</v>
      </c>
      <c r="AT181" s="161" t="s">
        <v>166</v>
      </c>
      <c r="AU181" s="161" t="s">
        <v>78</v>
      </c>
      <c r="AY181" s="14" t="s">
        <v>163</v>
      </c>
      <c r="BE181" s="162">
        <f t="shared" si="44"/>
        <v>0</v>
      </c>
      <c r="BF181" s="162">
        <f t="shared" si="45"/>
        <v>0</v>
      </c>
      <c r="BG181" s="162">
        <f t="shared" si="46"/>
        <v>0</v>
      </c>
      <c r="BH181" s="162">
        <f t="shared" si="47"/>
        <v>0</v>
      </c>
      <c r="BI181" s="162">
        <f t="shared" si="48"/>
        <v>0</v>
      </c>
      <c r="BJ181" s="14" t="s">
        <v>84</v>
      </c>
      <c r="BK181" s="163">
        <f t="shared" si="49"/>
        <v>0</v>
      </c>
      <c r="BL181" s="14" t="s">
        <v>170</v>
      </c>
      <c r="BM181" s="161" t="s">
        <v>333</v>
      </c>
    </row>
    <row r="182" spans="1:65" s="12" customFormat="1" ht="25.9" customHeight="1">
      <c r="B182" s="138"/>
      <c r="D182" s="139" t="s">
        <v>70</v>
      </c>
      <c r="E182" s="140" t="s">
        <v>1669</v>
      </c>
      <c r="F182" s="140" t="s">
        <v>1670</v>
      </c>
      <c r="J182" s="141">
        <f>BK182</f>
        <v>0</v>
      </c>
      <c r="L182" s="138"/>
      <c r="M182" s="142"/>
      <c r="N182" s="143"/>
      <c r="O182" s="143"/>
      <c r="P182" s="144">
        <f>SUM(P183:P204)</f>
        <v>0</v>
      </c>
      <c r="Q182" s="143"/>
      <c r="R182" s="144">
        <f>SUM(R183:R204)</f>
        <v>0</v>
      </c>
      <c r="S182" s="143"/>
      <c r="T182" s="145">
        <f>SUM(T183:T204)</f>
        <v>0</v>
      </c>
      <c r="AR182" s="139" t="s">
        <v>78</v>
      </c>
      <c r="AT182" s="146" t="s">
        <v>70</v>
      </c>
      <c r="AU182" s="146" t="s">
        <v>71</v>
      </c>
      <c r="AY182" s="139" t="s">
        <v>163</v>
      </c>
      <c r="BK182" s="147">
        <f>SUM(BK183:BK204)</f>
        <v>0</v>
      </c>
    </row>
    <row r="183" spans="1:65" s="2" customFormat="1" ht="14.5" customHeight="1">
      <c r="A183" s="28"/>
      <c r="B183" s="150"/>
      <c r="C183" s="151" t="s">
        <v>277</v>
      </c>
      <c r="D183" s="151" t="s">
        <v>166</v>
      </c>
      <c r="E183" s="152" t="s">
        <v>1671</v>
      </c>
      <c r="F183" s="153" t="s">
        <v>1672</v>
      </c>
      <c r="G183" s="154" t="s">
        <v>1</v>
      </c>
      <c r="H183" s="155">
        <v>0</v>
      </c>
      <c r="I183" s="155">
        <v>2648</v>
      </c>
      <c r="J183" s="155">
        <f t="shared" ref="J183:J204" si="50">ROUND(I183*H183,3)</f>
        <v>0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 t="shared" ref="P183:P204" si="51">O183*H183</f>
        <v>0</v>
      </c>
      <c r="Q183" s="159">
        <v>0</v>
      </c>
      <c r="R183" s="159">
        <f t="shared" ref="R183:R204" si="52">Q183*H183</f>
        <v>0</v>
      </c>
      <c r="S183" s="159">
        <v>0</v>
      </c>
      <c r="T183" s="160">
        <f t="shared" ref="T183:T204" si="53"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 t="shared" ref="BE183:BE204" si="54">IF(N183="základná",J183,0)</f>
        <v>0</v>
      </c>
      <c r="BF183" s="162">
        <f t="shared" ref="BF183:BF204" si="55">IF(N183="znížená",J183,0)</f>
        <v>0</v>
      </c>
      <c r="BG183" s="162">
        <f t="shared" ref="BG183:BG204" si="56">IF(N183="zákl. prenesená",J183,0)</f>
        <v>0</v>
      </c>
      <c r="BH183" s="162">
        <f t="shared" ref="BH183:BH204" si="57">IF(N183="zníž. prenesená",J183,0)</f>
        <v>0</v>
      </c>
      <c r="BI183" s="162">
        <f t="shared" ref="BI183:BI204" si="58">IF(N183="nulová",J183,0)</f>
        <v>0</v>
      </c>
      <c r="BJ183" s="14" t="s">
        <v>84</v>
      </c>
      <c r="BK183" s="163">
        <f t="shared" ref="BK183:BK204" si="59">ROUND(I183*H183,3)</f>
        <v>0</v>
      </c>
      <c r="BL183" s="14" t="s">
        <v>170</v>
      </c>
      <c r="BM183" s="161" t="s">
        <v>296</v>
      </c>
    </row>
    <row r="184" spans="1:65" s="2" customFormat="1" ht="14.5" customHeight="1">
      <c r="A184" s="28"/>
      <c r="B184" s="150"/>
      <c r="C184" s="151" t="s">
        <v>71</v>
      </c>
      <c r="D184" s="151" t="s">
        <v>166</v>
      </c>
      <c r="E184" s="152" t="s">
        <v>1673</v>
      </c>
      <c r="F184" s="153" t="s">
        <v>1674</v>
      </c>
      <c r="G184" s="154" t="s">
        <v>1</v>
      </c>
      <c r="H184" s="155">
        <v>0</v>
      </c>
      <c r="I184" s="155">
        <v>119</v>
      </c>
      <c r="J184" s="155">
        <f t="shared" si="50"/>
        <v>0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 t="shared" si="51"/>
        <v>0</v>
      </c>
      <c r="Q184" s="159">
        <v>0</v>
      </c>
      <c r="R184" s="159">
        <f t="shared" si="52"/>
        <v>0</v>
      </c>
      <c r="S184" s="159">
        <v>0</v>
      </c>
      <c r="T184" s="160">
        <f t="shared" si="5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78</v>
      </c>
      <c r="AY184" s="14" t="s">
        <v>163</v>
      </c>
      <c r="BE184" s="162">
        <f t="shared" si="54"/>
        <v>0</v>
      </c>
      <c r="BF184" s="162">
        <f t="shared" si="55"/>
        <v>0</v>
      </c>
      <c r="BG184" s="162">
        <f t="shared" si="56"/>
        <v>0</v>
      </c>
      <c r="BH184" s="162">
        <f t="shared" si="57"/>
        <v>0</v>
      </c>
      <c r="BI184" s="162">
        <f t="shared" si="58"/>
        <v>0</v>
      </c>
      <c r="BJ184" s="14" t="s">
        <v>84</v>
      </c>
      <c r="BK184" s="163">
        <f t="shared" si="59"/>
        <v>0</v>
      </c>
      <c r="BL184" s="14" t="s">
        <v>170</v>
      </c>
      <c r="BM184" s="161" t="s">
        <v>429</v>
      </c>
    </row>
    <row r="185" spans="1:65" s="2" customFormat="1" ht="14.5" customHeight="1">
      <c r="A185" s="28"/>
      <c r="B185" s="150"/>
      <c r="C185" s="151" t="s">
        <v>71</v>
      </c>
      <c r="D185" s="151" t="s">
        <v>166</v>
      </c>
      <c r="E185" s="152" t="s">
        <v>1675</v>
      </c>
      <c r="F185" s="153" t="s">
        <v>1676</v>
      </c>
      <c r="G185" s="154" t="s">
        <v>1</v>
      </c>
      <c r="H185" s="155">
        <v>0</v>
      </c>
      <c r="I185" s="155">
        <v>29.34</v>
      </c>
      <c r="J185" s="155">
        <f t="shared" si="50"/>
        <v>0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 t="shared" si="51"/>
        <v>0</v>
      </c>
      <c r="Q185" s="159">
        <v>0</v>
      </c>
      <c r="R185" s="159">
        <f t="shared" si="52"/>
        <v>0</v>
      </c>
      <c r="S185" s="159">
        <v>0</v>
      </c>
      <c r="T185" s="160">
        <f t="shared" si="5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78</v>
      </c>
      <c r="AY185" s="14" t="s">
        <v>163</v>
      </c>
      <c r="BE185" s="162">
        <f t="shared" si="54"/>
        <v>0</v>
      </c>
      <c r="BF185" s="162">
        <f t="shared" si="55"/>
        <v>0</v>
      </c>
      <c r="BG185" s="162">
        <f t="shared" si="56"/>
        <v>0</v>
      </c>
      <c r="BH185" s="162">
        <f t="shared" si="57"/>
        <v>0</v>
      </c>
      <c r="BI185" s="162">
        <f t="shared" si="58"/>
        <v>0</v>
      </c>
      <c r="BJ185" s="14" t="s">
        <v>84</v>
      </c>
      <c r="BK185" s="163">
        <f t="shared" si="59"/>
        <v>0</v>
      </c>
      <c r="BL185" s="14" t="s">
        <v>170</v>
      </c>
      <c r="BM185" s="161" t="s">
        <v>172</v>
      </c>
    </row>
    <row r="186" spans="1:65" s="2" customFormat="1" ht="14.5" customHeight="1">
      <c r="A186" s="28"/>
      <c r="B186" s="150"/>
      <c r="C186" s="151" t="s">
        <v>281</v>
      </c>
      <c r="D186" s="151" t="s">
        <v>166</v>
      </c>
      <c r="E186" s="152" t="s">
        <v>1677</v>
      </c>
      <c r="F186" s="153" t="s">
        <v>1678</v>
      </c>
      <c r="G186" s="154" t="s">
        <v>1</v>
      </c>
      <c r="H186" s="155">
        <v>0</v>
      </c>
      <c r="I186" s="155">
        <v>1013</v>
      </c>
      <c r="J186" s="155">
        <f t="shared" si="50"/>
        <v>0</v>
      </c>
      <c r="K186" s="156"/>
      <c r="L186" s="29"/>
      <c r="M186" s="157" t="s">
        <v>1</v>
      </c>
      <c r="N186" s="158" t="s">
        <v>37</v>
      </c>
      <c r="O186" s="159">
        <v>0</v>
      </c>
      <c r="P186" s="159">
        <f t="shared" si="51"/>
        <v>0</v>
      </c>
      <c r="Q186" s="159">
        <v>0</v>
      </c>
      <c r="R186" s="159">
        <f t="shared" si="52"/>
        <v>0</v>
      </c>
      <c r="S186" s="159">
        <v>0</v>
      </c>
      <c r="T186" s="160">
        <f t="shared" si="5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78</v>
      </c>
      <c r="AY186" s="14" t="s">
        <v>163</v>
      </c>
      <c r="BE186" s="162">
        <f t="shared" si="54"/>
        <v>0</v>
      </c>
      <c r="BF186" s="162">
        <f t="shared" si="55"/>
        <v>0</v>
      </c>
      <c r="BG186" s="162">
        <f t="shared" si="56"/>
        <v>0</v>
      </c>
      <c r="BH186" s="162">
        <f t="shared" si="57"/>
        <v>0</v>
      </c>
      <c r="BI186" s="162">
        <f t="shared" si="58"/>
        <v>0</v>
      </c>
      <c r="BJ186" s="14" t="s">
        <v>84</v>
      </c>
      <c r="BK186" s="163">
        <f t="shared" si="59"/>
        <v>0</v>
      </c>
      <c r="BL186" s="14" t="s">
        <v>170</v>
      </c>
      <c r="BM186" s="161" t="s">
        <v>185</v>
      </c>
    </row>
    <row r="187" spans="1:65" s="2" customFormat="1" ht="14.5" customHeight="1">
      <c r="A187" s="28"/>
      <c r="B187" s="150"/>
      <c r="C187" s="151" t="s">
        <v>288</v>
      </c>
      <c r="D187" s="151" t="s">
        <v>166</v>
      </c>
      <c r="E187" s="152" t="s">
        <v>1679</v>
      </c>
      <c r="F187" s="153" t="s">
        <v>1680</v>
      </c>
      <c r="G187" s="154" t="s">
        <v>1</v>
      </c>
      <c r="H187" s="155">
        <v>0</v>
      </c>
      <c r="I187" s="155">
        <v>3418</v>
      </c>
      <c r="J187" s="155">
        <f t="shared" si="50"/>
        <v>0</v>
      </c>
      <c r="K187" s="156"/>
      <c r="L187" s="29"/>
      <c r="M187" s="157" t="s">
        <v>1</v>
      </c>
      <c r="N187" s="158" t="s">
        <v>37</v>
      </c>
      <c r="O187" s="159">
        <v>0</v>
      </c>
      <c r="P187" s="159">
        <f t="shared" si="51"/>
        <v>0</v>
      </c>
      <c r="Q187" s="159">
        <v>0</v>
      </c>
      <c r="R187" s="159">
        <f t="shared" si="52"/>
        <v>0</v>
      </c>
      <c r="S187" s="159">
        <v>0</v>
      </c>
      <c r="T187" s="160">
        <f t="shared" si="5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170</v>
      </c>
      <c r="AT187" s="161" t="s">
        <v>166</v>
      </c>
      <c r="AU187" s="161" t="s">
        <v>78</v>
      </c>
      <c r="AY187" s="14" t="s">
        <v>163</v>
      </c>
      <c r="BE187" s="162">
        <f t="shared" si="54"/>
        <v>0</v>
      </c>
      <c r="BF187" s="162">
        <f t="shared" si="55"/>
        <v>0</v>
      </c>
      <c r="BG187" s="162">
        <f t="shared" si="56"/>
        <v>0</v>
      </c>
      <c r="BH187" s="162">
        <f t="shared" si="57"/>
        <v>0</v>
      </c>
      <c r="BI187" s="162">
        <f t="shared" si="58"/>
        <v>0</v>
      </c>
      <c r="BJ187" s="14" t="s">
        <v>84</v>
      </c>
      <c r="BK187" s="163">
        <f t="shared" si="59"/>
        <v>0</v>
      </c>
      <c r="BL187" s="14" t="s">
        <v>170</v>
      </c>
      <c r="BM187" s="161" t="s">
        <v>194</v>
      </c>
    </row>
    <row r="188" spans="1:65" s="2" customFormat="1" ht="14.5" customHeight="1">
      <c r="A188" s="28"/>
      <c r="B188" s="150"/>
      <c r="C188" s="151" t="s">
        <v>292</v>
      </c>
      <c r="D188" s="151" t="s">
        <v>166</v>
      </c>
      <c r="E188" s="152" t="s">
        <v>1681</v>
      </c>
      <c r="F188" s="153" t="s">
        <v>1682</v>
      </c>
      <c r="G188" s="154" t="s">
        <v>1</v>
      </c>
      <c r="H188" s="155">
        <v>0</v>
      </c>
      <c r="I188" s="155">
        <v>17770</v>
      </c>
      <c r="J188" s="155">
        <f t="shared" si="50"/>
        <v>0</v>
      </c>
      <c r="K188" s="156"/>
      <c r="L188" s="29"/>
      <c r="M188" s="157" t="s">
        <v>1</v>
      </c>
      <c r="N188" s="158" t="s">
        <v>37</v>
      </c>
      <c r="O188" s="159">
        <v>0</v>
      </c>
      <c r="P188" s="159">
        <f t="shared" si="51"/>
        <v>0</v>
      </c>
      <c r="Q188" s="159">
        <v>0</v>
      </c>
      <c r="R188" s="159">
        <f t="shared" si="52"/>
        <v>0</v>
      </c>
      <c r="S188" s="159">
        <v>0</v>
      </c>
      <c r="T188" s="160">
        <f t="shared" si="5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170</v>
      </c>
      <c r="AT188" s="161" t="s">
        <v>166</v>
      </c>
      <c r="AU188" s="161" t="s">
        <v>78</v>
      </c>
      <c r="AY188" s="14" t="s">
        <v>163</v>
      </c>
      <c r="BE188" s="162">
        <f t="shared" si="54"/>
        <v>0</v>
      </c>
      <c r="BF188" s="162">
        <f t="shared" si="55"/>
        <v>0</v>
      </c>
      <c r="BG188" s="162">
        <f t="shared" si="56"/>
        <v>0</v>
      </c>
      <c r="BH188" s="162">
        <f t="shared" si="57"/>
        <v>0</v>
      </c>
      <c r="BI188" s="162">
        <f t="shared" si="58"/>
        <v>0</v>
      </c>
      <c r="BJ188" s="14" t="s">
        <v>84</v>
      </c>
      <c r="BK188" s="163">
        <f t="shared" si="59"/>
        <v>0</v>
      </c>
      <c r="BL188" s="14" t="s">
        <v>170</v>
      </c>
      <c r="BM188" s="161" t="s">
        <v>227</v>
      </c>
    </row>
    <row r="189" spans="1:65" s="2" customFormat="1" ht="14.5" customHeight="1">
      <c r="A189" s="28"/>
      <c r="B189" s="150"/>
      <c r="C189" s="151" t="s">
        <v>71</v>
      </c>
      <c r="D189" s="151" t="s">
        <v>166</v>
      </c>
      <c r="E189" s="152" t="s">
        <v>1683</v>
      </c>
      <c r="F189" s="153" t="s">
        <v>1684</v>
      </c>
      <c r="G189" s="154" t="s">
        <v>1</v>
      </c>
      <c r="H189" s="155">
        <v>0</v>
      </c>
      <c r="I189" s="155">
        <v>911</v>
      </c>
      <c r="J189" s="155">
        <f t="shared" si="50"/>
        <v>0</v>
      </c>
      <c r="K189" s="156"/>
      <c r="L189" s="29"/>
      <c r="M189" s="157" t="s">
        <v>1</v>
      </c>
      <c r="N189" s="158" t="s">
        <v>37</v>
      </c>
      <c r="O189" s="159">
        <v>0</v>
      </c>
      <c r="P189" s="159">
        <f t="shared" si="51"/>
        <v>0</v>
      </c>
      <c r="Q189" s="159">
        <v>0</v>
      </c>
      <c r="R189" s="159">
        <f t="shared" si="52"/>
        <v>0</v>
      </c>
      <c r="S189" s="159">
        <v>0</v>
      </c>
      <c r="T189" s="160">
        <f t="shared" si="5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170</v>
      </c>
      <c r="AT189" s="161" t="s">
        <v>166</v>
      </c>
      <c r="AU189" s="161" t="s">
        <v>78</v>
      </c>
      <c r="AY189" s="14" t="s">
        <v>163</v>
      </c>
      <c r="BE189" s="162">
        <f t="shared" si="54"/>
        <v>0</v>
      </c>
      <c r="BF189" s="162">
        <f t="shared" si="55"/>
        <v>0</v>
      </c>
      <c r="BG189" s="162">
        <f t="shared" si="56"/>
        <v>0</v>
      </c>
      <c r="BH189" s="162">
        <f t="shared" si="57"/>
        <v>0</v>
      </c>
      <c r="BI189" s="162">
        <f t="shared" si="58"/>
        <v>0</v>
      </c>
      <c r="BJ189" s="14" t="s">
        <v>84</v>
      </c>
      <c r="BK189" s="163">
        <f t="shared" si="59"/>
        <v>0</v>
      </c>
      <c r="BL189" s="14" t="s">
        <v>170</v>
      </c>
      <c r="BM189" s="161" t="s">
        <v>236</v>
      </c>
    </row>
    <row r="190" spans="1:65" s="2" customFormat="1" ht="14.5" customHeight="1">
      <c r="A190" s="28"/>
      <c r="B190" s="150"/>
      <c r="C190" s="151" t="s">
        <v>622</v>
      </c>
      <c r="D190" s="151" t="s">
        <v>166</v>
      </c>
      <c r="E190" s="152" t="s">
        <v>1685</v>
      </c>
      <c r="F190" s="153" t="s">
        <v>1686</v>
      </c>
      <c r="G190" s="154" t="s">
        <v>1</v>
      </c>
      <c r="H190" s="155">
        <v>0</v>
      </c>
      <c r="I190" s="155">
        <v>0</v>
      </c>
      <c r="J190" s="155">
        <f t="shared" si="50"/>
        <v>0</v>
      </c>
      <c r="K190" s="156"/>
      <c r="L190" s="29"/>
      <c r="M190" s="157" t="s">
        <v>1</v>
      </c>
      <c r="N190" s="158" t="s">
        <v>37</v>
      </c>
      <c r="O190" s="159">
        <v>0</v>
      </c>
      <c r="P190" s="159">
        <f t="shared" si="51"/>
        <v>0</v>
      </c>
      <c r="Q190" s="159">
        <v>0</v>
      </c>
      <c r="R190" s="159">
        <f t="shared" si="52"/>
        <v>0</v>
      </c>
      <c r="S190" s="159">
        <v>0</v>
      </c>
      <c r="T190" s="160">
        <f t="shared" si="5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170</v>
      </c>
      <c r="AT190" s="161" t="s">
        <v>166</v>
      </c>
      <c r="AU190" s="161" t="s">
        <v>78</v>
      </c>
      <c r="AY190" s="14" t="s">
        <v>163</v>
      </c>
      <c r="BE190" s="162">
        <f t="shared" si="54"/>
        <v>0</v>
      </c>
      <c r="BF190" s="162">
        <f t="shared" si="55"/>
        <v>0</v>
      </c>
      <c r="BG190" s="162">
        <f t="shared" si="56"/>
        <v>0</v>
      </c>
      <c r="BH190" s="162">
        <f t="shared" si="57"/>
        <v>0</v>
      </c>
      <c r="BI190" s="162">
        <f t="shared" si="58"/>
        <v>0</v>
      </c>
      <c r="BJ190" s="14" t="s">
        <v>84</v>
      </c>
      <c r="BK190" s="163">
        <f t="shared" si="59"/>
        <v>0</v>
      </c>
      <c r="BL190" s="14" t="s">
        <v>170</v>
      </c>
      <c r="BM190" s="161" t="s">
        <v>304</v>
      </c>
    </row>
    <row r="191" spans="1:65" s="2" customFormat="1" ht="14.5" customHeight="1">
      <c r="A191" s="28"/>
      <c r="B191" s="150"/>
      <c r="C191" s="151" t="s">
        <v>624</v>
      </c>
      <c r="D191" s="151" t="s">
        <v>166</v>
      </c>
      <c r="E191" s="152" t="s">
        <v>1687</v>
      </c>
      <c r="F191" s="153" t="s">
        <v>1688</v>
      </c>
      <c r="G191" s="154" t="s">
        <v>1</v>
      </c>
      <c r="H191" s="155">
        <v>0</v>
      </c>
      <c r="I191" s="155">
        <v>0</v>
      </c>
      <c r="J191" s="155">
        <f t="shared" si="50"/>
        <v>0</v>
      </c>
      <c r="K191" s="156"/>
      <c r="L191" s="29"/>
      <c r="M191" s="157" t="s">
        <v>1</v>
      </c>
      <c r="N191" s="158" t="s">
        <v>37</v>
      </c>
      <c r="O191" s="159">
        <v>0</v>
      </c>
      <c r="P191" s="159">
        <f t="shared" si="51"/>
        <v>0</v>
      </c>
      <c r="Q191" s="159">
        <v>0</v>
      </c>
      <c r="R191" s="159">
        <f t="shared" si="52"/>
        <v>0</v>
      </c>
      <c r="S191" s="159">
        <v>0</v>
      </c>
      <c r="T191" s="160">
        <f t="shared" si="5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170</v>
      </c>
      <c r="AT191" s="161" t="s">
        <v>166</v>
      </c>
      <c r="AU191" s="161" t="s">
        <v>78</v>
      </c>
      <c r="AY191" s="14" t="s">
        <v>163</v>
      </c>
      <c r="BE191" s="162">
        <f t="shared" si="54"/>
        <v>0</v>
      </c>
      <c r="BF191" s="162">
        <f t="shared" si="55"/>
        <v>0</v>
      </c>
      <c r="BG191" s="162">
        <f t="shared" si="56"/>
        <v>0</v>
      </c>
      <c r="BH191" s="162">
        <f t="shared" si="57"/>
        <v>0</v>
      </c>
      <c r="BI191" s="162">
        <f t="shared" si="58"/>
        <v>0</v>
      </c>
      <c r="BJ191" s="14" t="s">
        <v>84</v>
      </c>
      <c r="BK191" s="163">
        <f t="shared" si="59"/>
        <v>0</v>
      </c>
      <c r="BL191" s="14" t="s">
        <v>170</v>
      </c>
      <c r="BM191" s="161" t="s">
        <v>793</v>
      </c>
    </row>
    <row r="192" spans="1:65" s="2" customFormat="1" ht="24.25" customHeight="1">
      <c r="A192" s="28"/>
      <c r="B192" s="150"/>
      <c r="C192" s="151" t="s">
        <v>310</v>
      </c>
      <c r="D192" s="151" t="s">
        <v>166</v>
      </c>
      <c r="E192" s="152" t="s">
        <v>1689</v>
      </c>
      <c r="F192" s="153" t="s">
        <v>1690</v>
      </c>
      <c r="G192" s="154" t="s">
        <v>1</v>
      </c>
      <c r="H192" s="155">
        <v>0</v>
      </c>
      <c r="I192" s="155">
        <v>6876</v>
      </c>
      <c r="J192" s="155">
        <f t="shared" si="50"/>
        <v>0</v>
      </c>
      <c r="K192" s="156"/>
      <c r="L192" s="29"/>
      <c r="M192" s="157" t="s">
        <v>1</v>
      </c>
      <c r="N192" s="158" t="s">
        <v>37</v>
      </c>
      <c r="O192" s="159">
        <v>0</v>
      </c>
      <c r="P192" s="159">
        <f t="shared" si="51"/>
        <v>0</v>
      </c>
      <c r="Q192" s="159">
        <v>0</v>
      </c>
      <c r="R192" s="159">
        <f t="shared" si="52"/>
        <v>0</v>
      </c>
      <c r="S192" s="159">
        <v>0</v>
      </c>
      <c r="T192" s="160">
        <f t="shared" si="5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170</v>
      </c>
      <c r="AT192" s="161" t="s">
        <v>166</v>
      </c>
      <c r="AU192" s="161" t="s">
        <v>78</v>
      </c>
      <c r="AY192" s="14" t="s">
        <v>163</v>
      </c>
      <c r="BE192" s="162">
        <f t="shared" si="54"/>
        <v>0</v>
      </c>
      <c r="BF192" s="162">
        <f t="shared" si="55"/>
        <v>0</v>
      </c>
      <c r="BG192" s="162">
        <f t="shared" si="56"/>
        <v>0</v>
      </c>
      <c r="BH192" s="162">
        <f t="shared" si="57"/>
        <v>0</v>
      </c>
      <c r="BI192" s="162">
        <f t="shared" si="58"/>
        <v>0</v>
      </c>
      <c r="BJ192" s="14" t="s">
        <v>84</v>
      </c>
      <c r="BK192" s="163">
        <f t="shared" si="59"/>
        <v>0</v>
      </c>
      <c r="BL192" s="14" t="s">
        <v>170</v>
      </c>
      <c r="BM192" s="161" t="s">
        <v>796</v>
      </c>
    </row>
    <row r="193" spans="1:65" s="2" customFormat="1" ht="14.5" customHeight="1">
      <c r="A193" s="28"/>
      <c r="B193" s="150"/>
      <c r="C193" s="151" t="s">
        <v>71</v>
      </c>
      <c r="D193" s="151" t="s">
        <v>166</v>
      </c>
      <c r="E193" s="152" t="s">
        <v>1691</v>
      </c>
      <c r="F193" s="153" t="s">
        <v>1692</v>
      </c>
      <c r="G193" s="154" t="s">
        <v>1</v>
      </c>
      <c r="H193" s="155">
        <v>0</v>
      </c>
      <c r="I193" s="155">
        <v>273</v>
      </c>
      <c r="J193" s="155">
        <f t="shared" si="50"/>
        <v>0</v>
      </c>
      <c r="K193" s="156"/>
      <c r="L193" s="29"/>
      <c r="M193" s="157" t="s">
        <v>1</v>
      </c>
      <c r="N193" s="158" t="s">
        <v>37</v>
      </c>
      <c r="O193" s="159">
        <v>0</v>
      </c>
      <c r="P193" s="159">
        <f t="shared" si="51"/>
        <v>0</v>
      </c>
      <c r="Q193" s="159">
        <v>0</v>
      </c>
      <c r="R193" s="159">
        <f t="shared" si="52"/>
        <v>0</v>
      </c>
      <c r="S193" s="159">
        <v>0</v>
      </c>
      <c r="T193" s="160">
        <f t="shared" si="5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170</v>
      </c>
      <c r="AT193" s="161" t="s">
        <v>166</v>
      </c>
      <c r="AU193" s="161" t="s">
        <v>78</v>
      </c>
      <c r="AY193" s="14" t="s">
        <v>163</v>
      </c>
      <c r="BE193" s="162">
        <f t="shared" si="54"/>
        <v>0</v>
      </c>
      <c r="BF193" s="162">
        <f t="shared" si="55"/>
        <v>0</v>
      </c>
      <c r="BG193" s="162">
        <f t="shared" si="56"/>
        <v>0</v>
      </c>
      <c r="BH193" s="162">
        <f t="shared" si="57"/>
        <v>0</v>
      </c>
      <c r="BI193" s="162">
        <f t="shared" si="58"/>
        <v>0</v>
      </c>
      <c r="BJ193" s="14" t="s">
        <v>84</v>
      </c>
      <c r="BK193" s="163">
        <f t="shared" si="59"/>
        <v>0</v>
      </c>
      <c r="BL193" s="14" t="s">
        <v>170</v>
      </c>
      <c r="BM193" s="161" t="s">
        <v>799</v>
      </c>
    </row>
    <row r="194" spans="1:65" s="2" customFormat="1" ht="14.5" customHeight="1">
      <c r="A194" s="28"/>
      <c r="B194" s="150"/>
      <c r="C194" s="151" t="s">
        <v>71</v>
      </c>
      <c r="D194" s="151" t="s">
        <v>166</v>
      </c>
      <c r="E194" s="152" t="s">
        <v>1693</v>
      </c>
      <c r="F194" s="153" t="s">
        <v>1694</v>
      </c>
      <c r="G194" s="154" t="s">
        <v>1</v>
      </c>
      <c r="H194" s="155">
        <v>0</v>
      </c>
      <c r="I194" s="155">
        <v>40</v>
      </c>
      <c r="J194" s="155">
        <f t="shared" si="50"/>
        <v>0</v>
      </c>
      <c r="K194" s="156"/>
      <c r="L194" s="29"/>
      <c r="M194" s="157" t="s">
        <v>1</v>
      </c>
      <c r="N194" s="158" t="s">
        <v>37</v>
      </c>
      <c r="O194" s="159">
        <v>0</v>
      </c>
      <c r="P194" s="159">
        <f t="shared" si="51"/>
        <v>0</v>
      </c>
      <c r="Q194" s="159">
        <v>0</v>
      </c>
      <c r="R194" s="159">
        <f t="shared" si="52"/>
        <v>0</v>
      </c>
      <c r="S194" s="159">
        <v>0</v>
      </c>
      <c r="T194" s="160">
        <f t="shared" si="5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170</v>
      </c>
      <c r="AT194" s="161" t="s">
        <v>166</v>
      </c>
      <c r="AU194" s="161" t="s">
        <v>78</v>
      </c>
      <c r="AY194" s="14" t="s">
        <v>163</v>
      </c>
      <c r="BE194" s="162">
        <f t="shared" si="54"/>
        <v>0</v>
      </c>
      <c r="BF194" s="162">
        <f t="shared" si="55"/>
        <v>0</v>
      </c>
      <c r="BG194" s="162">
        <f t="shared" si="56"/>
        <v>0</v>
      </c>
      <c r="BH194" s="162">
        <f t="shared" si="57"/>
        <v>0</v>
      </c>
      <c r="BI194" s="162">
        <f t="shared" si="58"/>
        <v>0</v>
      </c>
      <c r="BJ194" s="14" t="s">
        <v>84</v>
      </c>
      <c r="BK194" s="163">
        <f t="shared" si="59"/>
        <v>0</v>
      </c>
      <c r="BL194" s="14" t="s">
        <v>170</v>
      </c>
      <c r="BM194" s="161" t="s">
        <v>802</v>
      </c>
    </row>
    <row r="195" spans="1:65" s="2" customFormat="1" ht="14.5" customHeight="1">
      <c r="A195" s="28"/>
      <c r="B195" s="150"/>
      <c r="C195" s="151" t="s">
        <v>71</v>
      </c>
      <c r="D195" s="151" t="s">
        <v>166</v>
      </c>
      <c r="E195" s="152" t="s">
        <v>1695</v>
      </c>
      <c r="F195" s="153" t="s">
        <v>1696</v>
      </c>
      <c r="G195" s="154" t="s">
        <v>1</v>
      </c>
      <c r="H195" s="155">
        <v>0</v>
      </c>
      <c r="I195" s="155">
        <v>462</v>
      </c>
      <c r="J195" s="155">
        <f t="shared" si="50"/>
        <v>0</v>
      </c>
      <c r="K195" s="156"/>
      <c r="L195" s="29"/>
      <c r="M195" s="157" t="s">
        <v>1</v>
      </c>
      <c r="N195" s="158" t="s">
        <v>37</v>
      </c>
      <c r="O195" s="159">
        <v>0</v>
      </c>
      <c r="P195" s="159">
        <f t="shared" si="51"/>
        <v>0</v>
      </c>
      <c r="Q195" s="159">
        <v>0</v>
      </c>
      <c r="R195" s="159">
        <f t="shared" si="52"/>
        <v>0</v>
      </c>
      <c r="S195" s="159">
        <v>0</v>
      </c>
      <c r="T195" s="160">
        <f t="shared" si="5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170</v>
      </c>
      <c r="AT195" s="161" t="s">
        <v>166</v>
      </c>
      <c r="AU195" s="161" t="s">
        <v>78</v>
      </c>
      <c r="AY195" s="14" t="s">
        <v>163</v>
      </c>
      <c r="BE195" s="162">
        <f t="shared" si="54"/>
        <v>0</v>
      </c>
      <c r="BF195" s="162">
        <f t="shared" si="55"/>
        <v>0</v>
      </c>
      <c r="BG195" s="162">
        <f t="shared" si="56"/>
        <v>0</v>
      </c>
      <c r="BH195" s="162">
        <f t="shared" si="57"/>
        <v>0</v>
      </c>
      <c r="BI195" s="162">
        <f t="shared" si="58"/>
        <v>0</v>
      </c>
      <c r="BJ195" s="14" t="s">
        <v>84</v>
      </c>
      <c r="BK195" s="163">
        <f t="shared" si="59"/>
        <v>0</v>
      </c>
      <c r="BL195" s="14" t="s">
        <v>170</v>
      </c>
      <c r="BM195" s="161" t="s">
        <v>805</v>
      </c>
    </row>
    <row r="196" spans="1:65" s="2" customFormat="1" ht="14.5" customHeight="1">
      <c r="A196" s="28"/>
      <c r="B196" s="150"/>
      <c r="C196" s="151" t="s">
        <v>71</v>
      </c>
      <c r="D196" s="151" t="s">
        <v>166</v>
      </c>
      <c r="E196" s="152" t="s">
        <v>1697</v>
      </c>
      <c r="F196" s="153" t="s">
        <v>1698</v>
      </c>
      <c r="G196" s="154" t="s">
        <v>1</v>
      </c>
      <c r="H196" s="155">
        <v>0</v>
      </c>
      <c r="I196" s="155">
        <v>8</v>
      </c>
      <c r="J196" s="155">
        <f t="shared" si="50"/>
        <v>0</v>
      </c>
      <c r="K196" s="156"/>
      <c r="L196" s="29"/>
      <c r="M196" s="157" t="s">
        <v>1</v>
      </c>
      <c r="N196" s="158" t="s">
        <v>37</v>
      </c>
      <c r="O196" s="159">
        <v>0</v>
      </c>
      <c r="P196" s="159">
        <f t="shared" si="51"/>
        <v>0</v>
      </c>
      <c r="Q196" s="159">
        <v>0</v>
      </c>
      <c r="R196" s="159">
        <f t="shared" si="52"/>
        <v>0</v>
      </c>
      <c r="S196" s="159">
        <v>0</v>
      </c>
      <c r="T196" s="160">
        <f t="shared" si="5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170</v>
      </c>
      <c r="AT196" s="161" t="s">
        <v>166</v>
      </c>
      <c r="AU196" s="161" t="s">
        <v>78</v>
      </c>
      <c r="AY196" s="14" t="s">
        <v>163</v>
      </c>
      <c r="BE196" s="162">
        <f t="shared" si="54"/>
        <v>0</v>
      </c>
      <c r="BF196" s="162">
        <f t="shared" si="55"/>
        <v>0</v>
      </c>
      <c r="BG196" s="162">
        <f t="shared" si="56"/>
        <v>0</v>
      </c>
      <c r="BH196" s="162">
        <f t="shared" si="57"/>
        <v>0</v>
      </c>
      <c r="BI196" s="162">
        <f t="shared" si="58"/>
        <v>0</v>
      </c>
      <c r="BJ196" s="14" t="s">
        <v>84</v>
      </c>
      <c r="BK196" s="163">
        <f t="shared" si="59"/>
        <v>0</v>
      </c>
      <c r="BL196" s="14" t="s">
        <v>170</v>
      </c>
      <c r="BM196" s="161" t="s">
        <v>808</v>
      </c>
    </row>
    <row r="197" spans="1:65" s="2" customFormat="1" ht="14.5" customHeight="1">
      <c r="A197" s="28"/>
      <c r="B197" s="150"/>
      <c r="C197" s="151" t="s">
        <v>71</v>
      </c>
      <c r="D197" s="151" t="s">
        <v>166</v>
      </c>
      <c r="E197" s="152" t="s">
        <v>1699</v>
      </c>
      <c r="F197" s="153" t="s">
        <v>1700</v>
      </c>
      <c r="G197" s="154" t="s">
        <v>1</v>
      </c>
      <c r="H197" s="155">
        <v>0</v>
      </c>
      <c r="I197" s="155">
        <v>57</v>
      </c>
      <c r="J197" s="155">
        <f t="shared" si="50"/>
        <v>0</v>
      </c>
      <c r="K197" s="156"/>
      <c r="L197" s="29"/>
      <c r="M197" s="157" t="s">
        <v>1</v>
      </c>
      <c r="N197" s="158" t="s">
        <v>37</v>
      </c>
      <c r="O197" s="159">
        <v>0</v>
      </c>
      <c r="P197" s="159">
        <f t="shared" si="51"/>
        <v>0</v>
      </c>
      <c r="Q197" s="159">
        <v>0</v>
      </c>
      <c r="R197" s="159">
        <f t="shared" si="52"/>
        <v>0</v>
      </c>
      <c r="S197" s="159">
        <v>0</v>
      </c>
      <c r="T197" s="160">
        <f t="shared" si="5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1" t="s">
        <v>170</v>
      </c>
      <c r="AT197" s="161" t="s">
        <v>166</v>
      </c>
      <c r="AU197" s="161" t="s">
        <v>78</v>
      </c>
      <c r="AY197" s="14" t="s">
        <v>163</v>
      </c>
      <c r="BE197" s="162">
        <f t="shared" si="54"/>
        <v>0</v>
      </c>
      <c r="BF197" s="162">
        <f t="shared" si="55"/>
        <v>0</v>
      </c>
      <c r="BG197" s="162">
        <f t="shared" si="56"/>
        <v>0</v>
      </c>
      <c r="BH197" s="162">
        <f t="shared" si="57"/>
        <v>0</v>
      </c>
      <c r="BI197" s="162">
        <f t="shared" si="58"/>
        <v>0</v>
      </c>
      <c r="BJ197" s="14" t="s">
        <v>84</v>
      </c>
      <c r="BK197" s="163">
        <f t="shared" si="59"/>
        <v>0</v>
      </c>
      <c r="BL197" s="14" t="s">
        <v>170</v>
      </c>
      <c r="BM197" s="161" t="s">
        <v>811</v>
      </c>
    </row>
    <row r="198" spans="1:65" s="2" customFormat="1" ht="14.5" customHeight="1">
      <c r="A198" s="28"/>
      <c r="B198" s="150"/>
      <c r="C198" s="151" t="s">
        <v>71</v>
      </c>
      <c r="D198" s="151" t="s">
        <v>166</v>
      </c>
      <c r="E198" s="152" t="s">
        <v>1701</v>
      </c>
      <c r="F198" s="153" t="s">
        <v>1702</v>
      </c>
      <c r="G198" s="154" t="s">
        <v>1</v>
      </c>
      <c r="H198" s="155">
        <v>0</v>
      </c>
      <c r="I198" s="155">
        <v>37</v>
      </c>
      <c r="J198" s="155">
        <f t="shared" si="50"/>
        <v>0</v>
      </c>
      <c r="K198" s="156"/>
      <c r="L198" s="29"/>
      <c r="M198" s="157" t="s">
        <v>1</v>
      </c>
      <c r="N198" s="158" t="s">
        <v>37</v>
      </c>
      <c r="O198" s="159">
        <v>0</v>
      </c>
      <c r="P198" s="159">
        <f t="shared" si="51"/>
        <v>0</v>
      </c>
      <c r="Q198" s="159">
        <v>0</v>
      </c>
      <c r="R198" s="159">
        <f t="shared" si="52"/>
        <v>0</v>
      </c>
      <c r="S198" s="159">
        <v>0</v>
      </c>
      <c r="T198" s="160">
        <f t="shared" si="5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1" t="s">
        <v>170</v>
      </c>
      <c r="AT198" s="161" t="s">
        <v>166</v>
      </c>
      <c r="AU198" s="161" t="s">
        <v>78</v>
      </c>
      <c r="AY198" s="14" t="s">
        <v>163</v>
      </c>
      <c r="BE198" s="162">
        <f t="shared" si="54"/>
        <v>0</v>
      </c>
      <c r="BF198" s="162">
        <f t="shared" si="55"/>
        <v>0</v>
      </c>
      <c r="BG198" s="162">
        <f t="shared" si="56"/>
        <v>0</v>
      </c>
      <c r="BH198" s="162">
        <f t="shared" si="57"/>
        <v>0</v>
      </c>
      <c r="BI198" s="162">
        <f t="shared" si="58"/>
        <v>0</v>
      </c>
      <c r="BJ198" s="14" t="s">
        <v>84</v>
      </c>
      <c r="BK198" s="163">
        <f t="shared" si="59"/>
        <v>0</v>
      </c>
      <c r="BL198" s="14" t="s">
        <v>170</v>
      </c>
      <c r="BM198" s="161" t="s">
        <v>515</v>
      </c>
    </row>
    <row r="199" spans="1:65" s="2" customFormat="1" ht="14.5" customHeight="1">
      <c r="A199" s="28"/>
      <c r="B199" s="150"/>
      <c r="C199" s="151" t="s">
        <v>71</v>
      </c>
      <c r="D199" s="151" t="s">
        <v>166</v>
      </c>
      <c r="E199" s="152" t="s">
        <v>1703</v>
      </c>
      <c r="F199" s="153" t="s">
        <v>1704</v>
      </c>
      <c r="G199" s="154" t="s">
        <v>1</v>
      </c>
      <c r="H199" s="155">
        <v>0</v>
      </c>
      <c r="I199" s="155">
        <v>297</v>
      </c>
      <c r="J199" s="155">
        <f t="shared" si="50"/>
        <v>0</v>
      </c>
      <c r="K199" s="156"/>
      <c r="L199" s="29"/>
      <c r="M199" s="157" t="s">
        <v>1</v>
      </c>
      <c r="N199" s="158" t="s">
        <v>37</v>
      </c>
      <c r="O199" s="159">
        <v>0</v>
      </c>
      <c r="P199" s="159">
        <f t="shared" si="51"/>
        <v>0</v>
      </c>
      <c r="Q199" s="159">
        <v>0</v>
      </c>
      <c r="R199" s="159">
        <f t="shared" si="52"/>
        <v>0</v>
      </c>
      <c r="S199" s="159">
        <v>0</v>
      </c>
      <c r="T199" s="160">
        <f t="shared" si="5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1" t="s">
        <v>170</v>
      </c>
      <c r="AT199" s="161" t="s">
        <v>166</v>
      </c>
      <c r="AU199" s="161" t="s">
        <v>78</v>
      </c>
      <c r="AY199" s="14" t="s">
        <v>163</v>
      </c>
      <c r="BE199" s="162">
        <f t="shared" si="54"/>
        <v>0</v>
      </c>
      <c r="BF199" s="162">
        <f t="shared" si="55"/>
        <v>0</v>
      </c>
      <c r="BG199" s="162">
        <f t="shared" si="56"/>
        <v>0</v>
      </c>
      <c r="BH199" s="162">
        <f t="shared" si="57"/>
        <v>0</v>
      </c>
      <c r="BI199" s="162">
        <f t="shared" si="58"/>
        <v>0</v>
      </c>
      <c r="BJ199" s="14" t="s">
        <v>84</v>
      </c>
      <c r="BK199" s="163">
        <f t="shared" si="59"/>
        <v>0</v>
      </c>
      <c r="BL199" s="14" t="s">
        <v>170</v>
      </c>
      <c r="BM199" s="161" t="s">
        <v>449</v>
      </c>
    </row>
    <row r="200" spans="1:65" s="2" customFormat="1" ht="14.5" customHeight="1">
      <c r="A200" s="28"/>
      <c r="B200" s="150"/>
      <c r="C200" s="151" t="s">
        <v>366</v>
      </c>
      <c r="D200" s="151" t="s">
        <v>166</v>
      </c>
      <c r="E200" s="152" t="s">
        <v>1705</v>
      </c>
      <c r="F200" s="153" t="s">
        <v>1706</v>
      </c>
      <c r="G200" s="154" t="s">
        <v>1</v>
      </c>
      <c r="H200" s="155">
        <v>0</v>
      </c>
      <c r="I200" s="155">
        <v>0</v>
      </c>
      <c r="J200" s="155">
        <f t="shared" si="50"/>
        <v>0</v>
      </c>
      <c r="K200" s="156"/>
      <c r="L200" s="29"/>
      <c r="M200" s="157" t="s">
        <v>1</v>
      </c>
      <c r="N200" s="158" t="s">
        <v>37</v>
      </c>
      <c r="O200" s="159">
        <v>0</v>
      </c>
      <c r="P200" s="159">
        <f t="shared" si="51"/>
        <v>0</v>
      </c>
      <c r="Q200" s="159">
        <v>0</v>
      </c>
      <c r="R200" s="159">
        <f t="shared" si="52"/>
        <v>0</v>
      </c>
      <c r="S200" s="159">
        <v>0</v>
      </c>
      <c r="T200" s="160">
        <f t="shared" si="5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1" t="s">
        <v>170</v>
      </c>
      <c r="AT200" s="161" t="s">
        <v>166</v>
      </c>
      <c r="AU200" s="161" t="s">
        <v>78</v>
      </c>
      <c r="AY200" s="14" t="s">
        <v>163</v>
      </c>
      <c r="BE200" s="162">
        <f t="shared" si="54"/>
        <v>0</v>
      </c>
      <c r="BF200" s="162">
        <f t="shared" si="55"/>
        <v>0</v>
      </c>
      <c r="BG200" s="162">
        <f t="shared" si="56"/>
        <v>0</v>
      </c>
      <c r="BH200" s="162">
        <f t="shared" si="57"/>
        <v>0</v>
      </c>
      <c r="BI200" s="162">
        <f t="shared" si="58"/>
        <v>0</v>
      </c>
      <c r="BJ200" s="14" t="s">
        <v>84</v>
      </c>
      <c r="BK200" s="163">
        <f t="shared" si="59"/>
        <v>0</v>
      </c>
      <c r="BL200" s="14" t="s">
        <v>170</v>
      </c>
      <c r="BM200" s="161" t="s">
        <v>457</v>
      </c>
    </row>
    <row r="201" spans="1:65" s="2" customFormat="1" ht="14.5" customHeight="1">
      <c r="A201" s="28"/>
      <c r="B201" s="150"/>
      <c r="C201" s="151" t="s">
        <v>374</v>
      </c>
      <c r="D201" s="151" t="s">
        <v>166</v>
      </c>
      <c r="E201" s="152" t="s">
        <v>1707</v>
      </c>
      <c r="F201" s="153" t="s">
        <v>1645</v>
      </c>
      <c r="G201" s="154" t="s">
        <v>1</v>
      </c>
      <c r="H201" s="155">
        <v>0</v>
      </c>
      <c r="I201" s="155">
        <v>632.71</v>
      </c>
      <c r="J201" s="155">
        <f t="shared" si="50"/>
        <v>0</v>
      </c>
      <c r="K201" s="156"/>
      <c r="L201" s="29"/>
      <c r="M201" s="157" t="s">
        <v>1</v>
      </c>
      <c r="N201" s="158" t="s">
        <v>37</v>
      </c>
      <c r="O201" s="159">
        <v>0</v>
      </c>
      <c r="P201" s="159">
        <f t="shared" si="51"/>
        <v>0</v>
      </c>
      <c r="Q201" s="159">
        <v>0</v>
      </c>
      <c r="R201" s="159">
        <f t="shared" si="52"/>
        <v>0</v>
      </c>
      <c r="S201" s="159">
        <v>0</v>
      </c>
      <c r="T201" s="160">
        <f t="shared" si="5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170</v>
      </c>
      <c r="AT201" s="161" t="s">
        <v>166</v>
      </c>
      <c r="AU201" s="161" t="s">
        <v>78</v>
      </c>
      <c r="AY201" s="14" t="s">
        <v>163</v>
      </c>
      <c r="BE201" s="162">
        <f t="shared" si="54"/>
        <v>0</v>
      </c>
      <c r="BF201" s="162">
        <f t="shared" si="55"/>
        <v>0</v>
      </c>
      <c r="BG201" s="162">
        <f t="shared" si="56"/>
        <v>0</v>
      </c>
      <c r="BH201" s="162">
        <f t="shared" si="57"/>
        <v>0</v>
      </c>
      <c r="BI201" s="162">
        <f t="shared" si="58"/>
        <v>0</v>
      </c>
      <c r="BJ201" s="14" t="s">
        <v>84</v>
      </c>
      <c r="BK201" s="163">
        <f t="shared" si="59"/>
        <v>0</v>
      </c>
      <c r="BL201" s="14" t="s">
        <v>170</v>
      </c>
      <c r="BM201" s="161" t="s">
        <v>465</v>
      </c>
    </row>
    <row r="202" spans="1:65" s="2" customFormat="1" ht="14.5" customHeight="1">
      <c r="A202" s="28"/>
      <c r="B202" s="150"/>
      <c r="C202" s="151" t="s">
        <v>71</v>
      </c>
      <c r="D202" s="151" t="s">
        <v>166</v>
      </c>
      <c r="E202" s="152" t="s">
        <v>1621</v>
      </c>
      <c r="F202" s="153" t="s">
        <v>1622</v>
      </c>
      <c r="G202" s="154" t="s">
        <v>1</v>
      </c>
      <c r="H202" s="155">
        <v>0</v>
      </c>
      <c r="I202" s="155">
        <v>6.4</v>
      </c>
      <c r="J202" s="155">
        <f t="shared" si="50"/>
        <v>0</v>
      </c>
      <c r="K202" s="156"/>
      <c r="L202" s="29"/>
      <c r="M202" s="157" t="s">
        <v>1</v>
      </c>
      <c r="N202" s="158" t="s">
        <v>37</v>
      </c>
      <c r="O202" s="159">
        <v>0</v>
      </c>
      <c r="P202" s="159">
        <f t="shared" si="51"/>
        <v>0</v>
      </c>
      <c r="Q202" s="159">
        <v>0</v>
      </c>
      <c r="R202" s="159">
        <f t="shared" si="52"/>
        <v>0</v>
      </c>
      <c r="S202" s="159">
        <v>0</v>
      </c>
      <c r="T202" s="160">
        <f t="shared" si="5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1" t="s">
        <v>170</v>
      </c>
      <c r="AT202" s="161" t="s">
        <v>166</v>
      </c>
      <c r="AU202" s="161" t="s">
        <v>78</v>
      </c>
      <c r="AY202" s="14" t="s">
        <v>163</v>
      </c>
      <c r="BE202" s="162">
        <f t="shared" si="54"/>
        <v>0</v>
      </c>
      <c r="BF202" s="162">
        <f t="shared" si="55"/>
        <v>0</v>
      </c>
      <c r="BG202" s="162">
        <f t="shared" si="56"/>
        <v>0</v>
      </c>
      <c r="BH202" s="162">
        <f t="shared" si="57"/>
        <v>0</v>
      </c>
      <c r="BI202" s="162">
        <f t="shared" si="58"/>
        <v>0</v>
      </c>
      <c r="BJ202" s="14" t="s">
        <v>84</v>
      </c>
      <c r="BK202" s="163">
        <f t="shared" si="59"/>
        <v>0</v>
      </c>
      <c r="BL202" s="14" t="s">
        <v>170</v>
      </c>
      <c r="BM202" s="161" t="s">
        <v>473</v>
      </c>
    </row>
    <row r="203" spans="1:65" s="2" customFormat="1" ht="14.5" customHeight="1">
      <c r="A203" s="28"/>
      <c r="B203" s="150"/>
      <c r="C203" s="151" t="s">
        <v>71</v>
      </c>
      <c r="D203" s="151" t="s">
        <v>166</v>
      </c>
      <c r="E203" s="152" t="s">
        <v>1633</v>
      </c>
      <c r="F203" s="153" t="s">
        <v>1634</v>
      </c>
      <c r="G203" s="154" t="s">
        <v>1</v>
      </c>
      <c r="H203" s="155">
        <v>0</v>
      </c>
      <c r="I203" s="155">
        <v>77</v>
      </c>
      <c r="J203" s="155">
        <f t="shared" si="50"/>
        <v>0</v>
      </c>
      <c r="K203" s="156"/>
      <c r="L203" s="29"/>
      <c r="M203" s="157" t="s">
        <v>1</v>
      </c>
      <c r="N203" s="158" t="s">
        <v>37</v>
      </c>
      <c r="O203" s="159">
        <v>0</v>
      </c>
      <c r="P203" s="159">
        <f t="shared" si="51"/>
        <v>0</v>
      </c>
      <c r="Q203" s="159">
        <v>0</v>
      </c>
      <c r="R203" s="159">
        <f t="shared" si="52"/>
        <v>0</v>
      </c>
      <c r="S203" s="159">
        <v>0</v>
      </c>
      <c r="T203" s="160">
        <f t="shared" si="5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1" t="s">
        <v>170</v>
      </c>
      <c r="AT203" s="161" t="s">
        <v>166</v>
      </c>
      <c r="AU203" s="161" t="s">
        <v>78</v>
      </c>
      <c r="AY203" s="14" t="s">
        <v>163</v>
      </c>
      <c r="BE203" s="162">
        <f t="shared" si="54"/>
        <v>0</v>
      </c>
      <c r="BF203" s="162">
        <f t="shared" si="55"/>
        <v>0</v>
      </c>
      <c r="BG203" s="162">
        <f t="shared" si="56"/>
        <v>0</v>
      </c>
      <c r="BH203" s="162">
        <f t="shared" si="57"/>
        <v>0</v>
      </c>
      <c r="BI203" s="162">
        <f t="shared" si="58"/>
        <v>0</v>
      </c>
      <c r="BJ203" s="14" t="s">
        <v>84</v>
      </c>
      <c r="BK203" s="163">
        <f t="shared" si="59"/>
        <v>0</v>
      </c>
      <c r="BL203" s="14" t="s">
        <v>170</v>
      </c>
      <c r="BM203" s="161" t="s">
        <v>481</v>
      </c>
    </row>
    <row r="204" spans="1:65" s="2" customFormat="1" ht="14.5" customHeight="1">
      <c r="A204" s="28"/>
      <c r="B204" s="150"/>
      <c r="C204" s="151" t="s">
        <v>378</v>
      </c>
      <c r="D204" s="151" t="s">
        <v>166</v>
      </c>
      <c r="E204" s="152" t="s">
        <v>1708</v>
      </c>
      <c r="F204" s="153" t="s">
        <v>1709</v>
      </c>
      <c r="G204" s="154" t="s">
        <v>1</v>
      </c>
      <c r="H204" s="155">
        <v>0</v>
      </c>
      <c r="I204" s="155">
        <v>712</v>
      </c>
      <c r="J204" s="155">
        <f t="shared" si="50"/>
        <v>0</v>
      </c>
      <c r="K204" s="156"/>
      <c r="L204" s="29"/>
      <c r="M204" s="157" t="s">
        <v>1</v>
      </c>
      <c r="N204" s="158" t="s">
        <v>37</v>
      </c>
      <c r="O204" s="159">
        <v>0</v>
      </c>
      <c r="P204" s="159">
        <f t="shared" si="51"/>
        <v>0</v>
      </c>
      <c r="Q204" s="159">
        <v>0</v>
      </c>
      <c r="R204" s="159">
        <f t="shared" si="52"/>
        <v>0</v>
      </c>
      <c r="S204" s="159">
        <v>0</v>
      </c>
      <c r="T204" s="160">
        <f t="shared" si="5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170</v>
      </c>
      <c r="AT204" s="161" t="s">
        <v>166</v>
      </c>
      <c r="AU204" s="161" t="s">
        <v>78</v>
      </c>
      <c r="AY204" s="14" t="s">
        <v>163</v>
      </c>
      <c r="BE204" s="162">
        <f t="shared" si="54"/>
        <v>0</v>
      </c>
      <c r="BF204" s="162">
        <f t="shared" si="55"/>
        <v>0</v>
      </c>
      <c r="BG204" s="162">
        <f t="shared" si="56"/>
        <v>0</v>
      </c>
      <c r="BH204" s="162">
        <f t="shared" si="57"/>
        <v>0</v>
      </c>
      <c r="BI204" s="162">
        <f t="shared" si="58"/>
        <v>0</v>
      </c>
      <c r="BJ204" s="14" t="s">
        <v>84</v>
      </c>
      <c r="BK204" s="163">
        <f t="shared" si="59"/>
        <v>0</v>
      </c>
      <c r="BL204" s="14" t="s">
        <v>170</v>
      </c>
      <c r="BM204" s="161" t="s">
        <v>489</v>
      </c>
    </row>
    <row r="205" spans="1:65" s="12" customFormat="1" ht="25.9" customHeight="1">
      <c r="B205" s="138"/>
      <c r="D205" s="139" t="s">
        <v>70</v>
      </c>
      <c r="E205" s="140" t="s">
        <v>1710</v>
      </c>
      <c r="F205" s="140" t="s">
        <v>1711</v>
      </c>
      <c r="J205" s="141">
        <f>BK205</f>
        <v>0</v>
      </c>
      <c r="L205" s="138"/>
      <c r="M205" s="142"/>
      <c r="N205" s="143"/>
      <c r="O205" s="143"/>
      <c r="P205" s="144">
        <f>SUM(P206:P208)</f>
        <v>0</v>
      </c>
      <c r="Q205" s="143"/>
      <c r="R205" s="144">
        <f>SUM(R206:R208)</f>
        <v>0</v>
      </c>
      <c r="S205" s="143"/>
      <c r="T205" s="145">
        <f>SUM(T206:T208)</f>
        <v>0</v>
      </c>
      <c r="AR205" s="139" t="s">
        <v>78</v>
      </c>
      <c r="AT205" s="146" t="s">
        <v>70</v>
      </c>
      <c r="AU205" s="146" t="s">
        <v>71</v>
      </c>
      <c r="AY205" s="139" t="s">
        <v>163</v>
      </c>
      <c r="BK205" s="147">
        <f>SUM(BK206:BK208)</f>
        <v>0</v>
      </c>
    </row>
    <row r="206" spans="1:65" s="2" customFormat="1" ht="24.25" customHeight="1">
      <c r="A206" s="28"/>
      <c r="B206" s="150"/>
      <c r="C206" s="151" t="s">
        <v>383</v>
      </c>
      <c r="D206" s="151" t="s">
        <v>166</v>
      </c>
      <c r="E206" s="152" t="s">
        <v>1712</v>
      </c>
      <c r="F206" s="153" t="s">
        <v>1713</v>
      </c>
      <c r="G206" s="154" t="s">
        <v>1</v>
      </c>
      <c r="H206" s="155">
        <v>0</v>
      </c>
      <c r="I206" s="155">
        <v>1189</v>
      </c>
      <c r="J206" s="155">
        <f>ROUND(I206*H206,3)</f>
        <v>0</v>
      </c>
      <c r="K206" s="156"/>
      <c r="L206" s="29"/>
      <c r="M206" s="157" t="s">
        <v>1</v>
      </c>
      <c r="N206" s="158" t="s">
        <v>37</v>
      </c>
      <c r="O206" s="159">
        <v>0</v>
      </c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170</v>
      </c>
      <c r="AT206" s="161" t="s">
        <v>166</v>
      </c>
      <c r="AU206" s="161" t="s">
        <v>78</v>
      </c>
      <c r="AY206" s="14" t="s">
        <v>163</v>
      </c>
      <c r="BE206" s="162">
        <f>IF(N206="základná",J206,0)</f>
        <v>0</v>
      </c>
      <c r="BF206" s="162">
        <f>IF(N206="znížená",J206,0)</f>
        <v>0</v>
      </c>
      <c r="BG206" s="162">
        <f>IF(N206="zákl. prenesená",J206,0)</f>
        <v>0</v>
      </c>
      <c r="BH206" s="162">
        <f>IF(N206="zníž. prenesená",J206,0)</f>
        <v>0</v>
      </c>
      <c r="BI206" s="162">
        <f>IF(N206="nulová",J206,0)</f>
        <v>0</v>
      </c>
      <c r="BJ206" s="14" t="s">
        <v>84</v>
      </c>
      <c r="BK206" s="163">
        <f>ROUND(I206*H206,3)</f>
        <v>0</v>
      </c>
      <c r="BL206" s="14" t="s">
        <v>170</v>
      </c>
      <c r="BM206" s="161" t="s">
        <v>830</v>
      </c>
    </row>
    <row r="207" spans="1:65" s="2" customFormat="1" ht="14.5" customHeight="1">
      <c r="A207" s="28"/>
      <c r="B207" s="150"/>
      <c r="C207" s="151" t="s">
        <v>387</v>
      </c>
      <c r="D207" s="151" t="s">
        <v>166</v>
      </c>
      <c r="E207" s="152" t="s">
        <v>1714</v>
      </c>
      <c r="F207" s="153" t="s">
        <v>1715</v>
      </c>
      <c r="G207" s="154" t="s">
        <v>1</v>
      </c>
      <c r="H207" s="155">
        <v>0</v>
      </c>
      <c r="I207" s="155">
        <v>1120</v>
      </c>
      <c r="J207" s="155">
        <f>ROUND(I207*H207,3)</f>
        <v>0</v>
      </c>
      <c r="K207" s="156"/>
      <c r="L207" s="29"/>
      <c r="M207" s="157" t="s">
        <v>1</v>
      </c>
      <c r="N207" s="158" t="s">
        <v>37</v>
      </c>
      <c r="O207" s="159">
        <v>0</v>
      </c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1" t="s">
        <v>170</v>
      </c>
      <c r="AT207" s="161" t="s">
        <v>166</v>
      </c>
      <c r="AU207" s="161" t="s">
        <v>78</v>
      </c>
      <c r="AY207" s="14" t="s">
        <v>163</v>
      </c>
      <c r="BE207" s="162">
        <f>IF(N207="základná",J207,0)</f>
        <v>0</v>
      </c>
      <c r="BF207" s="162">
        <f>IF(N207="znížená",J207,0)</f>
        <v>0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4" t="s">
        <v>84</v>
      </c>
      <c r="BK207" s="163">
        <f>ROUND(I207*H207,3)</f>
        <v>0</v>
      </c>
      <c r="BL207" s="14" t="s">
        <v>170</v>
      </c>
      <c r="BM207" s="161" t="s">
        <v>833</v>
      </c>
    </row>
    <row r="208" spans="1:65" s="2" customFormat="1" ht="14.5" customHeight="1">
      <c r="A208" s="28"/>
      <c r="B208" s="150"/>
      <c r="C208" s="151" t="s">
        <v>391</v>
      </c>
      <c r="D208" s="151" t="s">
        <v>166</v>
      </c>
      <c r="E208" s="152" t="s">
        <v>1716</v>
      </c>
      <c r="F208" s="153" t="s">
        <v>1717</v>
      </c>
      <c r="G208" s="154" t="s">
        <v>1</v>
      </c>
      <c r="H208" s="155">
        <v>0</v>
      </c>
      <c r="I208" s="155">
        <v>390.08</v>
      </c>
      <c r="J208" s="155">
        <f>ROUND(I208*H208,3)</f>
        <v>0</v>
      </c>
      <c r="K208" s="156"/>
      <c r="L208" s="29"/>
      <c r="M208" s="157" t="s">
        <v>1</v>
      </c>
      <c r="N208" s="158" t="s">
        <v>37</v>
      </c>
      <c r="O208" s="159">
        <v>0</v>
      </c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170</v>
      </c>
      <c r="AT208" s="161" t="s">
        <v>166</v>
      </c>
      <c r="AU208" s="161" t="s">
        <v>78</v>
      </c>
      <c r="AY208" s="14" t="s">
        <v>163</v>
      </c>
      <c r="BE208" s="162">
        <f>IF(N208="základná",J208,0)</f>
        <v>0</v>
      </c>
      <c r="BF208" s="162">
        <f>IF(N208="znížená",J208,0)</f>
        <v>0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4" t="s">
        <v>84</v>
      </c>
      <c r="BK208" s="163">
        <f>ROUND(I208*H208,3)</f>
        <v>0</v>
      </c>
      <c r="BL208" s="14" t="s">
        <v>170</v>
      </c>
      <c r="BM208" s="161" t="s">
        <v>836</v>
      </c>
    </row>
    <row r="209" spans="1:65" s="12" customFormat="1" ht="25.9" customHeight="1">
      <c r="B209" s="138"/>
      <c r="D209" s="139" t="s">
        <v>70</v>
      </c>
      <c r="E209" s="140" t="s">
        <v>1718</v>
      </c>
      <c r="F209" s="140" t="s">
        <v>1719</v>
      </c>
      <c r="J209" s="141">
        <f>BK209</f>
        <v>0</v>
      </c>
      <c r="L209" s="138"/>
      <c r="M209" s="142"/>
      <c r="N209" s="143"/>
      <c r="O209" s="143"/>
      <c r="P209" s="144">
        <f>SUM(P210:P215)</f>
        <v>0</v>
      </c>
      <c r="Q209" s="143"/>
      <c r="R209" s="144">
        <f>SUM(R210:R215)</f>
        <v>0</v>
      </c>
      <c r="S209" s="143"/>
      <c r="T209" s="145">
        <f>SUM(T210:T215)</f>
        <v>0</v>
      </c>
      <c r="AR209" s="139" t="s">
        <v>78</v>
      </c>
      <c r="AT209" s="146" t="s">
        <v>70</v>
      </c>
      <c r="AU209" s="146" t="s">
        <v>71</v>
      </c>
      <c r="AY209" s="139" t="s">
        <v>163</v>
      </c>
      <c r="BK209" s="147">
        <f>SUM(BK210:BK215)</f>
        <v>0</v>
      </c>
    </row>
    <row r="210" spans="1:65" s="2" customFormat="1" ht="14.5" customHeight="1">
      <c r="A210" s="28"/>
      <c r="B210" s="150"/>
      <c r="C210" s="151" t="s">
        <v>395</v>
      </c>
      <c r="D210" s="151" t="s">
        <v>166</v>
      </c>
      <c r="E210" s="152" t="s">
        <v>1720</v>
      </c>
      <c r="F210" s="153" t="s">
        <v>1618</v>
      </c>
      <c r="G210" s="154" t="s">
        <v>1</v>
      </c>
      <c r="H210" s="155">
        <v>0</v>
      </c>
      <c r="I210" s="155">
        <v>246.04</v>
      </c>
      <c r="J210" s="155">
        <f t="shared" ref="J210:J215" si="60">ROUND(I210*H210,3)</f>
        <v>0</v>
      </c>
      <c r="K210" s="156"/>
      <c r="L210" s="29"/>
      <c r="M210" s="157" t="s">
        <v>1</v>
      </c>
      <c r="N210" s="158" t="s">
        <v>37</v>
      </c>
      <c r="O210" s="159">
        <v>0</v>
      </c>
      <c r="P210" s="159">
        <f t="shared" ref="P210:P215" si="61">O210*H210</f>
        <v>0</v>
      </c>
      <c r="Q210" s="159">
        <v>0</v>
      </c>
      <c r="R210" s="159">
        <f t="shared" ref="R210:R215" si="62">Q210*H210</f>
        <v>0</v>
      </c>
      <c r="S210" s="159">
        <v>0</v>
      </c>
      <c r="T210" s="160">
        <f t="shared" ref="T210:T215" si="63"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170</v>
      </c>
      <c r="AT210" s="161" t="s">
        <v>166</v>
      </c>
      <c r="AU210" s="161" t="s">
        <v>78</v>
      </c>
      <c r="AY210" s="14" t="s">
        <v>163</v>
      </c>
      <c r="BE210" s="162">
        <f t="shared" ref="BE210:BE215" si="64">IF(N210="základná",J210,0)</f>
        <v>0</v>
      </c>
      <c r="BF210" s="162">
        <f t="shared" ref="BF210:BF215" si="65">IF(N210="znížená",J210,0)</f>
        <v>0</v>
      </c>
      <c r="BG210" s="162">
        <f t="shared" ref="BG210:BG215" si="66">IF(N210="zákl. prenesená",J210,0)</f>
        <v>0</v>
      </c>
      <c r="BH210" s="162">
        <f t="shared" ref="BH210:BH215" si="67">IF(N210="zníž. prenesená",J210,0)</f>
        <v>0</v>
      </c>
      <c r="BI210" s="162">
        <f t="shared" ref="BI210:BI215" si="68">IF(N210="nulová",J210,0)</f>
        <v>0</v>
      </c>
      <c r="BJ210" s="14" t="s">
        <v>84</v>
      </c>
      <c r="BK210" s="163">
        <f t="shared" ref="BK210:BK215" si="69">ROUND(I210*H210,3)</f>
        <v>0</v>
      </c>
      <c r="BL210" s="14" t="s">
        <v>170</v>
      </c>
      <c r="BM210" s="161" t="s">
        <v>840</v>
      </c>
    </row>
    <row r="211" spans="1:65" s="2" customFormat="1" ht="14.5" customHeight="1">
      <c r="A211" s="28"/>
      <c r="B211" s="150"/>
      <c r="C211" s="151" t="s">
        <v>399</v>
      </c>
      <c r="D211" s="151" t="s">
        <v>166</v>
      </c>
      <c r="E211" s="152" t="s">
        <v>1721</v>
      </c>
      <c r="F211" s="153" t="s">
        <v>1722</v>
      </c>
      <c r="G211" s="154" t="s">
        <v>1</v>
      </c>
      <c r="H211" s="155">
        <v>0</v>
      </c>
      <c r="I211" s="155">
        <v>445</v>
      </c>
      <c r="J211" s="155">
        <f t="shared" si="60"/>
        <v>0</v>
      </c>
      <c r="K211" s="156"/>
      <c r="L211" s="29"/>
      <c r="M211" s="157" t="s">
        <v>1</v>
      </c>
      <c r="N211" s="158" t="s">
        <v>37</v>
      </c>
      <c r="O211" s="159">
        <v>0</v>
      </c>
      <c r="P211" s="159">
        <f t="shared" si="61"/>
        <v>0</v>
      </c>
      <c r="Q211" s="159">
        <v>0</v>
      </c>
      <c r="R211" s="159">
        <f t="shared" si="62"/>
        <v>0</v>
      </c>
      <c r="S211" s="159">
        <v>0</v>
      </c>
      <c r="T211" s="160">
        <f t="shared" si="6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170</v>
      </c>
      <c r="AT211" s="161" t="s">
        <v>166</v>
      </c>
      <c r="AU211" s="161" t="s">
        <v>78</v>
      </c>
      <c r="AY211" s="14" t="s">
        <v>163</v>
      </c>
      <c r="BE211" s="162">
        <f t="shared" si="64"/>
        <v>0</v>
      </c>
      <c r="BF211" s="162">
        <f t="shared" si="65"/>
        <v>0</v>
      </c>
      <c r="BG211" s="162">
        <f t="shared" si="66"/>
        <v>0</v>
      </c>
      <c r="BH211" s="162">
        <f t="shared" si="67"/>
        <v>0</v>
      </c>
      <c r="BI211" s="162">
        <f t="shared" si="68"/>
        <v>0</v>
      </c>
      <c r="BJ211" s="14" t="s">
        <v>84</v>
      </c>
      <c r="BK211" s="163">
        <f t="shared" si="69"/>
        <v>0</v>
      </c>
      <c r="BL211" s="14" t="s">
        <v>170</v>
      </c>
      <c r="BM211" s="161" t="s">
        <v>843</v>
      </c>
    </row>
    <row r="212" spans="1:65" s="2" customFormat="1" ht="14.5" customHeight="1">
      <c r="A212" s="28"/>
      <c r="B212" s="150"/>
      <c r="C212" s="151" t="s">
        <v>71</v>
      </c>
      <c r="D212" s="151" t="s">
        <v>166</v>
      </c>
      <c r="E212" s="152" t="s">
        <v>1621</v>
      </c>
      <c r="F212" s="153" t="s">
        <v>1622</v>
      </c>
      <c r="G212" s="154" t="s">
        <v>1</v>
      </c>
      <c r="H212" s="155">
        <v>0</v>
      </c>
      <c r="I212" s="155">
        <v>6.4</v>
      </c>
      <c r="J212" s="155">
        <f t="shared" si="60"/>
        <v>0</v>
      </c>
      <c r="K212" s="156"/>
      <c r="L212" s="29"/>
      <c r="M212" s="157" t="s">
        <v>1</v>
      </c>
      <c r="N212" s="158" t="s">
        <v>37</v>
      </c>
      <c r="O212" s="159">
        <v>0</v>
      </c>
      <c r="P212" s="159">
        <f t="shared" si="61"/>
        <v>0</v>
      </c>
      <c r="Q212" s="159">
        <v>0</v>
      </c>
      <c r="R212" s="159">
        <f t="shared" si="62"/>
        <v>0</v>
      </c>
      <c r="S212" s="159">
        <v>0</v>
      </c>
      <c r="T212" s="160">
        <f t="shared" si="6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1" t="s">
        <v>170</v>
      </c>
      <c r="AT212" s="161" t="s">
        <v>166</v>
      </c>
      <c r="AU212" s="161" t="s">
        <v>78</v>
      </c>
      <c r="AY212" s="14" t="s">
        <v>163</v>
      </c>
      <c r="BE212" s="162">
        <f t="shared" si="64"/>
        <v>0</v>
      </c>
      <c r="BF212" s="162">
        <f t="shared" si="65"/>
        <v>0</v>
      </c>
      <c r="BG212" s="162">
        <f t="shared" si="66"/>
        <v>0</v>
      </c>
      <c r="BH212" s="162">
        <f t="shared" si="67"/>
        <v>0</v>
      </c>
      <c r="BI212" s="162">
        <f t="shared" si="68"/>
        <v>0</v>
      </c>
      <c r="BJ212" s="14" t="s">
        <v>84</v>
      </c>
      <c r="BK212" s="163">
        <f t="shared" si="69"/>
        <v>0</v>
      </c>
      <c r="BL212" s="14" t="s">
        <v>170</v>
      </c>
      <c r="BM212" s="161" t="s">
        <v>846</v>
      </c>
    </row>
    <row r="213" spans="1:65" s="2" customFormat="1" ht="14.5" customHeight="1">
      <c r="A213" s="28"/>
      <c r="B213" s="150"/>
      <c r="C213" s="151" t="s">
        <v>71</v>
      </c>
      <c r="D213" s="151" t="s">
        <v>166</v>
      </c>
      <c r="E213" s="152" t="s">
        <v>1623</v>
      </c>
      <c r="F213" s="153" t="s">
        <v>1624</v>
      </c>
      <c r="G213" s="154" t="s">
        <v>1</v>
      </c>
      <c r="H213" s="155">
        <v>0</v>
      </c>
      <c r="I213" s="155">
        <v>150</v>
      </c>
      <c r="J213" s="155">
        <f t="shared" si="60"/>
        <v>0</v>
      </c>
      <c r="K213" s="156"/>
      <c r="L213" s="29"/>
      <c r="M213" s="157" t="s">
        <v>1</v>
      </c>
      <c r="N213" s="158" t="s">
        <v>37</v>
      </c>
      <c r="O213" s="159">
        <v>0</v>
      </c>
      <c r="P213" s="159">
        <f t="shared" si="61"/>
        <v>0</v>
      </c>
      <c r="Q213" s="159">
        <v>0</v>
      </c>
      <c r="R213" s="159">
        <f t="shared" si="62"/>
        <v>0</v>
      </c>
      <c r="S213" s="159">
        <v>0</v>
      </c>
      <c r="T213" s="160">
        <f t="shared" si="6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170</v>
      </c>
      <c r="AT213" s="161" t="s">
        <v>166</v>
      </c>
      <c r="AU213" s="161" t="s">
        <v>78</v>
      </c>
      <c r="AY213" s="14" t="s">
        <v>163</v>
      </c>
      <c r="BE213" s="162">
        <f t="shared" si="64"/>
        <v>0</v>
      </c>
      <c r="BF213" s="162">
        <f t="shared" si="65"/>
        <v>0</v>
      </c>
      <c r="BG213" s="162">
        <f t="shared" si="66"/>
        <v>0</v>
      </c>
      <c r="BH213" s="162">
        <f t="shared" si="67"/>
        <v>0</v>
      </c>
      <c r="BI213" s="162">
        <f t="shared" si="68"/>
        <v>0</v>
      </c>
      <c r="BJ213" s="14" t="s">
        <v>84</v>
      </c>
      <c r="BK213" s="163">
        <f t="shared" si="69"/>
        <v>0</v>
      </c>
      <c r="BL213" s="14" t="s">
        <v>170</v>
      </c>
      <c r="BM213" s="161" t="s">
        <v>849</v>
      </c>
    </row>
    <row r="214" spans="1:65" s="2" customFormat="1" ht="14.5" customHeight="1">
      <c r="A214" s="28"/>
      <c r="B214" s="150"/>
      <c r="C214" s="151" t="s">
        <v>71</v>
      </c>
      <c r="D214" s="151" t="s">
        <v>166</v>
      </c>
      <c r="E214" s="152" t="s">
        <v>1625</v>
      </c>
      <c r="F214" s="153" t="s">
        <v>1626</v>
      </c>
      <c r="G214" s="154" t="s">
        <v>1</v>
      </c>
      <c r="H214" s="155">
        <v>0</v>
      </c>
      <c r="I214" s="155">
        <v>92</v>
      </c>
      <c r="J214" s="155">
        <f t="shared" si="60"/>
        <v>0</v>
      </c>
      <c r="K214" s="156"/>
      <c r="L214" s="29"/>
      <c r="M214" s="157" t="s">
        <v>1</v>
      </c>
      <c r="N214" s="158" t="s">
        <v>37</v>
      </c>
      <c r="O214" s="159">
        <v>0</v>
      </c>
      <c r="P214" s="159">
        <f t="shared" si="61"/>
        <v>0</v>
      </c>
      <c r="Q214" s="159">
        <v>0</v>
      </c>
      <c r="R214" s="159">
        <f t="shared" si="62"/>
        <v>0</v>
      </c>
      <c r="S214" s="159">
        <v>0</v>
      </c>
      <c r="T214" s="160">
        <f t="shared" si="6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170</v>
      </c>
      <c r="AT214" s="161" t="s">
        <v>166</v>
      </c>
      <c r="AU214" s="161" t="s">
        <v>78</v>
      </c>
      <c r="AY214" s="14" t="s">
        <v>163</v>
      </c>
      <c r="BE214" s="162">
        <f t="shared" si="64"/>
        <v>0</v>
      </c>
      <c r="BF214" s="162">
        <f t="shared" si="65"/>
        <v>0</v>
      </c>
      <c r="BG214" s="162">
        <f t="shared" si="66"/>
        <v>0</v>
      </c>
      <c r="BH214" s="162">
        <f t="shared" si="67"/>
        <v>0</v>
      </c>
      <c r="BI214" s="162">
        <f t="shared" si="68"/>
        <v>0</v>
      </c>
      <c r="BJ214" s="14" t="s">
        <v>84</v>
      </c>
      <c r="BK214" s="163">
        <f t="shared" si="69"/>
        <v>0</v>
      </c>
      <c r="BL214" s="14" t="s">
        <v>170</v>
      </c>
      <c r="BM214" s="161" t="s">
        <v>852</v>
      </c>
    </row>
    <row r="215" spans="1:65" s="2" customFormat="1" ht="14.5" customHeight="1">
      <c r="A215" s="28"/>
      <c r="B215" s="150"/>
      <c r="C215" s="151" t="s">
        <v>403</v>
      </c>
      <c r="D215" s="151" t="s">
        <v>166</v>
      </c>
      <c r="E215" s="152" t="s">
        <v>1723</v>
      </c>
      <c r="F215" s="153" t="s">
        <v>1724</v>
      </c>
      <c r="G215" s="154" t="s">
        <v>1</v>
      </c>
      <c r="H215" s="155">
        <v>0</v>
      </c>
      <c r="I215" s="155">
        <v>154</v>
      </c>
      <c r="J215" s="155">
        <f t="shared" si="60"/>
        <v>0</v>
      </c>
      <c r="K215" s="156"/>
      <c r="L215" s="29"/>
      <c r="M215" s="157" t="s">
        <v>1</v>
      </c>
      <c r="N215" s="158" t="s">
        <v>37</v>
      </c>
      <c r="O215" s="159">
        <v>0</v>
      </c>
      <c r="P215" s="159">
        <f t="shared" si="61"/>
        <v>0</v>
      </c>
      <c r="Q215" s="159">
        <v>0</v>
      </c>
      <c r="R215" s="159">
        <f t="shared" si="62"/>
        <v>0</v>
      </c>
      <c r="S215" s="159">
        <v>0</v>
      </c>
      <c r="T215" s="160">
        <f t="shared" si="6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170</v>
      </c>
      <c r="AT215" s="161" t="s">
        <v>166</v>
      </c>
      <c r="AU215" s="161" t="s">
        <v>78</v>
      </c>
      <c r="AY215" s="14" t="s">
        <v>163</v>
      </c>
      <c r="BE215" s="162">
        <f t="shared" si="64"/>
        <v>0</v>
      </c>
      <c r="BF215" s="162">
        <f t="shared" si="65"/>
        <v>0</v>
      </c>
      <c r="BG215" s="162">
        <f t="shared" si="66"/>
        <v>0</v>
      </c>
      <c r="BH215" s="162">
        <f t="shared" si="67"/>
        <v>0</v>
      </c>
      <c r="BI215" s="162">
        <f t="shared" si="68"/>
        <v>0</v>
      </c>
      <c r="BJ215" s="14" t="s">
        <v>84</v>
      </c>
      <c r="BK215" s="163">
        <f t="shared" si="69"/>
        <v>0</v>
      </c>
      <c r="BL215" s="14" t="s">
        <v>170</v>
      </c>
      <c r="BM215" s="161" t="s">
        <v>855</v>
      </c>
    </row>
    <row r="216" spans="1:65" s="12" customFormat="1" ht="25.9" customHeight="1">
      <c r="B216" s="138"/>
      <c r="D216" s="139" t="s">
        <v>70</v>
      </c>
      <c r="E216" s="140" t="s">
        <v>1725</v>
      </c>
      <c r="F216" s="140" t="s">
        <v>1726</v>
      </c>
      <c r="J216" s="141">
        <f>BK216</f>
        <v>0</v>
      </c>
      <c r="L216" s="138"/>
      <c r="M216" s="142"/>
      <c r="N216" s="143"/>
      <c r="O216" s="143"/>
      <c r="P216" s="144">
        <f>SUM(P217:P226)</f>
        <v>0</v>
      </c>
      <c r="Q216" s="143"/>
      <c r="R216" s="144">
        <f>SUM(R217:R226)</f>
        <v>0</v>
      </c>
      <c r="S216" s="143"/>
      <c r="T216" s="145">
        <f>SUM(T217:T226)</f>
        <v>0</v>
      </c>
      <c r="AR216" s="139" t="s">
        <v>78</v>
      </c>
      <c r="AT216" s="146" t="s">
        <v>70</v>
      </c>
      <c r="AU216" s="146" t="s">
        <v>71</v>
      </c>
      <c r="AY216" s="139" t="s">
        <v>163</v>
      </c>
      <c r="BK216" s="147">
        <f>SUM(BK217:BK226)</f>
        <v>0</v>
      </c>
    </row>
    <row r="217" spans="1:65" s="2" customFormat="1" ht="14.5" customHeight="1">
      <c r="A217" s="28"/>
      <c r="B217" s="150"/>
      <c r="C217" s="151" t="s">
        <v>409</v>
      </c>
      <c r="D217" s="151" t="s">
        <v>166</v>
      </c>
      <c r="E217" s="152" t="s">
        <v>1727</v>
      </c>
      <c r="F217" s="153" t="s">
        <v>1728</v>
      </c>
      <c r="G217" s="154" t="s">
        <v>1</v>
      </c>
      <c r="H217" s="155">
        <v>0</v>
      </c>
      <c r="I217" s="155">
        <v>135</v>
      </c>
      <c r="J217" s="155">
        <f t="shared" ref="J217:J226" si="70">ROUND(I217*H217,3)</f>
        <v>0</v>
      </c>
      <c r="K217" s="156"/>
      <c r="L217" s="29"/>
      <c r="M217" s="157" t="s">
        <v>1</v>
      </c>
      <c r="N217" s="158" t="s">
        <v>37</v>
      </c>
      <c r="O217" s="159">
        <v>0</v>
      </c>
      <c r="P217" s="159">
        <f t="shared" ref="P217:P226" si="71">O217*H217</f>
        <v>0</v>
      </c>
      <c r="Q217" s="159">
        <v>0</v>
      </c>
      <c r="R217" s="159">
        <f t="shared" ref="R217:R226" si="72">Q217*H217</f>
        <v>0</v>
      </c>
      <c r="S217" s="159">
        <v>0</v>
      </c>
      <c r="T217" s="160">
        <f t="shared" ref="T217:T226" si="73"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1" t="s">
        <v>170</v>
      </c>
      <c r="AT217" s="161" t="s">
        <v>166</v>
      </c>
      <c r="AU217" s="161" t="s">
        <v>78</v>
      </c>
      <c r="AY217" s="14" t="s">
        <v>163</v>
      </c>
      <c r="BE217" s="162">
        <f t="shared" ref="BE217:BE226" si="74">IF(N217="základná",J217,0)</f>
        <v>0</v>
      </c>
      <c r="BF217" s="162">
        <f t="shared" ref="BF217:BF226" si="75">IF(N217="znížená",J217,0)</f>
        <v>0</v>
      </c>
      <c r="BG217" s="162">
        <f t="shared" ref="BG217:BG226" si="76">IF(N217="zákl. prenesená",J217,0)</f>
        <v>0</v>
      </c>
      <c r="BH217" s="162">
        <f t="shared" ref="BH217:BH226" si="77">IF(N217="zníž. prenesená",J217,0)</f>
        <v>0</v>
      </c>
      <c r="BI217" s="162">
        <f t="shared" ref="BI217:BI226" si="78">IF(N217="nulová",J217,0)</f>
        <v>0</v>
      </c>
      <c r="BJ217" s="14" t="s">
        <v>84</v>
      </c>
      <c r="BK217" s="163">
        <f t="shared" ref="BK217:BK226" si="79">ROUND(I217*H217,3)</f>
        <v>0</v>
      </c>
      <c r="BL217" s="14" t="s">
        <v>170</v>
      </c>
      <c r="BM217" s="161" t="s">
        <v>858</v>
      </c>
    </row>
    <row r="218" spans="1:65" s="2" customFormat="1" ht="24.25" customHeight="1">
      <c r="A218" s="28"/>
      <c r="B218" s="150"/>
      <c r="C218" s="151" t="s">
        <v>413</v>
      </c>
      <c r="D218" s="151" t="s">
        <v>166</v>
      </c>
      <c r="E218" s="152" t="s">
        <v>1729</v>
      </c>
      <c r="F218" s="153" t="s">
        <v>1730</v>
      </c>
      <c r="G218" s="154" t="s">
        <v>1</v>
      </c>
      <c r="H218" s="155">
        <v>0</v>
      </c>
      <c r="I218" s="155">
        <v>665</v>
      </c>
      <c r="J218" s="155">
        <f t="shared" si="70"/>
        <v>0</v>
      </c>
      <c r="K218" s="156"/>
      <c r="L218" s="29"/>
      <c r="M218" s="157" t="s">
        <v>1</v>
      </c>
      <c r="N218" s="158" t="s">
        <v>37</v>
      </c>
      <c r="O218" s="159">
        <v>0</v>
      </c>
      <c r="P218" s="159">
        <f t="shared" si="71"/>
        <v>0</v>
      </c>
      <c r="Q218" s="159">
        <v>0</v>
      </c>
      <c r="R218" s="159">
        <f t="shared" si="72"/>
        <v>0</v>
      </c>
      <c r="S218" s="159">
        <v>0</v>
      </c>
      <c r="T218" s="160">
        <f t="shared" si="7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170</v>
      </c>
      <c r="AT218" s="161" t="s">
        <v>166</v>
      </c>
      <c r="AU218" s="161" t="s">
        <v>78</v>
      </c>
      <c r="AY218" s="14" t="s">
        <v>163</v>
      </c>
      <c r="BE218" s="162">
        <f t="shared" si="74"/>
        <v>0</v>
      </c>
      <c r="BF218" s="162">
        <f t="shared" si="75"/>
        <v>0</v>
      </c>
      <c r="BG218" s="162">
        <f t="shared" si="76"/>
        <v>0</v>
      </c>
      <c r="BH218" s="162">
        <f t="shared" si="77"/>
        <v>0</v>
      </c>
      <c r="BI218" s="162">
        <f t="shared" si="78"/>
        <v>0</v>
      </c>
      <c r="BJ218" s="14" t="s">
        <v>84</v>
      </c>
      <c r="BK218" s="163">
        <f t="shared" si="79"/>
        <v>0</v>
      </c>
      <c r="BL218" s="14" t="s">
        <v>170</v>
      </c>
      <c r="BM218" s="161" t="s">
        <v>861</v>
      </c>
    </row>
    <row r="219" spans="1:65" s="2" customFormat="1" ht="14.5" customHeight="1">
      <c r="A219" s="28"/>
      <c r="B219" s="150"/>
      <c r="C219" s="151" t="s">
        <v>71</v>
      </c>
      <c r="D219" s="151" t="s">
        <v>166</v>
      </c>
      <c r="E219" s="152" t="s">
        <v>1621</v>
      </c>
      <c r="F219" s="153" t="s">
        <v>1622</v>
      </c>
      <c r="G219" s="154" t="s">
        <v>1</v>
      </c>
      <c r="H219" s="155">
        <v>0</v>
      </c>
      <c r="I219" s="155">
        <v>6.4</v>
      </c>
      <c r="J219" s="155">
        <f t="shared" si="70"/>
        <v>0</v>
      </c>
      <c r="K219" s="156"/>
      <c r="L219" s="29"/>
      <c r="M219" s="157" t="s">
        <v>1</v>
      </c>
      <c r="N219" s="158" t="s">
        <v>37</v>
      </c>
      <c r="O219" s="159">
        <v>0</v>
      </c>
      <c r="P219" s="159">
        <f t="shared" si="71"/>
        <v>0</v>
      </c>
      <c r="Q219" s="159">
        <v>0</v>
      </c>
      <c r="R219" s="159">
        <f t="shared" si="72"/>
        <v>0</v>
      </c>
      <c r="S219" s="159">
        <v>0</v>
      </c>
      <c r="T219" s="160">
        <f t="shared" si="7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1" t="s">
        <v>170</v>
      </c>
      <c r="AT219" s="161" t="s">
        <v>166</v>
      </c>
      <c r="AU219" s="161" t="s">
        <v>78</v>
      </c>
      <c r="AY219" s="14" t="s">
        <v>163</v>
      </c>
      <c r="BE219" s="162">
        <f t="shared" si="74"/>
        <v>0</v>
      </c>
      <c r="BF219" s="162">
        <f t="shared" si="75"/>
        <v>0</v>
      </c>
      <c r="BG219" s="162">
        <f t="shared" si="76"/>
        <v>0</v>
      </c>
      <c r="BH219" s="162">
        <f t="shared" si="77"/>
        <v>0</v>
      </c>
      <c r="BI219" s="162">
        <f t="shared" si="78"/>
        <v>0</v>
      </c>
      <c r="BJ219" s="14" t="s">
        <v>84</v>
      </c>
      <c r="BK219" s="163">
        <f t="shared" si="79"/>
        <v>0</v>
      </c>
      <c r="BL219" s="14" t="s">
        <v>170</v>
      </c>
      <c r="BM219" s="161" t="s">
        <v>864</v>
      </c>
    </row>
    <row r="220" spans="1:65" s="2" customFormat="1" ht="14.5" customHeight="1">
      <c r="A220" s="28"/>
      <c r="B220" s="150"/>
      <c r="C220" s="151" t="s">
        <v>71</v>
      </c>
      <c r="D220" s="151" t="s">
        <v>166</v>
      </c>
      <c r="E220" s="152" t="s">
        <v>1623</v>
      </c>
      <c r="F220" s="153" t="s">
        <v>1624</v>
      </c>
      <c r="G220" s="154" t="s">
        <v>1</v>
      </c>
      <c r="H220" s="155">
        <v>0</v>
      </c>
      <c r="I220" s="155">
        <v>150</v>
      </c>
      <c r="J220" s="155">
        <f t="shared" si="70"/>
        <v>0</v>
      </c>
      <c r="K220" s="156"/>
      <c r="L220" s="29"/>
      <c r="M220" s="157" t="s">
        <v>1</v>
      </c>
      <c r="N220" s="158" t="s">
        <v>37</v>
      </c>
      <c r="O220" s="159">
        <v>0</v>
      </c>
      <c r="P220" s="159">
        <f t="shared" si="71"/>
        <v>0</v>
      </c>
      <c r="Q220" s="159">
        <v>0</v>
      </c>
      <c r="R220" s="159">
        <f t="shared" si="72"/>
        <v>0</v>
      </c>
      <c r="S220" s="159">
        <v>0</v>
      </c>
      <c r="T220" s="160">
        <f t="shared" si="7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1" t="s">
        <v>170</v>
      </c>
      <c r="AT220" s="161" t="s">
        <v>166</v>
      </c>
      <c r="AU220" s="161" t="s">
        <v>78</v>
      </c>
      <c r="AY220" s="14" t="s">
        <v>163</v>
      </c>
      <c r="BE220" s="162">
        <f t="shared" si="74"/>
        <v>0</v>
      </c>
      <c r="BF220" s="162">
        <f t="shared" si="75"/>
        <v>0</v>
      </c>
      <c r="BG220" s="162">
        <f t="shared" si="76"/>
        <v>0</v>
      </c>
      <c r="BH220" s="162">
        <f t="shared" si="77"/>
        <v>0</v>
      </c>
      <c r="BI220" s="162">
        <f t="shared" si="78"/>
        <v>0</v>
      </c>
      <c r="BJ220" s="14" t="s">
        <v>84</v>
      </c>
      <c r="BK220" s="163">
        <f t="shared" si="79"/>
        <v>0</v>
      </c>
      <c r="BL220" s="14" t="s">
        <v>170</v>
      </c>
      <c r="BM220" s="161" t="s">
        <v>867</v>
      </c>
    </row>
    <row r="221" spans="1:65" s="2" customFormat="1" ht="14.5" customHeight="1">
      <c r="A221" s="28"/>
      <c r="B221" s="150"/>
      <c r="C221" s="151" t="s">
        <v>417</v>
      </c>
      <c r="D221" s="151" t="s">
        <v>166</v>
      </c>
      <c r="E221" s="152" t="s">
        <v>1625</v>
      </c>
      <c r="F221" s="153" t="s">
        <v>1626</v>
      </c>
      <c r="G221" s="154" t="s">
        <v>1</v>
      </c>
      <c r="H221" s="155">
        <v>0</v>
      </c>
      <c r="I221" s="155">
        <v>92</v>
      </c>
      <c r="J221" s="155">
        <f t="shared" si="70"/>
        <v>0</v>
      </c>
      <c r="K221" s="156"/>
      <c r="L221" s="29"/>
      <c r="M221" s="157" t="s">
        <v>1</v>
      </c>
      <c r="N221" s="158" t="s">
        <v>37</v>
      </c>
      <c r="O221" s="159">
        <v>0</v>
      </c>
      <c r="P221" s="159">
        <f t="shared" si="71"/>
        <v>0</v>
      </c>
      <c r="Q221" s="159">
        <v>0</v>
      </c>
      <c r="R221" s="159">
        <f t="shared" si="72"/>
        <v>0</v>
      </c>
      <c r="S221" s="159">
        <v>0</v>
      </c>
      <c r="T221" s="160">
        <f t="shared" si="7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1" t="s">
        <v>170</v>
      </c>
      <c r="AT221" s="161" t="s">
        <v>166</v>
      </c>
      <c r="AU221" s="161" t="s">
        <v>78</v>
      </c>
      <c r="AY221" s="14" t="s">
        <v>163</v>
      </c>
      <c r="BE221" s="162">
        <f t="shared" si="74"/>
        <v>0</v>
      </c>
      <c r="BF221" s="162">
        <f t="shared" si="75"/>
        <v>0</v>
      </c>
      <c r="BG221" s="162">
        <f t="shared" si="76"/>
        <v>0</v>
      </c>
      <c r="BH221" s="162">
        <f t="shared" si="77"/>
        <v>0</v>
      </c>
      <c r="BI221" s="162">
        <f t="shared" si="78"/>
        <v>0</v>
      </c>
      <c r="BJ221" s="14" t="s">
        <v>84</v>
      </c>
      <c r="BK221" s="163">
        <f t="shared" si="79"/>
        <v>0</v>
      </c>
      <c r="BL221" s="14" t="s">
        <v>170</v>
      </c>
      <c r="BM221" s="161" t="s">
        <v>870</v>
      </c>
    </row>
    <row r="222" spans="1:65" s="2" customFormat="1" ht="14.5" customHeight="1">
      <c r="A222" s="28"/>
      <c r="B222" s="150"/>
      <c r="C222" s="151" t="s">
        <v>421</v>
      </c>
      <c r="D222" s="151" t="s">
        <v>166</v>
      </c>
      <c r="E222" s="152" t="s">
        <v>1695</v>
      </c>
      <c r="F222" s="153" t="s">
        <v>1696</v>
      </c>
      <c r="G222" s="154" t="s">
        <v>1</v>
      </c>
      <c r="H222" s="155">
        <v>0</v>
      </c>
      <c r="I222" s="155">
        <v>462</v>
      </c>
      <c r="J222" s="155">
        <f t="shared" si="70"/>
        <v>0</v>
      </c>
      <c r="K222" s="156"/>
      <c r="L222" s="29"/>
      <c r="M222" s="157" t="s">
        <v>1</v>
      </c>
      <c r="N222" s="158" t="s">
        <v>37</v>
      </c>
      <c r="O222" s="159">
        <v>0</v>
      </c>
      <c r="P222" s="159">
        <f t="shared" si="71"/>
        <v>0</v>
      </c>
      <c r="Q222" s="159">
        <v>0</v>
      </c>
      <c r="R222" s="159">
        <f t="shared" si="72"/>
        <v>0</v>
      </c>
      <c r="S222" s="159">
        <v>0</v>
      </c>
      <c r="T222" s="160">
        <f t="shared" si="7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1" t="s">
        <v>170</v>
      </c>
      <c r="AT222" s="161" t="s">
        <v>166</v>
      </c>
      <c r="AU222" s="161" t="s">
        <v>78</v>
      </c>
      <c r="AY222" s="14" t="s">
        <v>163</v>
      </c>
      <c r="BE222" s="162">
        <f t="shared" si="74"/>
        <v>0</v>
      </c>
      <c r="BF222" s="162">
        <f t="shared" si="75"/>
        <v>0</v>
      </c>
      <c r="BG222" s="162">
        <f t="shared" si="76"/>
        <v>0</v>
      </c>
      <c r="BH222" s="162">
        <f t="shared" si="77"/>
        <v>0</v>
      </c>
      <c r="BI222" s="162">
        <f t="shared" si="78"/>
        <v>0</v>
      </c>
      <c r="BJ222" s="14" t="s">
        <v>84</v>
      </c>
      <c r="BK222" s="163">
        <f t="shared" si="79"/>
        <v>0</v>
      </c>
      <c r="BL222" s="14" t="s">
        <v>170</v>
      </c>
      <c r="BM222" s="161" t="s">
        <v>873</v>
      </c>
    </row>
    <row r="223" spans="1:65" s="2" customFormat="1" ht="14.5" customHeight="1">
      <c r="A223" s="28"/>
      <c r="B223" s="150"/>
      <c r="C223" s="151" t="s">
        <v>71</v>
      </c>
      <c r="D223" s="151" t="s">
        <v>166</v>
      </c>
      <c r="E223" s="152" t="s">
        <v>1697</v>
      </c>
      <c r="F223" s="153" t="s">
        <v>1698</v>
      </c>
      <c r="G223" s="154" t="s">
        <v>1</v>
      </c>
      <c r="H223" s="155">
        <v>0</v>
      </c>
      <c r="I223" s="155">
        <v>8</v>
      </c>
      <c r="J223" s="155">
        <f t="shared" si="70"/>
        <v>0</v>
      </c>
      <c r="K223" s="156"/>
      <c r="L223" s="29"/>
      <c r="M223" s="157" t="s">
        <v>1</v>
      </c>
      <c r="N223" s="158" t="s">
        <v>37</v>
      </c>
      <c r="O223" s="159">
        <v>0</v>
      </c>
      <c r="P223" s="159">
        <f t="shared" si="71"/>
        <v>0</v>
      </c>
      <c r="Q223" s="159">
        <v>0</v>
      </c>
      <c r="R223" s="159">
        <f t="shared" si="72"/>
        <v>0</v>
      </c>
      <c r="S223" s="159">
        <v>0</v>
      </c>
      <c r="T223" s="160">
        <f t="shared" si="7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1" t="s">
        <v>170</v>
      </c>
      <c r="AT223" s="161" t="s">
        <v>166</v>
      </c>
      <c r="AU223" s="161" t="s">
        <v>78</v>
      </c>
      <c r="AY223" s="14" t="s">
        <v>163</v>
      </c>
      <c r="BE223" s="162">
        <f t="shared" si="74"/>
        <v>0</v>
      </c>
      <c r="BF223" s="162">
        <f t="shared" si="75"/>
        <v>0</v>
      </c>
      <c r="BG223" s="162">
        <f t="shared" si="76"/>
        <v>0</v>
      </c>
      <c r="BH223" s="162">
        <f t="shared" si="77"/>
        <v>0</v>
      </c>
      <c r="BI223" s="162">
        <f t="shared" si="78"/>
        <v>0</v>
      </c>
      <c r="BJ223" s="14" t="s">
        <v>84</v>
      </c>
      <c r="BK223" s="163">
        <f t="shared" si="79"/>
        <v>0</v>
      </c>
      <c r="BL223" s="14" t="s">
        <v>170</v>
      </c>
      <c r="BM223" s="161" t="s">
        <v>876</v>
      </c>
    </row>
    <row r="224" spans="1:65" s="2" customFormat="1" ht="24.25" customHeight="1">
      <c r="A224" s="28"/>
      <c r="B224" s="150"/>
      <c r="C224" s="151" t="s">
        <v>433</v>
      </c>
      <c r="D224" s="151" t="s">
        <v>166</v>
      </c>
      <c r="E224" s="152" t="s">
        <v>1731</v>
      </c>
      <c r="F224" s="153" t="s">
        <v>1732</v>
      </c>
      <c r="G224" s="154" t="s">
        <v>1</v>
      </c>
      <c r="H224" s="155">
        <v>0</v>
      </c>
      <c r="I224" s="155">
        <v>2340</v>
      </c>
      <c r="J224" s="155">
        <f t="shared" si="70"/>
        <v>0</v>
      </c>
      <c r="K224" s="156"/>
      <c r="L224" s="29"/>
      <c r="M224" s="157" t="s">
        <v>1</v>
      </c>
      <c r="N224" s="158" t="s">
        <v>37</v>
      </c>
      <c r="O224" s="159">
        <v>0</v>
      </c>
      <c r="P224" s="159">
        <f t="shared" si="71"/>
        <v>0</v>
      </c>
      <c r="Q224" s="159">
        <v>0</v>
      </c>
      <c r="R224" s="159">
        <f t="shared" si="72"/>
        <v>0</v>
      </c>
      <c r="S224" s="159">
        <v>0</v>
      </c>
      <c r="T224" s="160">
        <f t="shared" si="7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1" t="s">
        <v>170</v>
      </c>
      <c r="AT224" s="161" t="s">
        <v>166</v>
      </c>
      <c r="AU224" s="161" t="s">
        <v>78</v>
      </c>
      <c r="AY224" s="14" t="s">
        <v>163</v>
      </c>
      <c r="BE224" s="162">
        <f t="shared" si="74"/>
        <v>0</v>
      </c>
      <c r="BF224" s="162">
        <f t="shared" si="75"/>
        <v>0</v>
      </c>
      <c r="BG224" s="162">
        <f t="shared" si="76"/>
        <v>0</v>
      </c>
      <c r="BH224" s="162">
        <f t="shared" si="77"/>
        <v>0</v>
      </c>
      <c r="BI224" s="162">
        <f t="shared" si="78"/>
        <v>0</v>
      </c>
      <c r="BJ224" s="14" t="s">
        <v>84</v>
      </c>
      <c r="BK224" s="163">
        <f t="shared" si="79"/>
        <v>0</v>
      </c>
      <c r="BL224" s="14" t="s">
        <v>170</v>
      </c>
      <c r="BM224" s="161" t="s">
        <v>879</v>
      </c>
    </row>
    <row r="225" spans="1:65" s="2" customFormat="1" ht="14.5" customHeight="1">
      <c r="A225" s="28"/>
      <c r="B225" s="150"/>
      <c r="C225" s="151" t="s">
        <v>439</v>
      </c>
      <c r="D225" s="151" t="s">
        <v>166</v>
      </c>
      <c r="E225" s="152" t="s">
        <v>1733</v>
      </c>
      <c r="F225" s="153" t="s">
        <v>1734</v>
      </c>
      <c r="G225" s="154" t="s">
        <v>1</v>
      </c>
      <c r="H225" s="155">
        <v>0</v>
      </c>
      <c r="I225" s="155">
        <v>377.18</v>
      </c>
      <c r="J225" s="155">
        <f t="shared" si="70"/>
        <v>0</v>
      </c>
      <c r="K225" s="156"/>
      <c r="L225" s="29"/>
      <c r="M225" s="157" t="s">
        <v>1</v>
      </c>
      <c r="N225" s="158" t="s">
        <v>37</v>
      </c>
      <c r="O225" s="159">
        <v>0</v>
      </c>
      <c r="P225" s="159">
        <f t="shared" si="71"/>
        <v>0</v>
      </c>
      <c r="Q225" s="159">
        <v>0</v>
      </c>
      <c r="R225" s="159">
        <f t="shared" si="72"/>
        <v>0</v>
      </c>
      <c r="S225" s="159">
        <v>0</v>
      </c>
      <c r="T225" s="160">
        <f t="shared" si="7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1" t="s">
        <v>170</v>
      </c>
      <c r="AT225" s="161" t="s">
        <v>166</v>
      </c>
      <c r="AU225" s="161" t="s">
        <v>78</v>
      </c>
      <c r="AY225" s="14" t="s">
        <v>163</v>
      </c>
      <c r="BE225" s="162">
        <f t="shared" si="74"/>
        <v>0</v>
      </c>
      <c r="BF225" s="162">
        <f t="shared" si="75"/>
        <v>0</v>
      </c>
      <c r="BG225" s="162">
        <f t="shared" si="76"/>
        <v>0</v>
      </c>
      <c r="BH225" s="162">
        <f t="shared" si="77"/>
        <v>0</v>
      </c>
      <c r="BI225" s="162">
        <f t="shared" si="78"/>
        <v>0</v>
      </c>
      <c r="BJ225" s="14" t="s">
        <v>84</v>
      </c>
      <c r="BK225" s="163">
        <f t="shared" si="79"/>
        <v>0</v>
      </c>
      <c r="BL225" s="14" t="s">
        <v>170</v>
      </c>
      <c r="BM225" s="161" t="s">
        <v>882</v>
      </c>
    </row>
    <row r="226" spans="1:65" s="2" customFormat="1" ht="14.5" customHeight="1">
      <c r="A226" s="28"/>
      <c r="B226" s="150"/>
      <c r="C226" s="151" t="s">
        <v>443</v>
      </c>
      <c r="D226" s="151" t="s">
        <v>166</v>
      </c>
      <c r="E226" s="152" t="s">
        <v>1735</v>
      </c>
      <c r="F226" s="153" t="s">
        <v>1615</v>
      </c>
      <c r="G226" s="154" t="s">
        <v>1</v>
      </c>
      <c r="H226" s="155">
        <v>0</v>
      </c>
      <c r="I226" s="155">
        <v>419.46</v>
      </c>
      <c r="J226" s="155">
        <f t="shared" si="70"/>
        <v>0</v>
      </c>
      <c r="K226" s="156"/>
      <c r="L226" s="29"/>
      <c r="M226" s="173" t="s">
        <v>1</v>
      </c>
      <c r="N226" s="174" t="s">
        <v>37</v>
      </c>
      <c r="O226" s="175">
        <v>0</v>
      </c>
      <c r="P226" s="175">
        <f t="shared" si="71"/>
        <v>0</v>
      </c>
      <c r="Q226" s="175">
        <v>0</v>
      </c>
      <c r="R226" s="175">
        <f t="shared" si="72"/>
        <v>0</v>
      </c>
      <c r="S226" s="175">
        <v>0</v>
      </c>
      <c r="T226" s="176">
        <f t="shared" si="7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1" t="s">
        <v>170</v>
      </c>
      <c r="AT226" s="161" t="s">
        <v>166</v>
      </c>
      <c r="AU226" s="161" t="s">
        <v>78</v>
      </c>
      <c r="AY226" s="14" t="s">
        <v>163</v>
      </c>
      <c r="BE226" s="162">
        <f t="shared" si="74"/>
        <v>0</v>
      </c>
      <c r="BF226" s="162">
        <f t="shared" si="75"/>
        <v>0</v>
      </c>
      <c r="BG226" s="162">
        <f t="shared" si="76"/>
        <v>0</v>
      </c>
      <c r="BH226" s="162">
        <f t="shared" si="77"/>
        <v>0</v>
      </c>
      <c r="BI226" s="162">
        <f t="shared" si="78"/>
        <v>0</v>
      </c>
      <c r="BJ226" s="14" t="s">
        <v>84</v>
      </c>
      <c r="BK226" s="163">
        <f t="shared" si="79"/>
        <v>0</v>
      </c>
      <c r="BL226" s="14" t="s">
        <v>170</v>
      </c>
      <c r="BM226" s="161" t="s">
        <v>885</v>
      </c>
    </row>
    <row r="227" spans="1:65" s="2" customFormat="1" ht="7" customHeight="1">
      <c r="A227" s="28"/>
      <c r="B227" s="43"/>
      <c r="C227" s="44"/>
      <c r="D227" s="44"/>
      <c r="E227" s="44"/>
      <c r="F227" s="44"/>
      <c r="G227" s="44"/>
      <c r="H227" s="44"/>
      <c r="I227" s="44"/>
      <c r="J227" s="44"/>
      <c r="K227" s="44"/>
      <c r="L227" s="29"/>
      <c r="M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</row>
  </sheetData>
  <autoFilter ref="C131:K226" xr:uid="{00000000-0009-0000-0000-000009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BM257"/>
  <sheetViews>
    <sheetView showGridLines="0" topLeftCell="B241" zoomScaleNormal="100" workbookViewId="0">
      <selection activeCell="H257" sqref="H257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85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18" t="s">
        <v>119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4" t="s">
        <v>121</v>
      </c>
      <c r="F11" s="217"/>
      <c r="G11" s="217"/>
      <c r="H11" s="21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122</v>
      </c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18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89" t="str">
        <f>'Rekapitulácia stavby'!E14</f>
        <v xml:space="preserve"> </v>
      </c>
      <c r="F20" s="189"/>
      <c r="G20" s="189"/>
      <c r="H20" s="189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23</v>
      </c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27</v>
      </c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2" t="s">
        <v>1</v>
      </c>
      <c r="F29" s="192"/>
      <c r="G29" s="192"/>
      <c r="H29" s="19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J119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4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4" t="s">
        <v>35</v>
      </c>
      <c r="E37" s="23" t="s">
        <v>36</v>
      </c>
      <c r="F37" s="105">
        <f>ROUND((SUM(BE119:BE120) + SUM(BE142:BE256)),  2)</f>
        <v>0</v>
      </c>
      <c r="G37" s="28"/>
      <c r="H37" s="28"/>
      <c r="I37" s="106">
        <v>0.2</v>
      </c>
      <c r="J37" s="105">
        <f>ROUND(((SUM(BE119:BE120) + SUM(BE142:BE256))*I37),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37</v>
      </c>
      <c r="F38" s="105">
        <f>ROUND((SUM(BF119:BF120) + SUM(BF142:BF256)),  2)</f>
        <v>0</v>
      </c>
      <c r="G38" s="28"/>
      <c r="H38" s="28"/>
      <c r="I38" s="106">
        <v>0.2</v>
      </c>
      <c r="J38" s="105">
        <f>ROUND(((SUM(BF119:BF120) + SUM(BF142:BF256))*I38),  2)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38</v>
      </c>
      <c r="F39" s="105">
        <f>ROUND((SUM(BG119:BG120) + SUM(BG142:BG256)),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39</v>
      </c>
      <c r="F40" s="105">
        <f>ROUND((SUM(BH119:BH120) + SUM(BH142:BH256)),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40</v>
      </c>
      <c r="F41" s="105">
        <f>ROUND((SUM(BI119:BI120) + SUM(BI142:BI256)),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4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0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18" t="s">
        <v>119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4" t="str">
        <f>E11</f>
        <v>B - BLOK B - HP</v>
      </c>
      <c r="F89" s="217"/>
      <c r="G89" s="217"/>
      <c r="H89" s="21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p.č. 2221, 2220 a 2223, k.ú. Petržalka</v>
      </c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Stredisko služieb školám a školským zariadeniam Pe</v>
      </c>
      <c r="G93" s="28"/>
      <c r="H93" s="28"/>
      <c r="I93" s="23" t="s">
        <v>22</v>
      </c>
      <c r="J93" s="24" t="str">
        <f>E23</f>
        <v>Ing. arch. Marián Mikuš - ATELIÉR M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 t="str">
        <f>E26</f>
        <v>Ing. Michaela Blašková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4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J142</f>
        <v>0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5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1:47" s="10" customFormat="1" ht="19.899999999999999" customHeight="1">
      <c r="B100" s="121"/>
      <c r="D100" s="122" t="s">
        <v>131</v>
      </c>
      <c r="E100" s="123"/>
      <c r="F100" s="123"/>
      <c r="G100" s="123"/>
      <c r="H100" s="123"/>
      <c r="I100" s="123"/>
      <c r="J100" s="124">
        <f>J144</f>
        <v>0</v>
      </c>
      <c r="L100" s="121"/>
    </row>
    <row r="101" spans="1:47" s="10" customFormat="1" ht="19.899999999999999" customHeight="1">
      <c r="B101" s="121"/>
      <c r="D101" s="122" t="s">
        <v>132</v>
      </c>
      <c r="E101" s="123"/>
      <c r="F101" s="123"/>
      <c r="G101" s="123"/>
      <c r="H101" s="123"/>
      <c r="I101" s="123"/>
      <c r="J101" s="124">
        <f>J148</f>
        <v>0</v>
      </c>
      <c r="L101" s="121"/>
    </row>
    <row r="102" spans="1:47" s="10" customFormat="1" ht="19.899999999999999" customHeight="1">
      <c r="B102" s="121"/>
      <c r="D102" s="122" t="s">
        <v>133</v>
      </c>
      <c r="E102" s="123"/>
      <c r="F102" s="123"/>
      <c r="G102" s="123"/>
      <c r="H102" s="123"/>
      <c r="I102" s="123"/>
      <c r="J102" s="124">
        <f>J154</f>
        <v>0</v>
      </c>
      <c r="L102" s="121"/>
    </row>
    <row r="103" spans="1:47" s="10" customFormat="1" ht="19.899999999999999" customHeight="1">
      <c r="B103" s="121"/>
      <c r="D103" s="122" t="s">
        <v>134</v>
      </c>
      <c r="E103" s="123"/>
      <c r="F103" s="123"/>
      <c r="G103" s="123"/>
      <c r="H103" s="123"/>
      <c r="I103" s="123"/>
      <c r="J103" s="124">
        <f>J160</f>
        <v>0</v>
      </c>
      <c r="L103" s="121"/>
    </row>
    <row r="104" spans="1:47" s="10" customFormat="1" ht="19.899999999999999" customHeight="1">
      <c r="B104" s="121"/>
      <c r="D104" s="122" t="s">
        <v>135</v>
      </c>
      <c r="E104" s="123"/>
      <c r="F104" s="123"/>
      <c r="G104" s="123"/>
      <c r="H104" s="123"/>
      <c r="I104" s="123"/>
      <c r="J104" s="124">
        <f>J164</f>
        <v>0</v>
      </c>
      <c r="L104" s="121"/>
    </row>
    <row r="105" spans="1:47" s="10" customFormat="1" ht="19.899999999999999" customHeight="1">
      <c r="B105" s="121"/>
      <c r="D105" s="122" t="s">
        <v>136</v>
      </c>
      <c r="E105" s="123"/>
      <c r="F105" s="123"/>
      <c r="G105" s="123"/>
      <c r="H105" s="123"/>
      <c r="I105" s="123"/>
      <c r="J105" s="124">
        <f>J181</f>
        <v>0</v>
      </c>
      <c r="L105" s="121"/>
    </row>
    <row r="106" spans="1:47" s="10" customFormat="1" ht="19.899999999999999" customHeight="1">
      <c r="B106" s="121"/>
      <c r="D106" s="122" t="s">
        <v>137</v>
      </c>
      <c r="E106" s="123"/>
      <c r="F106" s="123"/>
      <c r="G106" s="123"/>
      <c r="H106" s="123"/>
      <c r="I106" s="123"/>
      <c r="J106" s="124">
        <f>J197</f>
        <v>0</v>
      </c>
      <c r="L106" s="121"/>
    </row>
    <row r="107" spans="1:47" s="9" customFormat="1" ht="25" customHeight="1">
      <c r="B107" s="117"/>
      <c r="D107" s="118" t="s">
        <v>138</v>
      </c>
      <c r="E107" s="119"/>
      <c r="F107" s="119"/>
      <c r="G107" s="119"/>
      <c r="H107" s="119"/>
      <c r="I107" s="119"/>
      <c r="J107" s="120">
        <f>J199</f>
        <v>0</v>
      </c>
      <c r="L107" s="117"/>
    </row>
    <row r="108" spans="1:47" s="10" customFormat="1" ht="19.899999999999999" customHeight="1">
      <c r="B108" s="121"/>
      <c r="D108" s="122" t="s">
        <v>139</v>
      </c>
      <c r="E108" s="123"/>
      <c r="F108" s="123"/>
      <c r="G108" s="123"/>
      <c r="H108" s="123"/>
      <c r="I108" s="123"/>
      <c r="J108" s="124">
        <f>J200</f>
        <v>0</v>
      </c>
      <c r="L108" s="121"/>
    </row>
    <row r="109" spans="1:47" s="10" customFormat="1" ht="19.899999999999999" customHeight="1">
      <c r="B109" s="121"/>
      <c r="D109" s="122" t="s">
        <v>140</v>
      </c>
      <c r="E109" s="123"/>
      <c r="F109" s="123"/>
      <c r="G109" s="123"/>
      <c r="H109" s="123"/>
      <c r="I109" s="123"/>
      <c r="J109" s="124">
        <f>J209</f>
        <v>0</v>
      </c>
      <c r="L109" s="121"/>
    </row>
    <row r="110" spans="1:47" s="10" customFormat="1" ht="19.899999999999999" customHeight="1">
      <c r="B110" s="121"/>
      <c r="D110" s="122" t="s">
        <v>141</v>
      </c>
      <c r="E110" s="123"/>
      <c r="F110" s="123"/>
      <c r="G110" s="123"/>
      <c r="H110" s="123"/>
      <c r="I110" s="123"/>
      <c r="J110" s="124">
        <f>J217</f>
        <v>0</v>
      </c>
      <c r="L110" s="121"/>
    </row>
    <row r="111" spans="1:47" s="10" customFormat="1" ht="19.899999999999999" customHeight="1">
      <c r="B111" s="121"/>
      <c r="D111" s="122" t="s">
        <v>142</v>
      </c>
      <c r="E111" s="123"/>
      <c r="F111" s="123"/>
      <c r="G111" s="123"/>
      <c r="H111" s="123"/>
      <c r="I111" s="123"/>
      <c r="J111" s="124">
        <f>J220</f>
        <v>0</v>
      </c>
      <c r="L111" s="121"/>
    </row>
    <row r="112" spans="1:47" s="10" customFormat="1" ht="19.899999999999999" customHeight="1">
      <c r="B112" s="121"/>
      <c r="D112" s="122" t="s">
        <v>143</v>
      </c>
      <c r="E112" s="123"/>
      <c r="F112" s="123"/>
      <c r="G112" s="123"/>
      <c r="H112" s="123"/>
      <c r="I112" s="123"/>
      <c r="J112" s="124">
        <f>J234</f>
        <v>0</v>
      </c>
      <c r="L112" s="121"/>
    </row>
    <row r="113" spans="1:31" s="10" customFormat="1" ht="19.899999999999999" customHeight="1">
      <c r="B113" s="121"/>
      <c r="D113" s="122" t="s">
        <v>144</v>
      </c>
      <c r="E113" s="123"/>
      <c r="F113" s="123"/>
      <c r="G113" s="123"/>
      <c r="H113" s="123"/>
      <c r="I113" s="123"/>
      <c r="J113" s="124">
        <f>J241</f>
        <v>0</v>
      </c>
      <c r="L113" s="121"/>
    </row>
    <row r="114" spans="1:31" s="10" customFormat="1" ht="19.899999999999999" customHeight="1">
      <c r="B114" s="121"/>
      <c r="D114" s="122" t="s">
        <v>145</v>
      </c>
      <c r="E114" s="123"/>
      <c r="F114" s="123"/>
      <c r="G114" s="123"/>
      <c r="H114" s="123"/>
      <c r="I114" s="123"/>
      <c r="J114" s="124">
        <f>J245</f>
        <v>0</v>
      </c>
      <c r="L114" s="121"/>
    </row>
    <row r="115" spans="1:31" s="10" customFormat="1" ht="19.899999999999999" customHeight="1">
      <c r="B115" s="121"/>
      <c r="D115" s="122" t="s">
        <v>146</v>
      </c>
      <c r="E115" s="123"/>
      <c r="F115" s="123"/>
      <c r="G115" s="123"/>
      <c r="H115" s="123"/>
      <c r="I115" s="123"/>
      <c r="J115" s="124">
        <f>J250</f>
        <v>0</v>
      </c>
      <c r="L115" s="121"/>
    </row>
    <row r="116" spans="1:31" s="10" customFormat="1" ht="19.899999999999999" customHeight="1">
      <c r="B116" s="121"/>
      <c r="D116" s="122" t="s">
        <v>147</v>
      </c>
      <c r="E116" s="123"/>
      <c r="F116" s="123"/>
      <c r="G116" s="123"/>
      <c r="H116" s="123"/>
      <c r="I116" s="123"/>
      <c r="J116" s="124">
        <f>J254</f>
        <v>0</v>
      </c>
      <c r="L116" s="121"/>
    </row>
    <row r="117" spans="1:31" s="2" customFormat="1" ht="21.7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7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9.25" customHeight="1">
      <c r="A119" s="28"/>
      <c r="B119" s="29"/>
      <c r="C119" s="116" t="s">
        <v>148</v>
      </c>
      <c r="D119" s="28"/>
      <c r="E119" s="28"/>
      <c r="F119" s="28"/>
      <c r="G119" s="28"/>
      <c r="H119" s="28"/>
      <c r="I119" s="28"/>
      <c r="J119" s="125">
        <v>0</v>
      </c>
      <c r="K119" s="28"/>
      <c r="L119" s="38"/>
      <c r="N119" s="126" t="s">
        <v>35</v>
      </c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8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29.25" customHeight="1">
      <c r="A121" s="28"/>
      <c r="B121" s="29"/>
      <c r="C121" s="95" t="s">
        <v>116</v>
      </c>
      <c r="D121" s="96"/>
      <c r="E121" s="96"/>
      <c r="F121" s="96"/>
      <c r="G121" s="96"/>
      <c r="H121" s="96"/>
      <c r="I121" s="96"/>
      <c r="J121" s="97">
        <f>ROUND(J98+J119,2)</f>
        <v>0</v>
      </c>
      <c r="K121" s="96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7" customHeight="1">
      <c r="A122" s="28"/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6" spans="1:31" s="2" customFormat="1" ht="7" customHeight="1">
      <c r="A126" s="28"/>
      <c r="B126" s="45"/>
      <c r="C126" s="46"/>
      <c r="D126" s="46"/>
      <c r="E126" s="46"/>
      <c r="F126" s="46"/>
      <c r="G126" s="46"/>
      <c r="H126" s="46"/>
      <c r="I126" s="46"/>
      <c r="J126" s="46"/>
      <c r="K126" s="46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25" customHeight="1">
      <c r="A127" s="28"/>
      <c r="B127" s="29"/>
      <c r="C127" s="18" t="s">
        <v>149</v>
      </c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7" customHeight="1">
      <c r="A128" s="28"/>
      <c r="B128" s="29"/>
      <c r="C128" s="28"/>
      <c r="D128" s="28"/>
      <c r="E128" s="28"/>
      <c r="F128" s="28"/>
      <c r="G128" s="28"/>
      <c r="H128" s="28"/>
      <c r="I128" s="28"/>
      <c r="J128" s="28"/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3" s="2" customFormat="1" ht="12" customHeight="1">
      <c r="A129" s="28"/>
      <c r="B129" s="29"/>
      <c r="C129" s="23" t="s">
        <v>11</v>
      </c>
      <c r="D129" s="28"/>
      <c r="E129" s="28"/>
      <c r="F129" s="28"/>
      <c r="G129" s="28"/>
      <c r="H129" s="28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3" s="2" customFormat="1" ht="23.25" customHeight="1">
      <c r="A130" s="28"/>
      <c r="B130" s="29"/>
      <c r="C130" s="28"/>
      <c r="D130" s="28"/>
      <c r="E130" s="218" t="str">
        <f>E7</f>
        <v>Prestavba školníckeho bytu na triedu MŠ na MŠ Ševčenkova 35, Bratislava</v>
      </c>
      <c r="F130" s="219"/>
      <c r="G130" s="219"/>
      <c r="H130" s="219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3" s="1" customFormat="1" ht="12" customHeight="1">
      <c r="B131" s="17"/>
      <c r="C131" s="23" t="s">
        <v>118</v>
      </c>
      <c r="L131" s="17"/>
    </row>
    <row r="132" spans="1:63" s="2" customFormat="1" ht="16.5" customHeight="1">
      <c r="A132" s="28"/>
      <c r="B132" s="29"/>
      <c r="C132" s="28"/>
      <c r="D132" s="28"/>
      <c r="E132" s="218" t="s">
        <v>119</v>
      </c>
      <c r="F132" s="217"/>
      <c r="G132" s="217"/>
      <c r="H132" s="217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3" s="2" customFormat="1" ht="12" customHeight="1">
      <c r="A133" s="28"/>
      <c r="B133" s="29"/>
      <c r="C133" s="23" t="s">
        <v>120</v>
      </c>
      <c r="D133" s="28"/>
      <c r="E133" s="28"/>
      <c r="F133" s="28"/>
      <c r="G133" s="28"/>
      <c r="H133" s="28"/>
      <c r="I133" s="28"/>
      <c r="J133" s="28"/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3" s="2" customFormat="1" ht="16.5" customHeight="1">
      <c r="A134" s="28"/>
      <c r="B134" s="29"/>
      <c r="C134" s="28"/>
      <c r="D134" s="28"/>
      <c r="E134" s="204" t="str">
        <f>E11</f>
        <v>B - BLOK B - HP</v>
      </c>
      <c r="F134" s="217"/>
      <c r="G134" s="217"/>
      <c r="H134" s="217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3" s="2" customFormat="1" ht="7" customHeight="1">
      <c r="A135" s="28"/>
      <c r="B135" s="29"/>
      <c r="C135" s="28"/>
      <c r="D135" s="28"/>
      <c r="E135" s="28"/>
      <c r="F135" s="28"/>
      <c r="G135" s="28"/>
      <c r="H135" s="28"/>
      <c r="I135" s="28"/>
      <c r="J135" s="28"/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3" s="2" customFormat="1" ht="12" customHeight="1">
      <c r="A136" s="28"/>
      <c r="B136" s="29"/>
      <c r="C136" s="23" t="s">
        <v>14</v>
      </c>
      <c r="D136" s="28"/>
      <c r="E136" s="28"/>
      <c r="F136" s="21" t="str">
        <f>F14</f>
        <v>p.č. 2221, 2220 a 2223, k.ú. Petržalka</v>
      </c>
      <c r="G136" s="28"/>
      <c r="H136" s="28"/>
      <c r="I136" s="23" t="s">
        <v>15</v>
      </c>
      <c r="J136" s="51">
        <f>IF(J14="","",J14)</f>
        <v>44448</v>
      </c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3" s="2" customFormat="1" ht="7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3" s="2" customFormat="1" ht="40.15" customHeight="1">
      <c r="A138" s="28"/>
      <c r="B138" s="29"/>
      <c r="C138" s="23" t="s">
        <v>16</v>
      </c>
      <c r="D138" s="28"/>
      <c r="E138" s="28"/>
      <c r="F138" s="21" t="str">
        <f>E17</f>
        <v>Stredisko služieb školám a školským zariadeniam Pe</v>
      </c>
      <c r="G138" s="28"/>
      <c r="H138" s="28"/>
      <c r="I138" s="23" t="s">
        <v>22</v>
      </c>
      <c r="J138" s="24" t="str">
        <f>E23</f>
        <v>Ing. arch. Marián Mikuš - ATELIÉR M</v>
      </c>
      <c r="K138" s="28"/>
      <c r="L138" s="3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  <row r="139" spans="1:63" s="2" customFormat="1" ht="25.75" customHeight="1">
      <c r="A139" s="28"/>
      <c r="B139" s="29"/>
      <c r="C139" s="23" t="s">
        <v>20</v>
      </c>
      <c r="D139" s="28"/>
      <c r="E139" s="28"/>
      <c r="F139" s="21" t="str">
        <f>IF(E20="","",E20)</f>
        <v xml:space="preserve"> </v>
      </c>
      <c r="G139" s="28"/>
      <c r="H139" s="28"/>
      <c r="I139" s="23" t="s">
        <v>26</v>
      </c>
      <c r="J139" s="24" t="str">
        <f>E26</f>
        <v>Ing. Michaela Blašková</v>
      </c>
      <c r="K139" s="28"/>
      <c r="L139" s="3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</row>
    <row r="140" spans="1:63" s="2" customFormat="1" ht="10.4" customHeight="1">
      <c r="A140" s="28"/>
      <c r="B140" s="29"/>
      <c r="C140" s="28"/>
      <c r="D140" s="28"/>
      <c r="E140" s="28"/>
      <c r="F140" s="28"/>
      <c r="G140" s="28"/>
      <c r="H140" s="28"/>
      <c r="I140" s="28"/>
      <c r="J140" s="28"/>
      <c r="K140" s="28"/>
      <c r="L140" s="3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</row>
    <row r="141" spans="1:63" s="11" customFormat="1" ht="29.25" customHeight="1">
      <c r="A141" s="127"/>
      <c r="B141" s="128"/>
      <c r="C141" s="129" t="s">
        <v>150</v>
      </c>
      <c r="D141" s="130" t="s">
        <v>56</v>
      </c>
      <c r="E141" s="130" t="s">
        <v>52</v>
      </c>
      <c r="F141" s="130" t="s">
        <v>53</v>
      </c>
      <c r="G141" s="130" t="s">
        <v>151</v>
      </c>
      <c r="H141" s="130" t="s">
        <v>152</v>
      </c>
      <c r="I141" s="130" t="s">
        <v>153</v>
      </c>
      <c r="J141" s="131" t="s">
        <v>127</v>
      </c>
      <c r="K141" s="132" t="s">
        <v>154</v>
      </c>
      <c r="L141" s="133"/>
      <c r="M141" s="58" t="s">
        <v>1</v>
      </c>
      <c r="N141" s="59" t="s">
        <v>35</v>
      </c>
      <c r="O141" s="59" t="s">
        <v>155</v>
      </c>
      <c r="P141" s="59" t="s">
        <v>156</v>
      </c>
      <c r="Q141" s="59" t="s">
        <v>157</v>
      </c>
      <c r="R141" s="59" t="s">
        <v>158</v>
      </c>
      <c r="S141" s="59" t="s">
        <v>159</v>
      </c>
      <c r="T141" s="60" t="s">
        <v>160</v>
      </c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</row>
    <row r="142" spans="1:63" s="2" customFormat="1" ht="22.9" customHeight="1">
      <c r="A142" s="28"/>
      <c r="B142" s="29"/>
      <c r="C142" s="65" t="s">
        <v>123</v>
      </c>
      <c r="D142" s="28"/>
      <c r="E142" s="28"/>
      <c r="F142" s="28"/>
      <c r="G142" s="28"/>
      <c r="H142" s="28"/>
      <c r="I142" s="28"/>
      <c r="J142" s="134">
        <f>BK142</f>
        <v>0</v>
      </c>
      <c r="K142" s="28"/>
      <c r="L142" s="29"/>
      <c r="M142" s="61"/>
      <c r="N142" s="52"/>
      <c r="O142" s="62"/>
      <c r="P142" s="135">
        <f>P143+P199</f>
        <v>0</v>
      </c>
      <c r="Q142" s="62"/>
      <c r="R142" s="135">
        <f>R143+R199</f>
        <v>0</v>
      </c>
      <c r="S142" s="62"/>
      <c r="T142" s="136">
        <f>T143+T199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4" t="s">
        <v>70</v>
      </c>
      <c r="AU142" s="14" t="s">
        <v>129</v>
      </c>
      <c r="BK142" s="137">
        <f>BK143+BK199</f>
        <v>0</v>
      </c>
    </row>
    <row r="143" spans="1:63" s="12" customFormat="1" ht="25.9" customHeight="1">
      <c r="B143" s="138"/>
      <c r="D143" s="139" t="s">
        <v>70</v>
      </c>
      <c r="E143" s="140" t="s">
        <v>161</v>
      </c>
      <c r="F143" s="140" t="s">
        <v>162</v>
      </c>
      <c r="J143" s="141">
        <f>BK143</f>
        <v>0</v>
      </c>
      <c r="L143" s="138"/>
      <c r="M143" s="142"/>
      <c r="N143" s="143"/>
      <c r="O143" s="143"/>
      <c r="P143" s="144">
        <f>P144+P148+P154+P160+P164+P181+P197</f>
        <v>0</v>
      </c>
      <c r="Q143" s="143"/>
      <c r="R143" s="144">
        <f>R144+R148+R154+R160+R164+R181+R197</f>
        <v>0</v>
      </c>
      <c r="S143" s="143"/>
      <c r="T143" s="145">
        <f>T144+T148+T154+T160+T164+T181+T197</f>
        <v>0</v>
      </c>
      <c r="AR143" s="139" t="s">
        <v>78</v>
      </c>
      <c r="AT143" s="146" t="s">
        <v>70</v>
      </c>
      <c r="AU143" s="146" t="s">
        <v>71</v>
      </c>
      <c r="AY143" s="139" t="s">
        <v>163</v>
      </c>
      <c r="BK143" s="147">
        <f>BK144+BK148+BK154+BK160+BK164+BK181+BK197</f>
        <v>0</v>
      </c>
    </row>
    <row r="144" spans="1:63" s="12" customFormat="1" ht="22.9" customHeight="1">
      <c r="B144" s="138"/>
      <c r="D144" s="139" t="s">
        <v>70</v>
      </c>
      <c r="E144" s="148" t="s">
        <v>78</v>
      </c>
      <c r="F144" s="148" t="s">
        <v>164</v>
      </c>
      <c r="J144" s="149">
        <f>BK144</f>
        <v>0</v>
      </c>
      <c r="L144" s="138"/>
      <c r="M144" s="142"/>
      <c r="N144" s="143"/>
      <c r="O144" s="143"/>
      <c r="P144" s="144">
        <f>SUM(P145:P147)</f>
        <v>0</v>
      </c>
      <c r="Q144" s="143"/>
      <c r="R144" s="144">
        <f>SUM(R145:R147)</f>
        <v>0</v>
      </c>
      <c r="S144" s="143"/>
      <c r="T144" s="145">
        <f>SUM(T145:T147)</f>
        <v>0</v>
      </c>
      <c r="AR144" s="139" t="s">
        <v>78</v>
      </c>
      <c r="AT144" s="146" t="s">
        <v>70</v>
      </c>
      <c r="AU144" s="146" t="s">
        <v>78</v>
      </c>
      <c r="AY144" s="139" t="s">
        <v>163</v>
      </c>
      <c r="BK144" s="147">
        <f>SUM(BK145:BK147)</f>
        <v>0</v>
      </c>
    </row>
    <row r="145" spans="1:65" s="2" customFormat="1" ht="24.25" customHeight="1">
      <c r="A145" s="28"/>
      <c r="B145" s="150"/>
      <c r="C145" s="151" t="s">
        <v>165</v>
      </c>
      <c r="D145" s="151" t="s">
        <v>166</v>
      </c>
      <c r="E145" s="152" t="s">
        <v>167</v>
      </c>
      <c r="F145" s="153" t="s">
        <v>168</v>
      </c>
      <c r="G145" s="154" t="s">
        <v>169</v>
      </c>
      <c r="H145" s="155">
        <v>0</v>
      </c>
      <c r="I145" s="155">
        <v>68.317999999999998</v>
      </c>
      <c r="J145" s="155">
        <f>ROUND(I145*H145,3)</f>
        <v>0</v>
      </c>
      <c r="K145" s="156"/>
      <c r="L145" s="29"/>
      <c r="M145" s="157" t="s">
        <v>1</v>
      </c>
      <c r="N145" s="158" t="s">
        <v>37</v>
      </c>
      <c r="O145" s="159">
        <v>4.9479499999999996</v>
      </c>
      <c r="P145" s="159">
        <f>O145*H145</f>
        <v>0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84</v>
      </c>
      <c r="AY145" s="14" t="s">
        <v>163</v>
      </c>
      <c r="BE145" s="162">
        <f>IF(N145="základná",J145,0)</f>
        <v>0</v>
      </c>
      <c r="BF145" s="162">
        <f>IF(N145="znížená",J145,0)</f>
        <v>0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84</v>
      </c>
      <c r="BK145" s="163">
        <f>ROUND(I145*H145,3)</f>
        <v>0</v>
      </c>
      <c r="BL145" s="14" t="s">
        <v>170</v>
      </c>
      <c r="BM145" s="161" t="s">
        <v>171</v>
      </c>
    </row>
    <row r="146" spans="1:65" s="2" customFormat="1" ht="24.25" customHeight="1">
      <c r="A146" s="28"/>
      <c r="B146" s="150"/>
      <c r="C146" s="151" t="s">
        <v>172</v>
      </c>
      <c r="D146" s="151" t="s">
        <v>166</v>
      </c>
      <c r="E146" s="152" t="s">
        <v>173</v>
      </c>
      <c r="F146" s="153" t="s">
        <v>174</v>
      </c>
      <c r="G146" s="154" t="s">
        <v>169</v>
      </c>
      <c r="H146" s="155">
        <v>0</v>
      </c>
      <c r="I146" s="155">
        <v>13.656000000000001</v>
      </c>
      <c r="J146" s="155">
        <f>ROUND(I146*H146,3)</f>
        <v>0</v>
      </c>
      <c r="K146" s="156"/>
      <c r="L146" s="29"/>
      <c r="M146" s="157" t="s">
        <v>1</v>
      </c>
      <c r="N146" s="158" t="s">
        <v>37</v>
      </c>
      <c r="O146" s="159">
        <v>0.98909999999999998</v>
      </c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84</v>
      </c>
      <c r="AY146" s="14" t="s">
        <v>163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84</v>
      </c>
      <c r="BK146" s="163">
        <f>ROUND(I146*H146,3)</f>
        <v>0</v>
      </c>
      <c r="BL146" s="14" t="s">
        <v>170</v>
      </c>
      <c r="BM146" s="161" t="s">
        <v>175</v>
      </c>
    </row>
    <row r="147" spans="1:65" s="2" customFormat="1" ht="24.25" customHeight="1">
      <c r="A147" s="28"/>
      <c r="B147" s="150"/>
      <c r="C147" s="151" t="s">
        <v>176</v>
      </c>
      <c r="D147" s="151" t="s">
        <v>166</v>
      </c>
      <c r="E147" s="152" t="s">
        <v>177</v>
      </c>
      <c r="F147" s="153" t="s">
        <v>178</v>
      </c>
      <c r="G147" s="154" t="s">
        <v>169</v>
      </c>
      <c r="H147" s="155">
        <v>0</v>
      </c>
      <c r="I147" s="155">
        <v>87.203000000000003</v>
      </c>
      <c r="J147" s="155">
        <f>ROUND(I147*H147,3)</f>
        <v>0</v>
      </c>
      <c r="K147" s="156"/>
      <c r="L147" s="29"/>
      <c r="M147" s="157" t="s">
        <v>1</v>
      </c>
      <c r="N147" s="158" t="s">
        <v>37</v>
      </c>
      <c r="O147" s="159">
        <v>7.2869999999999999</v>
      </c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84</v>
      </c>
      <c r="AY147" s="14" t="s">
        <v>163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84</v>
      </c>
      <c r="BK147" s="163">
        <f>ROUND(I147*H147,3)</f>
        <v>0</v>
      </c>
      <c r="BL147" s="14" t="s">
        <v>170</v>
      </c>
      <c r="BM147" s="161" t="s">
        <v>179</v>
      </c>
    </row>
    <row r="148" spans="1:65" s="12" customFormat="1" ht="22.9" customHeight="1">
      <c r="B148" s="138"/>
      <c r="D148" s="139" t="s">
        <v>70</v>
      </c>
      <c r="E148" s="148" t="s">
        <v>84</v>
      </c>
      <c r="F148" s="148" t="s">
        <v>180</v>
      </c>
      <c r="J148" s="149">
        <f>BK148</f>
        <v>0</v>
      </c>
      <c r="L148" s="138"/>
      <c r="M148" s="142"/>
      <c r="N148" s="143"/>
      <c r="O148" s="143"/>
      <c r="P148" s="144">
        <f>SUM(P149:P153)</f>
        <v>0</v>
      </c>
      <c r="Q148" s="143"/>
      <c r="R148" s="144">
        <f>SUM(R149:R153)</f>
        <v>0</v>
      </c>
      <c r="S148" s="143"/>
      <c r="T148" s="145">
        <f>SUM(T149:T153)</f>
        <v>0</v>
      </c>
      <c r="AR148" s="139" t="s">
        <v>78</v>
      </c>
      <c r="AT148" s="146" t="s">
        <v>70</v>
      </c>
      <c r="AU148" s="146" t="s">
        <v>78</v>
      </c>
      <c r="AY148" s="139" t="s">
        <v>163</v>
      </c>
      <c r="BK148" s="147">
        <f>SUM(BK149:BK153)</f>
        <v>0</v>
      </c>
    </row>
    <row r="149" spans="1:65" s="2" customFormat="1" ht="24.25" customHeight="1">
      <c r="A149" s="28"/>
      <c r="B149" s="150"/>
      <c r="C149" s="151" t="s">
        <v>181</v>
      </c>
      <c r="D149" s="151" t="s">
        <v>166</v>
      </c>
      <c r="E149" s="152" t="s">
        <v>182</v>
      </c>
      <c r="F149" s="153" t="s">
        <v>183</v>
      </c>
      <c r="G149" s="154" t="s">
        <v>169</v>
      </c>
      <c r="H149" s="155">
        <v>0</v>
      </c>
      <c r="I149" s="155">
        <v>102.66500000000001</v>
      </c>
      <c r="J149" s="155">
        <f>ROUND(I149*H149,3)</f>
        <v>0</v>
      </c>
      <c r="K149" s="156"/>
      <c r="L149" s="29"/>
      <c r="M149" s="157" t="s">
        <v>1</v>
      </c>
      <c r="N149" s="158" t="s">
        <v>37</v>
      </c>
      <c r="O149" s="159">
        <v>0.61890999999999996</v>
      </c>
      <c r="P149" s="159">
        <f>O149*H149</f>
        <v>0</v>
      </c>
      <c r="Q149" s="159">
        <v>2.4157199999999999</v>
      </c>
      <c r="R149" s="159">
        <f>Q149*H149</f>
        <v>0</v>
      </c>
      <c r="S149" s="159">
        <v>0</v>
      </c>
      <c r="T149" s="16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84</v>
      </c>
      <c r="AY149" s="14" t="s">
        <v>163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84</v>
      </c>
      <c r="BK149" s="163">
        <f>ROUND(I149*H149,3)</f>
        <v>0</v>
      </c>
      <c r="BL149" s="14" t="s">
        <v>170</v>
      </c>
      <c r="BM149" s="161" t="s">
        <v>184</v>
      </c>
    </row>
    <row r="150" spans="1:65" s="2" customFormat="1" ht="14.5" customHeight="1">
      <c r="A150" s="28"/>
      <c r="B150" s="150"/>
      <c r="C150" s="151" t="s">
        <v>185</v>
      </c>
      <c r="D150" s="151" t="s">
        <v>166</v>
      </c>
      <c r="E150" s="152" t="s">
        <v>186</v>
      </c>
      <c r="F150" s="153" t="s">
        <v>187</v>
      </c>
      <c r="G150" s="154" t="s">
        <v>188</v>
      </c>
      <c r="H150" s="155">
        <v>0</v>
      </c>
      <c r="I150" s="155">
        <v>12.925000000000001</v>
      </c>
      <c r="J150" s="155">
        <f>ROUND(I150*H150,3)</f>
        <v>0</v>
      </c>
      <c r="K150" s="156"/>
      <c r="L150" s="29"/>
      <c r="M150" s="157" t="s">
        <v>1</v>
      </c>
      <c r="N150" s="158" t="s">
        <v>37</v>
      </c>
      <c r="O150" s="159">
        <v>0.35799999999999998</v>
      </c>
      <c r="P150" s="159">
        <f>O150*H150</f>
        <v>0</v>
      </c>
      <c r="Q150" s="159">
        <v>6.7000000000000002E-4</v>
      </c>
      <c r="R150" s="159">
        <f>Q150*H150</f>
        <v>0</v>
      </c>
      <c r="S150" s="159">
        <v>0</v>
      </c>
      <c r="T150" s="16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84</v>
      </c>
      <c r="AY150" s="14" t="s">
        <v>163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84</v>
      </c>
      <c r="BK150" s="163">
        <f>ROUND(I150*H150,3)</f>
        <v>0</v>
      </c>
      <c r="BL150" s="14" t="s">
        <v>170</v>
      </c>
      <c r="BM150" s="161" t="s">
        <v>189</v>
      </c>
    </row>
    <row r="151" spans="1:65" s="2" customFormat="1" ht="14.5" customHeight="1">
      <c r="A151" s="28"/>
      <c r="B151" s="150"/>
      <c r="C151" s="151" t="s">
        <v>190</v>
      </c>
      <c r="D151" s="151" t="s">
        <v>166</v>
      </c>
      <c r="E151" s="152" t="s">
        <v>191</v>
      </c>
      <c r="F151" s="153" t="s">
        <v>192</v>
      </c>
      <c r="G151" s="154" t="s">
        <v>188</v>
      </c>
      <c r="H151" s="155">
        <v>0</v>
      </c>
      <c r="I151" s="155">
        <v>2.7570000000000001</v>
      </c>
      <c r="J151" s="155">
        <f>ROUND(I151*H151,3)</f>
        <v>0</v>
      </c>
      <c r="K151" s="156"/>
      <c r="L151" s="29"/>
      <c r="M151" s="157" t="s">
        <v>1</v>
      </c>
      <c r="N151" s="158" t="s">
        <v>37</v>
      </c>
      <c r="O151" s="159">
        <v>0.19900000000000001</v>
      </c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84</v>
      </c>
      <c r="AY151" s="14" t="s">
        <v>163</v>
      </c>
      <c r="BE151" s="162">
        <f>IF(N151="základná",J151,0)</f>
        <v>0</v>
      </c>
      <c r="BF151" s="162">
        <f>IF(N151="znížená",J151,0)</f>
        <v>0</v>
      </c>
      <c r="BG151" s="162">
        <f>IF(N151="zákl. prenesená",J151,0)</f>
        <v>0</v>
      </c>
      <c r="BH151" s="162">
        <f>IF(N151="zníž. prenesená",J151,0)</f>
        <v>0</v>
      </c>
      <c r="BI151" s="162">
        <f>IF(N151="nulová",J151,0)</f>
        <v>0</v>
      </c>
      <c r="BJ151" s="14" t="s">
        <v>84</v>
      </c>
      <c r="BK151" s="163">
        <f>ROUND(I151*H151,3)</f>
        <v>0</v>
      </c>
      <c r="BL151" s="14" t="s">
        <v>170</v>
      </c>
      <c r="BM151" s="161" t="s">
        <v>193</v>
      </c>
    </row>
    <row r="152" spans="1:65" s="2" customFormat="1" ht="14.5" customHeight="1">
      <c r="A152" s="28"/>
      <c r="B152" s="150"/>
      <c r="C152" s="151" t="s">
        <v>194</v>
      </c>
      <c r="D152" s="151" t="s">
        <v>166</v>
      </c>
      <c r="E152" s="152" t="s">
        <v>195</v>
      </c>
      <c r="F152" s="153" t="s">
        <v>196</v>
      </c>
      <c r="G152" s="154" t="s">
        <v>197</v>
      </c>
      <c r="H152" s="155">
        <v>0</v>
      </c>
      <c r="I152" s="155">
        <v>1371.356</v>
      </c>
      <c r="J152" s="155">
        <f>ROUND(I152*H152,3)</f>
        <v>0</v>
      </c>
      <c r="K152" s="156"/>
      <c r="L152" s="29"/>
      <c r="M152" s="157" t="s">
        <v>1</v>
      </c>
      <c r="N152" s="158" t="s">
        <v>37</v>
      </c>
      <c r="O152" s="159">
        <v>15.11</v>
      </c>
      <c r="P152" s="159">
        <f>O152*H152</f>
        <v>0</v>
      </c>
      <c r="Q152" s="159">
        <v>1.20296</v>
      </c>
      <c r="R152" s="159">
        <f>Q152*H152</f>
        <v>0</v>
      </c>
      <c r="S152" s="159">
        <v>0</v>
      </c>
      <c r="T152" s="160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84</v>
      </c>
      <c r="AY152" s="14" t="s">
        <v>163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4" t="s">
        <v>84</v>
      </c>
      <c r="BK152" s="163">
        <f>ROUND(I152*H152,3)</f>
        <v>0</v>
      </c>
      <c r="BL152" s="14" t="s">
        <v>170</v>
      </c>
      <c r="BM152" s="161" t="s">
        <v>198</v>
      </c>
    </row>
    <row r="153" spans="1:65" s="2" customFormat="1" ht="14.5" customHeight="1">
      <c r="A153" s="28"/>
      <c r="B153" s="150"/>
      <c r="C153" s="151" t="s">
        <v>199</v>
      </c>
      <c r="D153" s="151" t="s">
        <v>166</v>
      </c>
      <c r="E153" s="152" t="s">
        <v>200</v>
      </c>
      <c r="F153" s="153" t="s">
        <v>201</v>
      </c>
      <c r="G153" s="154" t="s">
        <v>169</v>
      </c>
      <c r="H153" s="155">
        <v>0</v>
      </c>
      <c r="I153" s="155">
        <v>97.203000000000003</v>
      </c>
      <c r="J153" s="155">
        <f>ROUND(I153*H153,3)</f>
        <v>0</v>
      </c>
      <c r="K153" s="156"/>
      <c r="L153" s="29"/>
      <c r="M153" s="157" t="s">
        <v>1</v>
      </c>
      <c r="N153" s="158" t="s">
        <v>37</v>
      </c>
      <c r="O153" s="159">
        <v>0.58055000000000001</v>
      </c>
      <c r="P153" s="159">
        <f>O153*H153</f>
        <v>0</v>
      </c>
      <c r="Q153" s="159">
        <v>2.2151299999999998</v>
      </c>
      <c r="R153" s="159">
        <f>Q153*H153</f>
        <v>0</v>
      </c>
      <c r="S153" s="159">
        <v>0</v>
      </c>
      <c r="T153" s="160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84</v>
      </c>
      <c r="AY153" s="14" t="s">
        <v>163</v>
      </c>
      <c r="BE153" s="162">
        <f>IF(N153="základná",J153,0)</f>
        <v>0</v>
      </c>
      <c r="BF153" s="162">
        <f>IF(N153="znížená",J153,0)</f>
        <v>0</v>
      </c>
      <c r="BG153" s="162">
        <f>IF(N153="zákl. prenesená",J153,0)</f>
        <v>0</v>
      </c>
      <c r="BH153" s="162">
        <f>IF(N153="zníž. prenesená",J153,0)</f>
        <v>0</v>
      </c>
      <c r="BI153" s="162">
        <f>IF(N153="nulová",J153,0)</f>
        <v>0</v>
      </c>
      <c r="BJ153" s="14" t="s">
        <v>84</v>
      </c>
      <c r="BK153" s="163">
        <f>ROUND(I153*H153,3)</f>
        <v>0</v>
      </c>
      <c r="BL153" s="14" t="s">
        <v>170</v>
      </c>
      <c r="BM153" s="161" t="s">
        <v>202</v>
      </c>
    </row>
    <row r="154" spans="1:65" s="12" customFormat="1" ht="22.9" customHeight="1">
      <c r="B154" s="138"/>
      <c r="D154" s="139" t="s">
        <v>70</v>
      </c>
      <c r="E154" s="148" t="s">
        <v>203</v>
      </c>
      <c r="F154" s="148" t="s">
        <v>204</v>
      </c>
      <c r="J154" s="149">
        <f>BK154</f>
        <v>0</v>
      </c>
      <c r="L154" s="138"/>
      <c r="M154" s="142"/>
      <c r="N154" s="143"/>
      <c r="O154" s="143"/>
      <c r="P154" s="144">
        <f>SUM(P155:P159)</f>
        <v>0</v>
      </c>
      <c r="Q154" s="143"/>
      <c r="R154" s="144">
        <f>SUM(R155:R159)</f>
        <v>0</v>
      </c>
      <c r="S154" s="143"/>
      <c r="T154" s="145">
        <f>SUM(T155:T159)</f>
        <v>0</v>
      </c>
      <c r="AR154" s="139" t="s">
        <v>78</v>
      </c>
      <c r="AT154" s="146" t="s">
        <v>70</v>
      </c>
      <c r="AU154" s="146" t="s">
        <v>78</v>
      </c>
      <c r="AY154" s="139" t="s">
        <v>163</v>
      </c>
      <c r="BK154" s="147">
        <f>SUM(BK155:BK159)</f>
        <v>0</v>
      </c>
    </row>
    <row r="155" spans="1:65" s="2" customFormat="1" ht="37.9" customHeight="1">
      <c r="A155" s="28"/>
      <c r="B155" s="150"/>
      <c r="C155" s="151" t="s">
        <v>205</v>
      </c>
      <c r="D155" s="151" t="s">
        <v>166</v>
      </c>
      <c r="E155" s="152" t="s">
        <v>206</v>
      </c>
      <c r="F155" s="153" t="s">
        <v>207</v>
      </c>
      <c r="G155" s="154" t="s">
        <v>169</v>
      </c>
      <c r="H155" s="155">
        <v>0</v>
      </c>
      <c r="I155" s="155">
        <v>173.47</v>
      </c>
      <c r="J155" s="155">
        <f>ROUND(I155*H155,3)</f>
        <v>0</v>
      </c>
      <c r="K155" s="156"/>
      <c r="L155" s="29"/>
      <c r="M155" s="157" t="s">
        <v>1</v>
      </c>
      <c r="N155" s="158" t="s">
        <v>37</v>
      </c>
      <c r="O155" s="159">
        <v>2.1911999999999998</v>
      </c>
      <c r="P155" s="159">
        <f>O155*H155</f>
        <v>0</v>
      </c>
      <c r="Q155" s="159">
        <v>0.70294000000000001</v>
      </c>
      <c r="R155" s="159">
        <f>Q155*H155</f>
        <v>0</v>
      </c>
      <c r="S155" s="159">
        <v>0</v>
      </c>
      <c r="T155" s="160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84</v>
      </c>
      <c r="AY155" s="14" t="s">
        <v>163</v>
      </c>
      <c r="BE155" s="162">
        <f>IF(N155="základná",J155,0)</f>
        <v>0</v>
      </c>
      <c r="BF155" s="162">
        <f>IF(N155="znížená",J155,0)</f>
        <v>0</v>
      </c>
      <c r="BG155" s="162">
        <f>IF(N155="zákl. prenesená",J155,0)</f>
        <v>0</v>
      </c>
      <c r="BH155" s="162">
        <f>IF(N155="zníž. prenesená",J155,0)</f>
        <v>0</v>
      </c>
      <c r="BI155" s="162">
        <f>IF(N155="nulová",J155,0)</f>
        <v>0</v>
      </c>
      <c r="BJ155" s="14" t="s">
        <v>84</v>
      </c>
      <c r="BK155" s="163">
        <f>ROUND(I155*H155,3)</f>
        <v>0</v>
      </c>
      <c r="BL155" s="14" t="s">
        <v>170</v>
      </c>
      <c r="BM155" s="161" t="s">
        <v>208</v>
      </c>
    </row>
    <row r="156" spans="1:65" s="2" customFormat="1" ht="24.25" customHeight="1">
      <c r="A156" s="28"/>
      <c r="B156" s="150"/>
      <c r="C156" s="151" t="s">
        <v>209</v>
      </c>
      <c r="D156" s="151" t="s">
        <v>166</v>
      </c>
      <c r="E156" s="152" t="s">
        <v>210</v>
      </c>
      <c r="F156" s="153" t="s">
        <v>211</v>
      </c>
      <c r="G156" s="154" t="s">
        <v>212</v>
      </c>
      <c r="H156" s="155">
        <v>0</v>
      </c>
      <c r="I156" s="155">
        <v>15.573</v>
      </c>
      <c r="J156" s="155">
        <f>ROUND(I156*H156,3)</f>
        <v>0</v>
      </c>
      <c r="K156" s="156"/>
      <c r="L156" s="29"/>
      <c r="M156" s="157" t="s">
        <v>1</v>
      </c>
      <c r="N156" s="158" t="s">
        <v>37</v>
      </c>
      <c r="O156" s="159">
        <v>0.14799999999999999</v>
      </c>
      <c r="P156" s="159">
        <f>O156*H156</f>
        <v>0</v>
      </c>
      <c r="Q156" s="159">
        <v>2.3970000000000002E-2</v>
      </c>
      <c r="R156" s="159">
        <f>Q156*H156</f>
        <v>0</v>
      </c>
      <c r="S156" s="159">
        <v>0</v>
      </c>
      <c r="T156" s="160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84</v>
      </c>
      <c r="AY156" s="14" t="s">
        <v>163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4" t="s">
        <v>84</v>
      </c>
      <c r="BK156" s="163">
        <f>ROUND(I156*H156,3)</f>
        <v>0</v>
      </c>
      <c r="BL156" s="14" t="s">
        <v>170</v>
      </c>
      <c r="BM156" s="161" t="s">
        <v>213</v>
      </c>
    </row>
    <row r="157" spans="1:65" s="2" customFormat="1" ht="24.25" customHeight="1">
      <c r="A157" s="28"/>
      <c r="B157" s="150"/>
      <c r="C157" s="151" t="s">
        <v>214</v>
      </c>
      <c r="D157" s="151" t="s">
        <v>166</v>
      </c>
      <c r="E157" s="152" t="s">
        <v>215</v>
      </c>
      <c r="F157" s="153" t="s">
        <v>216</v>
      </c>
      <c r="G157" s="154" t="s">
        <v>212</v>
      </c>
      <c r="H157" s="155">
        <v>0</v>
      </c>
      <c r="I157" s="155">
        <v>24.542000000000002</v>
      </c>
      <c r="J157" s="155">
        <f>ROUND(I157*H157,3)</f>
        <v>0</v>
      </c>
      <c r="K157" s="156"/>
      <c r="L157" s="29"/>
      <c r="M157" s="157" t="s">
        <v>1</v>
      </c>
      <c r="N157" s="158" t="s">
        <v>37</v>
      </c>
      <c r="O157" s="159">
        <v>0.20529</v>
      </c>
      <c r="P157" s="159">
        <f>O157*H157</f>
        <v>0</v>
      </c>
      <c r="Q157" s="159">
        <v>3.9879999999999999E-2</v>
      </c>
      <c r="R157" s="159">
        <f>Q157*H157</f>
        <v>0</v>
      </c>
      <c r="S157" s="159">
        <v>0</v>
      </c>
      <c r="T157" s="160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84</v>
      </c>
      <c r="AY157" s="14" t="s">
        <v>163</v>
      </c>
      <c r="BE157" s="162">
        <f>IF(N157="základná",J157,0)</f>
        <v>0</v>
      </c>
      <c r="BF157" s="162">
        <f>IF(N157="znížená",J157,0)</f>
        <v>0</v>
      </c>
      <c r="BG157" s="162">
        <f>IF(N157="zákl. prenesená",J157,0)</f>
        <v>0</v>
      </c>
      <c r="BH157" s="162">
        <f>IF(N157="zníž. prenesená",J157,0)</f>
        <v>0</v>
      </c>
      <c r="BI157" s="162">
        <f>IF(N157="nulová",J157,0)</f>
        <v>0</v>
      </c>
      <c r="BJ157" s="14" t="s">
        <v>84</v>
      </c>
      <c r="BK157" s="163">
        <f>ROUND(I157*H157,3)</f>
        <v>0</v>
      </c>
      <c r="BL157" s="14" t="s">
        <v>170</v>
      </c>
      <c r="BM157" s="161" t="s">
        <v>217</v>
      </c>
    </row>
    <row r="158" spans="1:65" s="2" customFormat="1" ht="24.25" customHeight="1">
      <c r="A158" s="28"/>
      <c r="B158" s="150"/>
      <c r="C158" s="151" t="s">
        <v>218</v>
      </c>
      <c r="D158" s="151" t="s">
        <v>166</v>
      </c>
      <c r="E158" s="152" t="s">
        <v>219</v>
      </c>
      <c r="F158" s="153" t="s">
        <v>220</v>
      </c>
      <c r="G158" s="154" t="s">
        <v>212</v>
      </c>
      <c r="H158" s="155">
        <v>0</v>
      </c>
      <c r="I158" s="155">
        <v>90.251000000000005</v>
      </c>
      <c r="J158" s="155">
        <f>ROUND(I158*H158,3)</f>
        <v>0</v>
      </c>
      <c r="K158" s="156"/>
      <c r="L158" s="29"/>
      <c r="M158" s="157" t="s">
        <v>1</v>
      </c>
      <c r="N158" s="158" t="s">
        <v>37</v>
      </c>
      <c r="O158" s="159">
        <v>0.35437999999999997</v>
      </c>
      <c r="P158" s="159">
        <f>O158*H158</f>
        <v>0</v>
      </c>
      <c r="Q158" s="159">
        <v>0.11149000000000001</v>
      </c>
      <c r="R158" s="159">
        <f>Q158*H158</f>
        <v>0</v>
      </c>
      <c r="S158" s="159">
        <v>0</v>
      </c>
      <c r="T158" s="160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84</v>
      </c>
      <c r="AY158" s="14" t="s">
        <v>163</v>
      </c>
      <c r="BE158" s="162">
        <f>IF(N158="základná",J158,0)</f>
        <v>0</v>
      </c>
      <c r="BF158" s="162">
        <f>IF(N158="znížená",J158,0)</f>
        <v>0</v>
      </c>
      <c r="BG158" s="162">
        <f>IF(N158="zákl. prenesená",J158,0)</f>
        <v>0</v>
      </c>
      <c r="BH158" s="162">
        <f>IF(N158="zníž. prenesená",J158,0)</f>
        <v>0</v>
      </c>
      <c r="BI158" s="162">
        <f>IF(N158="nulová",J158,0)</f>
        <v>0</v>
      </c>
      <c r="BJ158" s="14" t="s">
        <v>84</v>
      </c>
      <c r="BK158" s="163">
        <f>ROUND(I158*H158,3)</f>
        <v>0</v>
      </c>
      <c r="BL158" s="14" t="s">
        <v>170</v>
      </c>
      <c r="BM158" s="161" t="s">
        <v>221</v>
      </c>
    </row>
    <row r="159" spans="1:65" s="2" customFormat="1" ht="24.25" customHeight="1">
      <c r="A159" s="28"/>
      <c r="B159" s="150"/>
      <c r="C159" s="151" t="s">
        <v>222</v>
      </c>
      <c r="D159" s="151" t="s">
        <v>166</v>
      </c>
      <c r="E159" s="152" t="s">
        <v>223</v>
      </c>
      <c r="F159" s="153" t="s">
        <v>224</v>
      </c>
      <c r="G159" s="154" t="s">
        <v>188</v>
      </c>
      <c r="H159" s="155">
        <v>0</v>
      </c>
      <c r="I159" s="155">
        <v>24.088999999999999</v>
      </c>
      <c r="J159" s="155">
        <f>ROUND(I159*H159,3)</f>
        <v>0</v>
      </c>
      <c r="K159" s="156"/>
      <c r="L159" s="29"/>
      <c r="M159" s="157" t="s">
        <v>1</v>
      </c>
      <c r="N159" s="158" t="s">
        <v>37</v>
      </c>
      <c r="O159" s="159">
        <v>0.47299999999999998</v>
      </c>
      <c r="P159" s="159">
        <f>O159*H159</f>
        <v>0</v>
      </c>
      <c r="Q159" s="159">
        <v>7.424E-2</v>
      </c>
      <c r="R159" s="159">
        <f>Q159*H159</f>
        <v>0</v>
      </c>
      <c r="S159" s="159">
        <v>0</v>
      </c>
      <c r="T159" s="160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84</v>
      </c>
      <c r="AY159" s="14" t="s">
        <v>163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4" t="s">
        <v>84</v>
      </c>
      <c r="BK159" s="163">
        <f>ROUND(I159*H159,3)</f>
        <v>0</v>
      </c>
      <c r="BL159" s="14" t="s">
        <v>170</v>
      </c>
      <c r="BM159" s="161" t="s">
        <v>225</v>
      </c>
    </row>
    <row r="160" spans="1:65" s="12" customFormat="1" ht="22.9" customHeight="1">
      <c r="B160" s="138"/>
      <c r="D160" s="139" t="s">
        <v>70</v>
      </c>
      <c r="E160" s="148" t="s">
        <v>170</v>
      </c>
      <c r="F160" s="148" t="s">
        <v>226</v>
      </c>
      <c r="J160" s="149">
        <f>BK160</f>
        <v>0</v>
      </c>
      <c r="L160" s="138"/>
      <c r="M160" s="142"/>
      <c r="N160" s="143"/>
      <c r="O160" s="143"/>
      <c r="P160" s="144">
        <f>SUM(P161:P163)</f>
        <v>0</v>
      </c>
      <c r="Q160" s="143"/>
      <c r="R160" s="144">
        <f>SUM(R161:R163)</f>
        <v>0</v>
      </c>
      <c r="S160" s="143"/>
      <c r="T160" s="145">
        <f>SUM(T161:T163)</f>
        <v>0</v>
      </c>
      <c r="AR160" s="139" t="s">
        <v>78</v>
      </c>
      <c r="AT160" s="146" t="s">
        <v>70</v>
      </c>
      <c r="AU160" s="146" t="s">
        <v>78</v>
      </c>
      <c r="AY160" s="139" t="s">
        <v>163</v>
      </c>
      <c r="BK160" s="147">
        <f>SUM(BK161:BK163)</f>
        <v>0</v>
      </c>
    </row>
    <row r="161" spans="1:65" s="2" customFormat="1" ht="24.25" customHeight="1">
      <c r="A161" s="28"/>
      <c r="B161" s="150"/>
      <c r="C161" s="151" t="s">
        <v>227</v>
      </c>
      <c r="D161" s="151" t="s">
        <v>166</v>
      </c>
      <c r="E161" s="152" t="s">
        <v>228</v>
      </c>
      <c r="F161" s="153" t="s">
        <v>229</v>
      </c>
      <c r="G161" s="154" t="s">
        <v>230</v>
      </c>
      <c r="H161" s="155">
        <v>0</v>
      </c>
      <c r="I161" s="155">
        <v>9.5410000000000004</v>
      </c>
      <c r="J161" s="155">
        <f>ROUND(I161*H161,3)</f>
        <v>0</v>
      </c>
      <c r="K161" s="156"/>
      <c r="L161" s="29"/>
      <c r="M161" s="157" t="s">
        <v>1</v>
      </c>
      <c r="N161" s="158" t="s">
        <v>37</v>
      </c>
      <c r="O161" s="159">
        <v>0.38568000000000002</v>
      </c>
      <c r="P161" s="159">
        <f>O161*H161</f>
        <v>0</v>
      </c>
      <c r="Q161" s="159">
        <v>9.9599999999999994E-2</v>
      </c>
      <c r="R161" s="159">
        <f>Q161*H161</f>
        <v>0</v>
      </c>
      <c r="S161" s="159">
        <v>0</v>
      </c>
      <c r="T161" s="16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84</v>
      </c>
      <c r="AY161" s="14" t="s">
        <v>163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84</v>
      </c>
      <c r="BK161" s="163">
        <f>ROUND(I161*H161,3)</f>
        <v>0</v>
      </c>
      <c r="BL161" s="14" t="s">
        <v>170</v>
      </c>
      <c r="BM161" s="161" t="s">
        <v>231</v>
      </c>
    </row>
    <row r="162" spans="1:65" s="2" customFormat="1" ht="24.25" customHeight="1">
      <c r="A162" s="28"/>
      <c r="B162" s="150"/>
      <c r="C162" s="151" t="s">
        <v>232</v>
      </c>
      <c r="D162" s="151" t="s">
        <v>166</v>
      </c>
      <c r="E162" s="152" t="s">
        <v>233</v>
      </c>
      <c r="F162" s="153" t="s">
        <v>234</v>
      </c>
      <c r="G162" s="154" t="s">
        <v>188</v>
      </c>
      <c r="H162" s="155">
        <v>0</v>
      </c>
      <c r="I162" s="155">
        <v>15.43</v>
      </c>
      <c r="J162" s="155">
        <f>ROUND(I162*H162,3)</f>
        <v>0</v>
      </c>
      <c r="K162" s="156"/>
      <c r="L162" s="29"/>
      <c r="M162" s="157" t="s">
        <v>1</v>
      </c>
      <c r="N162" s="158" t="s">
        <v>37</v>
      </c>
      <c r="O162" s="159">
        <v>0.83469000000000004</v>
      </c>
      <c r="P162" s="159">
        <f>O162*H162</f>
        <v>0</v>
      </c>
      <c r="Q162" s="159">
        <v>4.3099999999999996E-3</v>
      </c>
      <c r="R162" s="159">
        <f>Q162*H162</f>
        <v>0</v>
      </c>
      <c r="S162" s="159">
        <v>0</v>
      </c>
      <c r="T162" s="16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84</v>
      </c>
      <c r="AY162" s="14" t="s">
        <v>163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84</v>
      </c>
      <c r="BK162" s="163">
        <f>ROUND(I162*H162,3)</f>
        <v>0</v>
      </c>
      <c r="BL162" s="14" t="s">
        <v>170</v>
      </c>
      <c r="BM162" s="161" t="s">
        <v>235</v>
      </c>
    </row>
    <row r="163" spans="1:65" s="2" customFormat="1" ht="24.25" customHeight="1">
      <c r="A163" s="28"/>
      <c r="B163" s="150"/>
      <c r="C163" s="151" t="s">
        <v>236</v>
      </c>
      <c r="D163" s="151" t="s">
        <v>166</v>
      </c>
      <c r="E163" s="152" t="s">
        <v>237</v>
      </c>
      <c r="F163" s="153" t="s">
        <v>238</v>
      </c>
      <c r="G163" s="154" t="s">
        <v>188</v>
      </c>
      <c r="H163" s="155">
        <v>0</v>
      </c>
      <c r="I163" s="155">
        <v>3.702</v>
      </c>
      <c r="J163" s="155">
        <f>ROUND(I163*H163,3)</f>
        <v>0</v>
      </c>
      <c r="K163" s="156"/>
      <c r="L163" s="29"/>
      <c r="M163" s="157" t="s">
        <v>1</v>
      </c>
      <c r="N163" s="158" t="s">
        <v>37</v>
      </c>
      <c r="O163" s="159">
        <v>0.25900000000000001</v>
      </c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84</v>
      </c>
      <c r="AY163" s="14" t="s">
        <v>163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84</v>
      </c>
      <c r="BK163" s="163">
        <f>ROUND(I163*H163,3)</f>
        <v>0</v>
      </c>
      <c r="BL163" s="14" t="s">
        <v>170</v>
      </c>
      <c r="BM163" s="161" t="s">
        <v>239</v>
      </c>
    </row>
    <row r="164" spans="1:65" s="12" customFormat="1" ht="22.9" customHeight="1">
      <c r="B164" s="138"/>
      <c r="D164" s="139" t="s">
        <v>70</v>
      </c>
      <c r="E164" s="148" t="s">
        <v>240</v>
      </c>
      <c r="F164" s="148" t="s">
        <v>241</v>
      </c>
      <c r="J164" s="149">
        <f>BK164</f>
        <v>0</v>
      </c>
      <c r="L164" s="138"/>
      <c r="M164" s="142"/>
      <c r="N164" s="143"/>
      <c r="O164" s="143"/>
      <c r="P164" s="144">
        <f>SUM(P165:P180)</f>
        <v>0</v>
      </c>
      <c r="Q164" s="143"/>
      <c r="R164" s="144">
        <f>SUM(R165:R180)</f>
        <v>0</v>
      </c>
      <c r="S164" s="143"/>
      <c r="T164" s="145">
        <f>SUM(T165:T180)</f>
        <v>0</v>
      </c>
      <c r="AR164" s="139" t="s">
        <v>78</v>
      </c>
      <c r="AT164" s="146" t="s">
        <v>70</v>
      </c>
      <c r="AU164" s="146" t="s">
        <v>78</v>
      </c>
      <c r="AY164" s="139" t="s">
        <v>163</v>
      </c>
      <c r="BK164" s="147">
        <f>SUM(BK165:BK180)</f>
        <v>0</v>
      </c>
    </row>
    <row r="165" spans="1:65" s="2" customFormat="1" ht="24.25" customHeight="1">
      <c r="A165" s="28"/>
      <c r="B165" s="150"/>
      <c r="C165" s="151" t="s">
        <v>7</v>
      </c>
      <c r="D165" s="151" t="s">
        <v>166</v>
      </c>
      <c r="E165" s="152" t="s">
        <v>242</v>
      </c>
      <c r="F165" s="153" t="s">
        <v>243</v>
      </c>
      <c r="G165" s="154" t="s">
        <v>188</v>
      </c>
      <c r="H165" s="155">
        <v>0</v>
      </c>
      <c r="I165" s="155">
        <v>2.9910000000000001</v>
      </c>
      <c r="J165" s="155">
        <f t="shared" ref="J165:J180" si="0">ROUND(I165*H165,3)</f>
        <v>0</v>
      </c>
      <c r="K165" s="156"/>
      <c r="L165" s="29"/>
      <c r="M165" s="157" t="s">
        <v>1</v>
      </c>
      <c r="N165" s="158" t="s">
        <v>37</v>
      </c>
      <c r="O165" s="159">
        <v>0.11700000000000001</v>
      </c>
      <c r="P165" s="159">
        <f t="shared" ref="P165:P180" si="1">O165*H165</f>
        <v>0</v>
      </c>
      <c r="Q165" s="159">
        <v>6.2100000000000002E-3</v>
      </c>
      <c r="R165" s="159">
        <f t="shared" ref="R165:R180" si="2">Q165*H165</f>
        <v>0</v>
      </c>
      <c r="S165" s="159">
        <v>0</v>
      </c>
      <c r="T165" s="160">
        <f t="shared" ref="T165:T180" si="3"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 t="shared" ref="BE165:BE180" si="4">IF(N165="základná",J165,0)</f>
        <v>0</v>
      </c>
      <c r="BF165" s="162">
        <f t="shared" ref="BF165:BF180" si="5">IF(N165="znížená",J165,0)</f>
        <v>0</v>
      </c>
      <c r="BG165" s="162">
        <f t="shared" ref="BG165:BG180" si="6">IF(N165="zákl. prenesená",J165,0)</f>
        <v>0</v>
      </c>
      <c r="BH165" s="162">
        <f t="shared" ref="BH165:BH180" si="7">IF(N165="zníž. prenesená",J165,0)</f>
        <v>0</v>
      </c>
      <c r="BI165" s="162">
        <f t="shared" ref="BI165:BI180" si="8">IF(N165="nulová",J165,0)</f>
        <v>0</v>
      </c>
      <c r="BJ165" s="14" t="s">
        <v>84</v>
      </c>
      <c r="BK165" s="163">
        <f t="shared" ref="BK165:BK180" si="9">ROUND(I165*H165,3)</f>
        <v>0</v>
      </c>
      <c r="BL165" s="14" t="s">
        <v>170</v>
      </c>
      <c r="BM165" s="161" t="s">
        <v>244</v>
      </c>
    </row>
    <row r="166" spans="1:65" s="2" customFormat="1" ht="37.9" customHeight="1">
      <c r="A166" s="28"/>
      <c r="B166" s="150"/>
      <c r="C166" s="151" t="s">
        <v>245</v>
      </c>
      <c r="D166" s="151" t="s">
        <v>166</v>
      </c>
      <c r="E166" s="152" t="s">
        <v>246</v>
      </c>
      <c r="F166" s="153" t="s">
        <v>247</v>
      </c>
      <c r="G166" s="154" t="s">
        <v>188</v>
      </c>
      <c r="H166" s="155">
        <v>0</v>
      </c>
      <c r="I166" s="155">
        <v>2.2360000000000002</v>
      </c>
      <c r="J166" s="155">
        <f t="shared" si="0"/>
        <v>0</v>
      </c>
      <c r="K166" s="156"/>
      <c r="L166" s="29"/>
      <c r="M166" s="157" t="s">
        <v>1</v>
      </c>
      <c r="N166" s="158" t="s">
        <v>37</v>
      </c>
      <c r="O166" s="159">
        <v>0.112</v>
      </c>
      <c r="P166" s="159">
        <f t="shared" si="1"/>
        <v>0</v>
      </c>
      <c r="Q166" s="159">
        <v>1.4999999999999999E-4</v>
      </c>
      <c r="R166" s="159">
        <f t="shared" si="2"/>
        <v>0</v>
      </c>
      <c r="S166" s="159">
        <v>0</v>
      </c>
      <c r="T166" s="160">
        <f t="shared" si="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 t="shared" si="4"/>
        <v>0</v>
      </c>
      <c r="BF166" s="162">
        <f t="shared" si="5"/>
        <v>0</v>
      </c>
      <c r="BG166" s="162">
        <f t="shared" si="6"/>
        <v>0</v>
      </c>
      <c r="BH166" s="162">
        <f t="shared" si="7"/>
        <v>0</v>
      </c>
      <c r="BI166" s="162">
        <f t="shared" si="8"/>
        <v>0</v>
      </c>
      <c r="BJ166" s="14" t="s">
        <v>84</v>
      </c>
      <c r="BK166" s="163">
        <f t="shared" si="9"/>
        <v>0</v>
      </c>
      <c r="BL166" s="14" t="s">
        <v>170</v>
      </c>
      <c r="BM166" s="161" t="s">
        <v>248</v>
      </c>
    </row>
    <row r="167" spans="1:65" s="2" customFormat="1" ht="14.5" customHeight="1">
      <c r="A167" s="28"/>
      <c r="B167" s="150"/>
      <c r="C167" s="151" t="s">
        <v>249</v>
      </c>
      <c r="D167" s="151" t="s">
        <v>166</v>
      </c>
      <c r="E167" s="152" t="s">
        <v>250</v>
      </c>
      <c r="F167" s="153" t="s">
        <v>251</v>
      </c>
      <c r="G167" s="154" t="s">
        <v>188</v>
      </c>
      <c r="H167" s="155">
        <v>0</v>
      </c>
      <c r="I167" s="155">
        <v>6.6870000000000003</v>
      </c>
      <c r="J167" s="155">
        <f t="shared" si="0"/>
        <v>0</v>
      </c>
      <c r="K167" s="156"/>
      <c r="L167" s="29"/>
      <c r="M167" s="157" t="s">
        <v>1</v>
      </c>
      <c r="N167" s="158" t="s">
        <v>37</v>
      </c>
      <c r="O167" s="159">
        <v>0.36299999999999999</v>
      </c>
      <c r="P167" s="159">
        <f t="shared" si="1"/>
        <v>0</v>
      </c>
      <c r="Q167" s="159">
        <v>1.32E-3</v>
      </c>
      <c r="R167" s="159">
        <f t="shared" si="2"/>
        <v>0</v>
      </c>
      <c r="S167" s="159">
        <v>0</v>
      </c>
      <c r="T167" s="160">
        <f t="shared" si="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 t="shared" si="4"/>
        <v>0</v>
      </c>
      <c r="BF167" s="162">
        <f t="shared" si="5"/>
        <v>0</v>
      </c>
      <c r="BG167" s="162">
        <f t="shared" si="6"/>
        <v>0</v>
      </c>
      <c r="BH167" s="162">
        <f t="shared" si="7"/>
        <v>0</v>
      </c>
      <c r="BI167" s="162">
        <f t="shared" si="8"/>
        <v>0</v>
      </c>
      <c r="BJ167" s="14" t="s">
        <v>84</v>
      </c>
      <c r="BK167" s="163">
        <f t="shared" si="9"/>
        <v>0</v>
      </c>
      <c r="BL167" s="14" t="s">
        <v>170</v>
      </c>
      <c r="BM167" s="161" t="s">
        <v>252</v>
      </c>
    </row>
    <row r="168" spans="1:65" s="2" customFormat="1" ht="14.5" customHeight="1">
      <c r="A168" s="28"/>
      <c r="B168" s="150"/>
      <c r="C168" s="151" t="s">
        <v>253</v>
      </c>
      <c r="D168" s="151" t="s">
        <v>166</v>
      </c>
      <c r="E168" s="152" t="s">
        <v>254</v>
      </c>
      <c r="F168" s="153" t="s">
        <v>255</v>
      </c>
      <c r="G168" s="154" t="s">
        <v>188</v>
      </c>
      <c r="H168" s="155">
        <v>0</v>
      </c>
      <c r="I168" s="155">
        <v>11.132</v>
      </c>
      <c r="J168" s="155">
        <f t="shared" si="0"/>
        <v>0</v>
      </c>
      <c r="K168" s="156"/>
      <c r="L168" s="29"/>
      <c r="M168" s="157" t="s">
        <v>1</v>
      </c>
      <c r="N168" s="158" t="s">
        <v>37</v>
      </c>
      <c r="O168" s="159">
        <v>0.438</v>
      </c>
      <c r="P168" s="159">
        <f t="shared" si="1"/>
        <v>0</v>
      </c>
      <c r="Q168" s="159">
        <v>9.3500000000000007E-3</v>
      </c>
      <c r="R168" s="159">
        <f t="shared" si="2"/>
        <v>0</v>
      </c>
      <c r="S168" s="159">
        <v>0</v>
      </c>
      <c r="T168" s="160">
        <f t="shared" si="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84</v>
      </c>
      <c r="AY168" s="14" t="s">
        <v>163</v>
      </c>
      <c r="BE168" s="162">
        <f t="shared" si="4"/>
        <v>0</v>
      </c>
      <c r="BF168" s="162">
        <f t="shared" si="5"/>
        <v>0</v>
      </c>
      <c r="BG168" s="162">
        <f t="shared" si="6"/>
        <v>0</v>
      </c>
      <c r="BH168" s="162">
        <f t="shared" si="7"/>
        <v>0</v>
      </c>
      <c r="BI168" s="162">
        <f t="shared" si="8"/>
        <v>0</v>
      </c>
      <c r="BJ168" s="14" t="s">
        <v>84</v>
      </c>
      <c r="BK168" s="163">
        <f t="shared" si="9"/>
        <v>0</v>
      </c>
      <c r="BL168" s="14" t="s">
        <v>170</v>
      </c>
      <c r="BM168" s="161" t="s">
        <v>256</v>
      </c>
    </row>
    <row r="169" spans="1:65" s="2" customFormat="1" ht="24.25" customHeight="1">
      <c r="A169" s="28"/>
      <c r="B169" s="150"/>
      <c r="C169" s="151" t="s">
        <v>257</v>
      </c>
      <c r="D169" s="151" t="s">
        <v>166</v>
      </c>
      <c r="E169" s="152" t="s">
        <v>258</v>
      </c>
      <c r="F169" s="153" t="s">
        <v>259</v>
      </c>
      <c r="G169" s="154" t="s">
        <v>188</v>
      </c>
      <c r="H169" s="155">
        <v>0</v>
      </c>
      <c r="I169" s="155">
        <v>2.7559999999999998</v>
      </c>
      <c r="J169" s="155">
        <f t="shared" si="0"/>
        <v>0</v>
      </c>
      <c r="K169" s="156"/>
      <c r="L169" s="29"/>
      <c r="M169" s="157" t="s">
        <v>1</v>
      </c>
      <c r="N169" s="158" t="s">
        <v>37</v>
      </c>
      <c r="O169" s="159">
        <v>9.6000000000000002E-2</v>
      </c>
      <c r="P169" s="159">
        <f t="shared" si="1"/>
        <v>0</v>
      </c>
      <c r="Q169" s="159">
        <v>6.4000000000000003E-3</v>
      </c>
      <c r="R169" s="159">
        <f t="shared" si="2"/>
        <v>0</v>
      </c>
      <c r="S169" s="159">
        <v>0</v>
      </c>
      <c r="T169" s="160">
        <f t="shared" si="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84</v>
      </c>
      <c r="AY169" s="14" t="s">
        <v>163</v>
      </c>
      <c r="BE169" s="162">
        <f t="shared" si="4"/>
        <v>0</v>
      </c>
      <c r="BF169" s="162">
        <f t="shared" si="5"/>
        <v>0</v>
      </c>
      <c r="BG169" s="162">
        <f t="shared" si="6"/>
        <v>0</v>
      </c>
      <c r="BH169" s="162">
        <f t="shared" si="7"/>
        <v>0</v>
      </c>
      <c r="BI169" s="162">
        <f t="shared" si="8"/>
        <v>0</v>
      </c>
      <c r="BJ169" s="14" t="s">
        <v>84</v>
      </c>
      <c r="BK169" s="163">
        <f t="shared" si="9"/>
        <v>0</v>
      </c>
      <c r="BL169" s="14" t="s">
        <v>170</v>
      </c>
      <c r="BM169" s="161" t="s">
        <v>260</v>
      </c>
    </row>
    <row r="170" spans="1:65" s="2" customFormat="1" ht="14.5" customHeight="1">
      <c r="A170" s="28"/>
      <c r="B170" s="150"/>
      <c r="C170" s="151" t="s">
        <v>261</v>
      </c>
      <c r="D170" s="151" t="s">
        <v>166</v>
      </c>
      <c r="E170" s="152" t="s">
        <v>262</v>
      </c>
      <c r="F170" s="153" t="s">
        <v>263</v>
      </c>
      <c r="G170" s="154" t="s">
        <v>188</v>
      </c>
      <c r="H170" s="155">
        <v>0</v>
      </c>
      <c r="I170" s="155">
        <v>5.1580000000000004</v>
      </c>
      <c r="J170" s="155">
        <f t="shared" si="0"/>
        <v>0</v>
      </c>
      <c r="K170" s="156"/>
      <c r="L170" s="29"/>
      <c r="M170" s="157" t="s">
        <v>1</v>
      </c>
      <c r="N170" s="158" t="s">
        <v>37</v>
      </c>
      <c r="O170" s="159">
        <v>0.27300000000000002</v>
      </c>
      <c r="P170" s="159">
        <f t="shared" si="1"/>
        <v>0</v>
      </c>
      <c r="Q170" s="159">
        <v>1.2600000000000001E-3</v>
      </c>
      <c r="R170" s="159">
        <f t="shared" si="2"/>
        <v>0</v>
      </c>
      <c r="S170" s="159">
        <v>0</v>
      </c>
      <c r="T170" s="160">
        <f t="shared" si="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84</v>
      </c>
      <c r="AY170" s="14" t="s">
        <v>163</v>
      </c>
      <c r="BE170" s="162">
        <f t="shared" si="4"/>
        <v>0</v>
      </c>
      <c r="BF170" s="162">
        <f t="shared" si="5"/>
        <v>0</v>
      </c>
      <c r="BG170" s="162">
        <f t="shared" si="6"/>
        <v>0</v>
      </c>
      <c r="BH170" s="162">
        <f t="shared" si="7"/>
        <v>0</v>
      </c>
      <c r="BI170" s="162">
        <f t="shared" si="8"/>
        <v>0</v>
      </c>
      <c r="BJ170" s="14" t="s">
        <v>84</v>
      </c>
      <c r="BK170" s="163">
        <f t="shared" si="9"/>
        <v>0</v>
      </c>
      <c r="BL170" s="14" t="s">
        <v>170</v>
      </c>
      <c r="BM170" s="161" t="s">
        <v>264</v>
      </c>
    </row>
    <row r="171" spans="1:65" s="2" customFormat="1" ht="14.5" customHeight="1">
      <c r="A171" s="28"/>
      <c r="B171" s="150"/>
      <c r="C171" s="151" t="s">
        <v>265</v>
      </c>
      <c r="D171" s="151" t="s">
        <v>166</v>
      </c>
      <c r="E171" s="152" t="s">
        <v>266</v>
      </c>
      <c r="F171" s="153" t="s">
        <v>267</v>
      </c>
      <c r="G171" s="154" t="s">
        <v>188</v>
      </c>
      <c r="H171" s="155">
        <v>0</v>
      </c>
      <c r="I171" s="155">
        <v>9.4510000000000005</v>
      </c>
      <c r="J171" s="155">
        <f t="shared" si="0"/>
        <v>0</v>
      </c>
      <c r="K171" s="156"/>
      <c r="L171" s="29"/>
      <c r="M171" s="157" t="s">
        <v>1</v>
      </c>
      <c r="N171" s="158" t="s">
        <v>37</v>
      </c>
      <c r="O171" s="159">
        <v>0.34799999999999998</v>
      </c>
      <c r="P171" s="159">
        <f t="shared" si="1"/>
        <v>0</v>
      </c>
      <c r="Q171" s="159">
        <v>8.9300000000000004E-3</v>
      </c>
      <c r="R171" s="159">
        <f t="shared" si="2"/>
        <v>0</v>
      </c>
      <c r="S171" s="159">
        <v>0</v>
      </c>
      <c r="T171" s="160">
        <f t="shared" si="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84</v>
      </c>
      <c r="AY171" s="14" t="s">
        <v>163</v>
      </c>
      <c r="BE171" s="162">
        <f t="shared" si="4"/>
        <v>0</v>
      </c>
      <c r="BF171" s="162">
        <f t="shared" si="5"/>
        <v>0</v>
      </c>
      <c r="BG171" s="162">
        <f t="shared" si="6"/>
        <v>0</v>
      </c>
      <c r="BH171" s="162">
        <f t="shared" si="7"/>
        <v>0</v>
      </c>
      <c r="BI171" s="162">
        <f t="shared" si="8"/>
        <v>0</v>
      </c>
      <c r="BJ171" s="14" t="s">
        <v>84</v>
      </c>
      <c r="BK171" s="163">
        <f t="shared" si="9"/>
        <v>0</v>
      </c>
      <c r="BL171" s="14" t="s">
        <v>170</v>
      </c>
      <c r="BM171" s="161" t="s">
        <v>268</v>
      </c>
    </row>
    <row r="172" spans="1:65" s="2" customFormat="1" ht="24.25" customHeight="1">
      <c r="A172" s="28"/>
      <c r="B172" s="150"/>
      <c r="C172" s="151" t="s">
        <v>269</v>
      </c>
      <c r="D172" s="151" t="s">
        <v>166</v>
      </c>
      <c r="E172" s="152" t="s">
        <v>270</v>
      </c>
      <c r="F172" s="153" t="s">
        <v>271</v>
      </c>
      <c r="G172" s="154" t="s">
        <v>169</v>
      </c>
      <c r="H172" s="155">
        <v>0</v>
      </c>
      <c r="I172" s="155">
        <v>125.434</v>
      </c>
      <c r="J172" s="155">
        <f t="shared" si="0"/>
        <v>0</v>
      </c>
      <c r="K172" s="156"/>
      <c r="L172" s="29"/>
      <c r="M172" s="157" t="s">
        <v>1</v>
      </c>
      <c r="N172" s="158" t="s">
        <v>37</v>
      </c>
      <c r="O172" s="159">
        <v>3.1669999999999998</v>
      </c>
      <c r="P172" s="159">
        <f t="shared" si="1"/>
        <v>0</v>
      </c>
      <c r="Q172" s="159">
        <v>2.19407</v>
      </c>
      <c r="R172" s="159">
        <f t="shared" si="2"/>
        <v>0</v>
      </c>
      <c r="S172" s="159">
        <v>0</v>
      </c>
      <c r="T172" s="160">
        <f t="shared" si="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84</v>
      </c>
      <c r="AY172" s="14" t="s">
        <v>163</v>
      </c>
      <c r="BE172" s="162">
        <f t="shared" si="4"/>
        <v>0</v>
      </c>
      <c r="BF172" s="162">
        <f t="shared" si="5"/>
        <v>0</v>
      </c>
      <c r="BG172" s="162">
        <f t="shared" si="6"/>
        <v>0</v>
      </c>
      <c r="BH172" s="162">
        <f t="shared" si="7"/>
        <v>0</v>
      </c>
      <c r="BI172" s="162">
        <f t="shared" si="8"/>
        <v>0</v>
      </c>
      <c r="BJ172" s="14" t="s">
        <v>84</v>
      </c>
      <c r="BK172" s="163">
        <f t="shared" si="9"/>
        <v>0</v>
      </c>
      <c r="BL172" s="14" t="s">
        <v>170</v>
      </c>
      <c r="BM172" s="161" t="s">
        <v>272</v>
      </c>
    </row>
    <row r="173" spans="1:65" s="2" customFormat="1" ht="24.25" customHeight="1">
      <c r="A173" s="28"/>
      <c r="B173" s="150"/>
      <c r="C173" s="151" t="s">
        <v>273</v>
      </c>
      <c r="D173" s="151" t="s">
        <v>166</v>
      </c>
      <c r="E173" s="152" t="s">
        <v>274</v>
      </c>
      <c r="F173" s="153" t="s">
        <v>275</v>
      </c>
      <c r="G173" s="154" t="s">
        <v>197</v>
      </c>
      <c r="H173" s="155">
        <v>0</v>
      </c>
      <c r="I173" s="155">
        <v>1378.4949999999999</v>
      </c>
      <c r="J173" s="155">
        <f t="shared" si="0"/>
        <v>0</v>
      </c>
      <c r="K173" s="156"/>
      <c r="L173" s="29"/>
      <c r="M173" s="157" t="s">
        <v>1</v>
      </c>
      <c r="N173" s="158" t="s">
        <v>37</v>
      </c>
      <c r="O173" s="159">
        <v>15.772</v>
      </c>
      <c r="P173" s="159">
        <f t="shared" si="1"/>
        <v>0</v>
      </c>
      <c r="Q173" s="159">
        <v>1.20296</v>
      </c>
      <c r="R173" s="159">
        <f t="shared" si="2"/>
        <v>0</v>
      </c>
      <c r="S173" s="159">
        <v>0</v>
      </c>
      <c r="T173" s="160">
        <f t="shared" si="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84</v>
      </c>
      <c r="AY173" s="14" t="s">
        <v>163</v>
      </c>
      <c r="BE173" s="162">
        <f t="shared" si="4"/>
        <v>0</v>
      </c>
      <c r="BF173" s="162">
        <f t="shared" si="5"/>
        <v>0</v>
      </c>
      <c r="BG173" s="162">
        <f t="shared" si="6"/>
        <v>0</v>
      </c>
      <c r="BH173" s="162">
        <f t="shared" si="7"/>
        <v>0</v>
      </c>
      <c r="BI173" s="162">
        <f t="shared" si="8"/>
        <v>0</v>
      </c>
      <c r="BJ173" s="14" t="s">
        <v>84</v>
      </c>
      <c r="BK173" s="163">
        <f t="shared" si="9"/>
        <v>0</v>
      </c>
      <c r="BL173" s="14" t="s">
        <v>170</v>
      </c>
      <c r="BM173" s="161" t="s">
        <v>276</v>
      </c>
    </row>
    <row r="174" spans="1:65" s="2" customFormat="1" ht="24.25" customHeight="1">
      <c r="A174" s="28"/>
      <c r="B174" s="150"/>
      <c r="C174" s="151" t="s">
        <v>277</v>
      </c>
      <c r="D174" s="151" t="s">
        <v>166</v>
      </c>
      <c r="E174" s="152" t="s">
        <v>278</v>
      </c>
      <c r="F174" s="153" t="s">
        <v>279</v>
      </c>
      <c r="G174" s="154" t="s">
        <v>188</v>
      </c>
      <c r="H174" s="155">
        <v>0</v>
      </c>
      <c r="I174" s="155">
        <v>0.51300000000000001</v>
      </c>
      <c r="J174" s="155">
        <f t="shared" si="0"/>
        <v>0</v>
      </c>
      <c r="K174" s="156"/>
      <c r="L174" s="29"/>
      <c r="M174" s="157" t="s">
        <v>1</v>
      </c>
      <c r="N174" s="158" t="s">
        <v>37</v>
      </c>
      <c r="O174" s="159">
        <v>3.5000000000000003E-2</v>
      </c>
      <c r="P174" s="159">
        <f t="shared" si="1"/>
        <v>0</v>
      </c>
      <c r="Q174" s="159">
        <v>0</v>
      </c>
      <c r="R174" s="159">
        <f t="shared" si="2"/>
        <v>0</v>
      </c>
      <c r="S174" s="159">
        <v>0</v>
      </c>
      <c r="T174" s="160">
        <f t="shared" si="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170</v>
      </c>
      <c r="AT174" s="161" t="s">
        <v>166</v>
      </c>
      <c r="AU174" s="161" t="s">
        <v>84</v>
      </c>
      <c r="AY174" s="14" t="s">
        <v>163</v>
      </c>
      <c r="BE174" s="162">
        <f t="shared" si="4"/>
        <v>0</v>
      </c>
      <c r="BF174" s="162">
        <f t="shared" si="5"/>
        <v>0</v>
      </c>
      <c r="BG174" s="162">
        <f t="shared" si="6"/>
        <v>0</v>
      </c>
      <c r="BH174" s="162">
        <f t="shared" si="7"/>
        <v>0</v>
      </c>
      <c r="BI174" s="162">
        <f t="shared" si="8"/>
        <v>0</v>
      </c>
      <c r="BJ174" s="14" t="s">
        <v>84</v>
      </c>
      <c r="BK174" s="163">
        <f t="shared" si="9"/>
        <v>0</v>
      </c>
      <c r="BL174" s="14" t="s">
        <v>170</v>
      </c>
      <c r="BM174" s="161" t="s">
        <v>280</v>
      </c>
    </row>
    <row r="175" spans="1:65" s="2" customFormat="1" ht="24.25" customHeight="1">
      <c r="A175" s="28"/>
      <c r="B175" s="150"/>
      <c r="C175" s="164" t="s">
        <v>281</v>
      </c>
      <c r="D175" s="164" t="s">
        <v>282</v>
      </c>
      <c r="E175" s="165" t="s">
        <v>283</v>
      </c>
      <c r="F175" s="166" t="s">
        <v>284</v>
      </c>
      <c r="G175" s="167" t="s">
        <v>285</v>
      </c>
      <c r="H175" s="168">
        <v>0</v>
      </c>
      <c r="I175" s="168">
        <v>5.0149999999999997</v>
      </c>
      <c r="J175" s="168">
        <f t="shared" si="0"/>
        <v>0</v>
      </c>
      <c r="K175" s="169"/>
      <c r="L175" s="170"/>
      <c r="M175" s="171" t="s">
        <v>1</v>
      </c>
      <c r="N175" s="172" t="s">
        <v>37</v>
      </c>
      <c r="O175" s="159">
        <v>0</v>
      </c>
      <c r="P175" s="159">
        <f t="shared" si="1"/>
        <v>0</v>
      </c>
      <c r="Q175" s="159">
        <v>1E-3</v>
      </c>
      <c r="R175" s="159">
        <f t="shared" si="2"/>
        <v>0</v>
      </c>
      <c r="S175" s="159">
        <v>0</v>
      </c>
      <c r="T175" s="160">
        <f t="shared" si="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286</v>
      </c>
      <c r="AT175" s="161" t="s">
        <v>282</v>
      </c>
      <c r="AU175" s="161" t="s">
        <v>84</v>
      </c>
      <c r="AY175" s="14" t="s">
        <v>163</v>
      </c>
      <c r="BE175" s="162">
        <f t="shared" si="4"/>
        <v>0</v>
      </c>
      <c r="BF175" s="162">
        <f t="shared" si="5"/>
        <v>0</v>
      </c>
      <c r="BG175" s="162">
        <f t="shared" si="6"/>
        <v>0</v>
      </c>
      <c r="BH175" s="162">
        <f t="shared" si="7"/>
        <v>0</v>
      </c>
      <c r="BI175" s="162">
        <f t="shared" si="8"/>
        <v>0</v>
      </c>
      <c r="BJ175" s="14" t="s">
        <v>84</v>
      </c>
      <c r="BK175" s="163">
        <f t="shared" si="9"/>
        <v>0</v>
      </c>
      <c r="BL175" s="14" t="s">
        <v>170</v>
      </c>
      <c r="BM175" s="161" t="s">
        <v>287</v>
      </c>
    </row>
    <row r="176" spans="1:65" s="2" customFormat="1" ht="14.5" customHeight="1">
      <c r="A176" s="28"/>
      <c r="B176" s="150"/>
      <c r="C176" s="151" t="s">
        <v>288</v>
      </c>
      <c r="D176" s="151" t="s">
        <v>166</v>
      </c>
      <c r="E176" s="152" t="s">
        <v>289</v>
      </c>
      <c r="F176" s="153" t="s">
        <v>290</v>
      </c>
      <c r="G176" s="154" t="s">
        <v>188</v>
      </c>
      <c r="H176" s="155">
        <v>0</v>
      </c>
      <c r="I176" s="155">
        <v>5.43</v>
      </c>
      <c r="J176" s="155">
        <f t="shared" si="0"/>
        <v>0</v>
      </c>
      <c r="K176" s="156"/>
      <c r="L176" s="29"/>
      <c r="M176" s="157" t="s">
        <v>1</v>
      </c>
      <c r="N176" s="158" t="s">
        <v>37</v>
      </c>
      <c r="O176" s="159">
        <v>0.20100000000000001</v>
      </c>
      <c r="P176" s="159">
        <f t="shared" si="1"/>
        <v>0</v>
      </c>
      <c r="Q176" s="159">
        <v>3.47E-3</v>
      </c>
      <c r="R176" s="159">
        <f t="shared" si="2"/>
        <v>0</v>
      </c>
      <c r="S176" s="159">
        <v>0</v>
      </c>
      <c r="T176" s="160">
        <f t="shared" si="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84</v>
      </c>
      <c r="AY176" s="14" t="s">
        <v>163</v>
      </c>
      <c r="BE176" s="162">
        <f t="shared" si="4"/>
        <v>0</v>
      </c>
      <c r="BF176" s="162">
        <f t="shared" si="5"/>
        <v>0</v>
      </c>
      <c r="BG176" s="162">
        <f t="shared" si="6"/>
        <v>0</v>
      </c>
      <c r="BH176" s="162">
        <f t="shared" si="7"/>
        <v>0</v>
      </c>
      <c r="BI176" s="162">
        <f t="shared" si="8"/>
        <v>0</v>
      </c>
      <c r="BJ176" s="14" t="s">
        <v>84</v>
      </c>
      <c r="BK176" s="163">
        <f t="shared" si="9"/>
        <v>0</v>
      </c>
      <c r="BL176" s="14" t="s">
        <v>170</v>
      </c>
      <c r="BM176" s="161" t="s">
        <v>291</v>
      </c>
    </row>
    <row r="177" spans="1:65" s="2" customFormat="1" ht="14.5" customHeight="1">
      <c r="A177" s="28"/>
      <c r="B177" s="150"/>
      <c r="C177" s="151" t="s">
        <v>292</v>
      </c>
      <c r="D177" s="151" t="s">
        <v>166</v>
      </c>
      <c r="E177" s="152" t="s">
        <v>293</v>
      </c>
      <c r="F177" s="153" t="s">
        <v>294</v>
      </c>
      <c r="G177" s="154" t="s">
        <v>188</v>
      </c>
      <c r="H177" s="155">
        <v>0</v>
      </c>
      <c r="I177" s="155">
        <v>5.15</v>
      </c>
      <c r="J177" s="155">
        <f t="shared" si="0"/>
        <v>0</v>
      </c>
      <c r="K177" s="156"/>
      <c r="L177" s="29"/>
      <c r="M177" s="157" t="s">
        <v>1</v>
      </c>
      <c r="N177" s="158" t="s">
        <v>37</v>
      </c>
      <c r="O177" s="159">
        <v>0.20100000000000001</v>
      </c>
      <c r="P177" s="159">
        <f t="shared" si="1"/>
        <v>0</v>
      </c>
      <c r="Q177" s="159">
        <v>3.47E-3</v>
      </c>
      <c r="R177" s="159">
        <f t="shared" si="2"/>
        <v>0</v>
      </c>
      <c r="S177" s="159">
        <v>0</v>
      </c>
      <c r="T177" s="160">
        <f t="shared" si="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84</v>
      </c>
      <c r="AY177" s="14" t="s">
        <v>163</v>
      </c>
      <c r="BE177" s="162">
        <f t="shared" si="4"/>
        <v>0</v>
      </c>
      <c r="BF177" s="162">
        <f t="shared" si="5"/>
        <v>0</v>
      </c>
      <c r="BG177" s="162">
        <f t="shared" si="6"/>
        <v>0</v>
      </c>
      <c r="BH177" s="162">
        <f t="shared" si="7"/>
        <v>0</v>
      </c>
      <c r="BI177" s="162">
        <f t="shared" si="8"/>
        <v>0</v>
      </c>
      <c r="BJ177" s="14" t="s">
        <v>84</v>
      </c>
      <c r="BK177" s="163">
        <f t="shared" si="9"/>
        <v>0</v>
      </c>
      <c r="BL177" s="14" t="s">
        <v>170</v>
      </c>
      <c r="BM177" s="161" t="s">
        <v>295</v>
      </c>
    </row>
    <row r="178" spans="1:65" s="2" customFormat="1" ht="14.5" customHeight="1">
      <c r="A178" s="28"/>
      <c r="B178" s="150"/>
      <c r="C178" s="151" t="s">
        <v>296</v>
      </c>
      <c r="D178" s="151" t="s">
        <v>166</v>
      </c>
      <c r="E178" s="152" t="s">
        <v>297</v>
      </c>
      <c r="F178" s="153" t="s">
        <v>298</v>
      </c>
      <c r="G178" s="154" t="s">
        <v>188</v>
      </c>
      <c r="H178" s="155">
        <v>0</v>
      </c>
      <c r="I178" s="155">
        <v>6.73</v>
      </c>
      <c r="J178" s="155">
        <f t="shared" si="0"/>
        <v>0</v>
      </c>
      <c r="K178" s="156"/>
      <c r="L178" s="29"/>
      <c r="M178" s="157" t="s">
        <v>1</v>
      </c>
      <c r="N178" s="158" t="s">
        <v>37</v>
      </c>
      <c r="O178" s="159">
        <v>0.20499999999999999</v>
      </c>
      <c r="P178" s="159">
        <f t="shared" si="1"/>
        <v>0</v>
      </c>
      <c r="Q178" s="159">
        <v>5.1999999999999998E-3</v>
      </c>
      <c r="R178" s="159">
        <f t="shared" si="2"/>
        <v>0</v>
      </c>
      <c r="S178" s="159">
        <v>0</v>
      </c>
      <c r="T178" s="160">
        <f t="shared" si="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84</v>
      </c>
      <c r="AY178" s="14" t="s">
        <v>163</v>
      </c>
      <c r="BE178" s="162">
        <f t="shared" si="4"/>
        <v>0</v>
      </c>
      <c r="BF178" s="162">
        <f t="shared" si="5"/>
        <v>0</v>
      </c>
      <c r="BG178" s="162">
        <f t="shared" si="6"/>
        <v>0</v>
      </c>
      <c r="BH178" s="162">
        <f t="shared" si="7"/>
        <v>0</v>
      </c>
      <c r="BI178" s="162">
        <f t="shared" si="8"/>
        <v>0</v>
      </c>
      <c r="BJ178" s="14" t="s">
        <v>84</v>
      </c>
      <c r="BK178" s="163">
        <f t="shared" si="9"/>
        <v>0</v>
      </c>
      <c r="BL178" s="14" t="s">
        <v>170</v>
      </c>
      <c r="BM178" s="161" t="s">
        <v>299</v>
      </c>
    </row>
    <row r="179" spans="1:65" s="2" customFormat="1" ht="24.25" customHeight="1">
      <c r="A179" s="28"/>
      <c r="B179" s="150"/>
      <c r="C179" s="151" t="s">
        <v>300</v>
      </c>
      <c r="D179" s="151" t="s">
        <v>166</v>
      </c>
      <c r="E179" s="152" t="s">
        <v>301</v>
      </c>
      <c r="F179" s="153" t="s">
        <v>302</v>
      </c>
      <c r="G179" s="154" t="s">
        <v>212</v>
      </c>
      <c r="H179" s="155">
        <v>0</v>
      </c>
      <c r="I179" s="155">
        <v>45.063000000000002</v>
      </c>
      <c r="J179" s="155">
        <f t="shared" si="0"/>
        <v>0</v>
      </c>
      <c r="K179" s="156"/>
      <c r="L179" s="29"/>
      <c r="M179" s="157" t="s">
        <v>1</v>
      </c>
      <c r="N179" s="158" t="s">
        <v>37</v>
      </c>
      <c r="O179" s="159">
        <v>3.0470000000000002</v>
      </c>
      <c r="P179" s="159">
        <f t="shared" si="1"/>
        <v>0</v>
      </c>
      <c r="Q179" s="159">
        <v>1.7500000000000002E-2</v>
      </c>
      <c r="R179" s="159">
        <f t="shared" si="2"/>
        <v>0</v>
      </c>
      <c r="S179" s="159">
        <v>0</v>
      </c>
      <c r="T179" s="160">
        <f t="shared" si="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84</v>
      </c>
      <c r="AY179" s="14" t="s">
        <v>163</v>
      </c>
      <c r="BE179" s="162">
        <f t="shared" si="4"/>
        <v>0</v>
      </c>
      <c r="BF179" s="162">
        <f t="shared" si="5"/>
        <v>0</v>
      </c>
      <c r="BG179" s="162">
        <f t="shared" si="6"/>
        <v>0</v>
      </c>
      <c r="BH179" s="162">
        <f t="shared" si="7"/>
        <v>0</v>
      </c>
      <c r="BI179" s="162">
        <f t="shared" si="8"/>
        <v>0</v>
      </c>
      <c r="BJ179" s="14" t="s">
        <v>84</v>
      </c>
      <c r="BK179" s="163">
        <f t="shared" si="9"/>
        <v>0</v>
      </c>
      <c r="BL179" s="14" t="s">
        <v>170</v>
      </c>
      <c r="BM179" s="161" t="s">
        <v>303</v>
      </c>
    </row>
    <row r="180" spans="1:65" s="2" customFormat="1" ht="24.25" customHeight="1">
      <c r="A180" s="28"/>
      <c r="B180" s="150"/>
      <c r="C180" s="164" t="s">
        <v>304</v>
      </c>
      <c r="D180" s="164" t="s">
        <v>282</v>
      </c>
      <c r="E180" s="165" t="s">
        <v>305</v>
      </c>
      <c r="F180" s="166" t="s">
        <v>306</v>
      </c>
      <c r="G180" s="167" t="s">
        <v>212</v>
      </c>
      <c r="H180" s="168">
        <v>0</v>
      </c>
      <c r="I180" s="168">
        <v>109.76600000000001</v>
      </c>
      <c r="J180" s="168">
        <f t="shared" si="0"/>
        <v>0</v>
      </c>
      <c r="K180" s="169"/>
      <c r="L180" s="170"/>
      <c r="M180" s="171" t="s">
        <v>1</v>
      </c>
      <c r="N180" s="172" t="s">
        <v>37</v>
      </c>
      <c r="O180" s="159">
        <v>0</v>
      </c>
      <c r="P180" s="159">
        <f t="shared" si="1"/>
        <v>0</v>
      </c>
      <c r="Q180" s="159">
        <v>0.01</v>
      </c>
      <c r="R180" s="159">
        <f t="shared" si="2"/>
        <v>0</v>
      </c>
      <c r="S180" s="159">
        <v>0</v>
      </c>
      <c r="T180" s="160">
        <f t="shared" si="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286</v>
      </c>
      <c r="AT180" s="161" t="s">
        <v>282</v>
      </c>
      <c r="AU180" s="161" t="s">
        <v>84</v>
      </c>
      <c r="AY180" s="14" t="s">
        <v>163</v>
      </c>
      <c r="BE180" s="162">
        <f t="shared" si="4"/>
        <v>0</v>
      </c>
      <c r="BF180" s="162">
        <f t="shared" si="5"/>
        <v>0</v>
      </c>
      <c r="BG180" s="162">
        <f t="shared" si="6"/>
        <v>0</v>
      </c>
      <c r="BH180" s="162">
        <f t="shared" si="7"/>
        <v>0</v>
      </c>
      <c r="BI180" s="162">
        <f t="shared" si="8"/>
        <v>0</v>
      </c>
      <c r="BJ180" s="14" t="s">
        <v>84</v>
      </c>
      <c r="BK180" s="163">
        <f t="shared" si="9"/>
        <v>0</v>
      </c>
      <c r="BL180" s="14" t="s">
        <v>170</v>
      </c>
      <c r="BM180" s="161" t="s">
        <v>307</v>
      </c>
    </row>
    <row r="181" spans="1:65" s="12" customFormat="1" ht="22.9" customHeight="1">
      <c r="B181" s="138"/>
      <c r="D181" s="139" t="s">
        <v>70</v>
      </c>
      <c r="E181" s="148" t="s">
        <v>308</v>
      </c>
      <c r="F181" s="148" t="s">
        <v>309</v>
      </c>
      <c r="J181" s="149">
        <f>BK181</f>
        <v>0</v>
      </c>
      <c r="L181" s="138"/>
      <c r="M181" s="142"/>
      <c r="N181" s="143"/>
      <c r="O181" s="143"/>
      <c r="P181" s="144">
        <f>SUM(P182:P196)</f>
        <v>0</v>
      </c>
      <c r="Q181" s="143"/>
      <c r="R181" s="144">
        <f>SUM(R182:R196)</f>
        <v>0</v>
      </c>
      <c r="S181" s="143"/>
      <c r="T181" s="145">
        <f>SUM(T182:T196)</f>
        <v>0</v>
      </c>
      <c r="AR181" s="139" t="s">
        <v>78</v>
      </c>
      <c r="AT181" s="146" t="s">
        <v>70</v>
      </c>
      <c r="AU181" s="146" t="s">
        <v>78</v>
      </c>
      <c r="AY181" s="139" t="s">
        <v>163</v>
      </c>
      <c r="BK181" s="147">
        <f>SUM(BK182:BK196)</f>
        <v>0</v>
      </c>
    </row>
    <row r="182" spans="1:65" s="2" customFormat="1" ht="14.5" customHeight="1">
      <c r="A182" s="28"/>
      <c r="B182" s="150"/>
      <c r="C182" s="151" t="s">
        <v>310</v>
      </c>
      <c r="D182" s="151" t="s">
        <v>166</v>
      </c>
      <c r="E182" s="152" t="s">
        <v>311</v>
      </c>
      <c r="F182" s="153" t="s">
        <v>312</v>
      </c>
      <c r="G182" s="154" t="s">
        <v>188</v>
      </c>
      <c r="H182" s="155">
        <v>0</v>
      </c>
      <c r="I182" s="155">
        <v>4.08</v>
      </c>
      <c r="J182" s="155">
        <f t="shared" ref="J182:J196" si="10">ROUND(I182*H182,3)</f>
        <v>0</v>
      </c>
      <c r="K182" s="156"/>
      <c r="L182" s="29"/>
      <c r="M182" s="157" t="s">
        <v>1</v>
      </c>
      <c r="N182" s="158" t="s">
        <v>37</v>
      </c>
      <c r="O182" s="159">
        <v>0.32400000000000001</v>
      </c>
      <c r="P182" s="159">
        <f t="shared" ref="P182:P196" si="11">O182*H182</f>
        <v>0</v>
      </c>
      <c r="Q182" s="159">
        <v>5.0000000000000002E-5</v>
      </c>
      <c r="R182" s="159">
        <f t="shared" ref="R182:R196" si="12">Q182*H182</f>
        <v>0</v>
      </c>
      <c r="S182" s="159">
        <v>0</v>
      </c>
      <c r="T182" s="160">
        <f t="shared" ref="T182:T196" si="13"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84</v>
      </c>
      <c r="AY182" s="14" t="s">
        <v>163</v>
      </c>
      <c r="BE182" s="162">
        <f t="shared" ref="BE182:BE196" si="14">IF(N182="základná",J182,0)</f>
        <v>0</v>
      </c>
      <c r="BF182" s="162">
        <f t="shared" ref="BF182:BF196" si="15">IF(N182="znížená",J182,0)</f>
        <v>0</v>
      </c>
      <c r="BG182" s="162">
        <f t="shared" ref="BG182:BG196" si="16">IF(N182="zákl. prenesená",J182,0)</f>
        <v>0</v>
      </c>
      <c r="BH182" s="162">
        <f t="shared" ref="BH182:BH196" si="17">IF(N182="zníž. prenesená",J182,0)</f>
        <v>0</v>
      </c>
      <c r="BI182" s="162">
        <f t="shared" ref="BI182:BI196" si="18">IF(N182="nulová",J182,0)</f>
        <v>0</v>
      </c>
      <c r="BJ182" s="14" t="s">
        <v>84</v>
      </c>
      <c r="BK182" s="163">
        <f t="shared" ref="BK182:BK196" si="19">ROUND(I182*H182,3)</f>
        <v>0</v>
      </c>
      <c r="BL182" s="14" t="s">
        <v>170</v>
      </c>
      <c r="BM182" s="161" t="s">
        <v>313</v>
      </c>
    </row>
    <row r="183" spans="1:65" s="2" customFormat="1" ht="37.9" customHeight="1">
      <c r="A183" s="28"/>
      <c r="B183" s="150"/>
      <c r="C183" s="151" t="s">
        <v>240</v>
      </c>
      <c r="D183" s="151" t="s">
        <v>166</v>
      </c>
      <c r="E183" s="152" t="s">
        <v>314</v>
      </c>
      <c r="F183" s="153" t="s">
        <v>315</v>
      </c>
      <c r="G183" s="154" t="s">
        <v>188</v>
      </c>
      <c r="H183" s="155">
        <v>0</v>
      </c>
      <c r="I183" s="155">
        <v>2.6309999999999998</v>
      </c>
      <c r="J183" s="155">
        <f t="shared" si="10"/>
        <v>0</v>
      </c>
      <c r="K183" s="156"/>
      <c r="L183" s="29"/>
      <c r="M183" s="157" t="s">
        <v>1</v>
      </c>
      <c r="N183" s="158" t="s">
        <v>37</v>
      </c>
      <c r="O183" s="159">
        <v>0.16400000000000001</v>
      </c>
      <c r="P183" s="159">
        <f t="shared" si="11"/>
        <v>0</v>
      </c>
      <c r="Q183" s="159">
        <v>0</v>
      </c>
      <c r="R183" s="159">
        <f t="shared" si="12"/>
        <v>0</v>
      </c>
      <c r="S183" s="159">
        <v>0.19600000000000001</v>
      </c>
      <c r="T183" s="160">
        <f t="shared" si="1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84</v>
      </c>
      <c r="AY183" s="14" t="s">
        <v>163</v>
      </c>
      <c r="BE183" s="162">
        <f t="shared" si="14"/>
        <v>0</v>
      </c>
      <c r="BF183" s="162">
        <f t="shared" si="15"/>
        <v>0</v>
      </c>
      <c r="BG183" s="162">
        <f t="shared" si="16"/>
        <v>0</v>
      </c>
      <c r="BH183" s="162">
        <f t="shared" si="17"/>
        <v>0</v>
      </c>
      <c r="BI183" s="162">
        <f t="shared" si="18"/>
        <v>0</v>
      </c>
      <c r="BJ183" s="14" t="s">
        <v>84</v>
      </c>
      <c r="BK183" s="163">
        <f t="shared" si="19"/>
        <v>0</v>
      </c>
      <c r="BL183" s="14" t="s">
        <v>170</v>
      </c>
      <c r="BM183" s="161" t="s">
        <v>316</v>
      </c>
    </row>
    <row r="184" spans="1:65" s="2" customFormat="1" ht="37.9" customHeight="1">
      <c r="A184" s="28"/>
      <c r="B184" s="150"/>
      <c r="C184" s="151" t="s">
        <v>317</v>
      </c>
      <c r="D184" s="151" t="s">
        <v>166</v>
      </c>
      <c r="E184" s="152" t="s">
        <v>318</v>
      </c>
      <c r="F184" s="153" t="s">
        <v>319</v>
      </c>
      <c r="G184" s="154" t="s">
        <v>169</v>
      </c>
      <c r="H184" s="155">
        <v>0</v>
      </c>
      <c r="I184" s="155">
        <v>23.361999999999998</v>
      </c>
      <c r="J184" s="155">
        <f t="shared" si="10"/>
        <v>0</v>
      </c>
      <c r="K184" s="156"/>
      <c r="L184" s="29"/>
      <c r="M184" s="157" t="s">
        <v>1</v>
      </c>
      <c r="N184" s="158" t="s">
        <v>37</v>
      </c>
      <c r="O184" s="159">
        <v>1.4550000000000001</v>
      </c>
      <c r="P184" s="159">
        <f t="shared" si="11"/>
        <v>0</v>
      </c>
      <c r="Q184" s="159">
        <v>0</v>
      </c>
      <c r="R184" s="159">
        <f t="shared" si="12"/>
        <v>0</v>
      </c>
      <c r="S184" s="159">
        <v>1.905</v>
      </c>
      <c r="T184" s="160">
        <f t="shared" si="1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84</v>
      </c>
      <c r="AY184" s="14" t="s">
        <v>163</v>
      </c>
      <c r="BE184" s="162">
        <f t="shared" si="14"/>
        <v>0</v>
      </c>
      <c r="BF184" s="162">
        <f t="shared" si="15"/>
        <v>0</v>
      </c>
      <c r="BG184" s="162">
        <f t="shared" si="16"/>
        <v>0</v>
      </c>
      <c r="BH184" s="162">
        <f t="shared" si="17"/>
        <v>0</v>
      </c>
      <c r="BI184" s="162">
        <f t="shared" si="18"/>
        <v>0</v>
      </c>
      <c r="BJ184" s="14" t="s">
        <v>84</v>
      </c>
      <c r="BK184" s="163">
        <f t="shared" si="19"/>
        <v>0</v>
      </c>
      <c r="BL184" s="14" t="s">
        <v>170</v>
      </c>
      <c r="BM184" s="161" t="s">
        <v>320</v>
      </c>
    </row>
    <row r="185" spans="1:65" s="2" customFormat="1" ht="37.9" customHeight="1">
      <c r="A185" s="28"/>
      <c r="B185" s="150"/>
      <c r="C185" s="151" t="s">
        <v>84</v>
      </c>
      <c r="D185" s="151" t="s">
        <v>166</v>
      </c>
      <c r="E185" s="152" t="s">
        <v>321</v>
      </c>
      <c r="F185" s="153" t="s">
        <v>322</v>
      </c>
      <c r="G185" s="154" t="s">
        <v>169</v>
      </c>
      <c r="H185" s="155">
        <v>0</v>
      </c>
      <c r="I185" s="155">
        <v>83.751999999999995</v>
      </c>
      <c r="J185" s="155">
        <f t="shared" si="10"/>
        <v>0</v>
      </c>
      <c r="K185" s="156"/>
      <c r="L185" s="29"/>
      <c r="M185" s="157" t="s">
        <v>1</v>
      </c>
      <c r="N185" s="158" t="s">
        <v>37</v>
      </c>
      <c r="O185" s="159">
        <v>6.6260000000000003</v>
      </c>
      <c r="P185" s="159">
        <f t="shared" si="11"/>
        <v>0</v>
      </c>
      <c r="Q185" s="159">
        <v>0</v>
      </c>
      <c r="R185" s="159">
        <f t="shared" si="12"/>
        <v>0</v>
      </c>
      <c r="S185" s="159">
        <v>2.2000000000000002</v>
      </c>
      <c r="T185" s="160">
        <f t="shared" si="1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84</v>
      </c>
      <c r="AY185" s="14" t="s">
        <v>163</v>
      </c>
      <c r="BE185" s="162">
        <f t="shared" si="14"/>
        <v>0</v>
      </c>
      <c r="BF185" s="162">
        <f t="shared" si="15"/>
        <v>0</v>
      </c>
      <c r="BG185" s="162">
        <f t="shared" si="16"/>
        <v>0</v>
      </c>
      <c r="BH185" s="162">
        <f t="shared" si="17"/>
        <v>0</v>
      </c>
      <c r="BI185" s="162">
        <f t="shared" si="18"/>
        <v>0</v>
      </c>
      <c r="BJ185" s="14" t="s">
        <v>84</v>
      </c>
      <c r="BK185" s="163">
        <f t="shared" si="19"/>
        <v>0</v>
      </c>
      <c r="BL185" s="14" t="s">
        <v>170</v>
      </c>
      <c r="BM185" s="161" t="s">
        <v>323</v>
      </c>
    </row>
    <row r="186" spans="1:65" s="2" customFormat="1" ht="37.9" customHeight="1">
      <c r="A186" s="28"/>
      <c r="B186" s="150"/>
      <c r="C186" s="151" t="s">
        <v>308</v>
      </c>
      <c r="D186" s="151" t="s">
        <v>166</v>
      </c>
      <c r="E186" s="152" t="s">
        <v>324</v>
      </c>
      <c r="F186" s="153" t="s">
        <v>325</v>
      </c>
      <c r="G186" s="154" t="s">
        <v>169</v>
      </c>
      <c r="H186" s="155">
        <v>0</v>
      </c>
      <c r="I186" s="155">
        <v>72.858999999999995</v>
      </c>
      <c r="J186" s="155">
        <f t="shared" si="10"/>
        <v>0</v>
      </c>
      <c r="K186" s="156"/>
      <c r="L186" s="29"/>
      <c r="M186" s="157" t="s">
        <v>1</v>
      </c>
      <c r="N186" s="158" t="s">
        <v>37</v>
      </c>
      <c r="O186" s="159">
        <v>5.843</v>
      </c>
      <c r="P186" s="159">
        <f t="shared" si="11"/>
        <v>0</v>
      </c>
      <c r="Q186" s="159">
        <v>0</v>
      </c>
      <c r="R186" s="159">
        <f t="shared" si="12"/>
        <v>0</v>
      </c>
      <c r="S186" s="159">
        <v>2.2000000000000002</v>
      </c>
      <c r="T186" s="160">
        <f t="shared" si="1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84</v>
      </c>
      <c r="AY186" s="14" t="s">
        <v>163</v>
      </c>
      <c r="BE186" s="162">
        <f t="shared" si="14"/>
        <v>0</v>
      </c>
      <c r="BF186" s="162">
        <f t="shared" si="15"/>
        <v>0</v>
      </c>
      <c r="BG186" s="162">
        <f t="shared" si="16"/>
        <v>0</v>
      </c>
      <c r="BH186" s="162">
        <f t="shared" si="17"/>
        <v>0</v>
      </c>
      <c r="BI186" s="162">
        <f t="shared" si="18"/>
        <v>0</v>
      </c>
      <c r="BJ186" s="14" t="s">
        <v>84</v>
      </c>
      <c r="BK186" s="163">
        <f t="shared" si="19"/>
        <v>0</v>
      </c>
      <c r="BL186" s="14" t="s">
        <v>170</v>
      </c>
      <c r="BM186" s="161" t="s">
        <v>326</v>
      </c>
    </row>
    <row r="187" spans="1:65" s="2" customFormat="1" ht="24.25" customHeight="1">
      <c r="A187" s="28"/>
      <c r="B187" s="150"/>
      <c r="C187" s="151" t="s">
        <v>286</v>
      </c>
      <c r="D187" s="151" t="s">
        <v>166</v>
      </c>
      <c r="E187" s="152" t="s">
        <v>327</v>
      </c>
      <c r="F187" s="153" t="s">
        <v>328</v>
      </c>
      <c r="G187" s="154" t="s">
        <v>169</v>
      </c>
      <c r="H187" s="155">
        <v>0</v>
      </c>
      <c r="I187" s="155">
        <v>38.292999999999999</v>
      </c>
      <c r="J187" s="155">
        <f t="shared" si="10"/>
        <v>0</v>
      </c>
      <c r="K187" s="156"/>
      <c r="L187" s="29"/>
      <c r="M187" s="157" t="s">
        <v>1</v>
      </c>
      <c r="N187" s="158" t="s">
        <v>37</v>
      </c>
      <c r="O187" s="159">
        <v>3.5049999999999999</v>
      </c>
      <c r="P187" s="159">
        <f t="shared" si="11"/>
        <v>0</v>
      </c>
      <c r="Q187" s="159">
        <v>0</v>
      </c>
      <c r="R187" s="159">
        <f t="shared" si="12"/>
        <v>0</v>
      </c>
      <c r="S187" s="159">
        <v>0</v>
      </c>
      <c r="T187" s="160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170</v>
      </c>
      <c r="AT187" s="161" t="s">
        <v>166</v>
      </c>
      <c r="AU187" s="161" t="s">
        <v>84</v>
      </c>
      <c r="AY187" s="14" t="s">
        <v>163</v>
      </c>
      <c r="BE187" s="162">
        <f t="shared" si="14"/>
        <v>0</v>
      </c>
      <c r="BF187" s="162">
        <f t="shared" si="15"/>
        <v>0</v>
      </c>
      <c r="BG187" s="162">
        <f t="shared" si="16"/>
        <v>0</v>
      </c>
      <c r="BH187" s="162">
        <f t="shared" si="17"/>
        <v>0</v>
      </c>
      <c r="BI187" s="162">
        <f t="shared" si="18"/>
        <v>0</v>
      </c>
      <c r="BJ187" s="14" t="s">
        <v>84</v>
      </c>
      <c r="BK187" s="163">
        <f t="shared" si="19"/>
        <v>0</v>
      </c>
      <c r="BL187" s="14" t="s">
        <v>170</v>
      </c>
      <c r="BM187" s="161" t="s">
        <v>329</v>
      </c>
    </row>
    <row r="188" spans="1:65" s="2" customFormat="1" ht="37.9" customHeight="1">
      <c r="A188" s="28"/>
      <c r="B188" s="150"/>
      <c r="C188" s="151" t="s">
        <v>203</v>
      </c>
      <c r="D188" s="151" t="s">
        <v>166</v>
      </c>
      <c r="E188" s="152" t="s">
        <v>330</v>
      </c>
      <c r="F188" s="153" t="s">
        <v>331</v>
      </c>
      <c r="G188" s="154" t="s">
        <v>188</v>
      </c>
      <c r="H188" s="155">
        <v>0</v>
      </c>
      <c r="I188" s="155">
        <v>3.5550000000000002</v>
      </c>
      <c r="J188" s="155">
        <f t="shared" si="10"/>
        <v>0</v>
      </c>
      <c r="K188" s="156"/>
      <c r="L188" s="29"/>
      <c r="M188" s="157" t="s">
        <v>1</v>
      </c>
      <c r="N188" s="158" t="s">
        <v>37</v>
      </c>
      <c r="O188" s="159">
        <v>0.29099999999999998</v>
      </c>
      <c r="P188" s="159">
        <f t="shared" si="11"/>
        <v>0</v>
      </c>
      <c r="Q188" s="159">
        <v>0</v>
      </c>
      <c r="R188" s="159">
        <f t="shared" si="12"/>
        <v>0</v>
      </c>
      <c r="S188" s="159">
        <v>6.5000000000000002E-2</v>
      </c>
      <c r="T188" s="160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170</v>
      </c>
      <c r="AT188" s="161" t="s">
        <v>166</v>
      </c>
      <c r="AU188" s="161" t="s">
        <v>84</v>
      </c>
      <c r="AY188" s="14" t="s">
        <v>163</v>
      </c>
      <c r="BE188" s="162">
        <f t="shared" si="14"/>
        <v>0</v>
      </c>
      <c r="BF188" s="162">
        <f t="shared" si="15"/>
        <v>0</v>
      </c>
      <c r="BG188" s="162">
        <f t="shared" si="16"/>
        <v>0</v>
      </c>
      <c r="BH188" s="162">
        <f t="shared" si="17"/>
        <v>0</v>
      </c>
      <c r="BI188" s="162">
        <f t="shared" si="18"/>
        <v>0</v>
      </c>
      <c r="BJ188" s="14" t="s">
        <v>84</v>
      </c>
      <c r="BK188" s="163">
        <f t="shared" si="19"/>
        <v>0</v>
      </c>
      <c r="BL188" s="14" t="s">
        <v>170</v>
      </c>
      <c r="BM188" s="161" t="s">
        <v>332</v>
      </c>
    </row>
    <row r="189" spans="1:65" s="2" customFormat="1" ht="14.5" customHeight="1">
      <c r="A189" s="28"/>
      <c r="B189" s="150"/>
      <c r="C189" s="151" t="s">
        <v>333</v>
      </c>
      <c r="D189" s="151" t="s">
        <v>166</v>
      </c>
      <c r="E189" s="152" t="s">
        <v>334</v>
      </c>
      <c r="F189" s="153" t="s">
        <v>335</v>
      </c>
      <c r="G189" s="154" t="s">
        <v>230</v>
      </c>
      <c r="H189" s="155">
        <v>0</v>
      </c>
      <c r="I189" s="155">
        <v>2.4380000000000002</v>
      </c>
      <c r="J189" s="155">
        <f t="shared" si="10"/>
        <v>0</v>
      </c>
      <c r="K189" s="156"/>
      <c r="L189" s="29"/>
      <c r="M189" s="157" t="s">
        <v>1</v>
      </c>
      <c r="N189" s="158" t="s">
        <v>37</v>
      </c>
      <c r="O189" s="159">
        <v>0.188</v>
      </c>
      <c r="P189" s="159">
        <f t="shared" si="11"/>
        <v>0</v>
      </c>
      <c r="Q189" s="159">
        <v>0</v>
      </c>
      <c r="R189" s="159">
        <f t="shared" si="12"/>
        <v>0</v>
      </c>
      <c r="S189" s="159">
        <v>8.0000000000000002E-3</v>
      </c>
      <c r="T189" s="160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170</v>
      </c>
      <c r="AT189" s="161" t="s">
        <v>166</v>
      </c>
      <c r="AU189" s="161" t="s">
        <v>84</v>
      </c>
      <c r="AY189" s="14" t="s">
        <v>163</v>
      </c>
      <c r="BE189" s="162">
        <f t="shared" si="14"/>
        <v>0</v>
      </c>
      <c r="BF189" s="162">
        <f t="shared" si="15"/>
        <v>0</v>
      </c>
      <c r="BG189" s="162">
        <f t="shared" si="16"/>
        <v>0</v>
      </c>
      <c r="BH189" s="162">
        <f t="shared" si="17"/>
        <v>0</v>
      </c>
      <c r="BI189" s="162">
        <f t="shared" si="18"/>
        <v>0</v>
      </c>
      <c r="BJ189" s="14" t="s">
        <v>84</v>
      </c>
      <c r="BK189" s="163">
        <f t="shared" si="19"/>
        <v>0</v>
      </c>
      <c r="BL189" s="14" t="s">
        <v>170</v>
      </c>
      <c r="BM189" s="161" t="s">
        <v>336</v>
      </c>
    </row>
    <row r="190" spans="1:65" s="2" customFormat="1" ht="14.5" customHeight="1">
      <c r="A190" s="28"/>
      <c r="B190" s="150"/>
      <c r="C190" s="151" t="s">
        <v>78</v>
      </c>
      <c r="D190" s="151" t="s">
        <v>166</v>
      </c>
      <c r="E190" s="152" t="s">
        <v>337</v>
      </c>
      <c r="F190" s="153" t="s">
        <v>338</v>
      </c>
      <c r="G190" s="154" t="s">
        <v>230</v>
      </c>
      <c r="H190" s="155">
        <v>0</v>
      </c>
      <c r="I190" s="155">
        <v>2.4380000000000002</v>
      </c>
      <c r="J190" s="155">
        <f t="shared" si="10"/>
        <v>0</v>
      </c>
      <c r="K190" s="156"/>
      <c r="L190" s="29"/>
      <c r="M190" s="157" t="s">
        <v>1</v>
      </c>
      <c r="N190" s="158" t="s">
        <v>37</v>
      </c>
      <c r="O190" s="159">
        <v>0.188</v>
      </c>
      <c r="P190" s="159">
        <f t="shared" si="11"/>
        <v>0</v>
      </c>
      <c r="Q190" s="159">
        <v>0</v>
      </c>
      <c r="R190" s="159">
        <f t="shared" si="12"/>
        <v>0</v>
      </c>
      <c r="S190" s="159">
        <v>1.2E-2</v>
      </c>
      <c r="T190" s="160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170</v>
      </c>
      <c r="AT190" s="161" t="s">
        <v>166</v>
      </c>
      <c r="AU190" s="161" t="s">
        <v>84</v>
      </c>
      <c r="AY190" s="14" t="s">
        <v>163</v>
      </c>
      <c r="BE190" s="162">
        <f t="shared" si="14"/>
        <v>0</v>
      </c>
      <c r="BF190" s="162">
        <f t="shared" si="15"/>
        <v>0</v>
      </c>
      <c r="BG190" s="162">
        <f t="shared" si="16"/>
        <v>0</v>
      </c>
      <c r="BH190" s="162">
        <f t="shared" si="17"/>
        <v>0</v>
      </c>
      <c r="BI190" s="162">
        <f t="shared" si="18"/>
        <v>0</v>
      </c>
      <c r="BJ190" s="14" t="s">
        <v>84</v>
      </c>
      <c r="BK190" s="163">
        <f t="shared" si="19"/>
        <v>0</v>
      </c>
      <c r="BL190" s="14" t="s">
        <v>170</v>
      </c>
      <c r="BM190" s="161" t="s">
        <v>339</v>
      </c>
    </row>
    <row r="191" spans="1:65" s="2" customFormat="1" ht="24.25" customHeight="1">
      <c r="A191" s="28"/>
      <c r="B191" s="150"/>
      <c r="C191" s="151" t="s">
        <v>340</v>
      </c>
      <c r="D191" s="151" t="s">
        <v>166</v>
      </c>
      <c r="E191" s="152" t="s">
        <v>341</v>
      </c>
      <c r="F191" s="153" t="s">
        <v>342</v>
      </c>
      <c r="G191" s="154" t="s">
        <v>230</v>
      </c>
      <c r="H191" s="155">
        <v>0</v>
      </c>
      <c r="I191" s="155">
        <v>4.46</v>
      </c>
      <c r="J191" s="155">
        <f t="shared" si="10"/>
        <v>0</v>
      </c>
      <c r="K191" s="156"/>
      <c r="L191" s="29"/>
      <c r="M191" s="157" t="s">
        <v>1</v>
      </c>
      <c r="N191" s="158" t="s">
        <v>37</v>
      </c>
      <c r="O191" s="159">
        <v>0.34399999999999997</v>
      </c>
      <c r="P191" s="159">
        <f t="shared" si="11"/>
        <v>0</v>
      </c>
      <c r="Q191" s="159">
        <v>0</v>
      </c>
      <c r="R191" s="159">
        <f t="shared" si="12"/>
        <v>0</v>
      </c>
      <c r="S191" s="159">
        <v>5.0000000000000001E-3</v>
      </c>
      <c r="T191" s="160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170</v>
      </c>
      <c r="AT191" s="161" t="s">
        <v>166</v>
      </c>
      <c r="AU191" s="161" t="s">
        <v>84</v>
      </c>
      <c r="AY191" s="14" t="s">
        <v>163</v>
      </c>
      <c r="BE191" s="162">
        <f t="shared" si="14"/>
        <v>0</v>
      </c>
      <c r="BF191" s="162">
        <f t="shared" si="15"/>
        <v>0</v>
      </c>
      <c r="BG191" s="162">
        <f t="shared" si="16"/>
        <v>0</v>
      </c>
      <c r="BH191" s="162">
        <f t="shared" si="17"/>
        <v>0</v>
      </c>
      <c r="BI191" s="162">
        <f t="shared" si="18"/>
        <v>0</v>
      </c>
      <c r="BJ191" s="14" t="s">
        <v>84</v>
      </c>
      <c r="BK191" s="163">
        <f t="shared" si="19"/>
        <v>0</v>
      </c>
      <c r="BL191" s="14" t="s">
        <v>170</v>
      </c>
      <c r="BM191" s="161" t="s">
        <v>343</v>
      </c>
    </row>
    <row r="192" spans="1:65" s="2" customFormat="1" ht="24.25" customHeight="1">
      <c r="A192" s="28"/>
      <c r="B192" s="150"/>
      <c r="C192" s="151" t="s">
        <v>344</v>
      </c>
      <c r="D192" s="151" t="s">
        <v>166</v>
      </c>
      <c r="E192" s="152" t="s">
        <v>345</v>
      </c>
      <c r="F192" s="153" t="s">
        <v>346</v>
      </c>
      <c r="G192" s="154" t="s">
        <v>188</v>
      </c>
      <c r="H192" s="155">
        <v>0</v>
      </c>
      <c r="I192" s="155">
        <v>3.5209999999999999</v>
      </c>
      <c r="J192" s="155">
        <f t="shared" si="10"/>
        <v>0</v>
      </c>
      <c r="K192" s="156"/>
      <c r="L192" s="29"/>
      <c r="M192" s="157" t="s">
        <v>1</v>
      </c>
      <c r="N192" s="158" t="s">
        <v>37</v>
      </c>
      <c r="O192" s="159">
        <v>0.32200000000000001</v>
      </c>
      <c r="P192" s="159">
        <f t="shared" si="11"/>
        <v>0</v>
      </c>
      <c r="Q192" s="159">
        <v>0</v>
      </c>
      <c r="R192" s="159">
        <f t="shared" si="12"/>
        <v>0</v>
      </c>
      <c r="S192" s="159">
        <v>0.05</v>
      </c>
      <c r="T192" s="160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170</v>
      </c>
      <c r="AT192" s="161" t="s">
        <v>166</v>
      </c>
      <c r="AU192" s="161" t="s">
        <v>84</v>
      </c>
      <c r="AY192" s="14" t="s">
        <v>163</v>
      </c>
      <c r="BE192" s="162">
        <f t="shared" si="14"/>
        <v>0</v>
      </c>
      <c r="BF192" s="162">
        <f t="shared" si="15"/>
        <v>0</v>
      </c>
      <c r="BG192" s="162">
        <f t="shared" si="16"/>
        <v>0</v>
      </c>
      <c r="BH192" s="162">
        <f t="shared" si="17"/>
        <v>0</v>
      </c>
      <c r="BI192" s="162">
        <f t="shared" si="18"/>
        <v>0</v>
      </c>
      <c r="BJ192" s="14" t="s">
        <v>84</v>
      </c>
      <c r="BK192" s="163">
        <f t="shared" si="19"/>
        <v>0</v>
      </c>
      <c r="BL192" s="14" t="s">
        <v>170</v>
      </c>
      <c r="BM192" s="161" t="s">
        <v>347</v>
      </c>
    </row>
    <row r="193" spans="1:65" s="2" customFormat="1" ht="14.5" customHeight="1">
      <c r="A193" s="28"/>
      <c r="B193" s="150"/>
      <c r="C193" s="151" t="s">
        <v>348</v>
      </c>
      <c r="D193" s="151" t="s">
        <v>166</v>
      </c>
      <c r="E193" s="152" t="s">
        <v>349</v>
      </c>
      <c r="F193" s="153" t="s">
        <v>350</v>
      </c>
      <c r="G193" s="154" t="s">
        <v>197</v>
      </c>
      <c r="H193" s="155">
        <v>0</v>
      </c>
      <c r="I193" s="155">
        <v>12.492000000000001</v>
      </c>
      <c r="J193" s="155">
        <f t="shared" si="10"/>
        <v>0</v>
      </c>
      <c r="K193" s="156"/>
      <c r="L193" s="29"/>
      <c r="M193" s="157" t="s">
        <v>1</v>
      </c>
      <c r="N193" s="158" t="s">
        <v>37</v>
      </c>
      <c r="O193" s="159">
        <v>0.59799999999999998</v>
      </c>
      <c r="P193" s="159">
        <f t="shared" si="11"/>
        <v>0</v>
      </c>
      <c r="Q193" s="159">
        <v>0</v>
      </c>
      <c r="R193" s="159">
        <f t="shared" si="12"/>
        <v>0</v>
      </c>
      <c r="S193" s="159">
        <v>0</v>
      </c>
      <c r="T193" s="160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170</v>
      </c>
      <c r="AT193" s="161" t="s">
        <v>166</v>
      </c>
      <c r="AU193" s="161" t="s">
        <v>84</v>
      </c>
      <c r="AY193" s="14" t="s">
        <v>163</v>
      </c>
      <c r="BE193" s="162">
        <f t="shared" si="14"/>
        <v>0</v>
      </c>
      <c r="BF193" s="162">
        <f t="shared" si="15"/>
        <v>0</v>
      </c>
      <c r="BG193" s="162">
        <f t="shared" si="16"/>
        <v>0</v>
      </c>
      <c r="BH193" s="162">
        <f t="shared" si="17"/>
        <v>0</v>
      </c>
      <c r="BI193" s="162">
        <f t="shared" si="18"/>
        <v>0</v>
      </c>
      <c r="BJ193" s="14" t="s">
        <v>84</v>
      </c>
      <c r="BK193" s="163">
        <f t="shared" si="19"/>
        <v>0</v>
      </c>
      <c r="BL193" s="14" t="s">
        <v>170</v>
      </c>
      <c r="BM193" s="161" t="s">
        <v>351</v>
      </c>
    </row>
    <row r="194" spans="1:65" s="2" customFormat="1" ht="24.25" customHeight="1">
      <c r="A194" s="28"/>
      <c r="B194" s="150"/>
      <c r="C194" s="151" t="s">
        <v>352</v>
      </c>
      <c r="D194" s="151" t="s">
        <v>166</v>
      </c>
      <c r="E194" s="152" t="s">
        <v>353</v>
      </c>
      <c r="F194" s="153" t="s">
        <v>354</v>
      </c>
      <c r="G194" s="154" t="s">
        <v>197</v>
      </c>
      <c r="H194" s="155">
        <v>0</v>
      </c>
      <c r="I194" s="155">
        <v>0.39700000000000002</v>
      </c>
      <c r="J194" s="155">
        <f t="shared" si="10"/>
        <v>0</v>
      </c>
      <c r="K194" s="156"/>
      <c r="L194" s="29"/>
      <c r="M194" s="157" t="s">
        <v>1</v>
      </c>
      <c r="N194" s="158" t="s">
        <v>37</v>
      </c>
      <c r="O194" s="159">
        <v>7.0000000000000001E-3</v>
      </c>
      <c r="P194" s="159">
        <f t="shared" si="11"/>
        <v>0</v>
      </c>
      <c r="Q194" s="159">
        <v>0</v>
      </c>
      <c r="R194" s="159">
        <f t="shared" si="12"/>
        <v>0</v>
      </c>
      <c r="S194" s="159">
        <v>0</v>
      </c>
      <c r="T194" s="160">
        <f t="shared" si="1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170</v>
      </c>
      <c r="AT194" s="161" t="s">
        <v>166</v>
      </c>
      <c r="AU194" s="161" t="s">
        <v>84</v>
      </c>
      <c r="AY194" s="14" t="s">
        <v>163</v>
      </c>
      <c r="BE194" s="162">
        <f t="shared" si="14"/>
        <v>0</v>
      </c>
      <c r="BF194" s="162">
        <f t="shared" si="15"/>
        <v>0</v>
      </c>
      <c r="BG194" s="162">
        <f t="shared" si="16"/>
        <v>0</v>
      </c>
      <c r="BH194" s="162">
        <f t="shared" si="17"/>
        <v>0</v>
      </c>
      <c r="BI194" s="162">
        <f t="shared" si="18"/>
        <v>0</v>
      </c>
      <c r="BJ194" s="14" t="s">
        <v>84</v>
      </c>
      <c r="BK194" s="163">
        <f t="shared" si="19"/>
        <v>0</v>
      </c>
      <c r="BL194" s="14" t="s">
        <v>170</v>
      </c>
      <c r="BM194" s="161" t="s">
        <v>355</v>
      </c>
    </row>
    <row r="195" spans="1:65" s="2" customFormat="1" ht="24.25" customHeight="1">
      <c r="A195" s="28"/>
      <c r="B195" s="150"/>
      <c r="C195" s="151" t="s">
        <v>356</v>
      </c>
      <c r="D195" s="151" t="s">
        <v>166</v>
      </c>
      <c r="E195" s="152" t="s">
        <v>357</v>
      </c>
      <c r="F195" s="153" t="s">
        <v>358</v>
      </c>
      <c r="G195" s="154" t="s">
        <v>197</v>
      </c>
      <c r="H195" s="155">
        <v>0</v>
      </c>
      <c r="I195" s="155">
        <v>9.7230000000000008</v>
      </c>
      <c r="J195" s="155">
        <f t="shared" si="10"/>
        <v>0</v>
      </c>
      <c r="K195" s="156"/>
      <c r="L195" s="29"/>
      <c r="M195" s="157" t="s">
        <v>1</v>
      </c>
      <c r="N195" s="158" t="s">
        <v>37</v>
      </c>
      <c r="O195" s="159">
        <v>0.89</v>
      </c>
      <c r="P195" s="159">
        <f t="shared" si="11"/>
        <v>0</v>
      </c>
      <c r="Q195" s="159">
        <v>0</v>
      </c>
      <c r="R195" s="159">
        <f t="shared" si="12"/>
        <v>0</v>
      </c>
      <c r="S195" s="159">
        <v>0</v>
      </c>
      <c r="T195" s="160">
        <f t="shared" si="1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170</v>
      </c>
      <c r="AT195" s="161" t="s">
        <v>166</v>
      </c>
      <c r="AU195" s="161" t="s">
        <v>84</v>
      </c>
      <c r="AY195" s="14" t="s">
        <v>163</v>
      </c>
      <c r="BE195" s="162">
        <f t="shared" si="14"/>
        <v>0</v>
      </c>
      <c r="BF195" s="162">
        <f t="shared" si="15"/>
        <v>0</v>
      </c>
      <c r="BG195" s="162">
        <f t="shared" si="16"/>
        <v>0</v>
      </c>
      <c r="BH195" s="162">
        <f t="shared" si="17"/>
        <v>0</v>
      </c>
      <c r="BI195" s="162">
        <f t="shared" si="18"/>
        <v>0</v>
      </c>
      <c r="BJ195" s="14" t="s">
        <v>84</v>
      </c>
      <c r="BK195" s="163">
        <f t="shared" si="19"/>
        <v>0</v>
      </c>
      <c r="BL195" s="14" t="s">
        <v>170</v>
      </c>
      <c r="BM195" s="161" t="s">
        <v>359</v>
      </c>
    </row>
    <row r="196" spans="1:65" s="2" customFormat="1" ht="24.25" customHeight="1">
      <c r="A196" s="28"/>
      <c r="B196" s="150"/>
      <c r="C196" s="151" t="s">
        <v>360</v>
      </c>
      <c r="D196" s="151" t="s">
        <v>166</v>
      </c>
      <c r="E196" s="152" t="s">
        <v>361</v>
      </c>
      <c r="F196" s="153" t="s">
        <v>362</v>
      </c>
      <c r="G196" s="154" t="s">
        <v>197</v>
      </c>
      <c r="H196" s="155">
        <v>0</v>
      </c>
      <c r="I196" s="155">
        <v>18</v>
      </c>
      <c r="J196" s="155">
        <f t="shared" si="10"/>
        <v>0</v>
      </c>
      <c r="K196" s="156"/>
      <c r="L196" s="29"/>
      <c r="M196" s="157" t="s">
        <v>1</v>
      </c>
      <c r="N196" s="158" t="s">
        <v>37</v>
      </c>
      <c r="O196" s="159">
        <v>0</v>
      </c>
      <c r="P196" s="159">
        <f t="shared" si="11"/>
        <v>0</v>
      </c>
      <c r="Q196" s="159">
        <v>0</v>
      </c>
      <c r="R196" s="159">
        <f t="shared" si="12"/>
        <v>0</v>
      </c>
      <c r="S196" s="159">
        <v>0</v>
      </c>
      <c r="T196" s="160">
        <f t="shared" si="1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170</v>
      </c>
      <c r="AT196" s="161" t="s">
        <v>166</v>
      </c>
      <c r="AU196" s="161" t="s">
        <v>84</v>
      </c>
      <c r="AY196" s="14" t="s">
        <v>163</v>
      </c>
      <c r="BE196" s="162">
        <f t="shared" si="14"/>
        <v>0</v>
      </c>
      <c r="BF196" s="162">
        <f t="shared" si="15"/>
        <v>0</v>
      </c>
      <c r="BG196" s="162">
        <f t="shared" si="16"/>
        <v>0</v>
      </c>
      <c r="BH196" s="162">
        <f t="shared" si="17"/>
        <v>0</v>
      </c>
      <c r="BI196" s="162">
        <f t="shared" si="18"/>
        <v>0</v>
      </c>
      <c r="BJ196" s="14" t="s">
        <v>84</v>
      </c>
      <c r="BK196" s="163">
        <f t="shared" si="19"/>
        <v>0</v>
      </c>
      <c r="BL196" s="14" t="s">
        <v>170</v>
      </c>
      <c r="BM196" s="161" t="s">
        <v>363</v>
      </c>
    </row>
    <row r="197" spans="1:65" s="12" customFormat="1" ht="22.9" customHeight="1">
      <c r="B197" s="138"/>
      <c r="D197" s="139" t="s">
        <v>70</v>
      </c>
      <c r="E197" s="148" t="s">
        <v>364</v>
      </c>
      <c r="F197" s="148" t="s">
        <v>365</v>
      </c>
      <c r="J197" s="149">
        <f>BK197</f>
        <v>0</v>
      </c>
      <c r="L197" s="138"/>
      <c r="M197" s="142"/>
      <c r="N197" s="143"/>
      <c r="O197" s="143"/>
      <c r="P197" s="144">
        <f>P198</f>
        <v>0</v>
      </c>
      <c r="Q197" s="143"/>
      <c r="R197" s="144">
        <f>R198</f>
        <v>0</v>
      </c>
      <c r="S197" s="143"/>
      <c r="T197" s="145">
        <f>T198</f>
        <v>0</v>
      </c>
      <c r="AR197" s="139" t="s">
        <v>78</v>
      </c>
      <c r="AT197" s="146" t="s">
        <v>70</v>
      </c>
      <c r="AU197" s="146" t="s">
        <v>78</v>
      </c>
      <c r="AY197" s="139" t="s">
        <v>163</v>
      </c>
      <c r="BK197" s="147">
        <f>BK198</f>
        <v>0</v>
      </c>
    </row>
    <row r="198" spans="1:65" s="2" customFormat="1" ht="24.25" customHeight="1">
      <c r="A198" s="28"/>
      <c r="B198" s="150"/>
      <c r="C198" s="151" t="s">
        <v>366</v>
      </c>
      <c r="D198" s="151" t="s">
        <v>166</v>
      </c>
      <c r="E198" s="152" t="s">
        <v>367</v>
      </c>
      <c r="F198" s="153" t="s">
        <v>368</v>
      </c>
      <c r="G198" s="154" t="s">
        <v>197</v>
      </c>
      <c r="H198" s="155">
        <v>0</v>
      </c>
      <c r="I198" s="155">
        <v>34.206000000000003</v>
      </c>
      <c r="J198" s="155">
        <f>ROUND(I198*H198,3)</f>
        <v>0</v>
      </c>
      <c r="K198" s="156"/>
      <c r="L198" s="29"/>
      <c r="M198" s="157" t="s">
        <v>1</v>
      </c>
      <c r="N198" s="158" t="s">
        <v>37</v>
      </c>
      <c r="O198" s="159">
        <v>2.4630000000000001</v>
      </c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1" t="s">
        <v>170</v>
      </c>
      <c r="AT198" s="161" t="s">
        <v>166</v>
      </c>
      <c r="AU198" s="161" t="s">
        <v>84</v>
      </c>
      <c r="AY198" s="14" t="s">
        <v>163</v>
      </c>
      <c r="BE198" s="162">
        <f>IF(N198="základná",J198,0)</f>
        <v>0</v>
      </c>
      <c r="BF198" s="162">
        <f>IF(N198="znížená",J198,0)</f>
        <v>0</v>
      </c>
      <c r="BG198" s="162">
        <f>IF(N198="zákl. prenesená",J198,0)</f>
        <v>0</v>
      </c>
      <c r="BH198" s="162">
        <f>IF(N198="zníž. prenesená",J198,0)</f>
        <v>0</v>
      </c>
      <c r="BI198" s="162">
        <f>IF(N198="nulová",J198,0)</f>
        <v>0</v>
      </c>
      <c r="BJ198" s="14" t="s">
        <v>84</v>
      </c>
      <c r="BK198" s="163">
        <f>ROUND(I198*H198,3)</f>
        <v>0</v>
      </c>
      <c r="BL198" s="14" t="s">
        <v>170</v>
      </c>
      <c r="BM198" s="161" t="s">
        <v>369</v>
      </c>
    </row>
    <row r="199" spans="1:65" s="12" customFormat="1" ht="25.9" customHeight="1">
      <c r="B199" s="138"/>
      <c r="D199" s="139" t="s">
        <v>70</v>
      </c>
      <c r="E199" s="140" t="s">
        <v>370</v>
      </c>
      <c r="F199" s="140" t="s">
        <v>371</v>
      </c>
      <c r="J199" s="141">
        <f>BK199</f>
        <v>0</v>
      </c>
      <c r="L199" s="138"/>
      <c r="M199" s="142"/>
      <c r="N199" s="143"/>
      <c r="O199" s="143"/>
      <c r="P199" s="144">
        <f>P200+P209+P217+P220+P234+P241+P245+P250+P254</f>
        <v>0</v>
      </c>
      <c r="Q199" s="143"/>
      <c r="R199" s="144">
        <f>R200+R209+R217+R220+R234+R241+R245+R250+R254</f>
        <v>0</v>
      </c>
      <c r="S199" s="143"/>
      <c r="T199" s="145">
        <f>T200+T209+T217+T220+T234+T241+T245+T250+T254</f>
        <v>0</v>
      </c>
      <c r="AR199" s="139" t="s">
        <v>84</v>
      </c>
      <c r="AT199" s="146" t="s">
        <v>70</v>
      </c>
      <c r="AU199" s="146" t="s">
        <v>71</v>
      </c>
      <c r="AY199" s="139" t="s">
        <v>163</v>
      </c>
      <c r="BK199" s="147">
        <f>BK200+BK209+BK217+BK220+BK234+BK241+BK245+BK250+BK254</f>
        <v>0</v>
      </c>
    </row>
    <row r="200" spans="1:65" s="12" customFormat="1" ht="22.9" customHeight="1">
      <c r="B200" s="138"/>
      <c r="D200" s="139" t="s">
        <v>70</v>
      </c>
      <c r="E200" s="148" t="s">
        <v>372</v>
      </c>
      <c r="F200" s="148" t="s">
        <v>373</v>
      </c>
      <c r="J200" s="149">
        <f>BK200</f>
        <v>0</v>
      </c>
      <c r="L200" s="138"/>
      <c r="M200" s="142"/>
      <c r="N200" s="143"/>
      <c r="O200" s="143"/>
      <c r="P200" s="144">
        <f>SUM(P201:P208)</f>
        <v>0</v>
      </c>
      <c r="Q200" s="143"/>
      <c r="R200" s="144">
        <f>SUM(R201:R208)</f>
        <v>0</v>
      </c>
      <c r="S200" s="143"/>
      <c r="T200" s="145">
        <f>SUM(T201:T208)</f>
        <v>0</v>
      </c>
      <c r="AR200" s="139" t="s">
        <v>84</v>
      </c>
      <c r="AT200" s="146" t="s">
        <v>70</v>
      </c>
      <c r="AU200" s="146" t="s">
        <v>78</v>
      </c>
      <c r="AY200" s="139" t="s">
        <v>163</v>
      </c>
      <c r="BK200" s="147">
        <f>SUM(BK201:BK208)</f>
        <v>0</v>
      </c>
    </row>
    <row r="201" spans="1:65" s="2" customFormat="1" ht="24.25" customHeight="1">
      <c r="A201" s="28"/>
      <c r="B201" s="150"/>
      <c r="C201" s="151" t="s">
        <v>374</v>
      </c>
      <c r="D201" s="151" t="s">
        <v>166</v>
      </c>
      <c r="E201" s="152" t="s">
        <v>375</v>
      </c>
      <c r="F201" s="153" t="s">
        <v>376</v>
      </c>
      <c r="G201" s="154" t="s">
        <v>188</v>
      </c>
      <c r="H201" s="155">
        <v>0</v>
      </c>
      <c r="I201" s="155">
        <v>0.22</v>
      </c>
      <c r="J201" s="155">
        <f t="shared" ref="J201:J208" si="20">ROUND(I201*H201,3)</f>
        <v>0</v>
      </c>
      <c r="K201" s="156"/>
      <c r="L201" s="29"/>
      <c r="M201" s="157" t="s">
        <v>1</v>
      </c>
      <c r="N201" s="158" t="s">
        <v>37</v>
      </c>
      <c r="O201" s="159">
        <v>1.2999999999999999E-2</v>
      </c>
      <c r="P201" s="159">
        <f t="shared" ref="P201:P208" si="21">O201*H201</f>
        <v>0</v>
      </c>
      <c r="Q201" s="159">
        <v>0</v>
      </c>
      <c r="R201" s="159">
        <f t="shared" ref="R201:R208" si="22">Q201*H201</f>
        <v>0</v>
      </c>
      <c r="S201" s="159">
        <v>0</v>
      </c>
      <c r="T201" s="160">
        <f t="shared" ref="T201:T208" si="23"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209</v>
      </c>
      <c r="AT201" s="161" t="s">
        <v>166</v>
      </c>
      <c r="AU201" s="161" t="s">
        <v>84</v>
      </c>
      <c r="AY201" s="14" t="s">
        <v>163</v>
      </c>
      <c r="BE201" s="162">
        <f t="shared" ref="BE201:BE208" si="24">IF(N201="základná",J201,0)</f>
        <v>0</v>
      </c>
      <c r="BF201" s="162">
        <f t="shared" ref="BF201:BF208" si="25">IF(N201="znížená",J201,0)</f>
        <v>0</v>
      </c>
      <c r="BG201" s="162">
        <f t="shared" ref="BG201:BG208" si="26">IF(N201="zákl. prenesená",J201,0)</f>
        <v>0</v>
      </c>
      <c r="BH201" s="162">
        <f t="shared" ref="BH201:BH208" si="27">IF(N201="zníž. prenesená",J201,0)</f>
        <v>0</v>
      </c>
      <c r="BI201" s="162">
        <f t="shared" ref="BI201:BI208" si="28">IF(N201="nulová",J201,0)</f>
        <v>0</v>
      </c>
      <c r="BJ201" s="14" t="s">
        <v>84</v>
      </c>
      <c r="BK201" s="163">
        <f t="shared" ref="BK201:BK208" si="29">ROUND(I201*H201,3)</f>
        <v>0</v>
      </c>
      <c r="BL201" s="14" t="s">
        <v>209</v>
      </c>
      <c r="BM201" s="161" t="s">
        <v>377</v>
      </c>
    </row>
    <row r="202" spans="1:65" s="2" customFormat="1" ht="24.25" customHeight="1">
      <c r="A202" s="28"/>
      <c r="B202" s="150"/>
      <c r="C202" s="164" t="s">
        <v>378</v>
      </c>
      <c r="D202" s="164" t="s">
        <v>282</v>
      </c>
      <c r="E202" s="165" t="s">
        <v>379</v>
      </c>
      <c r="F202" s="166" t="s">
        <v>380</v>
      </c>
      <c r="G202" s="167" t="s">
        <v>381</v>
      </c>
      <c r="H202" s="168">
        <v>0</v>
      </c>
      <c r="I202" s="168">
        <v>4.4169999999999998</v>
      </c>
      <c r="J202" s="168">
        <f t="shared" si="20"/>
        <v>0</v>
      </c>
      <c r="K202" s="169"/>
      <c r="L202" s="170"/>
      <c r="M202" s="171" t="s">
        <v>1</v>
      </c>
      <c r="N202" s="172" t="s">
        <v>37</v>
      </c>
      <c r="O202" s="159">
        <v>0</v>
      </c>
      <c r="P202" s="159">
        <f t="shared" si="21"/>
        <v>0</v>
      </c>
      <c r="Q202" s="159">
        <v>1E-3</v>
      </c>
      <c r="R202" s="159">
        <f t="shared" si="22"/>
        <v>0</v>
      </c>
      <c r="S202" s="159">
        <v>0</v>
      </c>
      <c r="T202" s="160">
        <f t="shared" si="23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1" t="s">
        <v>292</v>
      </c>
      <c r="AT202" s="161" t="s">
        <v>282</v>
      </c>
      <c r="AU202" s="161" t="s">
        <v>84</v>
      </c>
      <c r="AY202" s="14" t="s">
        <v>163</v>
      </c>
      <c r="BE202" s="162">
        <f t="shared" si="24"/>
        <v>0</v>
      </c>
      <c r="BF202" s="162">
        <f t="shared" si="25"/>
        <v>0</v>
      </c>
      <c r="BG202" s="162">
        <f t="shared" si="26"/>
        <v>0</v>
      </c>
      <c r="BH202" s="162">
        <f t="shared" si="27"/>
        <v>0</v>
      </c>
      <c r="BI202" s="162">
        <f t="shared" si="28"/>
        <v>0</v>
      </c>
      <c r="BJ202" s="14" t="s">
        <v>84</v>
      </c>
      <c r="BK202" s="163">
        <f t="shared" si="29"/>
        <v>0</v>
      </c>
      <c r="BL202" s="14" t="s">
        <v>209</v>
      </c>
      <c r="BM202" s="161" t="s">
        <v>382</v>
      </c>
    </row>
    <row r="203" spans="1:65" s="2" customFormat="1" ht="24.25" customHeight="1">
      <c r="A203" s="28"/>
      <c r="B203" s="150"/>
      <c r="C203" s="151" t="s">
        <v>383</v>
      </c>
      <c r="D203" s="151" t="s">
        <v>166</v>
      </c>
      <c r="E203" s="152" t="s">
        <v>384</v>
      </c>
      <c r="F203" s="153" t="s">
        <v>385</v>
      </c>
      <c r="G203" s="154" t="s">
        <v>188</v>
      </c>
      <c r="H203" s="155">
        <v>0</v>
      </c>
      <c r="I203" s="155">
        <v>3.95</v>
      </c>
      <c r="J203" s="155">
        <f t="shared" si="20"/>
        <v>0</v>
      </c>
      <c r="K203" s="156"/>
      <c r="L203" s="29"/>
      <c r="M203" s="157" t="s">
        <v>1</v>
      </c>
      <c r="N203" s="158" t="s">
        <v>37</v>
      </c>
      <c r="O203" s="159">
        <v>0.21099999999999999</v>
      </c>
      <c r="P203" s="159">
        <f t="shared" si="21"/>
        <v>0</v>
      </c>
      <c r="Q203" s="159">
        <v>5.4000000000000001E-4</v>
      </c>
      <c r="R203" s="159">
        <f t="shared" si="22"/>
        <v>0</v>
      </c>
      <c r="S203" s="159">
        <v>0</v>
      </c>
      <c r="T203" s="160">
        <f t="shared" si="23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1" t="s">
        <v>209</v>
      </c>
      <c r="AT203" s="161" t="s">
        <v>166</v>
      </c>
      <c r="AU203" s="161" t="s">
        <v>84</v>
      </c>
      <c r="AY203" s="14" t="s">
        <v>163</v>
      </c>
      <c r="BE203" s="162">
        <f t="shared" si="24"/>
        <v>0</v>
      </c>
      <c r="BF203" s="162">
        <f t="shared" si="25"/>
        <v>0</v>
      </c>
      <c r="BG203" s="162">
        <f t="shared" si="26"/>
        <v>0</v>
      </c>
      <c r="BH203" s="162">
        <f t="shared" si="27"/>
        <v>0</v>
      </c>
      <c r="BI203" s="162">
        <f t="shared" si="28"/>
        <v>0</v>
      </c>
      <c r="BJ203" s="14" t="s">
        <v>84</v>
      </c>
      <c r="BK203" s="163">
        <f t="shared" si="29"/>
        <v>0</v>
      </c>
      <c r="BL203" s="14" t="s">
        <v>209</v>
      </c>
      <c r="BM203" s="161" t="s">
        <v>386</v>
      </c>
    </row>
    <row r="204" spans="1:65" s="2" customFormat="1" ht="14.5" customHeight="1">
      <c r="A204" s="28"/>
      <c r="B204" s="150"/>
      <c r="C204" s="164" t="s">
        <v>387</v>
      </c>
      <c r="D204" s="164" t="s">
        <v>282</v>
      </c>
      <c r="E204" s="165" t="s">
        <v>388</v>
      </c>
      <c r="F204" s="166" t="s">
        <v>389</v>
      </c>
      <c r="G204" s="167" t="s">
        <v>188</v>
      </c>
      <c r="H204" s="168">
        <v>0</v>
      </c>
      <c r="I204" s="168">
        <v>5.827</v>
      </c>
      <c r="J204" s="168">
        <f t="shared" si="20"/>
        <v>0</v>
      </c>
      <c r="K204" s="169"/>
      <c r="L204" s="170"/>
      <c r="M204" s="171" t="s">
        <v>1</v>
      </c>
      <c r="N204" s="172" t="s">
        <v>37</v>
      </c>
      <c r="O204" s="159">
        <v>0</v>
      </c>
      <c r="P204" s="159">
        <f t="shared" si="21"/>
        <v>0</v>
      </c>
      <c r="Q204" s="159">
        <v>4.4999999999999997E-3</v>
      </c>
      <c r="R204" s="159">
        <f t="shared" si="22"/>
        <v>0</v>
      </c>
      <c r="S204" s="159">
        <v>0</v>
      </c>
      <c r="T204" s="160">
        <f t="shared" si="23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292</v>
      </c>
      <c r="AT204" s="161" t="s">
        <v>282</v>
      </c>
      <c r="AU204" s="161" t="s">
        <v>84</v>
      </c>
      <c r="AY204" s="14" t="s">
        <v>163</v>
      </c>
      <c r="BE204" s="162">
        <f t="shared" si="24"/>
        <v>0</v>
      </c>
      <c r="BF204" s="162">
        <f t="shared" si="25"/>
        <v>0</v>
      </c>
      <c r="BG204" s="162">
        <f t="shared" si="26"/>
        <v>0</v>
      </c>
      <c r="BH204" s="162">
        <f t="shared" si="27"/>
        <v>0</v>
      </c>
      <c r="BI204" s="162">
        <f t="shared" si="28"/>
        <v>0</v>
      </c>
      <c r="BJ204" s="14" t="s">
        <v>84</v>
      </c>
      <c r="BK204" s="163">
        <f t="shared" si="29"/>
        <v>0</v>
      </c>
      <c r="BL204" s="14" t="s">
        <v>209</v>
      </c>
      <c r="BM204" s="161" t="s">
        <v>390</v>
      </c>
    </row>
    <row r="205" spans="1:65" s="2" customFormat="1" ht="24.25" customHeight="1">
      <c r="A205" s="28"/>
      <c r="B205" s="150"/>
      <c r="C205" s="151" t="s">
        <v>391</v>
      </c>
      <c r="D205" s="151" t="s">
        <v>166</v>
      </c>
      <c r="E205" s="152" t="s">
        <v>392</v>
      </c>
      <c r="F205" s="153" t="s">
        <v>393</v>
      </c>
      <c r="G205" s="154" t="s">
        <v>188</v>
      </c>
      <c r="H205" s="155">
        <v>0</v>
      </c>
      <c r="I205" s="155">
        <v>1.8660000000000001</v>
      </c>
      <c r="J205" s="155">
        <f t="shared" si="20"/>
        <v>0</v>
      </c>
      <c r="K205" s="156"/>
      <c r="L205" s="29"/>
      <c r="M205" s="157" t="s">
        <v>1</v>
      </c>
      <c r="N205" s="158" t="s">
        <v>37</v>
      </c>
      <c r="O205" s="159">
        <v>0.11</v>
      </c>
      <c r="P205" s="159">
        <f t="shared" si="21"/>
        <v>0</v>
      </c>
      <c r="Q205" s="159">
        <v>0</v>
      </c>
      <c r="R205" s="159">
        <f t="shared" si="22"/>
        <v>0</v>
      </c>
      <c r="S205" s="159">
        <v>0</v>
      </c>
      <c r="T205" s="160">
        <f t="shared" si="2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1" t="s">
        <v>209</v>
      </c>
      <c r="AT205" s="161" t="s">
        <v>166</v>
      </c>
      <c r="AU205" s="161" t="s">
        <v>84</v>
      </c>
      <c r="AY205" s="14" t="s">
        <v>163</v>
      </c>
      <c r="BE205" s="162">
        <f t="shared" si="24"/>
        <v>0</v>
      </c>
      <c r="BF205" s="162">
        <f t="shared" si="25"/>
        <v>0</v>
      </c>
      <c r="BG205" s="162">
        <f t="shared" si="26"/>
        <v>0</v>
      </c>
      <c r="BH205" s="162">
        <f t="shared" si="27"/>
        <v>0</v>
      </c>
      <c r="BI205" s="162">
        <f t="shared" si="28"/>
        <v>0</v>
      </c>
      <c r="BJ205" s="14" t="s">
        <v>84</v>
      </c>
      <c r="BK205" s="163">
        <f t="shared" si="29"/>
        <v>0</v>
      </c>
      <c r="BL205" s="14" t="s">
        <v>209</v>
      </c>
      <c r="BM205" s="161" t="s">
        <v>394</v>
      </c>
    </row>
    <row r="206" spans="1:65" s="2" customFormat="1" ht="24.25" customHeight="1">
      <c r="A206" s="28"/>
      <c r="B206" s="150"/>
      <c r="C206" s="164" t="s">
        <v>395</v>
      </c>
      <c r="D206" s="164" t="s">
        <v>282</v>
      </c>
      <c r="E206" s="165" t="s">
        <v>396</v>
      </c>
      <c r="F206" s="166" t="s">
        <v>397</v>
      </c>
      <c r="G206" s="167" t="s">
        <v>285</v>
      </c>
      <c r="H206" s="168">
        <v>0</v>
      </c>
      <c r="I206" s="168">
        <v>4.45</v>
      </c>
      <c r="J206" s="168">
        <f t="shared" si="20"/>
        <v>0</v>
      </c>
      <c r="K206" s="169"/>
      <c r="L206" s="170"/>
      <c r="M206" s="171" t="s">
        <v>1</v>
      </c>
      <c r="N206" s="172" t="s">
        <v>37</v>
      </c>
      <c r="O206" s="159">
        <v>0</v>
      </c>
      <c r="P206" s="159">
        <f t="shared" si="21"/>
        <v>0</v>
      </c>
      <c r="Q206" s="159">
        <v>1E-3</v>
      </c>
      <c r="R206" s="159">
        <f t="shared" si="22"/>
        <v>0</v>
      </c>
      <c r="S206" s="159">
        <v>0</v>
      </c>
      <c r="T206" s="160">
        <f t="shared" si="2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292</v>
      </c>
      <c r="AT206" s="161" t="s">
        <v>282</v>
      </c>
      <c r="AU206" s="161" t="s">
        <v>84</v>
      </c>
      <c r="AY206" s="14" t="s">
        <v>163</v>
      </c>
      <c r="BE206" s="162">
        <f t="shared" si="24"/>
        <v>0</v>
      </c>
      <c r="BF206" s="162">
        <f t="shared" si="25"/>
        <v>0</v>
      </c>
      <c r="BG206" s="162">
        <f t="shared" si="26"/>
        <v>0</v>
      </c>
      <c r="BH206" s="162">
        <f t="shared" si="27"/>
        <v>0</v>
      </c>
      <c r="BI206" s="162">
        <f t="shared" si="28"/>
        <v>0</v>
      </c>
      <c r="BJ206" s="14" t="s">
        <v>84</v>
      </c>
      <c r="BK206" s="163">
        <f t="shared" si="29"/>
        <v>0</v>
      </c>
      <c r="BL206" s="14" t="s">
        <v>209</v>
      </c>
      <c r="BM206" s="161" t="s">
        <v>398</v>
      </c>
    </row>
    <row r="207" spans="1:65" s="2" customFormat="1" ht="24.25" customHeight="1">
      <c r="A207" s="28"/>
      <c r="B207" s="150"/>
      <c r="C207" s="164" t="s">
        <v>399</v>
      </c>
      <c r="D207" s="164" t="s">
        <v>282</v>
      </c>
      <c r="E207" s="165" t="s">
        <v>400</v>
      </c>
      <c r="F207" s="166" t="s">
        <v>401</v>
      </c>
      <c r="G207" s="167" t="s">
        <v>230</v>
      </c>
      <c r="H207" s="168">
        <v>0</v>
      </c>
      <c r="I207" s="168">
        <v>1.802</v>
      </c>
      <c r="J207" s="168">
        <f t="shared" si="20"/>
        <v>0</v>
      </c>
      <c r="K207" s="169"/>
      <c r="L207" s="170"/>
      <c r="M207" s="171" t="s">
        <v>1</v>
      </c>
      <c r="N207" s="172" t="s">
        <v>37</v>
      </c>
      <c r="O207" s="159">
        <v>0</v>
      </c>
      <c r="P207" s="159">
        <f t="shared" si="21"/>
        <v>0</v>
      </c>
      <c r="Q207" s="159">
        <v>5.0000000000000002E-5</v>
      </c>
      <c r="R207" s="159">
        <f t="shared" si="22"/>
        <v>0</v>
      </c>
      <c r="S207" s="159">
        <v>0</v>
      </c>
      <c r="T207" s="160">
        <f t="shared" si="2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1" t="s">
        <v>292</v>
      </c>
      <c r="AT207" s="161" t="s">
        <v>282</v>
      </c>
      <c r="AU207" s="161" t="s">
        <v>84</v>
      </c>
      <c r="AY207" s="14" t="s">
        <v>163</v>
      </c>
      <c r="BE207" s="162">
        <f t="shared" si="24"/>
        <v>0</v>
      </c>
      <c r="BF207" s="162">
        <f t="shared" si="25"/>
        <v>0</v>
      </c>
      <c r="BG207" s="162">
        <f t="shared" si="26"/>
        <v>0</v>
      </c>
      <c r="BH207" s="162">
        <f t="shared" si="27"/>
        <v>0</v>
      </c>
      <c r="BI207" s="162">
        <f t="shared" si="28"/>
        <v>0</v>
      </c>
      <c r="BJ207" s="14" t="s">
        <v>84</v>
      </c>
      <c r="BK207" s="163">
        <f t="shared" si="29"/>
        <v>0</v>
      </c>
      <c r="BL207" s="14" t="s">
        <v>209</v>
      </c>
      <c r="BM207" s="161" t="s">
        <v>402</v>
      </c>
    </row>
    <row r="208" spans="1:65" s="2" customFormat="1" ht="24.25" customHeight="1">
      <c r="A208" s="28"/>
      <c r="B208" s="150"/>
      <c r="C208" s="151" t="s">
        <v>403</v>
      </c>
      <c r="D208" s="151" t="s">
        <v>166</v>
      </c>
      <c r="E208" s="152" t="s">
        <v>404</v>
      </c>
      <c r="F208" s="153" t="s">
        <v>405</v>
      </c>
      <c r="G208" s="154" t="s">
        <v>197</v>
      </c>
      <c r="H208" s="155">
        <v>0</v>
      </c>
      <c r="I208" s="155">
        <v>30.055</v>
      </c>
      <c r="J208" s="155">
        <f t="shared" si="20"/>
        <v>0</v>
      </c>
      <c r="K208" s="156"/>
      <c r="L208" s="29"/>
      <c r="M208" s="157" t="s">
        <v>1</v>
      </c>
      <c r="N208" s="158" t="s">
        <v>37</v>
      </c>
      <c r="O208" s="159">
        <v>1.579</v>
      </c>
      <c r="P208" s="159">
        <f t="shared" si="21"/>
        <v>0</v>
      </c>
      <c r="Q208" s="159">
        <v>0</v>
      </c>
      <c r="R208" s="159">
        <f t="shared" si="22"/>
        <v>0</v>
      </c>
      <c r="S208" s="159">
        <v>0</v>
      </c>
      <c r="T208" s="160">
        <f t="shared" si="2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209</v>
      </c>
      <c r="AT208" s="161" t="s">
        <v>166</v>
      </c>
      <c r="AU208" s="161" t="s">
        <v>84</v>
      </c>
      <c r="AY208" s="14" t="s">
        <v>163</v>
      </c>
      <c r="BE208" s="162">
        <f t="shared" si="24"/>
        <v>0</v>
      </c>
      <c r="BF208" s="162">
        <f t="shared" si="25"/>
        <v>0</v>
      </c>
      <c r="BG208" s="162">
        <f t="shared" si="26"/>
        <v>0</v>
      </c>
      <c r="BH208" s="162">
        <f t="shared" si="27"/>
        <v>0</v>
      </c>
      <c r="BI208" s="162">
        <f t="shared" si="28"/>
        <v>0</v>
      </c>
      <c r="BJ208" s="14" t="s">
        <v>84</v>
      </c>
      <c r="BK208" s="163">
        <f t="shared" si="29"/>
        <v>0</v>
      </c>
      <c r="BL208" s="14" t="s">
        <v>209</v>
      </c>
      <c r="BM208" s="161" t="s">
        <v>406</v>
      </c>
    </row>
    <row r="209" spans="1:65" s="12" customFormat="1" ht="22.9" customHeight="1">
      <c r="B209" s="138"/>
      <c r="D209" s="139" t="s">
        <v>70</v>
      </c>
      <c r="E209" s="148" t="s">
        <v>407</v>
      </c>
      <c r="F209" s="148" t="s">
        <v>408</v>
      </c>
      <c r="J209" s="149">
        <f>BK209</f>
        <v>0</v>
      </c>
      <c r="L209" s="138"/>
      <c r="M209" s="142"/>
      <c r="N209" s="143"/>
      <c r="O209" s="143"/>
      <c r="P209" s="144">
        <f>SUM(P210:P216)</f>
        <v>0</v>
      </c>
      <c r="Q209" s="143"/>
      <c r="R209" s="144">
        <f>SUM(R210:R216)</f>
        <v>0</v>
      </c>
      <c r="S209" s="143"/>
      <c r="T209" s="145">
        <f>SUM(T210:T216)</f>
        <v>0</v>
      </c>
      <c r="AR209" s="139" t="s">
        <v>84</v>
      </c>
      <c r="AT209" s="146" t="s">
        <v>70</v>
      </c>
      <c r="AU209" s="146" t="s">
        <v>78</v>
      </c>
      <c r="AY209" s="139" t="s">
        <v>163</v>
      </c>
      <c r="BK209" s="147">
        <f>SUM(BK210:BK216)</f>
        <v>0</v>
      </c>
    </row>
    <row r="210" spans="1:65" s="2" customFormat="1" ht="14.5" customHeight="1">
      <c r="A210" s="28"/>
      <c r="B210" s="150"/>
      <c r="C210" s="151" t="s">
        <v>409</v>
      </c>
      <c r="D210" s="151" t="s">
        <v>166</v>
      </c>
      <c r="E210" s="152" t="s">
        <v>410</v>
      </c>
      <c r="F210" s="153" t="s">
        <v>411</v>
      </c>
      <c r="G210" s="154" t="s">
        <v>188</v>
      </c>
      <c r="H210" s="155">
        <v>0</v>
      </c>
      <c r="I210" s="155">
        <v>0.77600000000000002</v>
      </c>
      <c r="J210" s="155">
        <f t="shared" ref="J210:J216" si="30">ROUND(I210*H210,3)</f>
        <v>0</v>
      </c>
      <c r="K210" s="156"/>
      <c r="L210" s="29"/>
      <c r="M210" s="157" t="s">
        <v>1</v>
      </c>
      <c r="N210" s="158" t="s">
        <v>37</v>
      </c>
      <c r="O210" s="159">
        <v>4.4999999999999998E-2</v>
      </c>
      <c r="P210" s="159">
        <f t="shared" ref="P210:P216" si="31">O210*H210</f>
        <v>0</v>
      </c>
      <c r="Q210" s="159">
        <v>0</v>
      </c>
      <c r="R210" s="159">
        <f t="shared" ref="R210:R216" si="32">Q210*H210</f>
        <v>0</v>
      </c>
      <c r="S210" s="159">
        <v>0</v>
      </c>
      <c r="T210" s="160">
        <f t="shared" ref="T210:T216" si="33"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209</v>
      </c>
      <c r="AT210" s="161" t="s">
        <v>166</v>
      </c>
      <c r="AU210" s="161" t="s">
        <v>84</v>
      </c>
      <c r="AY210" s="14" t="s">
        <v>163</v>
      </c>
      <c r="BE210" s="162">
        <f t="shared" ref="BE210:BE216" si="34">IF(N210="základná",J210,0)</f>
        <v>0</v>
      </c>
      <c r="BF210" s="162">
        <f t="shared" ref="BF210:BF216" si="35">IF(N210="znížená",J210,0)</f>
        <v>0</v>
      </c>
      <c r="BG210" s="162">
        <f t="shared" ref="BG210:BG216" si="36">IF(N210="zákl. prenesená",J210,0)</f>
        <v>0</v>
      </c>
      <c r="BH210" s="162">
        <f t="shared" ref="BH210:BH216" si="37">IF(N210="zníž. prenesená",J210,0)</f>
        <v>0</v>
      </c>
      <c r="BI210" s="162">
        <f t="shared" ref="BI210:BI216" si="38">IF(N210="nulová",J210,0)</f>
        <v>0</v>
      </c>
      <c r="BJ210" s="14" t="s">
        <v>84</v>
      </c>
      <c r="BK210" s="163">
        <f t="shared" ref="BK210:BK216" si="39">ROUND(I210*H210,3)</f>
        <v>0</v>
      </c>
      <c r="BL210" s="14" t="s">
        <v>209</v>
      </c>
      <c r="BM210" s="161" t="s">
        <v>412</v>
      </c>
    </row>
    <row r="211" spans="1:65" s="2" customFormat="1" ht="14.5" customHeight="1">
      <c r="A211" s="28"/>
      <c r="B211" s="150"/>
      <c r="C211" s="164" t="s">
        <v>413</v>
      </c>
      <c r="D211" s="164" t="s">
        <v>282</v>
      </c>
      <c r="E211" s="165" t="s">
        <v>414</v>
      </c>
      <c r="F211" s="166" t="s">
        <v>415</v>
      </c>
      <c r="G211" s="167" t="s">
        <v>188</v>
      </c>
      <c r="H211" s="168">
        <v>0</v>
      </c>
      <c r="I211" s="168">
        <v>0.57799999999999996</v>
      </c>
      <c r="J211" s="168">
        <f t="shared" si="30"/>
        <v>0</v>
      </c>
      <c r="K211" s="169"/>
      <c r="L211" s="170"/>
      <c r="M211" s="171" t="s">
        <v>1</v>
      </c>
      <c r="N211" s="172" t="s">
        <v>37</v>
      </c>
      <c r="O211" s="159">
        <v>0</v>
      </c>
      <c r="P211" s="159">
        <f t="shared" si="31"/>
        <v>0</v>
      </c>
      <c r="Q211" s="159">
        <v>1E-4</v>
      </c>
      <c r="R211" s="159">
        <f t="shared" si="32"/>
        <v>0</v>
      </c>
      <c r="S211" s="159">
        <v>0</v>
      </c>
      <c r="T211" s="160">
        <f t="shared" si="3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292</v>
      </c>
      <c r="AT211" s="161" t="s">
        <v>282</v>
      </c>
      <c r="AU211" s="161" t="s">
        <v>84</v>
      </c>
      <c r="AY211" s="14" t="s">
        <v>163</v>
      </c>
      <c r="BE211" s="162">
        <f t="shared" si="34"/>
        <v>0</v>
      </c>
      <c r="BF211" s="162">
        <f t="shared" si="35"/>
        <v>0</v>
      </c>
      <c r="BG211" s="162">
        <f t="shared" si="36"/>
        <v>0</v>
      </c>
      <c r="BH211" s="162">
        <f t="shared" si="37"/>
        <v>0</v>
      </c>
      <c r="BI211" s="162">
        <f t="shared" si="38"/>
        <v>0</v>
      </c>
      <c r="BJ211" s="14" t="s">
        <v>84</v>
      </c>
      <c r="BK211" s="163">
        <f t="shared" si="39"/>
        <v>0</v>
      </c>
      <c r="BL211" s="14" t="s">
        <v>209</v>
      </c>
      <c r="BM211" s="161" t="s">
        <v>416</v>
      </c>
    </row>
    <row r="212" spans="1:65" s="2" customFormat="1" ht="24.25" customHeight="1">
      <c r="A212" s="28"/>
      <c r="B212" s="150"/>
      <c r="C212" s="151" t="s">
        <v>417</v>
      </c>
      <c r="D212" s="151" t="s">
        <v>166</v>
      </c>
      <c r="E212" s="152" t="s">
        <v>418</v>
      </c>
      <c r="F212" s="153" t="s">
        <v>419</v>
      </c>
      <c r="G212" s="154" t="s">
        <v>188</v>
      </c>
      <c r="H212" s="155">
        <v>0</v>
      </c>
      <c r="I212" s="155">
        <v>0.94</v>
      </c>
      <c r="J212" s="155">
        <f t="shared" si="30"/>
        <v>0</v>
      </c>
      <c r="K212" s="156"/>
      <c r="L212" s="29"/>
      <c r="M212" s="157" t="s">
        <v>1</v>
      </c>
      <c r="N212" s="158" t="s">
        <v>37</v>
      </c>
      <c r="O212" s="159">
        <v>6.5000000000000002E-2</v>
      </c>
      <c r="P212" s="159">
        <f t="shared" si="31"/>
        <v>0</v>
      </c>
      <c r="Q212" s="159">
        <v>0</v>
      </c>
      <c r="R212" s="159">
        <f t="shared" si="32"/>
        <v>0</v>
      </c>
      <c r="S212" s="159">
        <v>0</v>
      </c>
      <c r="T212" s="160">
        <f t="shared" si="3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1" t="s">
        <v>209</v>
      </c>
      <c r="AT212" s="161" t="s">
        <v>166</v>
      </c>
      <c r="AU212" s="161" t="s">
        <v>84</v>
      </c>
      <c r="AY212" s="14" t="s">
        <v>163</v>
      </c>
      <c r="BE212" s="162">
        <f t="shared" si="34"/>
        <v>0</v>
      </c>
      <c r="BF212" s="162">
        <f t="shared" si="35"/>
        <v>0</v>
      </c>
      <c r="BG212" s="162">
        <f t="shared" si="36"/>
        <v>0</v>
      </c>
      <c r="BH212" s="162">
        <f t="shared" si="37"/>
        <v>0</v>
      </c>
      <c r="BI212" s="162">
        <f t="shared" si="38"/>
        <v>0</v>
      </c>
      <c r="BJ212" s="14" t="s">
        <v>84</v>
      </c>
      <c r="BK212" s="163">
        <f t="shared" si="39"/>
        <v>0</v>
      </c>
      <c r="BL212" s="14" t="s">
        <v>209</v>
      </c>
      <c r="BM212" s="161" t="s">
        <v>420</v>
      </c>
    </row>
    <row r="213" spans="1:65" s="2" customFormat="1" ht="24.25" customHeight="1">
      <c r="A213" s="28"/>
      <c r="B213" s="150"/>
      <c r="C213" s="164" t="s">
        <v>421</v>
      </c>
      <c r="D213" s="164" t="s">
        <v>282</v>
      </c>
      <c r="E213" s="165" t="s">
        <v>422</v>
      </c>
      <c r="F213" s="166" t="s">
        <v>423</v>
      </c>
      <c r="G213" s="167" t="s">
        <v>188</v>
      </c>
      <c r="H213" s="168">
        <v>0</v>
      </c>
      <c r="I213" s="168">
        <v>6.8760000000000003</v>
      </c>
      <c r="J213" s="168">
        <f t="shared" si="30"/>
        <v>0</v>
      </c>
      <c r="K213" s="169"/>
      <c r="L213" s="170"/>
      <c r="M213" s="171" t="s">
        <v>1</v>
      </c>
      <c r="N213" s="172" t="s">
        <v>37</v>
      </c>
      <c r="O213" s="159">
        <v>0</v>
      </c>
      <c r="P213" s="159">
        <f t="shared" si="31"/>
        <v>0</v>
      </c>
      <c r="Q213" s="159">
        <v>9.8999999999999999E-4</v>
      </c>
      <c r="R213" s="159">
        <f t="shared" si="32"/>
        <v>0</v>
      </c>
      <c r="S213" s="159">
        <v>0</v>
      </c>
      <c r="T213" s="160">
        <f t="shared" si="3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292</v>
      </c>
      <c r="AT213" s="161" t="s">
        <v>282</v>
      </c>
      <c r="AU213" s="161" t="s">
        <v>84</v>
      </c>
      <c r="AY213" s="14" t="s">
        <v>163</v>
      </c>
      <c r="BE213" s="162">
        <f t="shared" si="34"/>
        <v>0</v>
      </c>
      <c r="BF213" s="162">
        <f t="shared" si="35"/>
        <v>0</v>
      </c>
      <c r="BG213" s="162">
        <f t="shared" si="36"/>
        <v>0</v>
      </c>
      <c r="BH213" s="162">
        <f t="shared" si="37"/>
        <v>0</v>
      </c>
      <c r="BI213" s="162">
        <f t="shared" si="38"/>
        <v>0</v>
      </c>
      <c r="BJ213" s="14" t="s">
        <v>84</v>
      </c>
      <c r="BK213" s="163">
        <f t="shared" si="39"/>
        <v>0</v>
      </c>
      <c r="BL213" s="14" t="s">
        <v>209</v>
      </c>
      <c r="BM213" s="161" t="s">
        <v>424</v>
      </c>
    </row>
    <row r="214" spans="1:65" s="2" customFormat="1" ht="24.25" customHeight="1">
      <c r="A214" s="28"/>
      <c r="B214" s="150"/>
      <c r="C214" s="151" t="s">
        <v>425</v>
      </c>
      <c r="D214" s="151" t="s">
        <v>166</v>
      </c>
      <c r="E214" s="152" t="s">
        <v>426</v>
      </c>
      <c r="F214" s="153" t="s">
        <v>427</v>
      </c>
      <c r="G214" s="154" t="s">
        <v>188</v>
      </c>
      <c r="H214" s="155">
        <v>0</v>
      </c>
      <c r="I214" s="155">
        <v>1.911</v>
      </c>
      <c r="J214" s="155">
        <f t="shared" si="30"/>
        <v>0</v>
      </c>
      <c r="K214" s="156"/>
      <c r="L214" s="29"/>
      <c r="M214" s="157" t="s">
        <v>1</v>
      </c>
      <c r="N214" s="158" t="s">
        <v>37</v>
      </c>
      <c r="O214" s="159">
        <v>0.13100000000000001</v>
      </c>
      <c r="P214" s="159">
        <f t="shared" si="31"/>
        <v>0</v>
      </c>
      <c r="Q214" s="159">
        <v>0</v>
      </c>
      <c r="R214" s="159">
        <f t="shared" si="32"/>
        <v>0</v>
      </c>
      <c r="S214" s="159">
        <v>0</v>
      </c>
      <c r="T214" s="160">
        <f t="shared" si="3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209</v>
      </c>
      <c r="AT214" s="161" t="s">
        <v>166</v>
      </c>
      <c r="AU214" s="161" t="s">
        <v>84</v>
      </c>
      <c r="AY214" s="14" t="s">
        <v>163</v>
      </c>
      <c r="BE214" s="162">
        <f t="shared" si="34"/>
        <v>0</v>
      </c>
      <c r="BF214" s="162">
        <f t="shared" si="35"/>
        <v>0</v>
      </c>
      <c r="BG214" s="162">
        <f t="shared" si="36"/>
        <v>0</v>
      </c>
      <c r="BH214" s="162">
        <f t="shared" si="37"/>
        <v>0</v>
      </c>
      <c r="BI214" s="162">
        <f t="shared" si="38"/>
        <v>0</v>
      </c>
      <c r="BJ214" s="14" t="s">
        <v>84</v>
      </c>
      <c r="BK214" s="163">
        <f t="shared" si="39"/>
        <v>0</v>
      </c>
      <c r="BL214" s="14" t="s">
        <v>209</v>
      </c>
      <c r="BM214" s="161" t="s">
        <v>428</v>
      </c>
    </row>
    <row r="215" spans="1:65" s="2" customFormat="1" ht="24.25" customHeight="1">
      <c r="A215" s="28"/>
      <c r="B215" s="150"/>
      <c r="C215" s="164" t="s">
        <v>429</v>
      </c>
      <c r="D215" s="164" t="s">
        <v>282</v>
      </c>
      <c r="E215" s="165" t="s">
        <v>430</v>
      </c>
      <c r="F215" s="166" t="s">
        <v>431</v>
      </c>
      <c r="G215" s="167" t="s">
        <v>188</v>
      </c>
      <c r="H215" s="168">
        <v>0</v>
      </c>
      <c r="I215" s="168">
        <v>5.0460000000000003</v>
      </c>
      <c r="J215" s="168">
        <f t="shared" si="30"/>
        <v>0</v>
      </c>
      <c r="K215" s="169"/>
      <c r="L215" s="170"/>
      <c r="M215" s="171" t="s">
        <v>1</v>
      </c>
      <c r="N215" s="172" t="s">
        <v>37</v>
      </c>
      <c r="O215" s="159">
        <v>0</v>
      </c>
      <c r="P215" s="159">
        <f t="shared" si="31"/>
        <v>0</v>
      </c>
      <c r="Q215" s="159">
        <v>5.9999999999999995E-4</v>
      </c>
      <c r="R215" s="159">
        <f t="shared" si="32"/>
        <v>0</v>
      </c>
      <c r="S215" s="159">
        <v>0</v>
      </c>
      <c r="T215" s="160">
        <f t="shared" si="3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292</v>
      </c>
      <c r="AT215" s="161" t="s">
        <v>282</v>
      </c>
      <c r="AU215" s="161" t="s">
        <v>84</v>
      </c>
      <c r="AY215" s="14" t="s">
        <v>163</v>
      </c>
      <c r="BE215" s="162">
        <f t="shared" si="34"/>
        <v>0</v>
      </c>
      <c r="BF215" s="162">
        <f t="shared" si="35"/>
        <v>0</v>
      </c>
      <c r="BG215" s="162">
        <f t="shared" si="36"/>
        <v>0</v>
      </c>
      <c r="BH215" s="162">
        <f t="shared" si="37"/>
        <v>0</v>
      </c>
      <c r="BI215" s="162">
        <f t="shared" si="38"/>
        <v>0</v>
      </c>
      <c r="BJ215" s="14" t="s">
        <v>84</v>
      </c>
      <c r="BK215" s="163">
        <f t="shared" si="39"/>
        <v>0</v>
      </c>
      <c r="BL215" s="14" t="s">
        <v>209</v>
      </c>
      <c r="BM215" s="161" t="s">
        <v>432</v>
      </c>
    </row>
    <row r="216" spans="1:65" s="2" customFormat="1" ht="24.25" customHeight="1">
      <c r="A216" s="28"/>
      <c r="B216" s="150"/>
      <c r="C216" s="151" t="s">
        <v>433</v>
      </c>
      <c r="D216" s="151" t="s">
        <v>166</v>
      </c>
      <c r="E216" s="152" t="s">
        <v>434</v>
      </c>
      <c r="F216" s="153" t="s">
        <v>435</v>
      </c>
      <c r="G216" s="154" t="s">
        <v>197</v>
      </c>
      <c r="H216" s="155">
        <v>0</v>
      </c>
      <c r="I216" s="155">
        <v>31.119</v>
      </c>
      <c r="J216" s="155">
        <f t="shared" si="30"/>
        <v>0</v>
      </c>
      <c r="K216" s="156"/>
      <c r="L216" s="29"/>
      <c r="M216" s="157" t="s">
        <v>1</v>
      </c>
      <c r="N216" s="158" t="s">
        <v>37</v>
      </c>
      <c r="O216" s="159">
        <v>1.782</v>
      </c>
      <c r="P216" s="159">
        <f t="shared" si="31"/>
        <v>0</v>
      </c>
      <c r="Q216" s="159">
        <v>0</v>
      </c>
      <c r="R216" s="159">
        <f t="shared" si="32"/>
        <v>0</v>
      </c>
      <c r="S216" s="159">
        <v>0</v>
      </c>
      <c r="T216" s="160">
        <f t="shared" si="3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1" t="s">
        <v>209</v>
      </c>
      <c r="AT216" s="161" t="s">
        <v>166</v>
      </c>
      <c r="AU216" s="161" t="s">
        <v>84</v>
      </c>
      <c r="AY216" s="14" t="s">
        <v>163</v>
      </c>
      <c r="BE216" s="162">
        <f t="shared" si="34"/>
        <v>0</v>
      </c>
      <c r="BF216" s="162">
        <f t="shared" si="35"/>
        <v>0</v>
      </c>
      <c r="BG216" s="162">
        <f t="shared" si="36"/>
        <v>0</v>
      </c>
      <c r="BH216" s="162">
        <f t="shared" si="37"/>
        <v>0</v>
      </c>
      <c r="BI216" s="162">
        <f t="shared" si="38"/>
        <v>0</v>
      </c>
      <c r="BJ216" s="14" t="s">
        <v>84</v>
      </c>
      <c r="BK216" s="163">
        <f t="shared" si="39"/>
        <v>0</v>
      </c>
      <c r="BL216" s="14" t="s">
        <v>209</v>
      </c>
      <c r="BM216" s="161" t="s">
        <v>436</v>
      </c>
    </row>
    <row r="217" spans="1:65" s="12" customFormat="1" ht="22.9" customHeight="1">
      <c r="B217" s="138"/>
      <c r="D217" s="139" t="s">
        <v>70</v>
      </c>
      <c r="E217" s="148" t="s">
        <v>437</v>
      </c>
      <c r="F217" s="148" t="s">
        <v>438</v>
      </c>
      <c r="J217" s="149">
        <f>BK217</f>
        <v>0</v>
      </c>
      <c r="L217" s="138"/>
      <c r="M217" s="142"/>
      <c r="N217" s="143"/>
      <c r="O217" s="143"/>
      <c r="P217" s="144">
        <f>SUM(P218:P219)</f>
        <v>0</v>
      </c>
      <c r="Q217" s="143"/>
      <c r="R217" s="144">
        <f>SUM(R218:R219)</f>
        <v>0</v>
      </c>
      <c r="S217" s="143"/>
      <c r="T217" s="145">
        <f>SUM(T218:T219)</f>
        <v>0</v>
      </c>
      <c r="AR217" s="139" t="s">
        <v>84</v>
      </c>
      <c r="AT217" s="146" t="s">
        <v>70</v>
      </c>
      <c r="AU217" s="146" t="s">
        <v>78</v>
      </c>
      <c r="AY217" s="139" t="s">
        <v>163</v>
      </c>
      <c r="BK217" s="147">
        <f>SUM(BK218:BK219)</f>
        <v>0</v>
      </c>
    </row>
    <row r="218" spans="1:65" s="2" customFormat="1" ht="24.25" customHeight="1">
      <c r="A218" s="28"/>
      <c r="B218" s="150"/>
      <c r="C218" s="151" t="s">
        <v>439</v>
      </c>
      <c r="D218" s="151" t="s">
        <v>166</v>
      </c>
      <c r="E218" s="152" t="s">
        <v>440</v>
      </c>
      <c r="F218" s="153" t="s">
        <v>441</v>
      </c>
      <c r="G218" s="154" t="s">
        <v>188</v>
      </c>
      <c r="H218" s="155">
        <v>0</v>
      </c>
      <c r="I218" s="155">
        <v>39</v>
      </c>
      <c r="J218" s="155">
        <f>ROUND(I218*H218,3)</f>
        <v>0</v>
      </c>
      <c r="K218" s="156"/>
      <c r="L218" s="29"/>
      <c r="M218" s="157" t="s">
        <v>1</v>
      </c>
      <c r="N218" s="158" t="s">
        <v>37</v>
      </c>
      <c r="O218" s="159">
        <v>1.633</v>
      </c>
      <c r="P218" s="159">
        <f>O218*H218</f>
        <v>0</v>
      </c>
      <c r="Q218" s="159">
        <v>2.2020000000000001E-2</v>
      </c>
      <c r="R218" s="159">
        <f>Q218*H218</f>
        <v>0</v>
      </c>
      <c r="S218" s="159">
        <v>0</v>
      </c>
      <c r="T218" s="160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209</v>
      </c>
      <c r="AT218" s="161" t="s">
        <v>166</v>
      </c>
      <c r="AU218" s="161" t="s">
        <v>84</v>
      </c>
      <c r="AY218" s="14" t="s">
        <v>163</v>
      </c>
      <c r="BE218" s="162">
        <f>IF(N218="základná",J218,0)</f>
        <v>0</v>
      </c>
      <c r="BF218" s="162">
        <f>IF(N218="znížená",J218,0)</f>
        <v>0</v>
      </c>
      <c r="BG218" s="162">
        <f>IF(N218="zákl. prenesená",J218,0)</f>
        <v>0</v>
      </c>
      <c r="BH218" s="162">
        <f>IF(N218="zníž. prenesená",J218,0)</f>
        <v>0</v>
      </c>
      <c r="BI218" s="162">
        <f>IF(N218="nulová",J218,0)</f>
        <v>0</v>
      </c>
      <c r="BJ218" s="14" t="s">
        <v>84</v>
      </c>
      <c r="BK218" s="163">
        <f>ROUND(I218*H218,3)</f>
        <v>0</v>
      </c>
      <c r="BL218" s="14" t="s">
        <v>209</v>
      </c>
      <c r="BM218" s="161" t="s">
        <v>442</v>
      </c>
    </row>
    <row r="219" spans="1:65" s="2" customFormat="1" ht="24.25" customHeight="1">
      <c r="A219" s="28"/>
      <c r="B219" s="150"/>
      <c r="C219" s="151" t="s">
        <v>443</v>
      </c>
      <c r="D219" s="151" t="s">
        <v>166</v>
      </c>
      <c r="E219" s="152" t="s">
        <v>444</v>
      </c>
      <c r="F219" s="153" t="s">
        <v>445</v>
      </c>
      <c r="G219" s="154" t="s">
        <v>197</v>
      </c>
      <c r="H219" s="155">
        <v>0</v>
      </c>
      <c r="I219" s="155">
        <v>47.350999999999999</v>
      </c>
      <c r="J219" s="155">
        <f>ROUND(I219*H219,3)</f>
        <v>0</v>
      </c>
      <c r="K219" s="156"/>
      <c r="L219" s="29"/>
      <c r="M219" s="157" t="s">
        <v>1</v>
      </c>
      <c r="N219" s="158" t="s">
        <v>37</v>
      </c>
      <c r="O219" s="159">
        <v>3.7109999999999999</v>
      </c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1" t="s">
        <v>209</v>
      </c>
      <c r="AT219" s="161" t="s">
        <v>166</v>
      </c>
      <c r="AU219" s="161" t="s">
        <v>84</v>
      </c>
      <c r="AY219" s="14" t="s">
        <v>163</v>
      </c>
      <c r="BE219" s="162">
        <f>IF(N219="základná",J219,0)</f>
        <v>0</v>
      </c>
      <c r="BF219" s="162">
        <f>IF(N219="znížená",J219,0)</f>
        <v>0</v>
      </c>
      <c r="BG219" s="162">
        <f>IF(N219="zákl. prenesená",J219,0)</f>
        <v>0</v>
      </c>
      <c r="BH219" s="162">
        <f>IF(N219="zníž. prenesená",J219,0)</f>
        <v>0</v>
      </c>
      <c r="BI219" s="162">
        <f>IF(N219="nulová",J219,0)</f>
        <v>0</v>
      </c>
      <c r="BJ219" s="14" t="s">
        <v>84</v>
      </c>
      <c r="BK219" s="163">
        <f>ROUND(I219*H219,3)</f>
        <v>0</v>
      </c>
      <c r="BL219" s="14" t="s">
        <v>209</v>
      </c>
      <c r="BM219" s="161" t="s">
        <v>446</v>
      </c>
    </row>
    <row r="220" spans="1:65" s="12" customFormat="1" ht="22.9" customHeight="1">
      <c r="B220" s="138"/>
      <c r="D220" s="139" t="s">
        <v>70</v>
      </c>
      <c r="E220" s="148" t="s">
        <v>447</v>
      </c>
      <c r="F220" s="148" t="s">
        <v>448</v>
      </c>
      <c r="J220" s="149">
        <f>BK220</f>
        <v>0</v>
      </c>
      <c r="L220" s="138"/>
      <c r="M220" s="142"/>
      <c r="N220" s="143"/>
      <c r="O220" s="143"/>
      <c r="P220" s="144">
        <f>SUM(P221:P233)</f>
        <v>0</v>
      </c>
      <c r="Q220" s="143"/>
      <c r="R220" s="144">
        <f>SUM(R221:R233)</f>
        <v>0</v>
      </c>
      <c r="S220" s="143"/>
      <c r="T220" s="145">
        <f>SUM(T221:T233)</f>
        <v>0</v>
      </c>
      <c r="AR220" s="139" t="s">
        <v>84</v>
      </c>
      <c r="AT220" s="146" t="s">
        <v>70</v>
      </c>
      <c r="AU220" s="146" t="s">
        <v>78</v>
      </c>
      <c r="AY220" s="139" t="s">
        <v>163</v>
      </c>
      <c r="BK220" s="147">
        <f>SUM(BK221:BK233)</f>
        <v>0</v>
      </c>
    </row>
    <row r="221" spans="1:65" s="2" customFormat="1" ht="14.5" customHeight="1">
      <c r="A221" s="28"/>
      <c r="B221" s="150"/>
      <c r="C221" s="151" t="s">
        <v>449</v>
      </c>
      <c r="D221" s="151" t="s">
        <v>166</v>
      </c>
      <c r="E221" s="152" t="s">
        <v>450</v>
      </c>
      <c r="F221" s="153" t="s">
        <v>451</v>
      </c>
      <c r="G221" s="154" t="s">
        <v>230</v>
      </c>
      <c r="H221" s="155">
        <v>0</v>
      </c>
      <c r="I221" s="155">
        <v>8.0020000000000007</v>
      </c>
      <c r="J221" s="155">
        <f t="shared" ref="J221:J233" si="40">ROUND(I221*H221,3)</f>
        <v>0</v>
      </c>
      <c r="K221" s="156"/>
      <c r="L221" s="29"/>
      <c r="M221" s="157" t="s">
        <v>1</v>
      </c>
      <c r="N221" s="158" t="s">
        <v>37</v>
      </c>
      <c r="O221" s="159">
        <v>0.36459000000000003</v>
      </c>
      <c r="P221" s="159">
        <f t="shared" ref="P221:P233" si="41">O221*H221</f>
        <v>0</v>
      </c>
      <c r="Q221" s="159">
        <v>1.8000000000000001E-4</v>
      </c>
      <c r="R221" s="159">
        <f t="shared" ref="R221:R233" si="42">Q221*H221</f>
        <v>0</v>
      </c>
      <c r="S221" s="159">
        <v>0</v>
      </c>
      <c r="T221" s="160">
        <f t="shared" ref="T221:T233" si="43"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1" t="s">
        <v>209</v>
      </c>
      <c r="AT221" s="161" t="s">
        <v>166</v>
      </c>
      <c r="AU221" s="161" t="s">
        <v>84</v>
      </c>
      <c r="AY221" s="14" t="s">
        <v>163</v>
      </c>
      <c r="BE221" s="162">
        <f t="shared" ref="BE221:BE233" si="44">IF(N221="základná",J221,0)</f>
        <v>0</v>
      </c>
      <c r="BF221" s="162">
        <f t="shared" ref="BF221:BF233" si="45">IF(N221="znížená",J221,0)</f>
        <v>0</v>
      </c>
      <c r="BG221" s="162">
        <f t="shared" ref="BG221:BG233" si="46">IF(N221="zákl. prenesená",J221,0)</f>
        <v>0</v>
      </c>
      <c r="BH221" s="162">
        <f t="shared" ref="BH221:BH233" si="47">IF(N221="zníž. prenesená",J221,0)</f>
        <v>0</v>
      </c>
      <c r="BI221" s="162">
        <f t="shared" ref="BI221:BI233" si="48">IF(N221="nulová",J221,0)</f>
        <v>0</v>
      </c>
      <c r="BJ221" s="14" t="s">
        <v>84</v>
      </c>
      <c r="BK221" s="163">
        <f t="shared" ref="BK221:BK233" si="49">ROUND(I221*H221,3)</f>
        <v>0</v>
      </c>
      <c r="BL221" s="14" t="s">
        <v>209</v>
      </c>
      <c r="BM221" s="161" t="s">
        <v>452</v>
      </c>
    </row>
    <row r="222" spans="1:65" s="2" customFormat="1" ht="24.25" customHeight="1">
      <c r="A222" s="28"/>
      <c r="B222" s="150"/>
      <c r="C222" s="164" t="s">
        <v>453</v>
      </c>
      <c r="D222" s="164" t="s">
        <v>282</v>
      </c>
      <c r="E222" s="165" t="s">
        <v>454</v>
      </c>
      <c r="F222" s="166" t="s">
        <v>455</v>
      </c>
      <c r="G222" s="167" t="s">
        <v>212</v>
      </c>
      <c r="H222" s="168">
        <v>0</v>
      </c>
      <c r="I222" s="168">
        <v>270</v>
      </c>
      <c r="J222" s="168">
        <f t="shared" si="40"/>
        <v>0</v>
      </c>
      <c r="K222" s="169"/>
      <c r="L222" s="170"/>
      <c r="M222" s="171" t="s">
        <v>1</v>
      </c>
      <c r="N222" s="172" t="s">
        <v>37</v>
      </c>
      <c r="O222" s="159">
        <v>0</v>
      </c>
      <c r="P222" s="159">
        <f t="shared" si="41"/>
        <v>0</v>
      </c>
      <c r="Q222" s="159">
        <v>2.1999999999999999E-2</v>
      </c>
      <c r="R222" s="159">
        <f t="shared" si="42"/>
        <v>0</v>
      </c>
      <c r="S222" s="159">
        <v>0</v>
      </c>
      <c r="T222" s="160">
        <f t="shared" si="4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1" t="s">
        <v>292</v>
      </c>
      <c r="AT222" s="161" t="s">
        <v>282</v>
      </c>
      <c r="AU222" s="161" t="s">
        <v>84</v>
      </c>
      <c r="AY222" s="14" t="s">
        <v>163</v>
      </c>
      <c r="BE222" s="162">
        <f t="shared" si="44"/>
        <v>0</v>
      </c>
      <c r="BF222" s="162">
        <f t="shared" si="45"/>
        <v>0</v>
      </c>
      <c r="BG222" s="162">
        <f t="shared" si="46"/>
        <v>0</v>
      </c>
      <c r="BH222" s="162">
        <f t="shared" si="47"/>
        <v>0</v>
      </c>
      <c r="BI222" s="162">
        <f t="shared" si="48"/>
        <v>0</v>
      </c>
      <c r="BJ222" s="14" t="s">
        <v>84</v>
      </c>
      <c r="BK222" s="163">
        <f t="shared" si="49"/>
        <v>0</v>
      </c>
      <c r="BL222" s="14" t="s">
        <v>209</v>
      </c>
      <c r="BM222" s="161" t="s">
        <v>456</v>
      </c>
    </row>
    <row r="223" spans="1:65" s="2" customFormat="1" ht="24.25" customHeight="1">
      <c r="A223" s="28"/>
      <c r="B223" s="150"/>
      <c r="C223" s="151" t="s">
        <v>457</v>
      </c>
      <c r="D223" s="151" t="s">
        <v>166</v>
      </c>
      <c r="E223" s="152" t="s">
        <v>458</v>
      </c>
      <c r="F223" s="153" t="s">
        <v>459</v>
      </c>
      <c r="G223" s="154" t="s">
        <v>230</v>
      </c>
      <c r="H223" s="155">
        <v>0</v>
      </c>
      <c r="I223" s="155">
        <v>11.577999999999999</v>
      </c>
      <c r="J223" s="155">
        <f t="shared" si="40"/>
        <v>0</v>
      </c>
      <c r="K223" s="156"/>
      <c r="L223" s="29"/>
      <c r="M223" s="157" t="s">
        <v>1</v>
      </c>
      <c r="N223" s="158" t="s">
        <v>37</v>
      </c>
      <c r="O223" s="159">
        <v>0.60499999999999998</v>
      </c>
      <c r="P223" s="159">
        <f t="shared" si="41"/>
        <v>0</v>
      </c>
      <c r="Q223" s="159">
        <v>2.1000000000000001E-4</v>
      </c>
      <c r="R223" s="159">
        <f t="shared" si="42"/>
        <v>0</v>
      </c>
      <c r="S223" s="159">
        <v>0</v>
      </c>
      <c r="T223" s="160">
        <f t="shared" si="4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1" t="s">
        <v>209</v>
      </c>
      <c r="AT223" s="161" t="s">
        <v>166</v>
      </c>
      <c r="AU223" s="161" t="s">
        <v>84</v>
      </c>
      <c r="AY223" s="14" t="s">
        <v>163</v>
      </c>
      <c r="BE223" s="162">
        <f t="shared" si="44"/>
        <v>0</v>
      </c>
      <c r="BF223" s="162">
        <f t="shared" si="45"/>
        <v>0</v>
      </c>
      <c r="BG223" s="162">
        <f t="shared" si="46"/>
        <v>0</v>
      </c>
      <c r="BH223" s="162">
        <f t="shared" si="47"/>
        <v>0</v>
      </c>
      <c r="BI223" s="162">
        <f t="shared" si="48"/>
        <v>0</v>
      </c>
      <c r="BJ223" s="14" t="s">
        <v>84</v>
      </c>
      <c r="BK223" s="163">
        <f t="shared" si="49"/>
        <v>0</v>
      </c>
      <c r="BL223" s="14" t="s">
        <v>209</v>
      </c>
      <c r="BM223" s="161" t="s">
        <v>460</v>
      </c>
    </row>
    <row r="224" spans="1:65" s="2" customFormat="1" ht="37.9" customHeight="1">
      <c r="A224" s="28"/>
      <c r="B224" s="150"/>
      <c r="C224" s="164" t="s">
        <v>461</v>
      </c>
      <c r="D224" s="164" t="s">
        <v>282</v>
      </c>
      <c r="E224" s="165" t="s">
        <v>462</v>
      </c>
      <c r="F224" s="166" t="s">
        <v>463</v>
      </c>
      <c r="G224" s="167" t="s">
        <v>230</v>
      </c>
      <c r="H224" s="168">
        <v>0</v>
      </c>
      <c r="I224" s="168">
        <v>1.708</v>
      </c>
      <c r="J224" s="168">
        <f t="shared" si="40"/>
        <v>0</v>
      </c>
      <c r="K224" s="169"/>
      <c r="L224" s="170"/>
      <c r="M224" s="171" t="s">
        <v>1</v>
      </c>
      <c r="N224" s="172" t="s">
        <v>37</v>
      </c>
      <c r="O224" s="159">
        <v>0</v>
      </c>
      <c r="P224" s="159">
        <f t="shared" si="41"/>
        <v>0</v>
      </c>
      <c r="Q224" s="159">
        <v>1E-4</v>
      </c>
      <c r="R224" s="159">
        <f t="shared" si="42"/>
        <v>0</v>
      </c>
      <c r="S224" s="159">
        <v>0</v>
      </c>
      <c r="T224" s="160">
        <f t="shared" si="4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1" t="s">
        <v>292</v>
      </c>
      <c r="AT224" s="161" t="s">
        <v>282</v>
      </c>
      <c r="AU224" s="161" t="s">
        <v>84</v>
      </c>
      <c r="AY224" s="14" t="s">
        <v>163</v>
      </c>
      <c r="BE224" s="162">
        <f t="shared" si="44"/>
        <v>0</v>
      </c>
      <c r="BF224" s="162">
        <f t="shared" si="45"/>
        <v>0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84</v>
      </c>
      <c r="BK224" s="163">
        <f t="shared" si="49"/>
        <v>0</v>
      </c>
      <c r="BL224" s="14" t="s">
        <v>209</v>
      </c>
      <c r="BM224" s="161" t="s">
        <v>464</v>
      </c>
    </row>
    <row r="225" spans="1:65" s="2" customFormat="1" ht="37.9" customHeight="1">
      <c r="A225" s="28"/>
      <c r="B225" s="150"/>
      <c r="C225" s="164" t="s">
        <v>465</v>
      </c>
      <c r="D225" s="164" t="s">
        <v>282</v>
      </c>
      <c r="E225" s="165" t="s">
        <v>466</v>
      </c>
      <c r="F225" s="166" t="s">
        <v>467</v>
      </c>
      <c r="G225" s="167" t="s">
        <v>230</v>
      </c>
      <c r="H225" s="168">
        <v>0</v>
      </c>
      <c r="I225" s="168">
        <v>0.65800000000000003</v>
      </c>
      <c r="J225" s="168">
        <f t="shared" si="40"/>
        <v>0</v>
      </c>
      <c r="K225" s="169"/>
      <c r="L225" s="170"/>
      <c r="M225" s="171" t="s">
        <v>1</v>
      </c>
      <c r="N225" s="172" t="s">
        <v>37</v>
      </c>
      <c r="O225" s="159">
        <v>0</v>
      </c>
      <c r="P225" s="159">
        <f t="shared" si="41"/>
        <v>0</v>
      </c>
      <c r="Q225" s="159">
        <v>1E-4</v>
      </c>
      <c r="R225" s="159">
        <f t="shared" si="42"/>
        <v>0</v>
      </c>
      <c r="S225" s="159">
        <v>0</v>
      </c>
      <c r="T225" s="160">
        <f t="shared" si="4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1" t="s">
        <v>292</v>
      </c>
      <c r="AT225" s="161" t="s">
        <v>282</v>
      </c>
      <c r="AU225" s="161" t="s">
        <v>84</v>
      </c>
      <c r="AY225" s="14" t="s">
        <v>163</v>
      </c>
      <c r="BE225" s="162">
        <f t="shared" si="44"/>
        <v>0</v>
      </c>
      <c r="BF225" s="162">
        <f t="shared" si="45"/>
        <v>0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84</v>
      </c>
      <c r="BK225" s="163">
        <f t="shared" si="49"/>
        <v>0</v>
      </c>
      <c r="BL225" s="14" t="s">
        <v>209</v>
      </c>
      <c r="BM225" s="161" t="s">
        <v>468</v>
      </c>
    </row>
    <row r="226" spans="1:65" s="2" customFormat="1" ht="24.25" customHeight="1">
      <c r="A226" s="28"/>
      <c r="B226" s="150"/>
      <c r="C226" s="164" t="s">
        <v>469</v>
      </c>
      <c r="D226" s="164" t="s">
        <v>282</v>
      </c>
      <c r="E226" s="165" t="s">
        <v>470</v>
      </c>
      <c r="F226" s="166" t="s">
        <v>471</v>
      </c>
      <c r="G226" s="167" t="s">
        <v>212</v>
      </c>
      <c r="H226" s="168">
        <v>0</v>
      </c>
      <c r="I226" s="168">
        <v>563.6</v>
      </c>
      <c r="J226" s="168">
        <f t="shared" si="40"/>
        <v>0</v>
      </c>
      <c r="K226" s="169"/>
      <c r="L226" s="170"/>
      <c r="M226" s="171" t="s">
        <v>1</v>
      </c>
      <c r="N226" s="172" t="s">
        <v>37</v>
      </c>
      <c r="O226" s="159">
        <v>0</v>
      </c>
      <c r="P226" s="159">
        <f t="shared" si="41"/>
        <v>0</v>
      </c>
      <c r="Q226" s="159">
        <v>2.1999999999999999E-2</v>
      </c>
      <c r="R226" s="159">
        <f t="shared" si="42"/>
        <v>0</v>
      </c>
      <c r="S226" s="159">
        <v>0</v>
      </c>
      <c r="T226" s="160">
        <f t="shared" si="4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1" t="s">
        <v>292</v>
      </c>
      <c r="AT226" s="161" t="s">
        <v>282</v>
      </c>
      <c r="AU226" s="161" t="s">
        <v>84</v>
      </c>
      <c r="AY226" s="14" t="s">
        <v>163</v>
      </c>
      <c r="BE226" s="162">
        <f t="shared" si="44"/>
        <v>0</v>
      </c>
      <c r="BF226" s="162">
        <f t="shared" si="45"/>
        <v>0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84</v>
      </c>
      <c r="BK226" s="163">
        <f t="shared" si="49"/>
        <v>0</v>
      </c>
      <c r="BL226" s="14" t="s">
        <v>209</v>
      </c>
      <c r="BM226" s="161" t="s">
        <v>472</v>
      </c>
    </row>
    <row r="227" spans="1:65" s="2" customFormat="1" ht="24.25" customHeight="1">
      <c r="A227" s="28"/>
      <c r="B227" s="150"/>
      <c r="C227" s="164" t="s">
        <v>473</v>
      </c>
      <c r="D227" s="164" t="s">
        <v>282</v>
      </c>
      <c r="E227" s="165" t="s">
        <v>474</v>
      </c>
      <c r="F227" s="166" t="s">
        <v>475</v>
      </c>
      <c r="G227" s="167" t="s">
        <v>212</v>
      </c>
      <c r="H227" s="168">
        <v>0</v>
      </c>
      <c r="I227" s="168">
        <v>1166.4000000000001</v>
      </c>
      <c r="J227" s="168">
        <f t="shared" si="40"/>
        <v>0</v>
      </c>
      <c r="K227" s="169"/>
      <c r="L227" s="170"/>
      <c r="M227" s="171" t="s">
        <v>1</v>
      </c>
      <c r="N227" s="172" t="s">
        <v>37</v>
      </c>
      <c r="O227" s="159">
        <v>0</v>
      </c>
      <c r="P227" s="159">
        <f t="shared" si="41"/>
        <v>0</v>
      </c>
      <c r="Q227" s="159">
        <v>2.1999999999999999E-2</v>
      </c>
      <c r="R227" s="159">
        <f t="shared" si="42"/>
        <v>0</v>
      </c>
      <c r="S227" s="159">
        <v>0</v>
      </c>
      <c r="T227" s="160">
        <f t="shared" si="4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1" t="s">
        <v>292</v>
      </c>
      <c r="AT227" s="161" t="s">
        <v>282</v>
      </c>
      <c r="AU227" s="161" t="s">
        <v>84</v>
      </c>
      <c r="AY227" s="14" t="s">
        <v>163</v>
      </c>
      <c r="BE227" s="162">
        <f t="shared" si="44"/>
        <v>0</v>
      </c>
      <c r="BF227" s="162">
        <f t="shared" si="45"/>
        <v>0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84</v>
      </c>
      <c r="BK227" s="163">
        <f t="shared" si="49"/>
        <v>0</v>
      </c>
      <c r="BL227" s="14" t="s">
        <v>209</v>
      </c>
      <c r="BM227" s="161" t="s">
        <v>476</v>
      </c>
    </row>
    <row r="228" spans="1:65" s="2" customFormat="1" ht="24.25" customHeight="1">
      <c r="A228" s="28"/>
      <c r="B228" s="150"/>
      <c r="C228" s="164" t="s">
        <v>477</v>
      </c>
      <c r="D228" s="164" t="s">
        <v>282</v>
      </c>
      <c r="E228" s="165" t="s">
        <v>478</v>
      </c>
      <c r="F228" s="166" t="s">
        <v>479</v>
      </c>
      <c r="G228" s="167" t="s">
        <v>212</v>
      </c>
      <c r="H228" s="168">
        <v>0</v>
      </c>
      <c r="I228" s="168">
        <v>172</v>
      </c>
      <c r="J228" s="168">
        <f t="shared" si="40"/>
        <v>0</v>
      </c>
      <c r="K228" s="169"/>
      <c r="L228" s="170"/>
      <c r="M228" s="171" t="s">
        <v>1</v>
      </c>
      <c r="N228" s="172" t="s">
        <v>37</v>
      </c>
      <c r="O228" s="159">
        <v>0</v>
      </c>
      <c r="P228" s="159">
        <f t="shared" si="41"/>
        <v>0</v>
      </c>
      <c r="Q228" s="159">
        <v>2.1999999999999999E-2</v>
      </c>
      <c r="R228" s="159">
        <f t="shared" si="42"/>
        <v>0</v>
      </c>
      <c r="S228" s="159">
        <v>0</v>
      </c>
      <c r="T228" s="160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1" t="s">
        <v>292</v>
      </c>
      <c r="AT228" s="161" t="s">
        <v>282</v>
      </c>
      <c r="AU228" s="161" t="s">
        <v>84</v>
      </c>
      <c r="AY228" s="14" t="s">
        <v>163</v>
      </c>
      <c r="BE228" s="162">
        <f t="shared" si="44"/>
        <v>0</v>
      </c>
      <c r="BF228" s="162">
        <f t="shared" si="45"/>
        <v>0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84</v>
      </c>
      <c r="BK228" s="163">
        <f t="shared" si="49"/>
        <v>0</v>
      </c>
      <c r="BL228" s="14" t="s">
        <v>209</v>
      </c>
      <c r="BM228" s="161" t="s">
        <v>480</v>
      </c>
    </row>
    <row r="229" spans="1:65" s="2" customFormat="1" ht="24.25" customHeight="1">
      <c r="A229" s="28"/>
      <c r="B229" s="150"/>
      <c r="C229" s="151" t="s">
        <v>481</v>
      </c>
      <c r="D229" s="151" t="s">
        <v>166</v>
      </c>
      <c r="E229" s="152" t="s">
        <v>482</v>
      </c>
      <c r="F229" s="153" t="s">
        <v>483</v>
      </c>
      <c r="G229" s="154" t="s">
        <v>212</v>
      </c>
      <c r="H229" s="155">
        <v>0</v>
      </c>
      <c r="I229" s="155">
        <v>18.524999999999999</v>
      </c>
      <c r="J229" s="155">
        <f t="shared" si="40"/>
        <v>0</v>
      </c>
      <c r="K229" s="156"/>
      <c r="L229" s="29"/>
      <c r="M229" s="157" t="s">
        <v>1</v>
      </c>
      <c r="N229" s="158" t="s">
        <v>37</v>
      </c>
      <c r="O229" s="159">
        <v>1.2250000000000001</v>
      </c>
      <c r="P229" s="159">
        <f t="shared" si="41"/>
        <v>0</v>
      </c>
      <c r="Q229" s="159">
        <v>0</v>
      </c>
      <c r="R229" s="159">
        <f t="shared" si="42"/>
        <v>0</v>
      </c>
      <c r="S229" s="159">
        <v>0</v>
      </c>
      <c r="T229" s="160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1" t="s">
        <v>209</v>
      </c>
      <c r="AT229" s="161" t="s">
        <v>166</v>
      </c>
      <c r="AU229" s="161" t="s">
        <v>84</v>
      </c>
      <c r="AY229" s="14" t="s">
        <v>163</v>
      </c>
      <c r="BE229" s="162">
        <f t="shared" si="44"/>
        <v>0</v>
      </c>
      <c r="BF229" s="162">
        <f t="shared" si="45"/>
        <v>0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84</v>
      </c>
      <c r="BK229" s="163">
        <f t="shared" si="49"/>
        <v>0</v>
      </c>
      <c r="BL229" s="14" t="s">
        <v>209</v>
      </c>
      <c r="BM229" s="161" t="s">
        <v>484</v>
      </c>
    </row>
    <row r="230" spans="1:65" s="2" customFormat="1" ht="24.25" customHeight="1">
      <c r="A230" s="28"/>
      <c r="B230" s="150"/>
      <c r="C230" s="164" t="s">
        <v>485</v>
      </c>
      <c r="D230" s="164" t="s">
        <v>282</v>
      </c>
      <c r="E230" s="165" t="s">
        <v>486</v>
      </c>
      <c r="F230" s="166" t="s">
        <v>487</v>
      </c>
      <c r="G230" s="167" t="s">
        <v>212</v>
      </c>
      <c r="H230" s="168">
        <v>0</v>
      </c>
      <c r="I230" s="168">
        <v>19.077000000000002</v>
      </c>
      <c r="J230" s="168">
        <f t="shared" si="40"/>
        <v>0</v>
      </c>
      <c r="K230" s="169"/>
      <c r="L230" s="170"/>
      <c r="M230" s="171" t="s">
        <v>1</v>
      </c>
      <c r="N230" s="172" t="s">
        <v>37</v>
      </c>
      <c r="O230" s="159">
        <v>0</v>
      </c>
      <c r="P230" s="159">
        <f t="shared" si="41"/>
        <v>0</v>
      </c>
      <c r="Q230" s="159">
        <v>1E-3</v>
      </c>
      <c r="R230" s="159">
        <f t="shared" si="42"/>
        <v>0</v>
      </c>
      <c r="S230" s="159">
        <v>0</v>
      </c>
      <c r="T230" s="160">
        <f t="shared" si="4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1" t="s">
        <v>292</v>
      </c>
      <c r="AT230" s="161" t="s">
        <v>282</v>
      </c>
      <c r="AU230" s="161" t="s">
        <v>84</v>
      </c>
      <c r="AY230" s="14" t="s">
        <v>163</v>
      </c>
      <c r="BE230" s="162">
        <f t="shared" si="44"/>
        <v>0</v>
      </c>
      <c r="BF230" s="162">
        <f t="shared" si="45"/>
        <v>0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84</v>
      </c>
      <c r="BK230" s="163">
        <f t="shared" si="49"/>
        <v>0</v>
      </c>
      <c r="BL230" s="14" t="s">
        <v>209</v>
      </c>
      <c r="BM230" s="161" t="s">
        <v>488</v>
      </c>
    </row>
    <row r="231" spans="1:65" s="2" customFormat="1" ht="24.25" customHeight="1">
      <c r="A231" s="28"/>
      <c r="B231" s="150"/>
      <c r="C231" s="164" t="s">
        <v>489</v>
      </c>
      <c r="D231" s="164" t="s">
        <v>282</v>
      </c>
      <c r="E231" s="165" t="s">
        <v>490</v>
      </c>
      <c r="F231" s="166" t="s">
        <v>491</v>
      </c>
      <c r="G231" s="167" t="s">
        <v>212</v>
      </c>
      <c r="H231" s="168">
        <v>0</v>
      </c>
      <c r="I231" s="168">
        <v>53.378</v>
      </c>
      <c r="J231" s="168">
        <f t="shared" si="40"/>
        <v>0</v>
      </c>
      <c r="K231" s="169"/>
      <c r="L231" s="170"/>
      <c r="M231" s="171" t="s">
        <v>1</v>
      </c>
      <c r="N231" s="172" t="s">
        <v>37</v>
      </c>
      <c r="O231" s="159">
        <v>0</v>
      </c>
      <c r="P231" s="159">
        <f t="shared" si="41"/>
        <v>0</v>
      </c>
      <c r="Q231" s="159">
        <v>2.5000000000000001E-2</v>
      </c>
      <c r="R231" s="159">
        <f t="shared" si="42"/>
        <v>0</v>
      </c>
      <c r="S231" s="159">
        <v>0</v>
      </c>
      <c r="T231" s="160">
        <f t="shared" si="43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1" t="s">
        <v>292</v>
      </c>
      <c r="AT231" s="161" t="s">
        <v>282</v>
      </c>
      <c r="AU231" s="161" t="s">
        <v>84</v>
      </c>
      <c r="AY231" s="14" t="s">
        <v>163</v>
      </c>
      <c r="BE231" s="162">
        <f t="shared" si="44"/>
        <v>0</v>
      </c>
      <c r="BF231" s="162">
        <f t="shared" si="45"/>
        <v>0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84</v>
      </c>
      <c r="BK231" s="163">
        <f t="shared" si="49"/>
        <v>0</v>
      </c>
      <c r="BL231" s="14" t="s">
        <v>209</v>
      </c>
      <c r="BM231" s="161" t="s">
        <v>492</v>
      </c>
    </row>
    <row r="232" spans="1:65" s="2" customFormat="1" ht="24.25" customHeight="1">
      <c r="A232" s="28"/>
      <c r="B232" s="150"/>
      <c r="C232" s="164" t="s">
        <v>493</v>
      </c>
      <c r="D232" s="164" t="s">
        <v>282</v>
      </c>
      <c r="E232" s="165" t="s">
        <v>494</v>
      </c>
      <c r="F232" s="166" t="s">
        <v>495</v>
      </c>
      <c r="G232" s="167" t="s">
        <v>212</v>
      </c>
      <c r="H232" s="168">
        <v>0</v>
      </c>
      <c r="I232" s="168">
        <v>68.397999999999996</v>
      </c>
      <c r="J232" s="168">
        <f t="shared" si="40"/>
        <v>0</v>
      </c>
      <c r="K232" s="169"/>
      <c r="L232" s="170"/>
      <c r="M232" s="171" t="s">
        <v>1</v>
      </c>
      <c r="N232" s="172" t="s">
        <v>37</v>
      </c>
      <c r="O232" s="159">
        <v>0</v>
      </c>
      <c r="P232" s="159">
        <f t="shared" si="41"/>
        <v>0</v>
      </c>
      <c r="Q232" s="159">
        <v>2.5000000000000001E-2</v>
      </c>
      <c r="R232" s="159">
        <f t="shared" si="42"/>
        <v>0</v>
      </c>
      <c r="S232" s="159">
        <v>0</v>
      </c>
      <c r="T232" s="160">
        <f t="shared" si="43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1" t="s">
        <v>292</v>
      </c>
      <c r="AT232" s="161" t="s">
        <v>282</v>
      </c>
      <c r="AU232" s="161" t="s">
        <v>84</v>
      </c>
      <c r="AY232" s="14" t="s">
        <v>163</v>
      </c>
      <c r="BE232" s="162">
        <f t="shared" si="44"/>
        <v>0</v>
      </c>
      <c r="BF232" s="162">
        <f t="shared" si="45"/>
        <v>0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84</v>
      </c>
      <c r="BK232" s="163">
        <f t="shared" si="49"/>
        <v>0</v>
      </c>
      <c r="BL232" s="14" t="s">
        <v>209</v>
      </c>
      <c r="BM232" s="161" t="s">
        <v>496</v>
      </c>
    </row>
    <row r="233" spans="1:65" s="2" customFormat="1" ht="24.25" customHeight="1">
      <c r="A233" s="28"/>
      <c r="B233" s="150"/>
      <c r="C233" s="151" t="s">
        <v>497</v>
      </c>
      <c r="D233" s="151" t="s">
        <v>166</v>
      </c>
      <c r="E233" s="152" t="s">
        <v>498</v>
      </c>
      <c r="F233" s="153" t="s">
        <v>499</v>
      </c>
      <c r="G233" s="154" t="s">
        <v>197</v>
      </c>
      <c r="H233" s="155">
        <v>0</v>
      </c>
      <c r="I233" s="155">
        <v>28.454000000000001</v>
      </c>
      <c r="J233" s="155">
        <f t="shared" si="40"/>
        <v>0</v>
      </c>
      <c r="K233" s="156"/>
      <c r="L233" s="29"/>
      <c r="M233" s="157" t="s">
        <v>1</v>
      </c>
      <c r="N233" s="158" t="s">
        <v>37</v>
      </c>
      <c r="O233" s="159">
        <v>2.133</v>
      </c>
      <c r="P233" s="159">
        <f t="shared" si="41"/>
        <v>0</v>
      </c>
      <c r="Q233" s="159">
        <v>0</v>
      </c>
      <c r="R233" s="159">
        <f t="shared" si="42"/>
        <v>0</v>
      </c>
      <c r="S233" s="159">
        <v>0</v>
      </c>
      <c r="T233" s="160">
        <f t="shared" si="43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1" t="s">
        <v>209</v>
      </c>
      <c r="AT233" s="161" t="s">
        <v>166</v>
      </c>
      <c r="AU233" s="161" t="s">
        <v>84</v>
      </c>
      <c r="AY233" s="14" t="s">
        <v>163</v>
      </c>
      <c r="BE233" s="162">
        <f t="shared" si="44"/>
        <v>0</v>
      </c>
      <c r="BF233" s="162">
        <f t="shared" si="45"/>
        <v>0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84</v>
      </c>
      <c r="BK233" s="163">
        <f t="shared" si="49"/>
        <v>0</v>
      </c>
      <c r="BL233" s="14" t="s">
        <v>209</v>
      </c>
      <c r="BM233" s="161" t="s">
        <v>500</v>
      </c>
    </row>
    <row r="234" spans="1:65" s="12" customFormat="1" ht="22.9" customHeight="1">
      <c r="B234" s="138"/>
      <c r="D234" s="139" t="s">
        <v>70</v>
      </c>
      <c r="E234" s="148" t="s">
        <v>501</v>
      </c>
      <c r="F234" s="148" t="s">
        <v>502</v>
      </c>
      <c r="J234" s="149">
        <f>BK234</f>
        <v>0</v>
      </c>
      <c r="L234" s="138"/>
      <c r="M234" s="142"/>
      <c r="N234" s="143"/>
      <c r="O234" s="143"/>
      <c r="P234" s="144">
        <f>SUM(P235:P240)</f>
        <v>0</v>
      </c>
      <c r="Q234" s="143"/>
      <c r="R234" s="144">
        <f>SUM(R235:R240)</f>
        <v>0</v>
      </c>
      <c r="S234" s="143"/>
      <c r="T234" s="145">
        <f>SUM(T235:T240)</f>
        <v>0</v>
      </c>
      <c r="AR234" s="139" t="s">
        <v>84</v>
      </c>
      <c r="AT234" s="146" t="s">
        <v>70</v>
      </c>
      <c r="AU234" s="146" t="s">
        <v>78</v>
      </c>
      <c r="AY234" s="139" t="s">
        <v>163</v>
      </c>
      <c r="BK234" s="147">
        <f>SUM(BK235:BK240)</f>
        <v>0</v>
      </c>
    </row>
    <row r="235" spans="1:65" s="2" customFormat="1" ht="24.25" customHeight="1">
      <c r="A235" s="28"/>
      <c r="B235" s="150"/>
      <c r="C235" s="151" t="s">
        <v>503</v>
      </c>
      <c r="D235" s="151" t="s">
        <v>166</v>
      </c>
      <c r="E235" s="152" t="s">
        <v>504</v>
      </c>
      <c r="F235" s="153" t="s">
        <v>505</v>
      </c>
      <c r="G235" s="154" t="s">
        <v>212</v>
      </c>
      <c r="H235" s="155">
        <v>0</v>
      </c>
      <c r="I235" s="155">
        <v>183.893</v>
      </c>
      <c r="J235" s="155">
        <f t="shared" ref="J235:J240" si="50">ROUND(I235*H235,3)</f>
        <v>0</v>
      </c>
      <c r="K235" s="156"/>
      <c r="L235" s="29"/>
      <c r="M235" s="157" t="s">
        <v>1</v>
      </c>
      <c r="N235" s="158" t="s">
        <v>37</v>
      </c>
      <c r="O235" s="159">
        <v>11.303000000000001</v>
      </c>
      <c r="P235" s="159">
        <f t="shared" ref="P235:P240" si="51">O235*H235</f>
        <v>0</v>
      </c>
      <c r="Q235" s="159">
        <v>5.0000000000000002E-5</v>
      </c>
      <c r="R235" s="159">
        <f t="shared" ref="R235:R240" si="52">Q235*H235</f>
        <v>0</v>
      </c>
      <c r="S235" s="159">
        <v>0</v>
      </c>
      <c r="T235" s="160">
        <f t="shared" ref="T235:T240" si="53"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1" t="s">
        <v>209</v>
      </c>
      <c r="AT235" s="161" t="s">
        <v>166</v>
      </c>
      <c r="AU235" s="161" t="s">
        <v>84</v>
      </c>
      <c r="AY235" s="14" t="s">
        <v>163</v>
      </c>
      <c r="BE235" s="162">
        <f t="shared" ref="BE235:BE240" si="54">IF(N235="základná",J235,0)</f>
        <v>0</v>
      </c>
      <c r="BF235" s="162">
        <f t="shared" ref="BF235:BF240" si="55">IF(N235="znížená",J235,0)</f>
        <v>0</v>
      </c>
      <c r="BG235" s="162">
        <f t="shared" ref="BG235:BG240" si="56">IF(N235="zákl. prenesená",J235,0)</f>
        <v>0</v>
      </c>
      <c r="BH235" s="162">
        <f t="shared" ref="BH235:BH240" si="57">IF(N235="zníž. prenesená",J235,0)</f>
        <v>0</v>
      </c>
      <c r="BI235" s="162">
        <f t="shared" ref="BI235:BI240" si="58">IF(N235="nulová",J235,0)</f>
        <v>0</v>
      </c>
      <c r="BJ235" s="14" t="s">
        <v>84</v>
      </c>
      <c r="BK235" s="163">
        <f t="shared" ref="BK235:BK240" si="59">ROUND(I235*H235,3)</f>
        <v>0</v>
      </c>
      <c r="BL235" s="14" t="s">
        <v>209</v>
      </c>
      <c r="BM235" s="161" t="s">
        <v>506</v>
      </c>
    </row>
    <row r="236" spans="1:65" s="2" customFormat="1" ht="14.5" customHeight="1">
      <c r="A236" s="28"/>
      <c r="B236" s="150"/>
      <c r="C236" s="164" t="s">
        <v>507</v>
      </c>
      <c r="D236" s="164" t="s">
        <v>282</v>
      </c>
      <c r="E236" s="165" t="s">
        <v>508</v>
      </c>
      <c r="F236" s="166" t="s">
        <v>509</v>
      </c>
      <c r="G236" s="167" t="s">
        <v>212</v>
      </c>
      <c r="H236" s="168">
        <v>0</v>
      </c>
      <c r="I236" s="168">
        <v>428.20600000000002</v>
      </c>
      <c r="J236" s="168">
        <f t="shared" si="50"/>
        <v>0</v>
      </c>
      <c r="K236" s="169"/>
      <c r="L236" s="170"/>
      <c r="M236" s="171" t="s">
        <v>1</v>
      </c>
      <c r="N236" s="172" t="s">
        <v>37</v>
      </c>
      <c r="O236" s="159">
        <v>0</v>
      </c>
      <c r="P236" s="159">
        <f t="shared" si="51"/>
        <v>0</v>
      </c>
      <c r="Q236" s="159">
        <v>4.0039999999999999E-2</v>
      </c>
      <c r="R236" s="159">
        <f t="shared" si="52"/>
        <v>0</v>
      </c>
      <c r="S236" s="159">
        <v>0</v>
      </c>
      <c r="T236" s="160">
        <f t="shared" si="5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1" t="s">
        <v>292</v>
      </c>
      <c r="AT236" s="161" t="s">
        <v>282</v>
      </c>
      <c r="AU236" s="161" t="s">
        <v>84</v>
      </c>
      <c r="AY236" s="14" t="s">
        <v>163</v>
      </c>
      <c r="BE236" s="162">
        <f t="shared" si="54"/>
        <v>0</v>
      </c>
      <c r="BF236" s="162">
        <f t="shared" si="55"/>
        <v>0</v>
      </c>
      <c r="BG236" s="162">
        <f t="shared" si="56"/>
        <v>0</v>
      </c>
      <c r="BH236" s="162">
        <f t="shared" si="57"/>
        <v>0</v>
      </c>
      <c r="BI236" s="162">
        <f t="shared" si="58"/>
        <v>0</v>
      </c>
      <c r="BJ236" s="14" t="s">
        <v>84</v>
      </c>
      <c r="BK236" s="163">
        <f t="shared" si="59"/>
        <v>0</v>
      </c>
      <c r="BL236" s="14" t="s">
        <v>209</v>
      </c>
      <c r="BM236" s="161" t="s">
        <v>510</v>
      </c>
    </row>
    <row r="237" spans="1:65" s="2" customFormat="1" ht="37.9" customHeight="1">
      <c r="A237" s="28"/>
      <c r="B237" s="150"/>
      <c r="C237" s="151" t="s">
        <v>511</v>
      </c>
      <c r="D237" s="151" t="s">
        <v>166</v>
      </c>
      <c r="E237" s="152" t="s">
        <v>512</v>
      </c>
      <c r="F237" s="153" t="s">
        <v>513</v>
      </c>
      <c r="G237" s="154" t="s">
        <v>230</v>
      </c>
      <c r="H237" s="155">
        <v>0</v>
      </c>
      <c r="I237" s="155">
        <v>8.1950000000000003</v>
      </c>
      <c r="J237" s="155">
        <f t="shared" si="50"/>
        <v>0</v>
      </c>
      <c r="K237" s="156"/>
      <c r="L237" s="29"/>
      <c r="M237" s="157" t="s">
        <v>1</v>
      </c>
      <c r="N237" s="158" t="s">
        <v>37</v>
      </c>
      <c r="O237" s="159">
        <v>0.57799999999999996</v>
      </c>
      <c r="P237" s="159">
        <f t="shared" si="51"/>
        <v>0</v>
      </c>
      <c r="Q237" s="159">
        <v>0</v>
      </c>
      <c r="R237" s="159">
        <f t="shared" si="52"/>
        <v>0</v>
      </c>
      <c r="S237" s="159">
        <v>2.5499999999999998E-2</v>
      </c>
      <c r="T237" s="160">
        <f t="shared" si="5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1" t="s">
        <v>209</v>
      </c>
      <c r="AT237" s="161" t="s">
        <v>166</v>
      </c>
      <c r="AU237" s="161" t="s">
        <v>84</v>
      </c>
      <c r="AY237" s="14" t="s">
        <v>163</v>
      </c>
      <c r="BE237" s="162">
        <f t="shared" si="54"/>
        <v>0</v>
      </c>
      <c r="BF237" s="162">
        <f t="shared" si="55"/>
        <v>0</v>
      </c>
      <c r="BG237" s="162">
        <f t="shared" si="56"/>
        <v>0</v>
      </c>
      <c r="BH237" s="162">
        <f t="shared" si="57"/>
        <v>0</v>
      </c>
      <c r="BI237" s="162">
        <f t="shared" si="58"/>
        <v>0</v>
      </c>
      <c r="BJ237" s="14" t="s">
        <v>84</v>
      </c>
      <c r="BK237" s="163">
        <f t="shared" si="59"/>
        <v>0</v>
      </c>
      <c r="BL237" s="14" t="s">
        <v>209</v>
      </c>
      <c r="BM237" s="161" t="s">
        <v>514</v>
      </c>
    </row>
    <row r="238" spans="1:65" s="2" customFormat="1" ht="14.5" customHeight="1">
      <c r="A238" s="28"/>
      <c r="B238" s="150"/>
      <c r="C238" s="151" t="s">
        <v>515</v>
      </c>
      <c r="D238" s="151" t="s">
        <v>166</v>
      </c>
      <c r="E238" s="152" t="s">
        <v>516</v>
      </c>
      <c r="F238" s="153" t="s">
        <v>517</v>
      </c>
      <c r="G238" s="154" t="s">
        <v>188</v>
      </c>
      <c r="H238" s="155">
        <v>0</v>
      </c>
      <c r="I238" s="155">
        <v>1.4039999999999999</v>
      </c>
      <c r="J238" s="155">
        <f t="shared" si="50"/>
        <v>0</v>
      </c>
      <c r="K238" s="156"/>
      <c r="L238" s="29"/>
      <c r="M238" s="157" t="s">
        <v>1</v>
      </c>
      <c r="N238" s="158" t="s">
        <v>37</v>
      </c>
      <c r="O238" s="159">
        <v>9.2999999999999999E-2</v>
      </c>
      <c r="P238" s="159">
        <f t="shared" si="51"/>
        <v>0</v>
      </c>
      <c r="Q238" s="159">
        <v>0</v>
      </c>
      <c r="R238" s="159">
        <f t="shared" si="52"/>
        <v>0</v>
      </c>
      <c r="S238" s="159">
        <v>0</v>
      </c>
      <c r="T238" s="160">
        <f t="shared" si="5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1" t="s">
        <v>209</v>
      </c>
      <c r="AT238" s="161" t="s">
        <v>166</v>
      </c>
      <c r="AU238" s="161" t="s">
        <v>84</v>
      </c>
      <c r="AY238" s="14" t="s">
        <v>163</v>
      </c>
      <c r="BE238" s="162">
        <f t="shared" si="54"/>
        <v>0</v>
      </c>
      <c r="BF238" s="162">
        <f t="shared" si="55"/>
        <v>0</v>
      </c>
      <c r="BG238" s="162">
        <f t="shared" si="56"/>
        <v>0</v>
      </c>
      <c r="BH238" s="162">
        <f t="shared" si="57"/>
        <v>0</v>
      </c>
      <c r="BI238" s="162">
        <f t="shared" si="58"/>
        <v>0</v>
      </c>
      <c r="BJ238" s="14" t="s">
        <v>84</v>
      </c>
      <c r="BK238" s="163">
        <f t="shared" si="59"/>
        <v>0</v>
      </c>
      <c r="BL238" s="14" t="s">
        <v>209</v>
      </c>
      <c r="BM238" s="161" t="s">
        <v>518</v>
      </c>
    </row>
    <row r="239" spans="1:65" s="2" customFormat="1" ht="24.25" customHeight="1">
      <c r="A239" s="28"/>
      <c r="B239" s="150"/>
      <c r="C239" s="164" t="s">
        <v>519</v>
      </c>
      <c r="D239" s="164" t="s">
        <v>282</v>
      </c>
      <c r="E239" s="165" t="s">
        <v>520</v>
      </c>
      <c r="F239" s="166" t="s">
        <v>521</v>
      </c>
      <c r="G239" s="167" t="s">
        <v>188</v>
      </c>
      <c r="H239" s="168">
        <v>0</v>
      </c>
      <c r="I239" s="168">
        <v>281.22699999999998</v>
      </c>
      <c r="J239" s="168">
        <f t="shared" si="50"/>
        <v>0</v>
      </c>
      <c r="K239" s="169"/>
      <c r="L239" s="170"/>
      <c r="M239" s="171" t="s">
        <v>1</v>
      </c>
      <c r="N239" s="172" t="s">
        <v>37</v>
      </c>
      <c r="O239" s="159">
        <v>0</v>
      </c>
      <c r="P239" s="159">
        <f t="shared" si="51"/>
        <v>0</v>
      </c>
      <c r="Q239" s="159">
        <v>1.7999999999999999E-2</v>
      </c>
      <c r="R239" s="159">
        <f t="shared" si="52"/>
        <v>0</v>
      </c>
      <c r="S239" s="159">
        <v>0</v>
      </c>
      <c r="T239" s="160">
        <f t="shared" si="5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1" t="s">
        <v>292</v>
      </c>
      <c r="AT239" s="161" t="s">
        <v>282</v>
      </c>
      <c r="AU239" s="161" t="s">
        <v>84</v>
      </c>
      <c r="AY239" s="14" t="s">
        <v>163</v>
      </c>
      <c r="BE239" s="162">
        <f t="shared" si="54"/>
        <v>0</v>
      </c>
      <c r="BF239" s="162">
        <f t="shared" si="55"/>
        <v>0</v>
      </c>
      <c r="BG239" s="162">
        <f t="shared" si="56"/>
        <v>0</v>
      </c>
      <c r="BH239" s="162">
        <f t="shared" si="57"/>
        <v>0</v>
      </c>
      <c r="BI239" s="162">
        <f t="shared" si="58"/>
        <v>0</v>
      </c>
      <c r="BJ239" s="14" t="s">
        <v>84</v>
      </c>
      <c r="BK239" s="163">
        <f t="shared" si="59"/>
        <v>0</v>
      </c>
      <c r="BL239" s="14" t="s">
        <v>209</v>
      </c>
      <c r="BM239" s="161" t="s">
        <v>522</v>
      </c>
    </row>
    <row r="240" spans="1:65" s="2" customFormat="1" ht="24.25" customHeight="1">
      <c r="A240" s="28"/>
      <c r="B240" s="150"/>
      <c r="C240" s="151" t="s">
        <v>523</v>
      </c>
      <c r="D240" s="151" t="s">
        <v>166</v>
      </c>
      <c r="E240" s="152" t="s">
        <v>524</v>
      </c>
      <c r="F240" s="153" t="s">
        <v>525</v>
      </c>
      <c r="G240" s="154" t="s">
        <v>197</v>
      </c>
      <c r="H240" s="155">
        <v>0</v>
      </c>
      <c r="I240" s="155">
        <v>42.143999999999998</v>
      </c>
      <c r="J240" s="155">
        <f t="shared" si="50"/>
        <v>0</v>
      </c>
      <c r="K240" s="156"/>
      <c r="L240" s="29"/>
      <c r="M240" s="157" t="s">
        <v>1</v>
      </c>
      <c r="N240" s="158" t="s">
        <v>37</v>
      </c>
      <c r="O240" s="159">
        <v>3.3029999999999999</v>
      </c>
      <c r="P240" s="159">
        <f t="shared" si="51"/>
        <v>0</v>
      </c>
      <c r="Q240" s="159">
        <v>0</v>
      </c>
      <c r="R240" s="159">
        <f t="shared" si="52"/>
        <v>0</v>
      </c>
      <c r="S240" s="159">
        <v>0</v>
      </c>
      <c r="T240" s="160">
        <f t="shared" si="5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1" t="s">
        <v>209</v>
      </c>
      <c r="AT240" s="161" t="s">
        <v>166</v>
      </c>
      <c r="AU240" s="161" t="s">
        <v>84</v>
      </c>
      <c r="AY240" s="14" t="s">
        <v>163</v>
      </c>
      <c r="BE240" s="162">
        <f t="shared" si="54"/>
        <v>0</v>
      </c>
      <c r="BF240" s="162">
        <f t="shared" si="55"/>
        <v>0</v>
      </c>
      <c r="BG240" s="162">
        <f t="shared" si="56"/>
        <v>0</v>
      </c>
      <c r="BH240" s="162">
        <f t="shared" si="57"/>
        <v>0</v>
      </c>
      <c r="BI240" s="162">
        <f t="shared" si="58"/>
        <v>0</v>
      </c>
      <c r="BJ240" s="14" t="s">
        <v>84</v>
      </c>
      <c r="BK240" s="163">
        <f t="shared" si="59"/>
        <v>0</v>
      </c>
      <c r="BL240" s="14" t="s">
        <v>209</v>
      </c>
      <c r="BM240" s="161" t="s">
        <v>526</v>
      </c>
    </row>
    <row r="241" spans="1:65" s="12" customFormat="1" ht="22.9" customHeight="1">
      <c r="B241" s="138"/>
      <c r="D241" s="139" t="s">
        <v>70</v>
      </c>
      <c r="E241" s="148" t="s">
        <v>527</v>
      </c>
      <c r="F241" s="148" t="s">
        <v>528</v>
      </c>
      <c r="J241" s="149">
        <f>BK241</f>
        <v>0</v>
      </c>
      <c r="L241" s="138"/>
      <c r="M241" s="142"/>
      <c r="N241" s="143"/>
      <c r="O241" s="143"/>
      <c r="P241" s="144">
        <f>SUM(P242:P244)</f>
        <v>0</v>
      </c>
      <c r="Q241" s="143"/>
      <c r="R241" s="144">
        <f>SUM(R242:R244)</f>
        <v>0</v>
      </c>
      <c r="S241" s="143"/>
      <c r="T241" s="145">
        <f>SUM(T242:T244)</f>
        <v>0</v>
      </c>
      <c r="AR241" s="139" t="s">
        <v>84</v>
      </c>
      <c r="AT241" s="146" t="s">
        <v>70</v>
      </c>
      <c r="AU241" s="146" t="s">
        <v>78</v>
      </c>
      <c r="AY241" s="139" t="s">
        <v>163</v>
      </c>
      <c r="BK241" s="147">
        <f>SUM(BK242:BK244)</f>
        <v>0</v>
      </c>
    </row>
    <row r="242" spans="1:65" s="2" customFormat="1" ht="24.25" customHeight="1">
      <c r="A242" s="28"/>
      <c r="B242" s="150"/>
      <c r="C242" s="151" t="s">
        <v>529</v>
      </c>
      <c r="D242" s="151" t="s">
        <v>166</v>
      </c>
      <c r="E242" s="152" t="s">
        <v>530</v>
      </c>
      <c r="F242" s="153" t="s">
        <v>531</v>
      </c>
      <c r="G242" s="154" t="s">
        <v>188</v>
      </c>
      <c r="H242" s="155">
        <v>0</v>
      </c>
      <c r="I242" s="155">
        <v>16.001000000000001</v>
      </c>
      <c r="J242" s="155">
        <f>ROUND(I242*H242,3)</f>
        <v>0</v>
      </c>
      <c r="K242" s="156"/>
      <c r="L242" s="29"/>
      <c r="M242" s="157" t="s">
        <v>1</v>
      </c>
      <c r="N242" s="158" t="s">
        <v>37</v>
      </c>
      <c r="O242" s="159">
        <v>0.93400000000000005</v>
      </c>
      <c r="P242" s="159">
        <f>O242*H242</f>
        <v>0</v>
      </c>
      <c r="Q242" s="159">
        <v>4.4400000000000002E-2</v>
      </c>
      <c r="R242" s="159">
        <f>Q242*H242</f>
        <v>0</v>
      </c>
      <c r="S242" s="159">
        <v>0</v>
      </c>
      <c r="T242" s="160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1" t="s">
        <v>209</v>
      </c>
      <c r="AT242" s="161" t="s">
        <v>166</v>
      </c>
      <c r="AU242" s="161" t="s">
        <v>84</v>
      </c>
      <c r="AY242" s="14" t="s">
        <v>163</v>
      </c>
      <c r="BE242" s="162">
        <f>IF(N242="základná",J242,0)</f>
        <v>0</v>
      </c>
      <c r="BF242" s="162">
        <f>IF(N242="znížená",J242,0)</f>
        <v>0</v>
      </c>
      <c r="BG242" s="162">
        <f>IF(N242="zákl. prenesená",J242,0)</f>
        <v>0</v>
      </c>
      <c r="BH242" s="162">
        <f>IF(N242="zníž. prenesená",J242,0)</f>
        <v>0</v>
      </c>
      <c r="BI242" s="162">
        <f>IF(N242="nulová",J242,0)</f>
        <v>0</v>
      </c>
      <c r="BJ242" s="14" t="s">
        <v>84</v>
      </c>
      <c r="BK242" s="163">
        <f>ROUND(I242*H242,3)</f>
        <v>0</v>
      </c>
      <c r="BL242" s="14" t="s">
        <v>209</v>
      </c>
      <c r="BM242" s="161" t="s">
        <v>532</v>
      </c>
    </row>
    <row r="243" spans="1:65" s="2" customFormat="1" ht="24.25" customHeight="1">
      <c r="A243" s="28"/>
      <c r="B243" s="150"/>
      <c r="C243" s="164" t="s">
        <v>533</v>
      </c>
      <c r="D243" s="164" t="s">
        <v>282</v>
      </c>
      <c r="E243" s="165" t="s">
        <v>534</v>
      </c>
      <c r="F243" s="166" t="s">
        <v>535</v>
      </c>
      <c r="G243" s="167" t="s">
        <v>188</v>
      </c>
      <c r="H243" s="168">
        <v>0</v>
      </c>
      <c r="I243" s="168">
        <v>18.661000000000001</v>
      </c>
      <c r="J243" s="168">
        <f>ROUND(I243*H243,3)</f>
        <v>0</v>
      </c>
      <c r="K243" s="169"/>
      <c r="L243" s="170"/>
      <c r="M243" s="171" t="s">
        <v>1</v>
      </c>
      <c r="N243" s="172" t="s">
        <v>37</v>
      </c>
      <c r="O243" s="159">
        <v>0</v>
      </c>
      <c r="P243" s="159">
        <f>O243*H243</f>
        <v>0</v>
      </c>
      <c r="Q243" s="159">
        <v>1.2E-2</v>
      </c>
      <c r="R243" s="159">
        <f>Q243*H243</f>
        <v>0</v>
      </c>
      <c r="S243" s="159">
        <v>0</v>
      </c>
      <c r="T243" s="160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1" t="s">
        <v>292</v>
      </c>
      <c r="AT243" s="161" t="s">
        <v>282</v>
      </c>
      <c r="AU243" s="161" t="s">
        <v>84</v>
      </c>
      <c r="AY243" s="14" t="s">
        <v>163</v>
      </c>
      <c r="BE243" s="162">
        <f>IF(N243="základná",J243,0)</f>
        <v>0</v>
      </c>
      <c r="BF243" s="162">
        <f>IF(N243="znížená",J243,0)</f>
        <v>0</v>
      </c>
      <c r="BG243" s="162">
        <f>IF(N243="zákl. prenesená",J243,0)</f>
        <v>0</v>
      </c>
      <c r="BH243" s="162">
        <f>IF(N243="zníž. prenesená",J243,0)</f>
        <v>0</v>
      </c>
      <c r="BI243" s="162">
        <f>IF(N243="nulová",J243,0)</f>
        <v>0</v>
      </c>
      <c r="BJ243" s="14" t="s">
        <v>84</v>
      </c>
      <c r="BK243" s="163">
        <f>ROUND(I243*H243,3)</f>
        <v>0</v>
      </c>
      <c r="BL243" s="14" t="s">
        <v>209</v>
      </c>
      <c r="BM243" s="161" t="s">
        <v>536</v>
      </c>
    </row>
    <row r="244" spans="1:65" s="2" customFormat="1" ht="24.25" customHeight="1">
      <c r="A244" s="28"/>
      <c r="B244" s="150"/>
      <c r="C244" s="151" t="s">
        <v>537</v>
      </c>
      <c r="D244" s="151" t="s">
        <v>166</v>
      </c>
      <c r="E244" s="152" t="s">
        <v>538</v>
      </c>
      <c r="F244" s="153" t="s">
        <v>539</v>
      </c>
      <c r="G244" s="154" t="s">
        <v>197</v>
      </c>
      <c r="H244" s="155">
        <v>0</v>
      </c>
      <c r="I244" s="155">
        <v>20.475999999999999</v>
      </c>
      <c r="J244" s="155">
        <f>ROUND(I244*H244,3)</f>
        <v>0</v>
      </c>
      <c r="K244" s="156"/>
      <c r="L244" s="29"/>
      <c r="M244" s="157" t="s">
        <v>1</v>
      </c>
      <c r="N244" s="158" t="s">
        <v>37</v>
      </c>
      <c r="O244" s="159">
        <v>1.6020000000000001</v>
      </c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1" t="s">
        <v>209</v>
      </c>
      <c r="AT244" s="161" t="s">
        <v>166</v>
      </c>
      <c r="AU244" s="161" t="s">
        <v>84</v>
      </c>
      <c r="AY244" s="14" t="s">
        <v>163</v>
      </c>
      <c r="BE244" s="162">
        <f>IF(N244="základná",J244,0)</f>
        <v>0</v>
      </c>
      <c r="BF244" s="162">
        <f>IF(N244="znížená",J244,0)</f>
        <v>0</v>
      </c>
      <c r="BG244" s="162">
        <f>IF(N244="zákl. prenesená",J244,0)</f>
        <v>0</v>
      </c>
      <c r="BH244" s="162">
        <f>IF(N244="zníž. prenesená",J244,0)</f>
        <v>0</v>
      </c>
      <c r="BI244" s="162">
        <f>IF(N244="nulová",J244,0)</f>
        <v>0</v>
      </c>
      <c r="BJ244" s="14" t="s">
        <v>84</v>
      </c>
      <c r="BK244" s="163">
        <f>ROUND(I244*H244,3)</f>
        <v>0</v>
      </c>
      <c r="BL244" s="14" t="s">
        <v>209</v>
      </c>
      <c r="BM244" s="161" t="s">
        <v>540</v>
      </c>
    </row>
    <row r="245" spans="1:65" s="12" customFormat="1" ht="22.9" customHeight="1">
      <c r="B245" s="138"/>
      <c r="D245" s="139" t="s">
        <v>70</v>
      </c>
      <c r="E245" s="148" t="s">
        <v>541</v>
      </c>
      <c r="F245" s="148" t="s">
        <v>542</v>
      </c>
      <c r="J245" s="149">
        <f>BK245</f>
        <v>0</v>
      </c>
      <c r="L245" s="138"/>
      <c r="M245" s="142"/>
      <c r="N245" s="143"/>
      <c r="O245" s="143"/>
      <c r="P245" s="144">
        <f>SUM(P246:P249)</f>
        <v>0</v>
      </c>
      <c r="Q245" s="143"/>
      <c r="R245" s="144">
        <f>SUM(R246:R249)</f>
        <v>0</v>
      </c>
      <c r="S245" s="143"/>
      <c r="T245" s="145">
        <f>SUM(T246:T249)</f>
        <v>0</v>
      </c>
      <c r="AR245" s="139" t="s">
        <v>84</v>
      </c>
      <c r="AT245" s="146" t="s">
        <v>70</v>
      </c>
      <c r="AU245" s="146" t="s">
        <v>78</v>
      </c>
      <c r="AY245" s="139" t="s">
        <v>163</v>
      </c>
      <c r="BK245" s="147">
        <f>SUM(BK246:BK249)</f>
        <v>0</v>
      </c>
    </row>
    <row r="246" spans="1:65" s="2" customFormat="1" ht="24.25" customHeight="1">
      <c r="A246" s="28"/>
      <c r="B246" s="150"/>
      <c r="C246" s="151" t="s">
        <v>170</v>
      </c>
      <c r="D246" s="151" t="s">
        <v>166</v>
      </c>
      <c r="E246" s="152" t="s">
        <v>543</v>
      </c>
      <c r="F246" s="153" t="s">
        <v>544</v>
      </c>
      <c r="G246" s="154" t="s">
        <v>188</v>
      </c>
      <c r="H246" s="155">
        <v>0</v>
      </c>
      <c r="I246" s="155">
        <v>2.3079999999999998</v>
      </c>
      <c r="J246" s="155">
        <f>ROUND(I246*H246,3)</f>
        <v>0</v>
      </c>
      <c r="K246" s="156"/>
      <c r="L246" s="29"/>
      <c r="M246" s="157" t="s">
        <v>1</v>
      </c>
      <c r="N246" s="158" t="s">
        <v>37</v>
      </c>
      <c r="O246" s="159">
        <v>0.193</v>
      </c>
      <c r="P246" s="159">
        <f>O246*H246</f>
        <v>0</v>
      </c>
      <c r="Q246" s="159">
        <v>0</v>
      </c>
      <c r="R246" s="159">
        <f>Q246*H246</f>
        <v>0</v>
      </c>
      <c r="S246" s="159">
        <v>1E-3</v>
      </c>
      <c r="T246" s="160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1" t="s">
        <v>209</v>
      </c>
      <c r="AT246" s="161" t="s">
        <v>166</v>
      </c>
      <c r="AU246" s="161" t="s">
        <v>84</v>
      </c>
      <c r="AY246" s="14" t="s">
        <v>163</v>
      </c>
      <c r="BE246" s="162">
        <f>IF(N246="základná",J246,0)</f>
        <v>0</v>
      </c>
      <c r="BF246" s="162">
        <f>IF(N246="znížená",J246,0)</f>
        <v>0</v>
      </c>
      <c r="BG246" s="162">
        <f>IF(N246="zákl. prenesená",J246,0)</f>
        <v>0</v>
      </c>
      <c r="BH246" s="162">
        <f>IF(N246="zníž. prenesená",J246,0)</f>
        <v>0</v>
      </c>
      <c r="BI246" s="162">
        <f>IF(N246="nulová",J246,0)</f>
        <v>0</v>
      </c>
      <c r="BJ246" s="14" t="s">
        <v>84</v>
      </c>
      <c r="BK246" s="163">
        <f>ROUND(I246*H246,3)</f>
        <v>0</v>
      </c>
      <c r="BL246" s="14" t="s">
        <v>209</v>
      </c>
      <c r="BM246" s="161" t="s">
        <v>545</v>
      </c>
    </row>
    <row r="247" spans="1:65" s="2" customFormat="1" ht="24.25" customHeight="1">
      <c r="A247" s="28"/>
      <c r="B247" s="150"/>
      <c r="C247" s="151" t="s">
        <v>546</v>
      </c>
      <c r="D247" s="151" t="s">
        <v>166</v>
      </c>
      <c r="E247" s="152" t="s">
        <v>547</v>
      </c>
      <c r="F247" s="153" t="s">
        <v>548</v>
      </c>
      <c r="G247" s="154" t="s">
        <v>188</v>
      </c>
      <c r="H247" s="155">
        <v>0</v>
      </c>
      <c r="I247" s="155">
        <v>7.47</v>
      </c>
      <c r="J247" s="155">
        <f>ROUND(I247*H247,3)</f>
        <v>0</v>
      </c>
      <c r="K247" s="156"/>
      <c r="L247" s="29"/>
      <c r="M247" s="157" t="s">
        <v>1</v>
      </c>
      <c r="N247" s="158" t="s">
        <v>37</v>
      </c>
      <c r="O247" s="159">
        <v>0.309</v>
      </c>
      <c r="P247" s="159">
        <f>O247*H247</f>
        <v>0</v>
      </c>
      <c r="Q247" s="159">
        <v>2.9999999999999997E-4</v>
      </c>
      <c r="R247" s="159">
        <f>Q247*H247</f>
        <v>0</v>
      </c>
      <c r="S247" s="159">
        <v>0</v>
      </c>
      <c r="T247" s="160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1" t="s">
        <v>209</v>
      </c>
      <c r="AT247" s="161" t="s">
        <v>166</v>
      </c>
      <c r="AU247" s="161" t="s">
        <v>84</v>
      </c>
      <c r="AY247" s="14" t="s">
        <v>163</v>
      </c>
      <c r="BE247" s="162">
        <f>IF(N247="základná",J247,0)</f>
        <v>0</v>
      </c>
      <c r="BF247" s="162">
        <f>IF(N247="znížená",J247,0)</f>
        <v>0</v>
      </c>
      <c r="BG247" s="162">
        <f>IF(N247="zákl. prenesená",J247,0)</f>
        <v>0</v>
      </c>
      <c r="BH247" s="162">
        <f>IF(N247="zníž. prenesená",J247,0)</f>
        <v>0</v>
      </c>
      <c r="BI247" s="162">
        <f>IF(N247="nulová",J247,0)</f>
        <v>0</v>
      </c>
      <c r="BJ247" s="14" t="s">
        <v>84</v>
      </c>
      <c r="BK247" s="163">
        <f>ROUND(I247*H247,3)</f>
        <v>0</v>
      </c>
      <c r="BL247" s="14" t="s">
        <v>209</v>
      </c>
      <c r="BM247" s="161" t="s">
        <v>549</v>
      </c>
    </row>
    <row r="248" spans="1:65" s="2" customFormat="1" ht="14.5" customHeight="1">
      <c r="A248" s="28"/>
      <c r="B248" s="150"/>
      <c r="C248" s="164" t="s">
        <v>550</v>
      </c>
      <c r="D248" s="164" t="s">
        <v>282</v>
      </c>
      <c r="E248" s="165" t="s">
        <v>551</v>
      </c>
      <c r="F248" s="166" t="s">
        <v>552</v>
      </c>
      <c r="G248" s="167" t="s">
        <v>188</v>
      </c>
      <c r="H248" s="168">
        <v>0</v>
      </c>
      <c r="I248" s="168">
        <v>19.23</v>
      </c>
      <c r="J248" s="168">
        <f>ROUND(I248*H248,3)</f>
        <v>0</v>
      </c>
      <c r="K248" s="169"/>
      <c r="L248" s="170"/>
      <c r="M248" s="171" t="s">
        <v>1</v>
      </c>
      <c r="N248" s="172" t="s">
        <v>37</v>
      </c>
      <c r="O248" s="159">
        <v>0</v>
      </c>
      <c r="P248" s="159">
        <f>O248*H248</f>
        <v>0</v>
      </c>
      <c r="Q248" s="159">
        <v>3.0000000000000001E-3</v>
      </c>
      <c r="R248" s="159">
        <f>Q248*H248</f>
        <v>0</v>
      </c>
      <c r="S248" s="159">
        <v>0</v>
      </c>
      <c r="T248" s="160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1" t="s">
        <v>292</v>
      </c>
      <c r="AT248" s="161" t="s">
        <v>282</v>
      </c>
      <c r="AU248" s="161" t="s">
        <v>84</v>
      </c>
      <c r="AY248" s="14" t="s">
        <v>163</v>
      </c>
      <c r="BE248" s="162">
        <f>IF(N248="základná",J248,0)</f>
        <v>0</v>
      </c>
      <c r="BF248" s="162">
        <f>IF(N248="znížená",J248,0)</f>
        <v>0</v>
      </c>
      <c r="BG248" s="162">
        <f>IF(N248="zákl. prenesená",J248,0)</f>
        <v>0</v>
      </c>
      <c r="BH248" s="162">
        <f>IF(N248="zníž. prenesená",J248,0)</f>
        <v>0</v>
      </c>
      <c r="BI248" s="162">
        <f>IF(N248="nulová",J248,0)</f>
        <v>0</v>
      </c>
      <c r="BJ248" s="14" t="s">
        <v>84</v>
      </c>
      <c r="BK248" s="163">
        <f>ROUND(I248*H248,3)</f>
        <v>0</v>
      </c>
      <c r="BL248" s="14" t="s">
        <v>209</v>
      </c>
      <c r="BM248" s="161" t="s">
        <v>553</v>
      </c>
    </row>
    <row r="249" spans="1:65" s="2" customFormat="1" ht="24.25" customHeight="1">
      <c r="A249" s="28"/>
      <c r="B249" s="150"/>
      <c r="C249" s="151" t="s">
        <v>554</v>
      </c>
      <c r="D249" s="151" t="s">
        <v>166</v>
      </c>
      <c r="E249" s="152" t="s">
        <v>555</v>
      </c>
      <c r="F249" s="153" t="s">
        <v>556</v>
      </c>
      <c r="G249" s="154" t="s">
        <v>197</v>
      </c>
      <c r="H249" s="155">
        <v>0</v>
      </c>
      <c r="I249" s="155">
        <v>17.042999999999999</v>
      </c>
      <c r="J249" s="155">
        <f>ROUND(I249*H249,3)</f>
        <v>0</v>
      </c>
      <c r="K249" s="156"/>
      <c r="L249" s="29"/>
      <c r="M249" s="157" t="s">
        <v>1</v>
      </c>
      <c r="N249" s="158" t="s">
        <v>37</v>
      </c>
      <c r="O249" s="159">
        <v>1.0309999999999999</v>
      </c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1" t="s">
        <v>209</v>
      </c>
      <c r="AT249" s="161" t="s">
        <v>166</v>
      </c>
      <c r="AU249" s="161" t="s">
        <v>84</v>
      </c>
      <c r="AY249" s="14" t="s">
        <v>163</v>
      </c>
      <c r="BE249" s="162">
        <f>IF(N249="základná",J249,0)</f>
        <v>0</v>
      </c>
      <c r="BF249" s="162">
        <f>IF(N249="znížená",J249,0)</f>
        <v>0</v>
      </c>
      <c r="BG249" s="162">
        <f>IF(N249="zákl. prenesená",J249,0)</f>
        <v>0</v>
      </c>
      <c r="BH249" s="162">
        <f>IF(N249="zníž. prenesená",J249,0)</f>
        <v>0</v>
      </c>
      <c r="BI249" s="162">
        <f>IF(N249="nulová",J249,0)</f>
        <v>0</v>
      </c>
      <c r="BJ249" s="14" t="s">
        <v>84</v>
      </c>
      <c r="BK249" s="163">
        <f>ROUND(I249*H249,3)</f>
        <v>0</v>
      </c>
      <c r="BL249" s="14" t="s">
        <v>209</v>
      </c>
      <c r="BM249" s="161" t="s">
        <v>557</v>
      </c>
    </row>
    <row r="250" spans="1:65" s="12" customFormat="1" ht="22.9" customHeight="1">
      <c r="B250" s="138"/>
      <c r="D250" s="139" t="s">
        <v>70</v>
      </c>
      <c r="E250" s="148" t="s">
        <v>558</v>
      </c>
      <c r="F250" s="148" t="s">
        <v>559</v>
      </c>
      <c r="J250" s="149">
        <f>BK250</f>
        <v>0</v>
      </c>
      <c r="L250" s="138"/>
      <c r="M250" s="142"/>
      <c r="N250" s="143"/>
      <c r="O250" s="143"/>
      <c r="P250" s="144">
        <f>SUM(P251:P253)</f>
        <v>0</v>
      </c>
      <c r="Q250" s="143"/>
      <c r="R250" s="144">
        <f>SUM(R251:R253)</f>
        <v>0</v>
      </c>
      <c r="S250" s="143"/>
      <c r="T250" s="145">
        <f>SUM(T251:T253)</f>
        <v>0</v>
      </c>
      <c r="AR250" s="139" t="s">
        <v>84</v>
      </c>
      <c r="AT250" s="146" t="s">
        <v>70</v>
      </c>
      <c r="AU250" s="146" t="s">
        <v>78</v>
      </c>
      <c r="AY250" s="139" t="s">
        <v>163</v>
      </c>
      <c r="BK250" s="147">
        <f>SUM(BK251:BK253)</f>
        <v>0</v>
      </c>
    </row>
    <row r="251" spans="1:65" s="2" customFormat="1" ht="24.25" customHeight="1">
      <c r="A251" s="28"/>
      <c r="B251" s="150"/>
      <c r="C251" s="151" t="s">
        <v>560</v>
      </c>
      <c r="D251" s="151" t="s">
        <v>166</v>
      </c>
      <c r="E251" s="152" t="s">
        <v>561</v>
      </c>
      <c r="F251" s="153" t="s">
        <v>562</v>
      </c>
      <c r="G251" s="154" t="s">
        <v>188</v>
      </c>
      <c r="H251" s="155">
        <v>0</v>
      </c>
      <c r="I251" s="155">
        <v>28.155000000000001</v>
      </c>
      <c r="J251" s="155">
        <f>ROUND(I251*H251,3)</f>
        <v>0</v>
      </c>
      <c r="K251" s="156"/>
      <c r="L251" s="29"/>
      <c r="M251" s="157" t="s">
        <v>1</v>
      </c>
      <c r="N251" s="158" t="s">
        <v>37</v>
      </c>
      <c r="O251" s="159">
        <v>1.645</v>
      </c>
      <c r="P251" s="159">
        <f>O251*H251</f>
        <v>0</v>
      </c>
      <c r="Q251" s="159">
        <v>4.8480000000000002E-2</v>
      </c>
      <c r="R251" s="159">
        <f>Q251*H251</f>
        <v>0</v>
      </c>
      <c r="S251" s="159">
        <v>0</v>
      </c>
      <c r="T251" s="160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1" t="s">
        <v>209</v>
      </c>
      <c r="AT251" s="161" t="s">
        <v>166</v>
      </c>
      <c r="AU251" s="161" t="s">
        <v>84</v>
      </c>
      <c r="AY251" s="14" t="s">
        <v>163</v>
      </c>
      <c r="BE251" s="162">
        <f>IF(N251="základná",J251,0)</f>
        <v>0</v>
      </c>
      <c r="BF251" s="162">
        <f>IF(N251="znížená",J251,0)</f>
        <v>0</v>
      </c>
      <c r="BG251" s="162">
        <f>IF(N251="zákl. prenesená",J251,0)</f>
        <v>0</v>
      </c>
      <c r="BH251" s="162">
        <f>IF(N251="zníž. prenesená",J251,0)</f>
        <v>0</v>
      </c>
      <c r="BI251" s="162">
        <f>IF(N251="nulová",J251,0)</f>
        <v>0</v>
      </c>
      <c r="BJ251" s="14" t="s">
        <v>84</v>
      </c>
      <c r="BK251" s="163">
        <f>ROUND(I251*H251,3)</f>
        <v>0</v>
      </c>
      <c r="BL251" s="14" t="s">
        <v>209</v>
      </c>
      <c r="BM251" s="161" t="s">
        <v>563</v>
      </c>
    </row>
    <row r="252" spans="1:65" s="2" customFormat="1" ht="14.5" customHeight="1">
      <c r="A252" s="28"/>
      <c r="B252" s="150"/>
      <c r="C252" s="164" t="s">
        <v>564</v>
      </c>
      <c r="D252" s="164" t="s">
        <v>282</v>
      </c>
      <c r="E252" s="165" t="s">
        <v>565</v>
      </c>
      <c r="F252" s="166" t="s">
        <v>566</v>
      </c>
      <c r="G252" s="167" t="s">
        <v>188</v>
      </c>
      <c r="H252" s="168">
        <v>0</v>
      </c>
      <c r="I252" s="168">
        <v>15.21</v>
      </c>
      <c r="J252" s="168">
        <f>ROUND(I252*H252,3)</f>
        <v>0</v>
      </c>
      <c r="K252" s="169"/>
      <c r="L252" s="170"/>
      <c r="M252" s="171" t="s">
        <v>1</v>
      </c>
      <c r="N252" s="172" t="s">
        <v>37</v>
      </c>
      <c r="O252" s="159">
        <v>0</v>
      </c>
      <c r="P252" s="159">
        <f>O252*H252</f>
        <v>0</v>
      </c>
      <c r="Q252" s="159">
        <v>1.2880000000000001E-2</v>
      </c>
      <c r="R252" s="159">
        <f>Q252*H252</f>
        <v>0</v>
      </c>
      <c r="S252" s="159">
        <v>0</v>
      </c>
      <c r="T252" s="160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1" t="s">
        <v>292</v>
      </c>
      <c r="AT252" s="161" t="s">
        <v>282</v>
      </c>
      <c r="AU252" s="161" t="s">
        <v>84</v>
      </c>
      <c r="AY252" s="14" t="s">
        <v>163</v>
      </c>
      <c r="BE252" s="162">
        <f>IF(N252="základná",J252,0)</f>
        <v>0</v>
      </c>
      <c r="BF252" s="162">
        <f>IF(N252="znížená",J252,0)</f>
        <v>0</v>
      </c>
      <c r="BG252" s="162">
        <f>IF(N252="zákl. prenesená",J252,0)</f>
        <v>0</v>
      </c>
      <c r="BH252" s="162">
        <f>IF(N252="zníž. prenesená",J252,0)</f>
        <v>0</v>
      </c>
      <c r="BI252" s="162">
        <f>IF(N252="nulová",J252,0)</f>
        <v>0</v>
      </c>
      <c r="BJ252" s="14" t="s">
        <v>84</v>
      </c>
      <c r="BK252" s="163">
        <f>ROUND(I252*H252,3)</f>
        <v>0</v>
      </c>
      <c r="BL252" s="14" t="s">
        <v>209</v>
      </c>
      <c r="BM252" s="161" t="s">
        <v>567</v>
      </c>
    </row>
    <row r="253" spans="1:65" s="2" customFormat="1" ht="24.25" customHeight="1">
      <c r="A253" s="28"/>
      <c r="B253" s="150"/>
      <c r="C253" s="151" t="s">
        <v>568</v>
      </c>
      <c r="D253" s="151" t="s">
        <v>166</v>
      </c>
      <c r="E253" s="152" t="s">
        <v>569</v>
      </c>
      <c r="F253" s="153" t="s">
        <v>570</v>
      </c>
      <c r="G253" s="154" t="s">
        <v>197</v>
      </c>
      <c r="H253" s="155">
        <v>0</v>
      </c>
      <c r="I253" s="155">
        <v>20.475999999999999</v>
      </c>
      <c r="J253" s="155">
        <f>ROUND(I253*H253,3)</f>
        <v>0</v>
      </c>
      <c r="K253" s="156"/>
      <c r="L253" s="29"/>
      <c r="M253" s="157" t="s">
        <v>1</v>
      </c>
      <c r="N253" s="158" t="s">
        <v>37</v>
      </c>
      <c r="O253" s="159">
        <v>1.6020000000000001</v>
      </c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1" t="s">
        <v>209</v>
      </c>
      <c r="AT253" s="161" t="s">
        <v>166</v>
      </c>
      <c r="AU253" s="161" t="s">
        <v>84</v>
      </c>
      <c r="AY253" s="14" t="s">
        <v>163</v>
      </c>
      <c r="BE253" s="162">
        <f>IF(N253="základná",J253,0)</f>
        <v>0</v>
      </c>
      <c r="BF253" s="162">
        <f>IF(N253="znížená",J253,0)</f>
        <v>0</v>
      </c>
      <c r="BG253" s="162">
        <f>IF(N253="zákl. prenesená",J253,0)</f>
        <v>0</v>
      </c>
      <c r="BH253" s="162">
        <f>IF(N253="zníž. prenesená",J253,0)</f>
        <v>0</v>
      </c>
      <c r="BI253" s="162">
        <f>IF(N253="nulová",J253,0)</f>
        <v>0</v>
      </c>
      <c r="BJ253" s="14" t="s">
        <v>84</v>
      </c>
      <c r="BK253" s="163">
        <f>ROUND(I253*H253,3)</f>
        <v>0</v>
      </c>
      <c r="BL253" s="14" t="s">
        <v>209</v>
      </c>
      <c r="BM253" s="161" t="s">
        <v>571</v>
      </c>
    </row>
    <row r="254" spans="1:65" s="12" customFormat="1" ht="22.9" customHeight="1">
      <c r="B254" s="138"/>
      <c r="D254" s="139" t="s">
        <v>70</v>
      </c>
      <c r="E254" s="148" t="s">
        <v>572</v>
      </c>
      <c r="F254" s="148" t="s">
        <v>573</v>
      </c>
      <c r="J254" s="149">
        <f>BK254</f>
        <v>0</v>
      </c>
      <c r="L254" s="138"/>
      <c r="M254" s="142"/>
      <c r="N254" s="143"/>
      <c r="O254" s="143"/>
      <c r="P254" s="144">
        <f>SUM(P255:P256)</f>
        <v>0</v>
      </c>
      <c r="Q254" s="143"/>
      <c r="R254" s="144">
        <f>SUM(R255:R256)</f>
        <v>0</v>
      </c>
      <c r="S254" s="143"/>
      <c r="T254" s="145">
        <f>SUM(T255:T256)</f>
        <v>0</v>
      </c>
      <c r="AR254" s="139" t="s">
        <v>84</v>
      </c>
      <c r="AT254" s="146" t="s">
        <v>70</v>
      </c>
      <c r="AU254" s="146" t="s">
        <v>78</v>
      </c>
      <c r="AY254" s="139" t="s">
        <v>163</v>
      </c>
      <c r="BK254" s="147">
        <f>SUM(BK255:BK256)</f>
        <v>0</v>
      </c>
    </row>
    <row r="255" spans="1:65" s="2" customFormat="1" ht="37.9" customHeight="1">
      <c r="A255" s="28"/>
      <c r="B255" s="150"/>
      <c r="C255" s="151" t="s">
        <v>574</v>
      </c>
      <c r="D255" s="151" t="s">
        <v>166</v>
      </c>
      <c r="E255" s="152" t="s">
        <v>575</v>
      </c>
      <c r="F255" s="153" t="s">
        <v>576</v>
      </c>
      <c r="G255" s="154" t="s">
        <v>188</v>
      </c>
      <c r="H255" s="155">
        <v>0</v>
      </c>
      <c r="I255" s="155">
        <v>0.61199999999999999</v>
      </c>
      <c r="J255" s="155">
        <f>ROUND(I255*H255,3)</f>
        <v>0</v>
      </c>
      <c r="K255" s="156"/>
      <c r="L255" s="29"/>
      <c r="M255" s="157" t="s">
        <v>1</v>
      </c>
      <c r="N255" s="158" t="s">
        <v>37</v>
      </c>
      <c r="O255" s="159">
        <v>3.4000000000000002E-2</v>
      </c>
      <c r="P255" s="159">
        <f>O255*H255</f>
        <v>0</v>
      </c>
      <c r="Q255" s="159">
        <v>1E-4</v>
      </c>
      <c r="R255" s="159">
        <f>Q255*H255</f>
        <v>0</v>
      </c>
      <c r="S255" s="159">
        <v>0</v>
      </c>
      <c r="T255" s="160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1" t="s">
        <v>209</v>
      </c>
      <c r="AT255" s="161" t="s">
        <v>166</v>
      </c>
      <c r="AU255" s="161" t="s">
        <v>84</v>
      </c>
      <c r="AY255" s="14" t="s">
        <v>163</v>
      </c>
      <c r="BE255" s="162">
        <f>IF(N255="základná",J255,0)</f>
        <v>0</v>
      </c>
      <c r="BF255" s="162">
        <f>IF(N255="znížená",J255,0)</f>
        <v>0</v>
      </c>
      <c r="BG255" s="162">
        <f>IF(N255="zákl. prenesená",J255,0)</f>
        <v>0</v>
      </c>
      <c r="BH255" s="162">
        <f>IF(N255="zníž. prenesená",J255,0)</f>
        <v>0</v>
      </c>
      <c r="BI255" s="162">
        <f>IF(N255="nulová",J255,0)</f>
        <v>0</v>
      </c>
      <c r="BJ255" s="14" t="s">
        <v>84</v>
      </c>
      <c r="BK255" s="163">
        <f>ROUND(I255*H255,3)</f>
        <v>0</v>
      </c>
      <c r="BL255" s="14" t="s">
        <v>209</v>
      </c>
      <c r="BM255" s="161" t="s">
        <v>577</v>
      </c>
    </row>
    <row r="256" spans="1:65" s="2" customFormat="1" ht="24.25" customHeight="1">
      <c r="A256" s="28"/>
      <c r="B256" s="150"/>
      <c r="C256" s="151" t="s">
        <v>578</v>
      </c>
      <c r="D256" s="151" t="s">
        <v>166</v>
      </c>
      <c r="E256" s="152" t="s">
        <v>579</v>
      </c>
      <c r="F256" s="153" t="s">
        <v>580</v>
      </c>
      <c r="G256" s="154" t="s">
        <v>188</v>
      </c>
      <c r="H256" s="155">
        <v>0</v>
      </c>
      <c r="I256" s="155">
        <v>11.265000000000001</v>
      </c>
      <c r="J256" s="155">
        <f>ROUND(I256*H256,3)</f>
        <v>0</v>
      </c>
      <c r="K256" s="156"/>
      <c r="L256" s="29"/>
      <c r="M256" s="173" t="s">
        <v>1</v>
      </c>
      <c r="N256" s="174" t="s">
        <v>37</v>
      </c>
      <c r="O256" s="175">
        <v>0.4</v>
      </c>
      <c r="P256" s="175">
        <f>O256*H256</f>
        <v>0</v>
      </c>
      <c r="Q256" s="175">
        <v>1E-3</v>
      </c>
      <c r="R256" s="175">
        <f>Q256*H256</f>
        <v>0</v>
      </c>
      <c r="S256" s="175">
        <v>0</v>
      </c>
      <c r="T256" s="176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1" t="s">
        <v>209</v>
      </c>
      <c r="AT256" s="161" t="s">
        <v>166</v>
      </c>
      <c r="AU256" s="161" t="s">
        <v>84</v>
      </c>
      <c r="AY256" s="14" t="s">
        <v>163</v>
      </c>
      <c r="BE256" s="162">
        <f>IF(N256="základná",J256,0)</f>
        <v>0</v>
      </c>
      <c r="BF256" s="162">
        <f>IF(N256="znížená",J256,0)</f>
        <v>0</v>
      </c>
      <c r="BG256" s="162">
        <f>IF(N256="zákl. prenesená",J256,0)</f>
        <v>0</v>
      </c>
      <c r="BH256" s="162">
        <f>IF(N256="zníž. prenesená",J256,0)</f>
        <v>0</v>
      </c>
      <c r="BI256" s="162">
        <f>IF(N256="nulová",J256,0)</f>
        <v>0</v>
      </c>
      <c r="BJ256" s="14" t="s">
        <v>84</v>
      </c>
      <c r="BK256" s="163">
        <f>ROUND(I256*H256,3)</f>
        <v>0</v>
      </c>
      <c r="BL256" s="14" t="s">
        <v>209</v>
      </c>
      <c r="BM256" s="161" t="s">
        <v>581</v>
      </c>
    </row>
    <row r="257" spans="1:31" s="2" customFormat="1" ht="7" customHeight="1">
      <c r="A257" s="28"/>
      <c r="B257" s="43"/>
      <c r="C257" s="44"/>
      <c r="D257" s="44"/>
      <c r="E257" s="44"/>
      <c r="F257" s="44"/>
      <c r="G257" s="44"/>
      <c r="H257" s="44"/>
      <c r="I257" s="44"/>
      <c r="J257" s="44"/>
      <c r="K257" s="44"/>
      <c r="L257" s="29"/>
      <c r="M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</row>
  </sheetData>
  <autoFilter ref="C141:K256" xr:uid="{00000000-0009-0000-0000-000001000000}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BM219"/>
  <sheetViews>
    <sheetView showGridLines="0" workbookViewId="0"/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88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18" t="s">
        <v>119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4" t="s">
        <v>582</v>
      </c>
      <c r="F11" s="217"/>
      <c r="G11" s="217"/>
      <c r="H11" s="21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122</v>
      </c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18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89" t="str">
        <f>'Rekapitulácia stavby'!E14</f>
        <v xml:space="preserve"> </v>
      </c>
      <c r="F20" s="189"/>
      <c r="G20" s="189"/>
      <c r="H20" s="189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23</v>
      </c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27</v>
      </c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2" t="s">
        <v>1</v>
      </c>
      <c r="F29" s="192"/>
      <c r="G29" s="192"/>
      <c r="H29" s="19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31846.949000000001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J116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4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31846.95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4" t="s">
        <v>35</v>
      </c>
      <c r="E37" s="23" t="s">
        <v>36</v>
      </c>
      <c r="F37" s="105">
        <f>ROUND((SUM(BE116:BE117) + SUM(BE139:BE218)),  2)</f>
        <v>0</v>
      </c>
      <c r="G37" s="28"/>
      <c r="H37" s="28"/>
      <c r="I37" s="106">
        <v>0.2</v>
      </c>
      <c r="J37" s="105">
        <f>ROUND(((SUM(BE116:BE117) + SUM(BE139:BE218))*I37),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37</v>
      </c>
      <c r="F38" s="105">
        <f>ROUND((SUM(BF116:BF117) + SUM(BF139:BF218)),  2)</f>
        <v>31846.95</v>
      </c>
      <c r="G38" s="28"/>
      <c r="H38" s="28"/>
      <c r="I38" s="106">
        <v>0.2</v>
      </c>
      <c r="J38" s="105">
        <f>ROUND(((SUM(BF116:BF117) + SUM(BF139:BF218))*I38),  2)</f>
        <v>6369.39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38</v>
      </c>
      <c r="F39" s="105">
        <f>ROUND((SUM(BG116:BG117) + SUM(BG139:BG218)),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39</v>
      </c>
      <c r="F40" s="105">
        <f>ROUND((SUM(BH116:BH117) + SUM(BH139:BH218)),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40</v>
      </c>
      <c r="F41" s="105">
        <f>ROUND((SUM(BI116:BI117) + SUM(BI139:BI218)),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4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38216.340000000004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18" t="s">
        <v>119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4" t="str">
        <f>E11</f>
        <v>C - BLOK C - DJ 55</v>
      </c>
      <c r="F89" s="217"/>
      <c r="G89" s="217"/>
      <c r="H89" s="21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p.č. 2221, 2220 a 2223, k.ú. Petržalka</v>
      </c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Stredisko služieb školám a školským zariadeniam Pe</v>
      </c>
      <c r="G93" s="28"/>
      <c r="H93" s="28"/>
      <c r="I93" s="23" t="s">
        <v>22</v>
      </c>
      <c r="J93" s="24" t="str">
        <f>E23</f>
        <v>Ing. arch. Marián Mikuš - ATELIÉR M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 t="str">
        <f>E26</f>
        <v>Ing. Michaela Blašková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4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J139</f>
        <v>31846.949000000001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5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J140</f>
        <v>16196.19</v>
      </c>
      <c r="L99" s="117"/>
    </row>
    <row r="100" spans="1:47" s="10" customFormat="1" ht="19.899999999999999" customHeight="1">
      <c r="B100" s="121"/>
      <c r="D100" s="122" t="s">
        <v>131</v>
      </c>
      <c r="E100" s="123"/>
      <c r="F100" s="123"/>
      <c r="G100" s="123"/>
      <c r="H100" s="123"/>
      <c r="I100" s="123"/>
      <c r="J100" s="124">
        <f>J141</f>
        <v>357.88099999999997</v>
      </c>
      <c r="L100" s="121"/>
    </row>
    <row r="101" spans="1:47" s="10" customFormat="1" ht="19.899999999999999" customHeight="1">
      <c r="B101" s="121"/>
      <c r="D101" s="122" t="s">
        <v>133</v>
      </c>
      <c r="E101" s="123"/>
      <c r="F101" s="123"/>
      <c r="G101" s="123"/>
      <c r="H101" s="123"/>
      <c r="I101" s="123"/>
      <c r="J101" s="124">
        <f>J143</f>
        <v>1513.9989999999998</v>
      </c>
      <c r="L101" s="121"/>
    </row>
    <row r="102" spans="1:47" s="10" customFormat="1" ht="19.899999999999999" customHeight="1">
      <c r="B102" s="121"/>
      <c r="D102" s="122" t="s">
        <v>135</v>
      </c>
      <c r="E102" s="123"/>
      <c r="F102" s="123"/>
      <c r="G102" s="123"/>
      <c r="H102" s="123"/>
      <c r="I102" s="123"/>
      <c r="J102" s="124">
        <f>J148</f>
        <v>8525.5139999999992</v>
      </c>
      <c r="L102" s="121"/>
    </row>
    <row r="103" spans="1:47" s="10" customFormat="1" ht="19.899999999999999" customHeight="1">
      <c r="B103" s="121"/>
      <c r="D103" s="122" t="s">
        <v>136</v>
      </c>
      <c r="E103" s="123"/>
      <c r="F103" s="123"/>
      <c r="G103" s="123"/>
      <c r="H103" s="123"/>
      <c r="I103" s="123"/>
      <c r="J103" s="124">
        <f>J162</f>
        <v>4773.2660000000005</v>
      </c>
      <c r="L103" s="121"/>
    </row>
    <row r="104" spans="1:47" s="10" customFormat="1" ht="19.899999999999999" customHeight="1">
      <c r="B104" s="121"/>
      <c r="D104" s="122" t="s">
        <v>137</v>
      </c>
      <c r="E104" s="123"/>
      <c r="F104" s="123"/>
      <c r="G104" s="123"/>
      <c r="H104" s="123"/>
      <c r="I104" s="123"/>
      <c r="J104" s="124">
        <f>J175</f>
        <v>1025.53</v>
      </c>
      <c r="L104" s="121"/>
    </row>
    <row r="105" spans="1:47" s="9" customFormat="1" ht="25" customHeight="1">
      <c r="B105" s="117"/>
      <c r="D105" s="118" t="s">
        <v>138</v>
      </c>
      <c r="E105" s="119"/>
      <c r="F105" s="119"/>
      <c r="G105" s="119"/>
      <c r="H105" s="119"/>
      <c r="I105" s="119"/>
      <c r="J105" s="120">
        <f>J177</f>
        <v>15650.759</v>
      </c>
      <c r="L105" s="117"/>
    </row>
    <row r="106" spans="1:47" s="10" customFormat="1" ht="19.899999999999999" customHeight="1">
      <c r="B106" s="121"/>
      <c r="D106" s="122" t="s">
        <v>139</v>
      </c>
      <c r="E106" s="123"/>
      <c r="F106" s="123"/>
      <c r="G106" s="123"/>
      <c r="H106" s="123"/>
      <c r="I106" s="123"/>
      <c r="J106" s="124">
        <f>J178</f>
        <v>2139.7190000000001</v>
      </c>
      <c r="L106" s="121"/>
    </row>
    <row r="107" spans="1:47" s="10" customFormat="1" ht="19.899999999999999" customHeight="1">
      <c r="B107" s="121"/>
      <c r="D107" s="122" t="s">
        <v>140</v>
      </c>
      <c r="E107" s="123"/>
      <c r="F107" s="123"/>
      <c r="G107" s="123"/>
      <c r="H107" s="123"/>
      <c r="I107" s="123"/>
      <c r="J107" s="124">
        <f>J187</f>
        <v>2356.7600000000002</v>
      </c>
      <c r="L107" s="121"/>
    </row>
    <row r="108" spans="1:47" s="10" customFormat="1" ht="19.899999999999999" customHeight="1">
      <c r="B108" s="121"/>
      <c r="D108" s="122" t="s">
        <v>141</v>
      </c>
      <c r="E108" s="123"/>
      <c r="F108" s="123"/>
      <c r="G108" s="123"/>
      <c r="H108" s="123"/>
      <c r="I108" s="123"/>
      <c r="J108" s="124">
        <f>J195</f>
        <v>172.97799999999998</v>
      </c>
      <c r="L108" s="121"/>
    </row>
    <row r="109" spans="1:47" s="10" customFormat="1" ht="19.899999999999999" customHeight="1">
      <c r="B109" s="121"/>
      <c r="D109" s="122" t="s">
        <v>142</v>
      </c>
      <c r="E109" s="123"/>
      <c r="F109" s="123"/>
      <c r="G109" s="123"/>
      <c r="H109" s="123"/>
      <c r="I109" s="123"/>
      <c r="J109" s="124">
        <f>J198</f>
        <v>733.75800000000004</v>
      </c>
      <c r="L109" s="121"/>
    </row>
    <row r="110" spans="1:47" s="10" customFormat="1" ht="19.899999999999999" customHeight="1">
      <c r="B110" s="121"/>
      <c r="D110" s="122" t="s">
        <v>144</v>
      </c>
      <c r="E110" s="123"/>
      <c r="F110" s="123"/>
      <c r="G110" s="123"/>
      <c r="H110" s="123"/>
      <c r="I110" s="123"/>
      <c r="J110" s="124">
        <f>J203</f>
        <v>709.072</v>
      </c>
      <c r="L110" s="121"/>
    </row>
    <row r="111" spans="1:47" s="10" customFormat="1" ht="19.899999999999999" customHeight="1">
      <c r="B111" s="121"/>
      <c r="D111" s="122" t="s">
        <v>145</v>
      </c>
      <c r="E111" s="123"/>
      <c r="F111" s="123"/>
      <c r="G111" s="123"/>
      <c r="H111" s="123"/>
      <c r="I111" s="123"/>
      <c r="J111" s="124">
        <f>J207</f>
        <v>4614.0829999999996</v>
      </c>
      <c r="L111" s="121"/>
    </row>
    <row r="112" spans="1:47" s="10" customFormat="1" ht="19.899999999999999" customHeight="1">
      <c r="B112" s="121"/>
      <c r="D112" s="122" t="s">
        <v>146</v>
      </c>
      <c r="E112" s="123"/>
      <c r="F112" s="123"/>
      <c r="G112" s="123"/>
      <c r="H112" s="123"/>
      <c r="I112" s="123"/>
      <c r="J112" s="124">
        <f>J212</f>
        <v>2913.3160000000003</v>
      </c>
      <c r="L112" s="121"/>
    </row>
    <row r="113" spans="1:31" s="10" customFormat="1" ht="19.899999999999999" customHeight="1">
      <c r="B113" s="121"/>
      <c r="D113" s="122" t="s">
        <v>147</v>
      </c>
      <c r="E113" s="123"/>
      <c r="F113" s="123"/>
      <c r="G113" s="123"/>
      <c r="H113" s="123"/>
      <c r="I113" s="123"/>
      <c r="J113" s="124">
        <f>J216</f>
        <v>2011.0730000000001</v>
      </c>
      <c r="L113" s="121"/>
    </row>
    <row r="114" spans="1:31" s="2" customFormat="1" ht="21.7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31" s="2" customFormat="1" ht="7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9.25" customHeight="1">
      <c r="A116" s="28"/>
      <c r="B116" s="29"/>
      <c r="C116" s="116" t="s">
        <v>148</v>
      </c>
      <c r="D116" s="28"/>
      <c r="E116" s="28"/>
      <c r="F116" s="28"/>
      <c r="G116" s="28"/>
      <c r="H116" s="28"/>
      <c r="I116" s="28"/>
      <c r="J116" s="125">
        <v>0</v>
      </c>
      <c r="K116" s="28"/>
      <c r="L116" s="38"/>
      <c r="N116" s="126" t="s">
        <v>35</v>
      </c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18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29.25" customHeight="1">
      <c r="A118" s="28"/>
      <c r="B118" s="29"/>
      <c r="C118" s="95" t="s">
        <v>116</v>
      </c>
      <c r="D118" s="96"/>
      <c r="E118" s="96"/>
      <c r="F118" s="96"/>
      <c r="G118" s="96"/>
      <c r="H118" s="96"/>
      <c r="I118" s="96"/>
      <c r="J118" s="97">
        <f>ROUND(J98+J116,2)</f>
        <v>31846.95</v>
      </c>
      <c r="K118" s="9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7" customHeight="1">
      <c r="A119" s="28"/>
      <c r="B119" s="43"/>
      <c r="C119" s="44"/>
      <c r="D119" s="44"/>
      <c r="E119" s="44"/>
      <c r="F119" s="44"/>
      <c r="G119" s="44"/>
      <c r="H119" s="44"/>
      <c r="I119" s="44"/>
      <c r="J119" s="44"/>
      <c r="K119" s="44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3" spans="1:31" s="2" customFormat="1" ht="7" customHeight="1">
      <c r="A123" s="28"/>
      <c r="B123" s="45"/>
      <c r="C123" s="46"/>
      <c r="D123" s="46"/>
      <c r="E123" s="46"/>
      <c r="F123" s="46"/>
      <c r="G123" s="46"/>
      <c r="H123" s="46"/>
      <c r="I123" s="46"/>
      <c r="J123" s="46"/>
      <c r="K123" s="46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5" customHeight="1">
      <c r="A124" s="28"/>
      <c r="B124" s="29"/>
      <c r="C124" s="18" t="s">
        <v>149</v>
      </c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7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11</v>
      </c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23.25" customHeight="1">
      <c r="A127" s="28"/>
      <c r="B127" s="29"/>
      <c r="C127" s="28"/>
      <c r="D127" s="28"/>
      <c r="E127" s="218" t="str">
        <f>E7</f>
        <v>Prestavba školníckeho bytu na triedu MŠ na MŠ Ševčenkova 35, Bratislava</v>
      </c>
      <c r="F127" s="219"/>
      <c r="G127" s="219"/>
      <c r="H127" s="219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" customFormat="1" ht="12" customHeight="1">
      <c r="B128" s="17"/>
      <c r="C128" s="23" t="s">
        <v>118</v>
      </c>
      <c r="L128" s="17"/>
    </row>
    <row r="129" spans="1:65" s="2" customFormat="1" ht="16.5" customHeight="1">
      <c r="A129" s="28"/>
      <c r="B129" s="29"/>
      <c r="C129" s="28"/>
      <c r="D129" s="28"/>
      <c r="E129" s="218" t="s">
        <v>119</v>
      </c>
      <c r="F129" s="217"/>
      <c r="G129" s="217"/>
      <c r="H129" s="217"/>
      <c r="I129" s="28"/>
      <c r="J129" s="28"/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2" customHeight="1">
      <c r="A130" s="28"/>
      <c r="B130" s="29"/>
      <c r="C130" s="23" t="s">
        <v>120</v>
      </c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6.5" customHeight="1">
      <c r="A131" s="28"/>
      <c r="B131" s="29"/>
      <c r="C131" s="28"/>
      <c r="D131" s="28"/>
      <c r="E131" s="204" t="str">
        <f>E11</f>
        <v>C - BLOK C - DJ 55</v>
      </c>
      <c r="F131" s="217"/>
      <c r="G131" s="217"/>
      <c r="H131" s="217"/>
      <c r="I131" s="28"/>
      <c r="J131" s="28"/>
      <c r="K131" s="28"/>
      <c r="L131" s="3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7" customHeight="1">
      <c r="A132" s="28"/>
      <c r="B132" s="29"/>
      <c r="C132" s="28"/>
      <c r="D132" s="28"/>
      <c r="E132" s="28"/>
      <c r="F132" s="28"/>
      <c r="G132" s="28"/>
      <c r="H132" s="28"/>
      <c r="I132" s="28"/>
      <c r="J132" s="28"/>
      <c r="K132" s="28"/>
      <c r="L132" s="3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2" customFormat="1" ht="12" customHeight="1">
      <c r="A133" s="28"/>
      <c r="B133" s="29"/>
      <c r="C133" s="23" t="s">
        <v>14</v>
      </c>
      <c r="D133" s="28"/>
      <c r="E133" s="28"/>
      <c r="F133" s="21" t="str">
        <f>F14</f>
        <v>p.č. 2221, 2220 a 2223, k.ú. Petržalka</v>
      </c>
      <c r="G133" s="28"/>
      <c r="H133" s="28"/>
      <c r="I133" s="23" t="s">
        <v>15</v>
      </c>
      <c r="J133" s="51">
        <f>IF(J14="","",J14)</f>
        <v>44448</v>
      </c>
      <c r="K133" s="28"/>
      <c r="L133" s="3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</row>
    <row r="134" spans="1:65" s="2" customFormat="1" ht="7" customHeight="1">
      <c r="A134" s="28"/>
      <c r="B134" s="29"/>
      <c r="C134" s="28"/>
      <c r="D134" s="28"/>
      <c r="E134" s="28"/>
      <c r="F134" s="28"/>
      <c r="G134" s="28"/>
      <c r="H134" s="28"/>
      <c r="I134" s="28"/>
      <c r="J134" s="28"/>
      <c r="K134" s="28"/>
      <c r="L134" s="3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</row>
    <row r="135" spans="1:65" s="2" customFormat="1" ht="40.15" customHeight="1">
      <c r="A135" s="28"/>
      <c r="B135" s="29"/>
      <c r="C135" s="23" t="s">
        <v>16</v>
      </c>
      <c r="D135" s="28"/>
      <c r="E135" s="28"/>
      <c r="F135" s="21" t="str">
        <f>E17</f>
        <v>Stredisko služieb školám a školským zariadeniam Pe</v>
      </c>
      <c r="G135" s="28"/>
      <c r="H135" s="28"/>
      <c r="I135" s="23" t="s">
        <v>22</v>
      </c>
      <c r="J135" s="24" t="str">
        <f>E23</f>
        <v>Ing. arch. Marián Mikuš - ATELIÉR M</v>
      </c>
      <c r="K135" s="28"/>
      <c r="L135" s="3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</row>
    <row r="136" spans="1:65" s="2" customFormat="1" ht="25.75" customHeight="1">
      <c r="A136" s="28"/>
      <c r="B136" s="29"/>
      <c r="C136" s="23" t="s">
        <v>20</v>
      </c>
      <c r="D136" s="28"/>
      <c r="E136" s="28"/>
      <c r="F136" s="21" t="str">
        <f>IF(E20="","",E20)</f>
        <v xml:space="preserve"> </v>
      </c>
      <c r="G136" s="28"/>
      <c r="H136" s="28"/>
      <c r="I136" s="23" t="s">
        <v>26</v>
      </c>
      <c r="J136" s="24" t="str">
        <f>E26</f>
        <v>Ing. Michaela Blašková</v>
      </c>
      <c r="K136" s="28"/>
      <c r="L136" s="3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</row>
    <row r="137" spans="1:65" s="2" customFormat="1" ht="10.4" customHeight="1">
      <c r="A137" s="28"/>
      <c r="B137" s="29"/>
      <c r="C137" s="28"/>
      <c r="D137" s="28"/>
      <c r="E137" s="28"/>
      <c r="F137" s="28"/>
      <c r="G137" s="28"/>
      <c r="H137" s="28"/>
      <c r="I137" s="28"/>
      <c r="J137" s="28"/>
      <c r="K137" s="28"/>
      <c r="L137" s="3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</row>
    <row r="138" spans="1:65" s="11" customFormat="1" ht="29.25" customHeight="1">
      <c r="A138" s="127"/>
      <c r="B138" s="128"/>
      <c r="C138" s="129" t="s">
        <v>150</v>
      </c>
      <c r="D138" s="130" t="s">
        <v>56</v>
      </c>
      <c r="E138" s="130" t="s">
        <v>52</v>
      </c>
      <c r="F138" s="130" t="s">
        <v>53</v>
      </c>
      <c r="G138" s="130" t="s">
        <v>151</v>
      </c>
      <c r="H138" s="130" t="s">
        <v>152</v>
      </c>
      <c r="I138" s="130" t="s">
        <v>153</v>
      </c>
      <c r="J138" s="131" t="s">
        <v>127</v>
      </c>
      <c r="K138" s="132" t="s">
        <v>154</v>
      </c>
      <c r="L138" s="133"/>
      <c r="M138" s="58" t="s">
        <v>1</v>
      </c>
      <c r="N138" s="59" t="s">
        <v>35</v>
      </c>
      <c r="O138" s="59" t="s">
        <v>155</v>
      </c>
      <c r="P138" s="59" t="s">
        <v>156</v>
      </c>
      <c r="Q138" s="59" t="s">
        <v>157</v>
      </c>
      <c r="R138" s="59" t="s">
        <v>158</v>
      </c>
      <c r="S138" s="59" t="s">
        <v>159</v>
      </c>
      <c r="T138" s="60" t="s">
        <v>160</v>
      </c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</row>
    <row r="139" spans="1:65" s="2" customFormat="1" ht="22.9" customHeight="1">
      <c r="A139" s="28"/>
      <c r="B139" s="29"/>
      <c r="C139" s="65" t="s">
        <v>123</v>
      </c>
      <c r="D139" s="28"/>
      <c r="E139" s="28"/>
      <c r="F139" s="28"/>
      <c r="G139" s="28"/>
      <c r="H139" s="28"/>
      <c r="I139" s="28"/>
      <c r="J139" s="134">
        <f>BK139</f>
        <v>31846.949000000001</v>
      </c>
      <c r="K139" s="28"/>
      <c r="L139" s="29"/>
      <c r="M139" s="61"/>
      <c r="N139" s="52"/>
      <c r="O139" s="62"/>
      <c r="P139" s="135">
        <f>P140+P177</f>
        <v>1069.9041810000001</v>
      </c>
      <c r="Q139" s="62"/>
      <c r="R139" s="135">
        <f>R140+R177</f>
        <v>37.402439749999999</v>
      </c>
      <c r="S139" s="62"/>
      <c r="T139" s="136">
        <f>T140+T177</f>
        <v>56.824890000000003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4" t="s">
        <v>70</v>
      </c>
      <c r="AU139" s="14" t="s">
        <v>129</v>
      </c>
      <c r="BK139" s="137">
        <f>BK140+BK177</f>
        <v>31846.949000000001</v>
      </c>
    </row>
    <row r="140" spans="1:65" s="12" customFormat="1" ht="25.9" customHeight="1">
      <c r="B140" s="138"/>
      <c r="D140" s="139" t="s">
        <v>70</v>
      </c>
      <c r="E140" s="140" t="s">
        <v>161</v>
      </c>
      <c r="F140" s="140" t="s">
        <v>162</v>
      </c>
      <c r="J140" s="141">
        <f>BK140</f>
        <v>16196.19</v>
      </c>
      <c r="L140" s="138"/>
      <c r="M140" s="142"/>
      <c r="N140" s="143"/>
      <c r="O140" s="143"/>
      <c r="P140" s="144">
        <f>P141+P143+P148+P162+P175</f>
        <v>696.43662000000006</v>
      </c>
      <c r="Q140" s="143"/>
      <c r="R140" s="144">
        <f>R141+R143+R148+R162+R175</f>
        <v>29.981170409999997</v>
      </c>
      <c r="S140" s="143"/>
      <c r="T140" s="145">
        <f>T141+T143+T148+T162+T175</f>
        <v>56.705160000000006</v>
      </c>
      <c r="AR140" s="139" t="s">
        <v>78</v>
      </c>
      <c r="AT140" s="146" t="s">
        <v>70</v>
      </c>
      <c r="AU140" s="146" t="s">
        <v>71</v>
      </c>
      <c r="AY140" s="139" t="s">
        <v>163</v>
      </c>
      <c r="BK140" s="147">
        <f>BK141+BK143+BK148+BK162+BK175</f>
        <v>16196.19</v>
      </c>
    </row>
    <row r="141" spans="1:65" s="12" customFormat="1" ht="22.9" customHeight="1">
      <c r="B141" s="138"/>
      <c r="D141" s="139" t="s">
        <v>70</v>
      </c>
      <c r="E141" s="148" t="s">
        <v>78</v>
      </c>
      <c r="F141" s="148" t="s">
        <v>164</v>
      </c>
      <c r="J141" s="149">
        <f>BK141</f>
        <v>357.88099999999997</v>
      </c>
      <c r="L141" s="138"/>
      <c r="M141" s="142"/>
      <c r="N141" s="143"/>
      <c r="O141" s="143"/>
      <c r="P141" s="144">
        <f>P142</f>
        <v>29.905847999999999</v>
      </c>
      <c r="Q141" s="143"/>
      <c r="R141" s="144">
        <f>R142</f>
        <v>0</v>
      </c>
      <c r="S141" s="143"/>
      <c r="T141" s="145">
        <f>T142</f>
        <v>0</v>
      </c>
      <c r="AR141" s="139" t="s">
        <v>78</v>
      </c>
      <c r="AT141" s="146" t="s">
        <v>70</v>
      </c>
      <c r="AU141" s="146" t="s">
        <v>78</v>
      </c>
      <c r="AY141" s="139" t="s">
        <v>163</v>
      </c>
      <c r="BK141" s="147">
        <f>BK142</f>
        <v>357.88099999999997</v>
      </c>
    </row>
    <row r="142" spans="1:65" s="2" customFormat="1" ht="24.25" customHeight="1">
      <c r="A142" s="28"/>
      <c r="B142" s="150"/>
      <c r="C142" s="151" t="s">
        <v>78</v>
      </c>
      <c r="D142" s="151" t="s">
        <v>166</v>
      </c>
      <c r="E142" s="152" t="s">
        <v>177</v>
      </c>
      <c r="F142" s="153" t="s">
        <v>178</v>
      </c>
      <c r="G142" s="154" t="s">
        <v>169</v>
      </c>
      <c r="H142" s="155">
        <v>4.1040000000000001</v>
      </c>
      <c r="I142" s="155">
        <v>87.203000000000003</v>
      </c>
      <c r="J142" s="155">
        <f>ROUND(I142*H142,3)</f>
        <v>357.88099999999997</v>
      </c>
      <c r="K142" s="156"/>
      <c r="L142" s="29"/>
      <c r="M142" s="157" t="s">
        <v>1</v>
      </c>
      <c r="N142" s="158" t="s">
        <v>37</v>
      </c>
      <c r="O142" s="159">
        <v>7.2869999999999999</v>
      </c>
      <c r="P142" s="159">
        <f>O142*H142</f>
        <v>29.905847999999999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84</v>
      </c>
      <c r="AY142" s="14" t="s">
        <v>163</v>
      </c>
      <c r="BE142" s="162">
        <f>IF(N142="základná",J142,0)</f>
        <v>0</v>
      </c>
      <c r="BF142" s="162">
        <f>IF(N142="znížená",J142,0)</f>
        <v>357.88099999999997</v>
      </c>
      <c r="BG142" s="162">
        <f>IF(N142="zákl. prenesená",J142,0)</f>
        <v>0</v>
      </c>
      <c r="BH142" s="162">
        <f>IF(N142="zníž. prenesená",J142,0)</f>
        <v>0</v>
      </c>
      <c r="BI142" s="162">
        <f>IF(N142="nulová",J142,0)</f>
        <v>0</v>
      </c>
      <c r="BJ142" s="14" t="s">
        <v>84</v>
      </c>
      <c r="BK142" s="163">
        <f>ROUND(I142*H142,3)</f>
        <v>357.88099999999997</v>
      </c>
      <c r="BL142" s="14" t="s">
        <v>170</v>
      </c>
      <c r="BM142" s="161" t="s">
        <v>583</v>
      </c>
    </row>
    <row r="143" spans="1:65" s="12" customFormat="1" ht="22.9" customHeight="1">
      <c r="B143" s="138"/>
      <c r="D143" s="139" t="s">
        <v>70</v>
      </c>
      <c r="E143" s="148" t="s">
        <v>203</v>
      </c>
      <c r="F143" s="148" t="s">
        <v>204</v>
      </c>
      <c r="J143" s="149">
        <f>BK143</f>
        <v>1513.9989999999998</v>
      </c>
      <c r="L143" s="138"/>
      <c r="M143" s="142"/>
      <c r="N143" s="143"/>
      <c r="O143" s="143"/>
      <c r="P143" s="144">
        <f>SUM(P144:P147)</f>
        <v>26.594979000000002</v>
      </c>
      <c r="Q143" s="143"/>
      <c r="R143" s="144">
        <f>SUM(R144:R147)</f>
        <v>4.9142555999999997</v>
      </c>
      <c r="S143" s="143"/>
      <c r="T143" s="145">
        <f>SUM(T144:T147)</f>
        <v>0</v>
      </c>
      <c r="AR143" s="139" t="s">
        <v>78</v>
      </c>
      <c r="AT143" s="146" t="s">
        <v>70</v>
      </c>
      <c r="AU143" s="146" t="s">
        <v>78</v>
      </c>
      <c r="AY143" s="139" t="s">
        <v>163</v>
      </c>
      <c r="BK143" s="147">
        <f>SUM(BK144:BK147)</f>
        <v>1513.9989999999998</v>
      </c>
    </row>
    <row r="144" spans="1:65" s="2" customFormat="1" ht="24.25" customHeight="1">
      <c r="A144" s="28"/>
      <c r="B144" s="150"/>
      <c r="C144" s="151" t="s">
        <v>84</v>
      </c>
      <c r="D144" s="151" t="s">
        <v>166</v>
      </c>
      <c r="E144" s="152" t="s">
        <v>210</v>
      </c>
      <c r="F144" s="153" t="s">
        <v>211</v>
      </c>
      <c r="G144" s="154" t="s">
        <v>212</v>
      </c>
      <c r="H144" s="155">
        <v>3</v>
      </c>
      <c r="I144" s="155">
        <v>15.573</v>
      </c>
      <c r="J144" s="155">
        <f>ROUND(I144*H144,3)</f>
        <v>46.719000000000001</v>
      </c>
      <c r="K144" s="156"/>
      <c r="L144" s="29"/>
      <c r="M144" s="157" t="s">
        <v>1</v>
      </c>
      <c r="N144" s="158" t="s">
        <v>37</v>
      </c>
      <c r="O144" s="159">
        <v>0.14818000000000001</v>
      </c>
      <c r="P144" s="159">
        <f>O144*H144</f>
        <v>0.44454000000000005</v>
      </c>
      <c r="Q144" s="159">
        <v>2.3970000000000002E-2</v>
      </c>
      <c r="R144" s="159">
        <f>Q144*H144</f>
        <v>7.1910000000000002E-2</v>
      </c>
      <c r="S144" s="159">
        <v>0</v>
      </c>
      <c r="T144" s="16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84</v>
      </c>
      <c r="AY144" s="14" t="s">
        <v>163</v>
      </c>
      <c r="BE144" s="162">
        <f>IF(N144="základná",J144,0)</f>
        <v>0</v>
      </c>
      <c r="BF144" s="162">
        <f>IF(N144="znížená",J144,0)</f>
        <v>46.719000000000001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84</v>
      </c>
      <c r="BK144" s="163">
        <f>ROUND(I144*H144,3)</f>
        <v>46.719000000000001</v>
      </c>
      <c r="BL144" s="14" t="s">
        <v>170</v>
      </c>
      <c r="BM144" s="161" t="s">
        <v>584</v>
      </c>
    </row>
    <row r="145" spans="1:65" s="2" customFormat="1" ht="24.25" customHeight="1">
      <c r="A145" s="28"/>
      <c r="B145" s="150"/>
      <c r="C145" s="151" t="s">
        <v>203</v>
      </c>
      <c r="D145" s="151" t="s">
        <v>166</v>
      </c>
      <c r="E145" s="152" t="s">
        <v>223</v>
      </c>
      <c r="F145" s="153" t="s">
        <v>224</v>
      </c>
      <c r="G145" s="154" t="s">
        <v>188</v>
      </c>
      <c r="H145" s="155">
        <v>18.600000000000001</v>
      </c>
      <c r="I145" s="155">
        <v>24.088999999999999</v>
      </c>
      <c r="J145" s="155">
        <f>ROUND(I145*H145,3)</f>
        <v>448.05500000000001</v>
      </c>
      <c r="K145" s="156"/>
      <c r="L145" s="29"/>
      <c r="M145" s="157" t="s">
        <v>1</v>
      </c>
      <c r="N145" s="158" t="s">
        <v>37</v>
      </c>
      <c r="O145" s="159">
        <v>0.47299999999999998</v>
      </c>
      <c r="P145" s="159">
        <f>O145*H145</f>
        <v>8.7978000000000005</v>
      </c>
      <c r="Q145" s="159">
        <v>7.424E-2</v>
      </c>
      <c r="R145" s="159">
        <f>Q145*H145</f>
        <v>1.3808640000000001</v>
      </c>
      <c r="S145" s="159">
        <v>0</v>
      </c>
      <c r="T145" s="16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84</v>
      </c>
      <c r="AY145" s="14" t="s">
        <v>163</v>
      </c>
      <c r="BE145" s="162">
        <f>IF(N145="základná",J145,0)</f>
        <v>0</v>
      </c>
      <c r="BF145" s="162">
        <f>IF(N145="znížená",J145,0)</f>
        <v>448.05500000000001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84</v>
      </c>
      <c r="BK145" s="163">
        <f>ROUND(I145*H145,3)</f>
        <v>448.05500000000001</v>
      </c>
      <c r="BL145" s="14" t="s">
        <v>170</v>
      </c>
      <c r="BM145" s="161" t="s">
        <v>585</v>
      </c>
    </row>
    <row r="146" spans="1:65" s="2" customFormat="1" ht="24.25" customHeight="1">
      <c r="A146" s="28"/>
      <c r="B146" s="150"/>
      <c r="C146" s="151" t="s">
        <v>170</v>
      </c>
      <c r="D146" s="151" t="s">
        <v>166</v>
      </c>
      <c r="E146" s="152" t="s">
        <v>586</v>
      </c>
      <c r="F146" s="153" t="s">
        <v>587</v>
      </c>
      <c r="G146" s="154" t="s">
        <v>188</v>
      </c>
      <c r="H146" s="155">
        <v>29.64</v>
      </c>
      <c r="I146" s="155">
        <v>27.724</v>
      </c>
      <c r="J146" s="155">
        <f>ROUND(I146*H146,3)</f>
        <v>821.73900000000003</v>
      </c>
      <c r="K146" s="156"/>
      <c r="L146" s="29"/>
      <c r="M146" s="157" t="s">
        <v>1</v>
      </c>
      <c r="N146" s="158" t="s">
        <v>37</v>
      </c>
      <c r="O146" s="159">
        <v>0.48135</v>
      </c>
      <c r="P146" s="159">
        <f>O146*H146</f>
        <v>14.267214000000001</v>
      </c>
      <c r="Q146" s="159">
        <v>9.3140000000000001E-2</v>
      </c>
      <c r="R146" s="159">
        <f>Q146*H146</f>
        <v>2.7606695999999999</v>
      </c>
      <c r="S146" s="159">
        <v>0</v>
      </c>
      <c r="T146" s="16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84</v>
      </c>
      <c r="AY146" s="14" t="s">
        <v>163</v>
      </c>
      <c r="BE146" s="162">
        <f>IF(N146="základná",J146,0)</f>
        <v>0</v>
      </c>
      <c r="BF146" s="162">
        <f>IF(N146="znížená",J146,0)</f>
        <v>821.73900000000003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84</v>
      </c>
      <c r="BK146" s="163">
        <f>ROUND(I146*H146,3)</f>
        <v>821.73900000000003</v>
      </c>
      <c r="BL146" s="14" t="s">
        <v>170</v>
      </c>
      <c r="BM146" s="161" t="s">
        <v>588</v>
      </c>
    </row>
    <row r="147" spans="1:65" s="2" customFormat="1" ht="24.25" customHeight="1">
      <c r="A147" s="28"/>
      <c r="B147" s="150"/>
      <c r="C147" s="151" t="s">
        <v>344</v>
      </c>
      <c r="D147" s="151" t="s">
        <v>166</v>
      </c>
      <c r="E147" s="152" t="s">
        <v>589</v>
      </c>
      <c r="F147" s="153" t="s">
        <v>590</v>
      </c>
      <c r="G147" s="154" t="s">
        <v>188</v>
      </c>
      <c r="H147" s="155">
        <v>6.3</v>
      </c>
      <c r="I147" s="155">
        <v>31.347000000000001</v>
      </c>
      <c r="J147" s="155">
        <f>ROUND(I147*H147,3)</f>
        <v>197.48599999999999</v>
      </c>
      <c r="K147" s="156"/>
      <c r="L147" s="29"/>
      <c r="M147" s="157" t="s">
        <v>1</v>
      </c>
      <c r="N147" s="158" t="s">
        <v>37</v>
      </c>
      <c r="O147" s="159">
        <v>0.48975000000000002</v>
      </c>
      <c r="P147" s="159">
        <f>O147*H147</f>
        <v>3.0854249999999999</v>
      </c>
      <c r="Q147" s="159">
        <v>0.11124000000000001</v>
      </c>
      <c r="R147" s="159">
        <f>Q147*H147</f>
        <v>0.70081199999999999</v>
      </c>
      <c r="S147" s="159">
        <v>0</v>
      </c>
      <c r="T147" s="16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84</v>
      </c>
      <c r="AY147" s="14" t="s">
        <v>163</v>
      </c>
      <c r="BE147" s="162">
        <f>IF(N147="základná",J147,0)</f>
        <v>0</v>
      </c>
      <c r="BF147" s="162">
        <f>IF(N147="znížená",J147,0)</f>
        <v>197.48599999999999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84</v>
      </c>
      <c r="BK147" s="163">
        <f>ROUND(I147*H147,3)</f>
        <v>197.48599999999999</v>
      </c>
      <c r="BL147" s="14" t="s">
        <v>170</v>
      </c>
      <c r="BM147" s="161" t="s">
        <v>591</v>
      </c>
    </row>
    <row r="148" spans="1:65" s="12" customFormat="1" ht="22.9" customHeight="1">
      <c r="B148" s="138"/>
      <c r="D148" s="139" t="s">
        <v>70</v>
      </c>
      <c r="E148" s="148" t="s">
        <v>240</v>
      </c>
      <c r="F148" s="148" t="s">
        <v>241</v>
      </c>
      <c r="J148" s="149">
        <f>BK148</f>
        <v>8525.5139999999992</v>
      </c>
      <c r="L148" s="138"/>
      <c r="M148" s="142"/>
      <c r="N148" s="143"/>
      <c r="O148" s="143"/>
      <c r="P148" s="144">
        <f>SUM(P149:P161)</f>
        <v>304.15714699999995</v>
      </c>
      <c r="Q148" s="143"/>
      <c r="R148" s="144">
        <f>SUM(R149:R161)</f>
        <v>25.058866309999996</v>
      </c>
      <c r="S148" s="143"/>
      <c r="T148" s="145">
        <f>SUM(T149:T161)</f>
        <v>0</v>
      </c>
      <c r="AR148" s="139" t="s">
        <v>78</v>
      </c>
      <c r="AT148" s="146" t="s">
        <v>70</v>
      </c>
      <c r="AU148" s="146" t="s">
        <v>78</v>
      </c>
      <c r="AY148" s="139" t="s">
        <v>163</v>
      </c>
      <c r="BK148" s="147">
        <f>SUM(BK149:BK161)</f>
        <v>8525.5139999999992</v>
      </c>
    </row>
    <row r="149" spans="1:65" s="2" customFormat="1" ht="24.25" customHeight="1">
      <c r="A149" s="28"/>
      <c r="B149" s="150"/>
      <c r="C149" s="151" t="s">
        <v>240</v>
      </c>
      <c r="D149" s="151" t="s">
        <v>166</v>
      </c>
      <c r="E149" s="152" t="s">
        <v>242</v>
      </c>
      <c r="F149" s="153" t="s">
        <v>243</v>
      </c>
      <c r="G149" s="154" t="s">
        <v>188</v>
      </c>
      <c r="H149" s="155">
        <v>160.97</v>
      </c>
      <c r="I149" s="155">
        <v>2.9910000000000001</v>
      </c>
      <c r="J149" s="155">
        <f t="shared" ref="J149:J161" si="0">ROUND(I149*H149,3)</f>
        <v>481.46100000000001</v>
      </c>
      <c r="K149" s="156"/>
      <c r="L149" s="29"/>
      <c r="M149" s="157" t="s">
        <v>1</v>
      </c>
      <c r="N149" s="158" t="s">
        <v>37</v>
      </c>
      <c r="O149" s="159">
        <v>0.11700000000000001</v>
      </c>
      <c r="P149" s="159">
        <f t="shared" ref="P149:P161" si="1">O149*H149</f>
        <v>18.833490000000001</v>
      </c>
      <c r="Q149" s="159">
        <v>6.2100000000000002E-3</v>
      </c>
      <c r="R149" s="159">
        <f t="shared" ref="R149:R161" si="2">Q149*H149</f>
        <v>0.9996237</v>
      </c>
      <c r="S149" s="159">
        <v>0</v>
      </c>
      <c r="T149" s="160">
        <f t="shared" ref="T149:T161" si="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84</v>
      </c>
      <c r="AY149" s="14" t="s">
        <v>163</v>
      </c>
      <c r="BE149" s="162">
        <f t="shared" ref="BE149:BE161" si="4">IF(N149="základná",J149,0)</f>
        <v>0</v>
      </c>
      <c r="BF149" s="162">
        <f t="shared" ref="BF149:BF161" si="5">IF(N149="znížená",J149,0)</f>
        <v>481.46100000000001</v>
      </c>
      <c r="BG149" s="162">
        <f t="shared" ref="BG149:BG161" si="6">IF(N149="zákl. prenesená",J149,0)</f>
        <v>0</v>
      </c>
      <c r="BH149" s="162">
        <f t="shared" ref="BH149:BH161" si="7">IF(N149="zníž. prenesená",J149,0)</f>
        <v>0</v>
      </c>
      <c r="BI149" s="162">
        <f t="shared" ref="BI149:BI161" si="8">IF(N149="nulová",J149,0)</f>
        <v>0</v>
      </c>
      <c r="BJ149" s="14" t="s">
        <v>84</v>
      </c>
      <c r="BK149" s="163">
        <f t="shared" ref="BK149:BK161" si="9">ROUND(I149*H149,3)</f>
        <v>481.46100000000001</v>
      </c>
      <c r="BL149" s="14" t="s">
        <v>170</v>
      </c>
      <c r="BM149" s="161" t="s">
        <v>592</v>
      </c>
    </row>
    <row r="150" spans="1:65" s="2" customFormat="1" ht="37.9" customHeight="1">
      <c r="A150" s="28"/>
      <c r="B150" s="150"/>
      <c r="C150" s="151" t="s">
        <v>511</v>
      </c>
      <c r="D150" s="151" t="s">
        <v>166</v>
      </c>
      <c r="E150" s="152" t="s">
        <v>246</v>
      </c>
      <c r="F150" s="153" t="s">
        <v>247</v>
      </c>
      <c r="G150" s="154" t="s">
        <v>188</v>
      </c>
      <c r="H150" s="155">
        <v>160.97</v>
      </c>
      <c r="I150" s="155">
        <v>2.2360000000000002</v>
      </c>
      <c r="J150" s="155">
        <f t="shared" si="0"/>
        <v>359.92899999999997</v>
      </c>
      <c r="K150" s="156"/>
      <c r="L150" s="29"/>
      <c r="M150" s="157" t="s">
        <v>1</v>
      </c>
      <c r="N150" s="158" t="s">
        <v>37</v>
      </c>
      <c r="O150" s="159">
        <v>0.112</v>
      </c>
      <c r="P150" s="159">
        <f t="shared" si="1"/>
        <v>18.028639999999999</v>
      </c>
      <c r="Q150" s="159">
        <v>1.4999999999999999E-4</v>
      </c>
      <c r="R150" s="159">
        <f t="shared" si="2"/>
        <v>2.4145499999999997E-2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84</v>
      </c>
      <c r="AY150" s="14" t="s">
        <v>163</v>
      </c>
      <c r="BE150" s="162">
        <f t="shared" si="4"/>
        <v>0</v>
      </c>
      <c r="BF150" s="162">
        <f t="shared" si="5"/>
        <v>359.92899999999997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84</v>
      </c>
      <c r="BK150" s="163">
        <f t="shared" si="9"/>
        <v>359.92899999999997</v>
      </c>
      <c r="BL150" s="14" t="s">
        <v>170</v>
      </c>
      <c r="BM150" s="161" t="s">
        <v>593</v>
      </c>
    </row>
    <row r="151" spans="1:65" s="2" customFormat="1" ht="14.5" customHeight="1">
      <c r="A151" s="28"/>
      <c r="B151" s="150"/>
      <c r="C151" s="151" t="s">
        <v>286</v>
      </c>
      <c r="D151" s="151" t="s">
        <v>166</v>
      </c>
      <c r="E151" s="152" t="s">
        <v>250</v>
      </c>
      <c r="F151" s="153" t="s">
        <v>251</v>
      </c>
      <c r="G151" s="154" t="s">
        <v>188</v>
      </c>
      <c r="H151" s="155">
        <v>160.97</v>
      </c>
      <c r="I151" s="155">
        <v>6.6870000000000003</v>
      </c>
      <c r="J151" s="155">
        <f t="shared" si="0"/>
        <v>1076.4059999999999</v>
      </c>
      <c r="K151" s="156"/>
      <c r="L151" s="29"/>
      <c r="M151" s="157" t="s">
        <v>1</v>
      </c>
      <c r="N151" s="158" t="s">
        <v>37</v>
      </c>
      <c r="O151" s="159">
        <v>0.36299999999999999</v>
      </c>
      <c r="P151" s="159">
        <f t="shared" si="1"/>
        <v>58.432109999999994</v>
      </c>
      <c r="Q151" s="159">
        <v>1.32E-3</v>
      </c>
      <c r="R151" s="159">
        <f t="shared" si="2"/>
        <v>0.21248039999999999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84</v>
      </c>
      <c r="AY151" s="14" t="s">
        <v>163</v>
      </c>
      <c r="BE151" s="162">
        <f t="shared" si="4"/>
        <v>0</v>
      </c>
      <c r="BF151" s="162">
        <f t="shared" si="5"/>
        <v>1076.4059999999999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84</v>
      </c>
      <c r="BK151" s="163">
        <f t="shared" si="9"/>
        <v>1076.4059999999999</v>
      </c>
      <c r="BL151" s="14" t="s">
        <v>170</v>
      </c>
      <c r="BM151" s="161" t="s">
        <v>594</v>
      </c>
    </row>
    <row r="152" spans="1:65" s="2" customFormat="1" ht="24.25" customHeight="1">
      <c r="A152" s="28"/>
      <c r="B152" s="150"/>
      <c r="C152" s="151" t="s">
        <v>308</v>
      </c>
      <c r="D152" s="151" t="s">
        <v>166</v>
      </c>
      <c r="E152" s="152" t="s">
        <v>258</v>
      </c>
      <c r="F152" s="153" t="s">
        <v>259</v>
      </c>
      <c r="G152" s="154" t="s">
        <v>188</v>
      </c>
      <c r="H152" s="155">
        <v>351.69</v>
      </c>
      <c r="I152" s="155">
        <v>2.7559999999999998</v>
      </c>
      <c r="J152" s="155">
        <f t="shared" si="0"/>
        <v>969.25800000000004</v>
      </c>
      <c r="K152" s="156"/>
      <c r="L152" s="29"/>
      <c r="M152" s="157" t="s">
        <v>1</v>
      </c>
      <c r="N152" s="158" t="s">
        <v>37</v>
      </c>
      <c r="O152" s="159">
        <v>9.6000000000000002E-2</v>
      </c>
      <c r="P152" s="159">
        <f t="shared" si="1"/>
        <v>33.762239999999998</v>
      </c>
      <c r="Q152" s="159">
        <v>6.4000000000000003E-3</v>
      </c>
      <c r="R152" s="159">
        <f t="shared" si="2"/>
        <v>2.2508159999999999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84</v>
      </c>
      <c r="AY152" s="14" t="s">
        <v>163</v>
      </c>
      <c r="BE152" s="162">
        <f t="shared" si="4"/>
        <v>0</v>
      </c>
      <c r="BF152" s="162">
        <f t="shared" si="5"/>
        <v>969.25800000000004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84</v>
      </c>
      <c r="BK152" s="163">
        <f t="shared" si="9"/>
        <v>969.25800000000004</v>
      </c>
      <c r="BL152" s="14" t="s">
        <v>170</v>
      </c>
      <c r="BM152" s="161" t="s">
        <v>595</v>
      </c>
    </row>
    <row r="153" spans="1:65" s="2" customFormat="1" ht="14.5" customHeight="1">
      <c r="A153" s="28"/>
      <c r="B153" s="150"/>
      <c r="C153" s="151" t="s">
        <v>176</v>
      </c>
      <c r="D153" s="151" t="s">
        <v>166</v>
      </c>
      <c r="E153" s="152" t="s">
        <v>262</v>
      </c>
      <c r="F153" s="153" t="s">
        <v>263</v>
      </c>
      <c r="G153" s="154" t="s">
        <v>188</v>
      </c>
      <c r="H153" s="155">
        <v>286.82</v>
      </c>
      <c r="I153" s="155">
        <v>5.1580000000000004</v>
      </c>
      <c r="J153" s="155">
        <f t="shared" si="0"/>
        <v>1479.4179999999999</v>
      </c>
      <c r="K153" s="156"/>
      <c r="L153" s="29"/>
      <c r="M153" s="157" t="s">
        <v>1</v>
      </c>
      <c r="N153" s="158" t="s">
        <v>37</v>
      </c>
      <c r="O153" s="159">
        <v>0.27300000000000002</v>
      </c>
      <c r="P153" s="159">
        <f t="shared" si="1"/>
        <v>78.301860000000005</v>
      </c>
      <c r="Q153" s="159">
        <v>1.2600000000000001E-3</v>
      </c>
      <c r="R153" s="159">
        <f t="shared" si="2"/>
        <v>0.36139320000000003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84</v>
      </c>
      <c r="AY153" s="14" t="s">
        <v>163</v>
      </c>
      <c r="BE153" s="162">
        <f t="shared" si="4"/>
        <v>0</v>
      </c>
      <c r="BF153" s="162">
        <f t="shared" si="5"/>
        <v>1479.4179999999999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84</v>
      </c>
      <c r="BK153" s="163">
        <f t="shared" si="9"/>
        <v>1479.4179999999999</v>
      </c>
      <c r="BL153" s="14" t="s">
        <v>170</v>
      </c>
      <c r="BM153" s="161" t="s">
        <v>596</v>
      </c>
    </row>
    <row r="154" spans="1:65" s="2" customFormat="1" ht="24.25" customHeight="1">
      <c r="A154" s="28"/>
      <c r="B154" s="150"/>
      <c r="C154" s="151" t="s">
        <v>348</v>
      </c>
      <c r="D154" s="151" t="s">
        <v>166</v>
      </c>
      <c r="E154" s="152" t="s">
        <v>270</v>
      </c>
      <c r="F154" s="153" t="s">
        <v>271</v>
      </c>
      <c r="G154" s="154" t="s">
        <v>169</v>
      </c>
      <c r="H154" s="155">
        <v>8.9149999999999991</v>
      </c>
      <c r="I154" s="155">
        <v>125.434</v>
      </c>
      <c r="J154" s="155">
        <f t="shared" si="0"/>
        <v>1118.2439999999999</v>
      </c>
      <c r="K154" s="156"/>
      <c r="L154" s="29"/>
      <c r="M154" s="157" t="s">
        <v>1</v>
      </c>
      <c r="N154" s="158" t="s">
        <v>37</v>
      </c>
      <c r="O154" s="159">
        <v>3.1669999999999998</v>
      </c>
      <c r="P154" s="159">
        <f t="shared" si="1"/>
        <v>28.233804999999997</v>
      </c>
      <c r="Q154" s="159">
        <v>2.19407</v>
      </c>
      <c r="R154" s="159">
        <f t="shared" si="2"/>
        <v>19.560134049999998</v>
      </c>
      <c r="S154" s="159">
        <v>0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84</v>
      </c>
      <c r="AY154" s="14" t="s">
        <v>163</v>
      </c>
      <c r="BE154" s="162">
        <f t="shared" si="4"/>
        <v>0</v>
      </c>
      <c r="BF154" s="162">
        <f t="shared" si="5"/>
        <v>1118.2439999999999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84</v>
      </c>
      <c r="BK154" s="163">
        <f t="shared" si="9"/>
        <v>1118.2439999999999</v>
      </c>
      <c r="BL154" s="14" t="s">
        <v>170</v>
      </c>
      <c r="BM154" s="161" t="s">
        <v>597</v>
      </c>
    </row>
    <row r="155" spans="1:65" s="2" customFormat="1" ht="24.25" customHeight="1">
      <c r="A155" s="28"/>
      <c r="B155" s="150"/>
      <c r="C155" s="151" t="s">
        <v>352</v>
      </c>
      <c r="D155" s="151" t="s">
        <v>166</v>
      </c>
      <c r="E155" s="152" t="s">
        <v>274</v>
      </c>
      <c r="F155" s="153" t="s">
        <v>275</v>
      </c>
      <c r="G155" s="154" t="s">
        <v>197</v>
      </c>
      <c r="H155" s="155">
        <v>0.44600000000000001</v>
      </c>
      <c r="I155" s="155">
        <v>1378.4949999999999</v>
      </c>
      <c r="J155" s="155">
        <f t="shared" si="0"/>
        <v>614.80899999999997</v>
      </c>
      <c r="K155" s="156"/>
      <c r="L155" s="29"/>
      <c r="M155" s="157" t="s">
        <v>1</v>
      </c>
      <c r="N155" s="158" t="s">
        <v>37</v>
      </c>
      <c r="O155" s="159">
        <v>15.772</v>
      </c>
      <c r="P155" s="159">
        <f t="shared" si="1"/>
        <v>7.0343119999999999</v>
      </c>
      <c r="Q155" s="159">
        <v>1.20296</v>
      </c>
      <c r="R155" s="159">
        <f t="shared" si="2"/>
        <v>0.53652016000000002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84</v>
      </c>
      <c r="AY155" s="14" t="s">
        <v>163</v>
      </c>
      <c r="BE155" s="162">
        <f t="shared" si="4"/>
        <v>0</v>
      </c>
      <c r="BF155" s="162">
        <f t="shared" si="5"/>
        <v>614.80899999999997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84</v>
      </c>
      <c r="BK155" s="163">
        <f t="shared" si="9"/>
        <v>614.80899999999997</v>
      </c>
      <c r="BL155" s="14" t="s">
        <v>170</v>
      </c>
      <c r="BM155" s="161" t="s">
        <v>598</v>
      </c>
    </row>
    <row r="156" spans="1:65" s="2" customFormat="1" ht="24.25" customHeight="1">
      <c r="A156" s="28"/>
      <c r="B156" s="150"/>
      <c r="C156" s="151" t="s">
        <v>356</v>
      </c>
      <c r="D156" s="151" t="s">
        <v>166</v>
      </c>
      <c r="E156" s="152" t="s">
        <v>278</v>
      </c>
      <c r="F156" s="153" t="s">
        <v>279</v>
      </c>
      <c r="G156" s="154" t="s">
        <v>188</v>
      </c>
      <c r="H156" s="155">
        <v>19.59</v>
      </c>
      <c r="I156" s="155">
        <v>0.51300000000000001</v>
      </c>
      <c r="J156" s="155">
        <f t="shared" si="0"/>
        <v>10.050000000000001</v>
      </c>
      <c r="K156" s="156"/>
      <c r="L156" s="29"/>
      <c r="M156" s="157" t="s">
        <v>1</v>
      </c>
      <c r="N156" s="158" t="s">
        <v>37</v>
      </c>
      <c r="O156" s="159">
        <v>3.5000000000000003E-2</v>
      </c>
      <c r="P156" s="159">
        <f t="shared" si="1"/>
        <v>0.68565000000000009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84</v>
      </c>
      <c r="AY156" s="14" t="s">
        <v>163</v>
      </c>
      <c r="BE156" s="162">
        <f t="shared" si="4"/>
        <v>0</v>
      </c>
      <c r="BF156" s="162">
        <f t="shared" si="5"/>
        <v>10.050000000000001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84</v>
      </c>
      <c r="BK156" s="163">
        <f t="shared" si="9"/>
        <v>10.050000000000001</v>
      </c>
      <c r="BL156" s="14" t="s">
        <v>170</v>
      </c>
      <c r="BM156" s="161" t="s">
        <v>599</v>
      </c>
    </row>
    <row r="157" spans="1:65" s="2" customFormat="1" ht="24.25" customHeight="1">
      <c r="A157" s="28"/>
      <c r="B157" s="150"/>
      <c r="C157" s="164" t="s">
        <v>360</v>
      </c>
      <c r="D157" s="164" t="s">
        <v>282</v>
      </c>
      <c r="E157" s="165" t="s">
        <v>283</v>
      </c>
      <c r="F157" s="166" t="s">
        <v>284</v>
      </c>
      <c r="G157" s="167" t="s">
        <v>285</v>
      </c>
      <c r="H157" s="168">
        <v>0.58799999999999997</v>
      </c>
      <c r="I157" s="168">
        <v>5.0149999999999997</v>
      </c>
      <c r="J157" s="168">
        <f t="shared" si="0"/>
        <v>2.9489999999999998</v>
      </c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1"/>
        <v>0</v>
      </c>
      <c r="Q157" s="159">
        <v>1E-3</v>
      </c>
      <c r="R157" s="159">
        <f t="shared" si="2"/>
        <v>5.8799999999999998E-4</v>
      </c>
      <c r="S157" s="159">
        <v>0</v>
      </c>
      <c r="T157" s="160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286</v>
      </c>
      <c r="AT157" s="161" t="s">
        <v>282</v>
      </c>
      <c r="AU157" s="161" t="s">
        <v>84</v>
      </c>
      <c r="AY157" s="14" t="s">
        <v>163</v>
      </c>
      <c r="BE157" s="162">
        <f t="shared" si="4"/>
        <v>0</v>
      </c>
      <c r="BF157" s="162">
        <f t="shared" si="5"/>
        <v>2.9489999999999998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84</v>
      </c>
      <c r="BK157" s="163">
        <f t="shared" si="9"/>
        <v>2.9489999999999998</v>
      </c>
      <c r="BL157" s="14" t="s">
        <v>170</v>
      </c>
      <c r="BM157" s="161" t="s">
        <v>600</v>
      </c>
    </row>
    <row r="158" spans="1:65" s="2" customFormat="1" ht="14.5" customHeight="1">
      <c r="A158" s="28"/>
      <c r="B158" s="150"/>
      <c r="C158" s="151" t="s">
        <v>601</v>
      </c>
      <c r="D158" s="151" t="s">
        <v>166</v>
      </c>
      <c r="E158" s="152" t="s">
        <v>289</v>
      </c>
      <c r="F158" s="153" t="s">
        <v>290</v>
      </c>
      <c r="G158" s="154" t="s">
        <v>188</v>
      </c>
      <c r="H158" s="155">
        <v>19.59</v>
      </c>
      <c r="I158" s="155">
        <v>5.43</v>
      </c>
      <c r="J158" s="155">
        <f t="shared" si="0"/>
        <v>106.374</v>
      </c>
      <c r="K158" s="156"/>
      <c r="L158" s="29"/>
      <c r="M158" s="157" t="s">
        <v>1</v>
      </c>
      <c r="N158" s="158" t="s">
        <v>37</v>
      </c>
      <c r="O158" s="159">
        <v>0.20100000000000001</v>
      </c>
      <c r="P158" s="159">
        <f t="shared" si="1"/>
        <v>3.9375900000000001</v>
      </c>
      <c r="Q158" s="159">
        <v>3.47E-3</v>
      </c>
      <c r="R158" s="159">
        <f t="shared" si="2"/>
        <v>6.7977300000000004E-2</v>
      </c>
      <c r="S158" s="159">
        <v>0</v>
      </c>
      <c r="T158" s="160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84</v>
      </c>
      <c r="AY158" s="14" t="s">
        <v>163</v>
      </c>
      <c r="BE158" s="162">
        <f t="shared" si="4"/>
        <v>0</v>
      </c>
      <c r="BF158" s="162">
        <f t="shared" si="5"/>
        <v>106.374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84</v>
      </c>
      <c r="BK158" s="163">
        <f t="shared" si="9"/>
        <v>106.374</v>
      </c>
      <c r="BL158" s="14" t="s">
        <v>170</v>
      </c>
      <c r="BM158" s="161" t="s">
        <v>602</v>
      </c>
    </row>
    <row r="159" spans="1:65" s="2" customFormat="1" ht="14.5" customHeight="1">
      <c r="A159" s="28"/>
      <c r="B159" s="150"/>
      <c r="C159" s="151" t="s">
        <v>209</v>
      </c>
      <c r="D159" s="151" t="s">
        <v>166</v>
      </c>
      <c r="E159" s="152" t="s">
        <v>603</v>
      </c>
      <c r="F159" s="153" t="s">
        <v>298</v>
      </c>
      <c r="G159" s="154" t="s">
        <v>188</v>
      </c>
      <c r="H159" s="155">
        <v>158.69</v>
      </c>
      <c r="I159" s="155">
        <v>6.73</v>
      </c>
      <c r="J159" s="155">
        <f t="shared" si="0"/>
        <v>1067.9839999999999</v>
      </c>
      <c r="K159" s="156"/>
      <c r="L159" s="29"/>
      <c r="M159" s="157" t="s">
        <v>1</v>
      </c>
      <c r="N159" s="158" t="s">
        <v>37</v>
      </c>
      <c r="O159" s="159">
        <v>0.20499999999999999</v>
      </c>
      <c r="P159" s="159">
        <f t="shared" si="1"/>
        <v>32.53145</v>
      </c>
      <c r="Q159" s="159">
        <v>5.1999999999999998E-3</v>
      </c>
      <c r="R159" s="159">
        <f t="shared" si="2"/>
        <v>0.82518799999999992</v>
      </c>
      <c r="S159" s="159">
        <v>0</v>
      </c>
      <c r="T159" s="160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84</v>
      </c>
      <c r="AY159" s="14" t="s">
        <v>163</v>
      </c>
      <c r="BE159" s="162">
        <f t="shared" si="4"/>
        <v>0</v>
      </c>
      <c r="BF159" s="162">
        <f t="shared" si="5"/>
        <v>1067.9839999999999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84</v>
      </c>
      <c r="BK159" s="163">
        <f t="shared" si="9"/>
        <v>1067.9839999999999</v>
      </c>
      <c r="BL159" s="14" t="s">
        <v>170</v>
      </c>
      <c r="BM159" s="161" t="s">
        <v>604</v>
      </c>
    </row>
    <row r="160" spans="1:65" s="2" customFormat="1" ht="24.25" customHeight="1">
      <c r="A160" s="28"/>
      <c r="B160" s="150"/>
      <c r="C160" s="151" t="s">
        <v>214</v>
      </c>
      <c r="D160" s="151" t="s">
        <v>166</v>
      </c>
      <c r="E160" s="152" t="s">
        <v>301</v>
      </c>
      <c r="F160" s="153" t="s">
        <v>302</v>
      </c>
      <c r="G160" s="154" t="s">
        <v>212</v>
      </c>
      <c r="H160" s="155">
        <v>8</v>
      </c>
      <c r="I160" s="155">
        <v>45.063000000000002</v>
      </c>
      <c r="J160" s="155">
        <f t="shared" si="0"/>
        <v>360.50400000000002</v>
      </c>
      <c r="K160" s="156"/>
      <c r="L160" s="29"/>
      <c r="M160" s="157" t="s">
        <v>1</v>
      </c>
      <c r="N160" s="158" t="s">
        <v>37</v>
      </c>
      <c r="O160" s="159">
        <v>3.0470000000000002</v>
      </c>
      <c r="P160" s="159">
        <f t="shared" si="1"/>
        <v>24.376000000000001</v>
      </c>
      <c r="Q160" s="159">
        <v>1.7500000000000002E-2</v>
      </c>
      <c r="R160" s="159">
        <f t="shared" si="2"/>
        <v>0.14000000000000001</v>
      </c>
      <c r="S160" s="159">
        <v>0</v>
      </c>
      <c r="T160" s="160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84</v>
      </c>
      <c r="AY160" s="14" t="s">
        <v>163</v>
      </c>
      <c r="BE160" s="162">
        <f t="shared" si="4"/>
        <v>0</v>
      </c>
      <c r="BF160" s="162">
        <f t="shared" si="5"/>
        <v>360.50400000000002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84</v>
      </c>
      <c r="BK160" s="163">
        <f t="shared" si="9"/>
        <v>360.50400000000002</v>
      </c>
      <c r="BL160" s="14" t="s">
        <v>170</v>
      </c>
      <c r="BM160" s="161" t="s">
        <v>605</v>
      </c>
    </row>
    <row r="161" spans="1:65" s="2" customFormat="1" ht="24.25" customHeight="1">
      <c r="A161" s="28"/>
      <c r="B161" s="150"/>
      <c r="C161" s="164" t="s">
        <v>606</v>
      </c>
      <c r="D161" s="164" t="s">
        <v>282</v>
      </c>
      <c r="E161" s="165" t="s">
        <v>305</v>
      </c>
      <c r="F161" s="166" t="s">
        <v>306</v>
      </c>
      <c r="G161" s="167" t="s">
        <v>212</v>
      </c>
      <c r="H161" s="168">
        <v>8</v>
      </c>
      <c r="I161" s="168">
        <v>109.76600000000001</v>
      </c>
      <c r="J161" s="168">
        <f t="shared" si="0"/>
        <v>878.12800000000004</v>
      </c>
      <c r="K161" s="169"/>
      <c r="L161" s="170"/>
      <c r="M161" s="171" t="s">
        <v>1</v>
      </c>
      <c r="N161" s="172" t="s">
        <v>37</v>
      </c>
      <c r="O161" s="159">
        <v>0</v>
      </c>
      <c r="P161" s="159">
        <f t="shared" si="1"/>
        <v>0</v>
      </c>
      <c r="Q161" s="159">
        <v>0.01</v>
      </c>
      <c r="R161" s="159">
        <f t="shared" si="2"/>
        <v>0.08</v>
      </c>
      <c r="S161" s="159">
        <v>0</v>
      </c>
      <c r="T161" s="160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286</v>
      </c>
      <c r="AT161" s="161" t="s">
        <v>282</v>
      </c>
      <c r="AU161" s="161" t="s">
        <v>84</v>
      </c>
      <c r="AY161" s="14" t="s">
        <v>163</v>
      </c>
      <c r="BE161" s="162">
        <f t="shared" si="4"/>
        <v>0</v>
      </c>
      <c r="BF161" s="162">
        <f t="shared" si="5"/>
        <v>878.12800000000004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84</v>
      </c>
      <c r="BK161" s="163">
        <f t="shared" si="9"/>
        <v>878.12800000000004</v>
      </c>
      <c r="BL161" s="14" t="s">
        <v>170</v>
      </c>
      <c r="BM161" s="161" t="s">
        <v>607</v>
      </c>
    </row>
    <row r="162" spans="1:65" s="12" customFormat="1" ht="22.9" customHeight="1">
      <c r="B162" s="138"/>
      <c r="D162" s="139" t="s">
        <v>70</v>
      </c>
      <c r="E162" s="148" t="s">
        <v>308</v>
      </c>
      <c r="F162" s="148" t="s">
        <v>309</v>
      </c>
      <c r="J162" s="149">
        <f>BK162</f>
        <v>4773.2660000000005</v>
      </c>
      <c r="L162" s="138"/>
      <c r="M162" s="142"/>
      <c r="N162" s="143"/>
      <c r="O162" s="143"/>
      <c r="P162" s="144">
        <f>SUM(P163:P174)</f>
        <v>261.93544300000002</v>
      </c>
      <c r="Q162" s="143"/>
      <c r="R162" s="144">
        <f>SUM(R163:R174)</f>
        <v>8.0485000000000001E-3</v>
      </c>
      <c r="S162" s="143"/>
      <c r="T162" s="145">
        <f>SUM(T163:T174)</f>
        <v>56.705160000000006</v>
      </c>
      <c r="AR162" s="139" t="s">
        <v>78</v>
      </c>
      <c r="AT162" s="146" t="s">
        <v>70</v>
      </c>
      <c r="AU162" s="146" t="s">
        <v>78</v>
      </c>
      <c r="AY162" s="139" t="s">
        <v>163</v>
      </c>
      <c r="BK162" s="147">
        <f>SUM(BK163:BK174)</f>
        <v>4773.2660000000005</v>
      </c>
    </row>
    <row r="163" spans="1:65" s="2" customFormat="1" ht="14.5" customHeight="1">
      <c r="A163" s="28"/>
      <c r="B163" s="150"/>
      <c r="C163" s="151" t="s">
        <v>222</v>
      </c>
      <c r="D163" s="151" t="s">
        <v>166</v>
      </c>
      <c r="E163" s="152" t="s">
        <v>311</v>
      </c>
      <c r="F163" s="153" t="s">
        <v>312</v>
      </c>
      <c r="G163" s="154" t="s">
        <v>188</v>
      </c>
      <c r="H163" s="155">
        <v>160.97</v>
      </c>
      <c r="I163" s="155">
        <v>4.08</v>
      </c>
      <c r="J163" s="155">
        <f t="shared" ref="J163:J174" si="10">ROUND(I163*H163,3)</f>
        <v>656.75800000000004</v>
      </c>
      <c r="K163" s="156"/>
      <c r="L163" s="29"/>
      <c r="M163" s="157" t="s">
        <v>1</v>
      </c>
      <c r="N163" s="158" t="s">
        <v>37</v>
      </c>
      <c r="O163" s="159">
        <v>0.32400000000000001</v>
      </c>
      <c r="P163" s="159">
        <f t="shared" ref="P163:P174" si="11">O163*H163</f>
        <v>52.15428</v>
      </c>
      <c r="Q163" s="159">
        <v>5.0000000000000002E-5</v>
      </c>
      <c r="R163" s="159">
        <f t="shared" ref="R163:R174" si="12">Q163*H163</f>
        <v>8.0485000000000001E-3</v>
      </c>
      <c r="S163" s="159">
        <v>0</v>
      </c>
      <c r="T163" s="160">
        <f t="shared" ref="T163:T174" si="13"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84</v>
      </c>
      <c r="AY163" s="14" t="s">
        <v>163</v>
      </c>
      <c r="BE163" s="162">
        <f t="shared" ref="BE163:BE174" si="14">IF(N163="základná",J163,0)</f>
        <v>0</v>
      </c>
      <c r="BF163" s="162">
        <f t="shared" ref="BF163:BF174" si="15">IF(N163="znížená",J163,0)</f>
        <v>656.75800000000004</v>
      </c>
      <c r="BG163" s="162">
        <f t="shared" ref="BG163:BG174" si="16">IF(N163="zákl. prenesená",J163,0)</f>
        <v>0</v>
      </c>
      <c r="BH163" s="162">
        <f t="shared" ref="BH163:BH174" si="17">IF(N163="zníž. prenesená",J163,0)</f>
        <v>0</v>
      </c>
      <c r="BI163" s="162">
        <f t="shared" ref="BI163:BI174" si="18">IF(N163="nulová",J163,0)</f>
        <v>0</v>
      </c>
      <c r="BJ163" s="14" t="s">
        <v>84</v>
      </c>
      <c r="BK163" s="163">
        <f t="shared" ref="BK163:BK174" si="19">ROUND(I163*H163,3)</f>
        <v>656.75800000000004</v>
      </c>
      <c r="BL163" s="14" t="s">
        <v>170</v>
      </c>
      <c r="BM163" s="161" t="s">
        <v>608</v>
      </c>
    </row>
    <row r="164" spans="1:65" s="2" customFormat="1" ht="37.9" customHeight="1">
      <c r="A164" s="28"/>
      <c r="B164" s="150"/>
      <c r="C164" s="151" t="s">
        <v>7</v>
      </c>
      <c r="D164" s="151" t="s">
        <v>166</v>
      </c>
      <c r="E164" s="152" t="s">
        <v>314</v>
      </c>
      <c r="F164" s="153" t="s">
        <v>315</v>
      </c>
      <c r="G164" s="154" t="s">
        <v>188</v>
      </c>
      <c r="H164" s="155">
        <v>164.92</v>
      </c>
      <c r="I164" s="155">
        <v>2.6309999999999998</v>
      </c>
      <c r="J164" s="155">
        <f t="shared" si="10"/>
        <v>433.90499999999997</v>
      </c>
      <c r="K164" s="156"/>
      <c r="L164" s="29"/>
      <c r="M164" s="157" t="s">
        <v>1</v>
      </c>
      <c r="N164" s="158" t="s">
        <v>37</v>
      </c>
      <c r="O164" s="159">
        <v>0.16400000000000001</v>
      </c>
      <c r="P164" s="159">
        <f t="shared" si="11"/>
        <v>27.046879999999998</v>
      </c>
      <c r="Q164" s="159">
        <v>0</v>
      </c>
      <c r="R164" s="159">
        <f t="shared" si="12"/>
        <v>0</v>
      </c>
      <c r="S164" s="159">
        <v>0.19600000000000001</v>
      </c>
      <c r="T164" s="160">
        <f t="shared" si="13"/>
        <v>32.32432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 t="shared" si="14"/>
        <v>0</v>
      </c>
      <c r="BF164" s="162">
        <f t="shared" si="15"/>
        <v>433.90499999999997</v>
      </c>
      <c r="BG164" s="162">
        <f t="shared" si="16"/>
        <v>0</v>
      </c>
      <c r="BH164" s="162">
        <f t="shared" si="17"/>
        <v>0</v>
      </c>
      <c r="BI164" s="162">
        <f t="shared" si="18"/>
        <v>0</v>
      </c>
      <c r="BJ164" s="14" t="s">
        <v>84</v>
      </c>
      <c r="BK164" s="163">
        <f t="shared" si="19"/>
        <v>433.90499999999997</v>
      </c>
      <c r="BL164" s="14" t="s">
        <v>170</v>
      </c>
      <c r="BM164" s="161" t="s">
        <v>609</v>
      </c>
    </row>
    <row r="165" spans="1:65" s="2" customFormat="1" ht="37.9" customHeight="1">
      <c r="A165" s="28"/>
      <c r="B165" s="150"/>
      <c r="C165" s="151" t="s">
        <v>245</v>
      </c>
      <c r="D165" s="151" t="s">
        <v>166</v>
      </c>
      <c r="E165" s="152" t="s">
        <v>321</v>
      </c>
      <c r="F165" s="153" t="s">
        <v>322</v>
      </c>
      <c r="G165" s="154" t="s">
        <v>169</v>
      </c>
      <c r="H165" s="155">
        <v>9.0060000000000002</v>
      </c>
      <c r="I165" s="155">
        <v>83.751999999999995</v>
      </c>
      <c r="J165" s="155">
        <f t="shared" si="10"/>
        <v>754.27099999999996</v>
      </c>
      <c r="K165" s="156"/>
      <c r="L165" s="29"/>
      <c r="M165" s="157" t="s">
        <v>1</v>
      </c>
      <c r="N165" s="158" t="s">
        <v>37</v>
      </c>
      <c r="O165" s="159">
        <v>6.6260000000000003</v>
      </c>
      <c r="P165" s="159">
        <f t="shared" si="11"/>
        <v>59.673756000000004</v>
      </c>
      <c r="Q165" s="159">
        <v>0</v>
      </c>
      <c r="R165" s="159">
        <f t="shared" si="12"/>
        <v>0</v>
      </c>
      <c r="S165" s="159">
        <v>2.2000000000000002</v>
      </c>
      <c r="T165" s="160">
        <f t="shared" si="13"/>
        <v>19.813200000000002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 t="shared" si="14"/>
        <v>0</v>
      </c>
      <c r="BF165" s="162">
        <f t="shared" si="15"/>
        <v>754.27099999999996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84</v>
      </c>
      <c r="BK165" s="163">
        <f t="shared" si="19"/>
        <v>754.27099999999996</v>
      </c>
      <c r="BL165" s="14" t="s">
        <v>170</v>
      </c>
      <c r="BM165" s="161" t="s">
        <v>610</v>
      </c>
    </row>
    <row r="166" spans="1:65" s="2" customFormat="1" ht="37.9" customHeight="1">
      <c r="A166" s="28"/>
      <c r="B166" s="150"/>
      <c r="C166" s="151" t="s">
        <v>249</v>
      </c>
      <c r="D166" s="151" t="s">
        <v>166</v>
      </c>
      <c r="E166" s="152" t="s">
        <v>324</v>
      </c>
      <c r="F166" s="153" t="s">
        <v>325</v>
      </c>
      <c r="G166" s="154" t="s">
        <v>169</v>
      </c>
      <c r="H166" s="155">
        <v>0.68400000000000005</v>
      </c>
      <c r="I166" s="155">
        <v>72.858999999999995</v>
      </c>
      <c r="J166" s="155">
        <f t="shared" si="10"/>
        <v>49.835999999999999</v>
      </c>
      <c r="K166" s="156"/>
      <c r="L166" s="29"/>
      <c r="M166" s="157" t="s">
        <v>1</v>
      </c>
      <c r="N166" s="158" t="s">
        <v>37</v>
      </c>
      <c r="O166" s="159">
        <v>5.843</v>
      </c>
      <c r="P166" s="159">
        <f t="shared" si="11"/>
        <v>3.9966120000000003</v>
      </c>
      <c r="Q166" s="159">
        <v>0</v>
      </c>
      <c r="R166" s="159">
        <f t="shared" si="12"/>
        <v>0</v>
      </c>
      <c r="S166" s="159">
        <v>2.2000000000000002</v>
      </c>
      <c r="T166" s="160">
        <f t="shared" si="13"/>
        <v>1.5048000000000001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 t="shared" si="14"/>
        <v>0</v>
      </c>
      <c r="BF166" s="162">
        <f t="shared" si="15"/>
        <v>49.835999999999999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84</v>
      </c>
      <c r="BK166" s="163">
        <f t="shared" si="19"/>
        <v>49.835999999999999</v>
      </c>
      <c r="BL166" s="14" t="s">
        <v>170</v>
      </c>
      <c r="BM166" s="161" t="s">
        <v>611</v>
      </c>
    </row>
    <row r="167" spans="1:65" s="2" customFormat="1" ht="24.25" customHeight="1">
      <c r="A167" s="28"/>
      <c r="B167" s="150"/>
      <c r="C167" s="151" t="s">
        <v>253</v>
      </c>
      <c r="D167" s="151" t="s">
        <v>166</v>
      </c>
      <c r="E167" s="152" t="s">
        <v>327</v>
      </c>
      <c r="F167" s="153" t="s">
        <v>328</v>
      </c>
      <c r="G167" s="154" t="s">
        <v>169</v>
      </c>
      <c r="H167" s="155">
        <v>0.68400000000000005</v>
      </c>
      <c r="I167" s="155">
        <v>38.292999999999999</v>
      </c>
      <c r="J167" s="155">
        <f t="shared" si="10"/>
        <v>26.192</v>
      </c>
      <c r="K167" s="156"/>
      <c r="L167" s="29"/>
      <c r="M167" s="157" t="s">
        <v>1</v>
      </c>
      <c r="N167" s="158" t="s">
        <v>37</v>
      </c>
      <c r="O167" s="159">
        <v>3.5049999999999999</v>
      </c>
      <c r="P167" s="159">
        <f t="shared" si="11"/>
        <v>2.3974200000000003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 t="shared" si="14"/>
        <v>0</v>
      </c>
      <c r="BF167" s="162">
        <f t="shared" si="15"/>
        <v>26.192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84</v>
      </c>
      <c r="BK167" s="163">
        <f t="shared" si="19"/>
        <v>26.192</v>
      </c>
      <c r="BL167" s="14" t="s">
        <v>170</v>
      </c>
      <c r="BM167" s="161" t="s">
        <v>612</v>
      </c>
    </row>
    <row r="168" spans="1:65" s="2" customFormat="1" ht="37.9" customHeight="1">
      <c r="A168" s="28"/>
      <c r="B168" s="150"/>
      <c r="C168" s="151" t="s">
        <v>257</v>
      </c>
      <c r="D168" s="151" t="s">
        <v>166</v>
      </c>
      <c r="E168" s="152" t="s">
        <v>330</v>
      </c>
      <c r="F168" s="153" t="s">
        <v>331</v>
      </c>
      <c r="G168" s="154" t="s">
        <v>188</v>
      </c>
      <c r="H168" s="155">
        <v>27.16</v>
      </c>
      <c r="I168" s="155">
        <v>3.5550000000000002</v>
      </c>
      <c r="J168" s="155">
        <f t="shared" si="10"/>
        <v>96.554000000000002</v>
      </c>
      <c r="K168" s="156"/>
      <c r="L168" s="29"/>
      <c r="M168" s="157" t="s">
        <v>1</v>
      </c>
      <c r="N168" s="158" t="s">
        <v>37</v>
      </c>
      <c r="O168" s="159">
        <v>0.29099999999999998</v>
      </c>
      <c r="P168" s="159">
        <f t="shared" si="11"/>
        <v>7.9035599999999997</v>
      </c>
      <c r="Q168" s="159">
        <v>0</v>
      </c>
      <c r="R168" s="159">
        <f t="shared" si="12"/>
        <v>0</v>
      </c>
      <c r="S168" s="159">
        <v>6.5000000000000002E-2</v>
      </c>
      <c r="T168" s="160">
        <f t="shared" si="13"/>
        <v>1.7654000000000001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84</v>
      </c>
      <c r="AY168" s="14" t="s">
        <v>163</v>
      </c>
      <c r="BE168" s="162">
        <f t="shared" si="14"/>
        <v>0</v>
      </c>
      <c r="BF168" s="162">
        <f t="shared" si="15"/>
        <v>96.554000000000002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84</v>
      </c>
      <c r="BK168" s="163">
        <f t="shared" si="19"/>
        <v>96.554000000000002</v>
      </c>
      <c r="BL168" s="14" t="s">
        <v>170</v>
      </c>
      <c r="BM168" s="161" t="s">
        <v>613</v>
      </c>
    </row>
    <row r="169" spans="1:65" s="2" customFormat="1" ht="14.5" customHeight="1">
      <c r="A169" s="28"/>
      <c r="B169" s="150"/>
      <c r="C169" s="151" t="s">
        <v>261</v>
      </c>
      <c r="D169" s="151" t="s">
        <v>166</v>
      </c>
      <c r="E169" s="152" t="s">
        <v>334</v>
      </c>
      <c r="F169" s="153" t="s">
        <v>335</v>
      </c>
      <c r="G169" s="154" t="s">
        <v>230</v>
      </c>
      <c r="H169" s="155">
        <v>4.8</v>
      </c>
      <c r="I169" s="155">
        <v>2.4380000000000002</v>
      </c>
      <c r="J169" s="155">
        <f t="shared" si="10"/>
        <v>11.702</v>
      </c>
      <c r="K169" s="156"/>
      <c r="L169" s="29"/>
      <c r="M169" s="157" t="s">
        <v>1</v>
      </c>
      <c r="N169" s="158" t="s">
        <v>37</v>
      </c>
      <c r="O169" s="159">
        <v>0.188</v>
      </c>
      <c r="P169" s="159">
        <f t="shared" si="11"/>
        <v>0.90239999999999998</v>
      </c>
      <c r="Q169" s="159">
        <v>0</v>
      </c>
      <c r="R169" s="159">
        <f t="shared" si="12"/>
        <v>0</v>
      </c>
      <c r="S169" s="159">
        <v>8.0000000000000002E-3</v>
      </c>
      <c r="T169" s="160">
        <f t="shared" si="13"/>
        <v>3.8399999999999997E-2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84</v>
      </c>
      <c r="AY169" s="14" t="s">
        <v>163</v>
      </c>
      <c r="BE169" s="162">
        <f t="shared" si="14"/>
        <v>0</v>
      </c>
      <c r="BF169" s="162">
        <f t="shared" si="15"/>
        <v>11.702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84</v>
      </c>
      <c r="BK169" s="163">
        <f t="shared" si="19"/>
        <v>11.702</v>
      </c>
      <c r="BL169" s="14" t="s">
        <v>170</v>
      </c>
      <c r="BM169" s="161" t="s">
        <v>614</v>
      </c>
    </row>
    <row r="170" spans="1:65" s="2" customFormat="1" ht="14.5" customHeight="1">
      <c r="A170" s="28"/>
      <c r="B170" s="150"/>
      <c r="C170" s="151" t="s">
        <v>265</v>
      </c>
      <c r="D170" s="151" t="s">
        <v>166</v>
      </c>
      <c r="E170" s="152" t="s">
        <v>337</v>
      </c>
      <c r="F170" s="153" t="s">
        <v>338</v>
      </c>
      <c r="G170" s="154" t="s">
        <v>230</v>
      </c>
      <c r="H170" s="155">
        <v>104.92</v>
      </c>
      <c r="I170" s="155">
        <v>2.4380000000000002</v>
      </c>
      <c r="J170" s="155">
        <f t="shared" si="10"/>
        <v>255.79499999999999</v>
      </c>
      <c r="K170" s="156"/>
      <c r="L170" s="29"/>
      <c r="M170" s="157" t="s">
        <v>1</v>
      </c>
      <c r="N170" s="158" t="s">
        <v>37</v>
      </c>
      <c r="O170" s="159">
        <v>0.188</v>
      </c>
      <c r="P170" s="159">
        <f t="shared" si="11"/>
        <v>19.724959999999999</v>
      </c>
      <c r="Q170" s="159">
        <v>0</v>
      </c>
      <c r="R170" s="159">
        <f t="shared" si="12"/>
        <v>0</v>
      </c>
      <c r="S170" s="159">
        <v>1.2E-2</v>
      </c>
      <c r="T170" s="160">
        <f t="shared" si="13"/>
        <v>1.2590399999999999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84</v>
      </c>
      <c r="AY170" s="14" t="s">
        <v>163</v>
      </c>
      <c r="BE170" s="162">
        <f t="shared" si="14"/>
        <v>0</v>
      </c>
      <c r="BF170" s="162">
        <f t="shared" si="15"/>
        <v>255.79499999999999</v>
      </c>
      <c r="BG170" s="162">
        <f t="shared" si="16"/>
        <v>0</v>
      </c>
      <c r="BH170" s="162">
        <f t="shared" si="17"/>
        <v>0</v>
      </c>
      <c r="BI170" s="162">
        <f t="shared" si="18"/>
        <v>0</v>
      </c>
      <c r="BJ170" s="14" t="s">
        <v>84</v>
      </c>
      <c r="BK170" s="163">
        <f t="shared" si="19"/>
        <v>255.79499999999999</v>
      </c>
      <c r="BL170" s="14" t="s">
        <v>170</v>
      </c>
      <c r="BM170" s="161" t="s">
        <v>615</v>
      </c>
    </row>
    <row r="171" spans="1:65" s="2" customFormat="1" ht="14.5" customHeight="1">
      <c r="A171" s="28"/>
      <c r="B171" s="150"/>
      <c r="C171" s="151" t="s">
        <v>269</v>
      </c>
      <c r="D171" s="151" t="s">
        <v>166</v>
      </c>
      <c r="E171" s="152" t="s">
        <v>349</v>
      </c>
      <c r="F171" s="153" t="s">
        <v>350</v>
      </c>
      <c r="G171" s="154" t="s">
        <v>197</v>
      </c>
      <c r="H171" s="155">
        <v>56.825000000000003</v>
      </c>
      <c r="I171" s="155">
        <v>12.492000000000001</v>
      </c>
      <c r="J171" s="155">
        <f t="shared" si="10"/>
        <v>709.85799999999995</v>
      </c>
      <c r="K171" s="156"/>
      <c r="L171" s="29"/>
      <c r="M171" s="157" t="s">
        <v>1</v>
      </c>
      <c r="N171" s="158" t="s">
        <v>37</v>
      </c>
      <c r="O171" s="159">
        <v>0.59799999999999998</v>
      </c>
      <c r="P171" s="159">
        <f t="shared" si="11"/>
        <v>33.981349999999999</v>
      </c>
      <c r="Q171" s="159">
        <v>0</v>
      </c>
      <c r="R171" s="159">
        <f t="shared" si="12"/>
        <v>0</v>
      </c>
      <c r="S171" s="159">
        <v>0</v>
      </c>
      <c r="T171" s="160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84</v>
      </c>
      <c r="AY171" s="14" t="s">
        <v>163</v>
      </c>
      <c r="BE171" s="162">
        <f t="shared" si="14"/>
        <v>0</v>
      </c>
      <c r="BF171" s="162">
        <f t="shared" si="15"/>
        <v>709.85799999999995</v>
      </c>
      <c r="BG171" s="162">
        <f t="shared" si="16"/>
        <v>0</v>
      </c>
      <c r="BH171" s="162">
        <f t="shared" si="17"/>
        <v>0</v>
      </c>
      <c r="BI171" s="162">
        <f t="shared" si="18"/>
        <v>0</v>
      </c>
      <c r="BJ171" s="14" t="s">
        <v>84</v>
      </c>
      <c r="BK171" s="163">
        <f t="shared" si="19"/>
        <v>709.85799999999995</v>
      </c>
      <c r="BL171" s="14" t="s">
        <v>170</v>
      </c>
      <c r="BM171" s="161" t="s">
        <v>616</v>
      </c>
    </row>
    <row r="172" spans="1:65" s="2" customFormat="1" ht="24.25" customHeight="1">
      <c r="A172" s="28"/>
      <c r="B172" s="150"/>
      <c r="C172" s="151" t="s">
        <v>273</v>
      </c>
      <c r="D172" s="151" t="s">
        <v>166</v>
      </c>
      <c r="E172" s="152" t="s">
        <v>353</v>
      </c>
      <c r="F172" s="153" t="s">
        <v>354</v>
      </c>
      <c r="G172" s="154" t="s">
        <v>197</v>
      </c>
      <c r="H172" s="155">
        <v>511.42500000000001</v>
      </c>
      <c r="I172" s="155">
        <v>0.39700000000000002</v>
      </c>
      <c r="J172" s="155">
        <f t="shared" si="10"/>
        <v>203.036</v>
      </c>
      <c r="K172" s="156"/>
      <c r="L172" s="29"/>
      <c r="M172" s="157" t="s">
        <v>1</v>
      </c>
      <c r="N172" s="158" t="s">
        <v>37</v>
      </c>
      <c r="O172" s="159">
        <v>7.0000000000000001E-3</v>
      </c>
      <c r="P172" s="159">
        <f t="shared" si="11"/>
        <v>3.5799750000000001</v>
      </c>
      <c r="Q172" s="159">
        <v>0</v>
      </c>
      <c r="R172" s="159">
        <f t="shared" si="12"/>
        <v>0</v>
      </c>
      <c r="S172" s="159">
        <v>0</v>
      </c>
      <c r="T172" s="160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84</v>
      </c>
      <c r="AY172" s="14" t="s">
        <v>163</v>
      </c>
      <c r="BE172" s="162">
        <f t="shared" si="14"/>
        <v>0</v>
      </c>
      <c r="BF172" s="162">
        <f t="shared" si="15"/>
        <v>203.036</v>
      </c>
      <c r="BG172" s="162">
        <f t="shared" si="16"/>
        <v>0</v>
      </c>
      <c r="BH172" s="162">
        <f t="shared" si="17"/>
        <v>0</v>
      </c>
      <c r="BI172" s="162">
        <f t="shared" si="18"/>
        <v>0</v>
      </c>
      <c r="BJ172" s="14" t="s">
        <v>84</v>
      </c>
      <c r="BK172" s="163">
        <f t="shared" si="19"/>
        <v>203.036</v>
      </c>
      <c r="BL172" s="14" t="s">
        <v>170</v>
      </c>
      <c r="BM172" s="161" t="s">
        <v>617</v>
      </c>
    </row>
    <row r="173" spans="1:65" s="2" customFormat="1" ht="24.25" customHeight="1">
      <c r="A173" s="28"/>
      <c r="B173" s="150"/>
      <c r="C173" s="151" t="s">
        <v>277</v>
      </c>
      <c r="D173" s="151" t="s">
        <v>166</v>
      </c>
      <c r="E173" s="152" t="s">
        <v>357</v>
      </c>
      <c r="F173" s="153" t="s">
        <v>358</v>
      </c>
      <c r="G173" s="154" t="s">
        <v>197</v>
      </c>
      <c r="H173" s="155">
        <v>56.825000000000003</v>
      </c>
      <c r="I173" s="155">
        <v>9.7230000000000008</v>
      </c>
      <c r="J173" s="155">
        <f t="shared" si="10"/>
        <v>552.50900000000001</v>
      </c>
      <c r="K173" s="156"/>
      <c r="L173" s="29"/>
      <c r="M173" s="157" t="s">
        <v>1</v>
      </c>
      <c r="N173" s="158" t="s">
        <v>37</v>
      </c>
      <c r="O173" s="159">
        <v>0.89</v>
      </c>
      <c r="P173" s="159">
        <f t="shared" si="11"/>
        <v>50.574250000000006</v>
      </c>
      <c r="Q173" s="159">
        <v>0</v>
      </c>
      <c r="R173" s="159">
        <f t="shared" si="12"/>
        <v>0</v>
      </c>
      <c r="S173" s="159">
        <v>0</v>
      </c>
      <c r="T173" s="160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84</v>
      </c>
      <c r="AY173" s="14" t="s">
        <v>163</v>
      </c>
      <c r="BE173" s="162">
        <f t="shared" si="14"/>
        <v>0</v>
      </c>
      <c r="BF173" s="162">
        <f t="shared" si="15"/>
        <v>552.50900000000001</v>
      </c>
      <c r="BG173" s="162">
        <f t="shared" si="16"/>
        <v>0</v>
      </c>
      <c r="BH173" s="162">
        <f t="shared" si="17"/>
        <v>0</v>
      </c>
      <c r="BI173" s="162">
        <f t="shared" si="18"/>
        <v>0</v>
      </c>
      <c r="BJ173" s="14" t="s">
        <v>84</v>
      </c>
      <c r="BK173" s="163">
        <f t="shared" si="19"/>
        <v>552.50900000000001</v>
      </c>
      <c r="BL173" s="14" t="s">
        <v>170</v>
      </c>
      <c r="BM173" s="161" t="s">
        <v>618</v>
      </c>
    </row>
    <row r="174" spans="1:65" s="2" customFormat="1" ht="24.25" customHeight="1">
      <c r="A174" s="28"/>
      <c r="B174" s="150"/>
      <c r="C174" s="151" t="s">
        <v>281</v>
      </c>
      <c r="D174" s="151" t="s">
        <v>166</v>
      </c>
      <c r="E174" s="152" t="s">
        <v>361</v>
      </c>
      <c r="F174" s="153" t="s">
        <v>362</v>
      </c>
      <c r="G174" s="154" t="s">
        <v>197</v>
      </c>
      <c r="H174" s="155">
        <v>56.825000000000003</v>
      </c>
      <c r="I174" s="155">
        <v>18</v>
      </c>
      <c r="J174" s="155">
        <f t="shared" si="10"/>
        <v>1022.85</v>
      </c>
      <c r="K174" s="156"/>
      <c r="L174" s="29"/>
      <c r="M174" s="157" t="s">
        <v>1</v>
      </c>
      <c r="N174" s="158" t="s">
        <v>37</v>
      </c>
      <c r="O174" s="159">
        <v>0</v>
      </c>
      <c r="P174" s="159">
        <f t="shared" si="11"/>
        <v>0</v>
      </c>
      <c r="Q174" s="159">
        <v>0</v>
      </c>
      <c r="R174" s="159">
        <f t="shared" si="12"/>
        <v>0</v>
      </c>
      <c r="S174" s="159">
        <v>0</v>
      </c>
      <c r="T174" s="160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170</v>
      </c>
      <c r="AT174" s="161" t="s">
        <v>166</v>
      </c>
      <c r="AU174" s="161" t="s">
        <v>84</v>
      </c>
      <c r="AY174" s="14" t="s">
        <v>163</v>
      </c>
      <c r="BE174" s="162">
        <f t="shared" si="14"/>
        <v>0</v>
      </c>
      <c r="BF174" s="162">
        <f t="shared" si="15"/>
        <v>1022.85</v>
      </c>
      <c r="BG174" s="162">
        <f t="shared" si="16"/>
        <v>0</v>
      </c>
      <c r="BH174" s="162">
        <f t="shared" si="17"/>
        <v>0</v>
      </c>
      <c r="BI174" s="162">
        <f t="shared" si="18"/>
        <v>0</v>
      </c>
      <c r="BJ174" s="14" t="s">
        <v>84</v>
      </c>
      <c r="BK174" s="163">
        <f t="shared" si="19"/>
        <v>1022.85</v>
      </c>
      <c r="BL174" s="14" t="s">
        <v>170</v>
      </c>
      <c r="BM174" s="161" t="s">
        <v>619</v>
      </c>
    </row>
    <row r="175" spans="1:65" s="12" customFormat="1" ht="22.9" customHeight="1">
      <c r="B175" s="138"/>
      <c r="D175" s="139" t="s">
        <v>70</v>
      </c>
      <c r="E175" s="148" t="s">
        <v>364</v>
      </c>
      <c r="F175" s="148" t="s">
        <v>365</v>
      </c>
      <c r="J175" s="149">
        <f>BK175</f>
        <v>1025.53</v>
      </c>
      <c r="L175" s="138"/>
      <c r="M175" s="142"/>
      <c r="N175" s="143"/>
      <c r="O175" s="143"/>
      <c r="P175" s="144">
        <f>P176</f>
        <v>73.843203000000003</v>
      </c>
      <c r="Q175" s="143"/>
      <c r="R175" s="144">
        <f>R176</f>
        <v>0</v>
      </c>
      <c r="S175" s="143"/>
      <c r="T175" s="145">
        <f>T176</f>
        <v>0</v>
      </c>
      <c r="AR175" s="139" t="s">
        <v>78</v>
      </c>
      <c r="AT175" s="146" t="s">
        <v>70</v>
      </c>
      <c r="AU175" s="146" t="s">
        <v>78</v>
      </c>
      <c r="AY175" s="139" t="s">
        <v>163</v>
      </c>
      <c r="BK175" s="147">
        <f>BK176</f>
        <v>1025.53</v>
      </c>
    </row>
    <row r="176" spans="1:65" s="2" customFormat="1" ht="24.25" customHeight="1">
      <c r="A176" s="28"/>
      <c r="B176" s="150"/>
      <c r="C176" s="151" t="s">
        <v>288</v>
      </c>
      <c r="D176" s="151" t="s">
        <v>166</v>
      </c>
      <c r="E176" s="152" t="s">
        <v>367</v>
      </c>
      <c r="F176" s="153" t="s">
        <v>368</v>
      </c>
      <c r="G176" s="154" t="s">
        <v>197</v>
      </c>
      <c r="H176" s="155">
        <v>29.981000000000002</v>
      </c>
      <c r="I176" s="155">
        <v>34.206000000000003</v>
      </c>
      <c r="J176" s="155">
        <f>ROUND(I176*H176,3)</f>
        <v>1025.53</v>
      </c>
      <c r="K176" s="156"/>
      <c r="L176" s="29"/>
      <c r="M176" s="157" t="s">
        <v>1</v>
      </c>
      <c r="N176" s="158" t="s">
        <v>37</v>
      </c>
      <c r="O176" s="159">
        <v>2.4630000000000001</v>
      </c>
      <c r="P176" s="159">
        <f>O176*H176</f>
        <v>73.843203000000003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84</v>
      </c>
      <c r="AY176" s="14" t="s">
        <v>163</v>
      </c>
      <c r="BE176" s="162">
        <f>IF(N176="základná",J176,0)</f>
        <v>0</v>
      </c>
      <c r="BF176" s="162">
        <f>IF(N176="znížená",J176,0)</f>
        <v>1025.53</v>
      </c>
      <c r="BG176" s="162">
        <f>IF(N176="zákl. prenesená",J176,0)</f>
        <v>0</v>
      </c>
      <c r="BH176" s="162">
        <f>IF(N176="zníž. prenesená",J176,0)</f>
        <v>0</v>
      </c>
      <c r="BI176" s="162">
        <f>IF(N176="nulová",J176,0)</f>
        <v>0</v>
      </c>
      <c r="BJ176" s="14" t="s">
        <v>84</v>
      </c>
      <c r="BK176" s="163">
        <f>ROUND(I176*H176,3)</f>
        <v>1025.53</v>
      </c>
      <c r="BL176" s="14" t="s">
        <v>170</v>
      </c>
      <c r="BM176" s="161" t="s">
        <v>620</v>
      </c>
    </row>
    <row r="177" spans="1:65" s="12" customFormat="1" ht="25.9" customHeight="1">
      <c r="B177" s="138"/>
      <c r="D177" s="139" t="s">
        <v>70</v>
      </c>
      <c r="E177" s="140" t="s">
        <v>370</v>
      </c>
      <c r="F177" s="140" t="s">
        <v>371</v>
      </c>
      <c r="J177" s="141">
        <f>BK177</f>
        <v>15650.759</v>
      </c>
      <c r="L177" s="138"/>
      <c r="M177" s="142"/>
      <c r="N177" s="143"/>
      <c r="O177" s="143"/>
      <c r="P177" s="144">
        <f>P178+P187+P195+P198+P203+P207+P212+P216</f>
        <v>373.46756100000005</v>
      </c>
      <c r="Q177" s="143"/>
      <c r="R177" s="144">
        <f>R178+R187+R195+R198+R203+R207+R212+R216</f>
        <v>7.4212693400000003</v>
      </c>
      <c r="S177" s="143"/>
      <c r="T177" s="145">
        <f>T178+T187+T195+T198+T203+T207+T212+T216</f>
        <v>0.11973</v>
      </c>
      <c r="AR177" s="139" t="s">
        <v>84</v>
      </c>
      <c r="AT177" s="146" t="s">
        <v>70</v>
      </c>
      <c r="AU177" s="146" t="s">
        <v>71</v>
      </c>
      <c r="AY177" s="139" t="s">
        <v>163</v>
      </c>
      <c r="BK177" s="147">
        <f>BK178+BK187+BK195+BK198+BK203+BK207+BK212+BK216</f>
        <v>15650.759</v>
      </c>
    </row>
    <row r="178" spans="1:65" s="12" customFormat="1" ht="22.9" customHeight="1">
      <c r="B178" s="138"/>
      <c r="D178" s="139" t="s">
        <v>70</v>
      </c>
      <c r="E178" s="148" t="s">
        <v>372</v>
      </c>
      <c r="F178" s="148" t="s">
        <v>373</v>
      </c>
      <c r="J178" s="149">
        <f>BK178</f>
        <v>2139.7190000000001</v>
      </c>
      <c r="L178" s="138"/>
      <c r="M178" s="142"/>
      <c r="N178" s="143"/>
      <c r="O178" s="143"/>
      <c r="P178" s="144">
        <f>SUM(P179:P186)</f>
        <v>43.741253999999998</v>
      </c>
      <c r="Q178" s="143"/>
      <c r="R178" s="144">
        <f>SUM(R179:R186)</f>
        <v>1.0461590000000001</v>
      </c>
      <c r="S178" s="143"/>
      <c r="T178" s="145">
        <f>SUM(T179:T186)</f>
        <v>0</v>
      </c>
      <c r="AR178" s="139" t="s">
        <v>84</v>
      </c>
      <c r="AT178" s="146" t="s">
        <v>70</v>
      </c>
      <c r="AU178" s="146" t="s">
        <v>78</v>
      </c>
      <c r="AY178" s="139" t="s">
        <v>163</v>
      </c>
      <c r="BK178" s="147">
        <f>SUM(BK179:BK186)</f>
        <v>2139.7190000000001</v>
      </c>
    </row>
    <row r="179" spans="1:65" s="2" customFormat="1" ht="24.25" customHeight="1">
      <c r="A179" s="28"/>
      <c r="B179" s="150"/>
      <c r="C179" s="151" t="s">
        <v>292</v>
      </c>
      <c r="D179" s="151" t="s">
        <v>166</v>
      </c>
      <c r="E179" s="152" t="s">
        <v>375</v>
      </c>
      <c r="F179" s="153" t="s">
        <v>376</v>
      </c>
      <c r="G179" s="154" t="s">
        <v>188</v>
      </c>
      <c r="H179" s="155">
        <v>178.28</v>
      </c>
      <c r="I179" s="155">
        <v>0.22</v>
      </c>
      <c r="J179" s="155">
        <f t="shared" ref="J179:J186" si="20">ROUND(I179*H179,3)</f>
        <v>39.222000000000001</v>
      </c>
      <c r="K179" s="156"/>
      <c r="L179" s="29"/>
      <c r="M179" s="157" t="s">
        <v>1</v>
      </c>
      <c r="N179" s="158" t="s">
        <v>37</v>
      </c>
      <c r="O179" s="159">
        <v>1.2999999999999999E-2</v>
      </c>
      <c r="P179" s="159">
        <f t="shared" ref="P179:P186" si="21">O179*H179</f>
        <v>2.3176399999999999</v>
      </c>
      <c r="Q179" s="159">
        <v>0</v>
      </c>
      <c r="R179" s="159">
        <f t="shared" ref="R179:R186" si="22">Q179*H179</f>
        <v>0</v>
      </c>
      <c r="S179" s="159">
        <v>0</v>
      </c>
      <c r="T179" s="160">
        <f t="shared" ref="T179:T186" si="23"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209</v>
      </c>
      <c r="AT179" s="161" t="s">
        <v>166</v>
      </c>
      <c r="AU179" s="161" t="s">
        <v>84</v>
      </c>
      <c r="AY179" s="14" t="s">
        <v>163</v>
      </c>
      <c r="BE179" s="162">
        <f t="shared" ref="BE179:BE186" si="24">IF(N179="základná",J179,0)</f>
        <v>0</v>
      </c>
      <c r="BF179" s="162">
        <f t="shared" ref="BF179:BF186" si="25">IF(N179="znížená",J179,0)</f>
        <v>39.222000000000001</v>
      </c>
      <c r="BG179" s="162">
        <f t="shared" ref="BG179:BG186" si="26">IF(N179="zákl. prenesená",J179,0)</f>
        <v>0</v>
      </c>
      <c r="BH179" s="162">
        <f t="shared" ref="BH179:BH186" si="27">IF(N179="zníž. prenesená",J179,0)</f>
        <v>0</v>
      </c>
      <c r="BI179" s="162">
        <f t="shared" ref="BI179:BI186" si="28">IF(N179="nulová",J179,0)</f>
        <v>0</v>
      </c>
      <c r="BJ179" s="14" t="s">
        <v>84</v>
      </c>
      <c r="BK179" s="163">
        <f t="shared" ref="BK179:BK186" si="29">ROUND(I179*H179,3)</f>
        <v>39.222000000000001</v>
      </c>
      <c r="BL179" s="14" t="s">
        <v>209</v>
      </c>
      <c r="BM179" s="161" t="s">
        <v>621</v>
      </c>
    </row>
    <row r="180" spans="1:65" s="2" customFormat="1" ht="24.25" customHeight="1">
      <c r="A180" s="28"/>
      <c r="B180" s="150"/>
      <c r="C180" s="164" t="s">
        <v>622</v>
      </c>
      <c r="D180" s="164" t="s">
        <v>282</v>
      </c>
      <c r="E180" s="165" t="s">
        <v>379</v>
      </c>
      <c r="F180" s="166" t="s">
        <v>380</v>
      </c>
      <c r="G180" s="167" t="s">
        <v>381</v>
      </c>
      <c r="H180" s="168">
        <v>5.3479999999999999</v>
      </c>
      <c r="I180" s="168">
        <v>4.4169999999999998</v>
      </c>
      <c r="J180" s="168">
        <f t="shared" si="20"/>
        <v>23.622</v>
      </c>
      <c r="K180" s="169"/>
      <c r="L180" s="170"/>
      <c r="M180" s="171" t="s">
        <v>1</v>
      </c>
      <c r="N180" s="172" t="s">
        <v>37</v>
      </c>
      <c r="O180" s="159">
        <v>0</v>
      </c>
      <c r="P180" s="159">
        <f t="shared" si="21"/>
        <v>0</v>
      </c>
      <c r="Q180" s="159">
        <v>1E-3</v>
      </c>
      <c r="R180" s="159">
        <f t="shared" si="22"/>
        <v>5.3480000000000003E-3</v>
      </c>
      <c r="S180" s="159">
        <v>0</v>
      </c>
      <c r="T180" s="160">
        <f t="shared" si="2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292</v>
      </c>
      <c r="AT180" s="161" t="s">
        <v>282</v>
      </c>
      <c r="AU180" s="161" t="s">
        <v>84</v>
      </c>
      <c r="AY180" s="14" t="s">
        <v>163</v>
      </c>
      <c r="BE180" s="162">
        <f t="shared" si="24"/>
        <v>0</v>
      </c>
      <c r="BF180" s="162">
        <f t="shared" si="25"/>
        <v>23.622</v>
      </c>
      <c r="BG180" s="162">
        <f t="shared" si="26"/>
        <v>0</v>
      </c>
      <c r="BH180" s="162">
        <f t="shared" si="27"/>
        <v>0</v>
      </c>
      <c r="BI180" s="162">
        <f t="shared" si="28"/>
        <v>0</v>
      </c>
      <c r="BJ180" s="14" t="s">
        <v>84</v>
      </c>
      <c r="BK180" s="163">
        <f t="shared" si="29"/>
        <v>23.622</v>
      </c>
      <c r="BL180" s="14" t="s">
        <v>209</v>
      </c>
      <c r="BM180" s="161" t="s">
        <v>623</v>
      </c>
    </row>
    <row r="181" spans="1:65" s="2" customFormat="1" ht="24.25" customHeight="1">
      <c r="A181" s="28"/>
      <c r="B181" s="150"/>
      <c r="C181" s="151" t="s">
        <v>624</v>
      </c>
      <c r="D181" s="151" t="s">
        <v>166</v>
      </c>
      <c r="E181" s="152" t="s">
        <v>384</v>
      </c>
      <c r="F181" s="153" t="s">
        <v>385</v>
      </c>
      <c r="G181" s="154" t="s">
        <v>188</v>
      </c>
      <c r="H181" s="155">
        <v>178.28</v>
      </c>
      <c r="I181" s="155">
        <v>3.95</v>
      </c>
      <c r="J181" s="155">
        <f t="shared" si="20"/>
        <v>704.20600000000002</v>
      </c>
      <c r="K181" s="156"/>
      <c r="L181" s="29"/>
      <c r="M181" s="157" t="s">
        <v>1</v>
      </c>
      <c r="N181" s="158" t="s">
        <v>37</v>
      </c>
      <c r="O181" s="159">
        <v>0.21099999999999999</v>
      </c>
      <c r="P181" s="159">
        <f t="shared" si="21"/>
        <v>37.617080000000001</v>
      </c>
      <c r="Q181" s="159">
        <v>5.4000000000000001E-4</v>
      </c>
      <c r="R181" s="159">
        <f t="shared" si="22"/>
        <v>9.6271200000000001E-2</v>
      </c>
      <c r="S181" s="159">
        <v>0</v>
      </c>
      <c r="T181" s="160">
        <f t="shared" si="2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209</v>
      </c>
      <c r="AT181" s="161" t="s">
        <v>166</v>
      </c>
      <c r="AU181" s="161" t="s">
        <v>84</v>
      </c>
      <c r="AY181" s="14" t="s">
        <v>163</v>
      </c>
      <c r="BE181" s="162">
        <f t="shared" si="24"/>
        <v>0</v>
      </c>
      <c r="BF181" s="162">
        <f t="shared" si="25"/>
        <v>704.20600000000002</v>
      </c>
      <c r="BG181" s="162">
        <f t="shared" si="26"/>
        <v>0</v>
      </c>
      <c r="BH181" s="162">
        <f t="shared" si="27"/>
        <v>0</v>
      </c>
      <c r="BI181" s="162">
        <f t="shared" si="28"/>
        <v>0</v>
      </c>
      <c r="BJ181" s="14" t="s">
        <v>84</v>
      </c>
      <c r="BK181" s="163">
        <f t="shared" si="29"/>
        <v>704.20600000000002</v>
      </c>
      <c r="BL181" s="14" t="s">
        <v>209</v>
      </c>
      <c r="BM181" s="161" t="s">
        <v>625</v>
      </c>
    </row>
    <row r="182" spans="1:65" s="2" customFormat="1" ht="14.5" customHeight="1">
      <c r="A182" s="28"/>
      <c r="B182" s="150"/>
      <c r="C182" s="164" t="s">
        <v>310</v>
      </c>
      <c r="D182" s="164" t="s">
        <v>282</v>
      </c>
      <c r="E182" s="165" t="s">
        <v>388</v>
      </c>
      <c r="F182" s="166" t="s">
        <v>389</v>
      </c>
      <c r="G182" s="167" t="s">
        <v>188</v>
      </c>
      <c r="H182" s="168">
        <v>205.02199999999999</v>
      </c>
      <c r="I182" s="168">
        <v>5.827</v>
      </c>
      <c r="J182" s="168">
        <f t="shared" si="20"/>
        <v>1194.663</v>
      </c>
      <c r="K182" s="169"/>
      <c r="L182" s="170"/>
      <c r="M182" s="171" t="s">
        <v>1</v>
      </c>
      <c r="N182" s="172" t="s">
        <v>37</v>
      </c>
      <c r="O182" s="159">
        <v>0</v>
      </c>
      <c r="P182" s="159">
        <f t="shared" si="21"/>
        <v>0</v>
      </c>
      <c r="Q182" s="159">
        <v>4.4999999999999997E-3</v>
      </c>
      <c r="R182" s="159">
        <f t="shared" si="22"/>
        <v>0.92259899999999995</v>
      </c>
      <c r="S182" s="159">
        <v>0</v>
      </c>
      <c r="T182" s="160">
        <f t="shared" si="2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292</v>
      </c>
      <c r="AT182" s="161" t="s">
        <v>282</v>
      </c>
      <c r="AU182" s="161" t="s">
        <v>84</v>
      </c>
      <c r="AY182" s="14" t="s">
        <v>163</v>
      </c>
      <c r="BE182" s="162">
        <f t="shared" si="24"/>
        <v>0</v>
      </c>
      <c r="BF182" s="162">
        <f t="shared" si="25"/>
        <v>1194.663</v>
      </c>
      <c r="BG182" s="162">
        <f t="shared" si="26"/>
        <v>0</v>
      </c>
      <c r="BH182" s="162">
        <f t="shared" si="27"/>
        <v>0</v>
      </c>
      <c r="BI182" s="162">
        <f t="shared" si="28"/>
        <v>0</v>
      </c>
      <c r="BJ182" s="14" t="s">
        <v>84</v>
      </c>
      <c r="BK182" s="163">
        <f t="shared" si="29"/>
        <v>1194.663</v>
      </c>
      <c r="BL182" s="14" t="s">
        <v>209</v>
      </c>
      <c r="BM182" s="161" t="s">
        <v>626</v>
      </c>
    </row>
    <row r="183" spans="1:65" s="2" customFormat="1" ht="24.25" customHeight="1">
      <c r="A183" s="28"/>
      <c r="B183" s="150"/>
      <c r="C183" s="151" t="s">
        <v>366</v>
      </c>
      <c r="D183" s="151" t="s">
        <v>166</v>
      </c>
      <c r="E183" s="152" t="s">
        <v>392</v>
      </c>
      <c r="F183" s="153" t="s">
        <v>393</v>
      </c>
      <c r="G183" s="154" t="s">
        <v>188</v>
      </c>
      <c r="H183" s="155">
        <v>19.59</v>
      </c>
      <c r="I183" s="155">
        <v>1.8660000000000001</v>
      </c>
      <c r="J183" s="155">
        <f t="shared" si="20"/>
        <v>36.555</v>
      </c>
      <c r="K183" s="156"/>
      <c r="L183" s="29"/>
      <c r="M183" s="157" t="s">
        <v>1</v>
      </c>
      <c r="N183" s="158" t="s">
        <v>37</v>
      </c>
      <c r="O183" s="159">
        <v>0.11</v>
      </c>
      <c r="P183" s="159">
        <f t="shared" si="21"/>
        <v>2.1549</v>
      </c>
      <c r="Q183" s="159">
        <v>0</v>
      </c>
      <c r="R183" s="159">
        <f t="shared" si="22"/>
        <v>0</v>
      </c>
      <c r="S183" s="159">
        <v>0</v>
      </c>
      <c r="T183" s="160">
        <f t="shared" si="2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209</v>
      </c>
      <c r="AT183" s="161" t="s">
        <v>166</v>
      </c>
      <c r="AU183" s="161" t="s">
        <v>84</v>
      </c>
      <c r="AY183" s="14" t="s">
        <v>163</v>
      </c>
      <c r="BE183" s="162">
        <f t="shared" si="24"/>
        <v>0</v>
      </c>
      <c r="BF183" s="162">
        <f t="shared" si="25"/>
        <v>36.555</v>
      </c>
      <c r="BG183" s="162">
        <f t="shared" si="26"/>
        <v>0</v>
      </c>
      <c r="BH183" s="162">
        <f t="shared" si="27"/>
        <v>0</v>
      </c>
      <c r="BI183" s="162">
        <f t="shared" si="28"/>
        <v>0</v>
      </c>
      <c r="BJ183" s="14" t="s">
        <v>84</v>
      </c>
      <c r="BK183" s="163">
        <f t="shared" si="29"/>
        <v>36.555</v>
      </c>
      <c r="BL183" s="14" t="s">
        <v>209</v>
      </c>
      <c r="BM183" s="161" t="s">
        <v>627</v>
      </c>
    </row>
    <row r="184" spans="1:65" s="2" customFormat="1" ht="24.25" customHeight="1">
      <c r="A184" s="28"/>
      <c r="B184" s="150"/>
      <c r="C184" s="164" t="s">
        <v>374</v>
      </c>
      <c r="D184" s="164" t="s">
        <v>282</v>
      </c>
      <c r="E184" s="165" t="s">
        <v>396</v>
      </c>
      <c r="F184" s="166" t="s">
        <v>397</v>
      </c>
      <c r="G184" s="167" t="s">
        <v>285</v>
      </c>
      <c r="H184" s="168">
        <v>21.548999999999999</v>
      </c>
      <c r="I184" s="168">
        <v>4.45</v>
      </c>
      <c r="J184" s="168">
        <f t="shared" si="20"/>
        <v>95.893000000000001</v>
      </c>
      <c r="K184" s="169"/>
      <c r="L184" s="170"/>
      <c r="M184" s="171" t="s">
        <v>1</v>
      </c>
      <c r="N184" s="172" t="s">
        <v>37</v>
      </c>
      <c r="O184" s="159">
        <v>0</v>
      </c>
      <c r="P184" s="159">
        <f t="shared" si="21"/>
        <v>0</v>
      </c>
      <c r="Q184" s="159">
        <v>1E-3</v>
      </c>
      <c r="R184" s="159">
        <f t="shared" si="22"/>
        <v>2.1548999999999999E-2</v>
      </c>
      <c r="S184" s="159">
        <v>0</v>
      </c>
      <c r="T184" s="160">
        <f t="shared" si="2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292</v>
      </c>
      <c r="AT184" s="161" t="s">
        <v>282</v>
      </c>
      <c r="AU184" s="161" t="s">
        <v>84</v>
      </c>
      <c r="AY184" s="14" t="s">
        <v>163</v>
      </c>
      <c r="BE184" s="162">
        <f t="shared" si="24"/>
        <v>0</v>
      </c>
      <c r="BF184" s="162">
        <f t="shared" si="25"/>
        <v>95.893000000000001</v>
      </c>
      <c r="BG184" s="162">
        <f t="shared" si="26"/>
        <v>0</v>
      </c>
      <c r="BH184" s="162">
        <f t="shared" si="27"/>
        <v>0</v>
      </c>
      <c r="BI184" s="162">
        <f t="shared" si="28"/>
        <v>0</v>
      </c>
      <c r="BJ184" s="14" t="s">
        <v>84</v>
      </c>
      <c r="BK184" s="163">
        <f t="shared" si="29"/>
        <v>95.893000000000001</v>
      </c>
      <c r="BL184" s="14" t="s">
        <v>209</v>
      </c>
      <c r="BM184" s="161" t="s">
        <v>628</v>
      </c>
    </row>
    <row r="185" spans="1:65" s="2" customFormat="1" ht="24.25" customHeight="1">
      <c r="A185" s="28"/>
      <c r="B185" s="150"/>
      <c r="C185" s="164" t="s">
        <v>378</v>
      </c>
      <c r="D185" s="164" t="s">
        <v>282</v>
      </c>
      <c r="E185" s="165" t="s">
        <v>400</v>
      </c>
      <c r="F185" s="166" t="s">
        <v>401</v>
      </c>
      <c r="G185" s="167" t="s">
        <v>230</v>
      </c>
      <c r="H185" s="168">
        <v>7.8360000000000003</v>
      </c>
      <c r="I185" s="168">
        <v>1.802</v>
      </c>
      <c r="J185" s="168">
        <f t="shared" si="20"/>
        <v>14.12</v>
      </c>
      <c r="K185" s="169"/>
      <c r="L185" s="170"/>
      <c r="M185" s="171" t="s">
        <v>1</v>
      </c>
      <c r="N185" s="172" t="s">
        <v>37</v>
      </c>
      <c r="O185" s="159">
        <v>0</v>
      </c>
      <c r="P185" s="159">
        <f t="shared" si="21"/>
        <v>0</v>
      </c>
      <c r="Q185" s="159">
        <v>5.0000000000000002E-5</v>
      </c>
      <c r="R185" s="159">
        <f t="shared" si="22"/>
        <v>3.9180000000000004E-4</v>
      </c>
      <c r="S185" s="159">
        <v>0</v>
      </c>
      <c r="T185" s="160">
        <f t="shared" si="2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292</v>
      </c>
      <c r="AT185" s="161" t="s">
        <v>282</v>
      </c>
      <c r="AU185" s="161" t="s">
        <v>84</v>
      </c>
      <c r="AY185" s="14" t="s">
        <v>163</v>
      </c>
      <c r="BE185" s="162">
        <f t="shared" si="24"/>
        <v>0</v>
      </c>
      <c r="BF185" s="162">
        <f t="shared" si="25"/>
        <v>14.12</v>
      </c>
      <c r="BG185" s="162">
        <f t="shared" si="26"/>
        <v>0</v>
      </c>
      <c r="BH185" s="162">
        <f t="shared" si="27"/>
        <v>0</v>
      </c>
      <c r="BI185" s="162">
        <f t="shared" si="28"/>
        <v>0</v>
      </c>
      <c r="BJ185" s="14" t="s">
        <v>84</v>
      </c>
      <c r="BK185" s="163">
        <f t="shared" si="29"/>
        <v>14.12</v>
      </c>
      <c r="BL185" s="14" t="s">
        <v>209</v>
      </c>
      <c r="BM185" s="161" t="s">
        <v>629</v>
      </c>
    </row>
    <row r="186" spans="1:65" s="2" customFormat="1" ht="24.25" customHeight="1">
      <c r="A186" s="28"/>
      <c r="B186" s="150"/>
      <c r="C186" s="151" t="s">
        <v>383</v>
      </c>
      <c r="D186" s="151" t="s">
        <v>166</v>
      </c>
      <c r="E186" s="152" t="s">
        <v>404</v>
      </c>
      <c r="F186" s="153" t="s">
        <v>405</v>
      </c>
      <c r="G186" s="154" t="s">
        <v>197</v>
      </c>
      <c r="H186" s="155">
        <v>1.046</v>
      </c>
      <c r="I186" s="155">
        <v>30.055</v>
      </c>
      <c r="J186" s="155">
        <f t="shared" si="20"/>
        <v>31.437999999999999</v>
      </c>
      <c r="K186" s="156"/>
      <c r="L186" s="29"/>
      <c r="M186" s="157" t="s">
        <v>1</v>
      </c>
      <c r="N186" s="158" t="s">
        <v>37</v>
      </c>
      <c r="O186" s="159">
        <v>1.579</v>
      </c>
      <c r="P186" s="159">
        <f t="shared" si="21"/>
        <v>1.651634</v>
      </c>
      <c r="Q186" s="159">
        <v>0</v>
      </c>
      <c r="R186" s="159">
        <f t="shared" si="22"/>
        <v>0</v>
      </c>
      <c r="S186" s="159">
        <v>0</v>
      </c>
      <c r="T186" s="160">
        <f t="shared" si="2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209</v>
      </c>
      <c r="AT186" s="161" t="s">
        <v>166</v>
      </c>
      <c r="AU186" s="161" t="s">
        <v>84</v>
      </c>
      <c r="AY186" s="14" t="s">
        <v>163</v>
      </c>
      <c r="BE186" s="162">
        <f t="shared" si="24"/>
        <v>0</v>
      </c>
      <c r="BF186" s="162">
        <f t="shared" si="25"/>
        <v>31.437999999999999</v>
      </c>
      <c r="BG186" s="162">
        <f t="shared" si="26"/>
        <v>0</v>
      </c>
      <c r="BH186" s="162">
        <f t="shared" si="27"/>
        <v>0</v>
      </c>
      <c r="BI186" s="162">
        <f t="shared" si="28"/>
        <v>0</v>
      </c>
      <c r="BJ186" s="14" t="s">
        <v>84</v>
      </c>
      <c r="BK186" s="163">
        <f t="shared" si="29"/>
        <v>31.437999999999999</v>
      </c>
      <c r="BL186" s="14" t="s">
        <v>209</v>
      </c>
      <c r="BM186" s="161" t="s">
        <v>630</v>
      </c>
    </row>
    <row r="187" spans="1:65" s="12" customFormat="1" ht="22.9" customHeight="1">
      <c r="B187" s="138"/>
      <c r="D187" s="139" t="s">
        <v>70</v>
      </c>
      <c r="E187" s="148" t="s">
        <v>407</v>
      </c>
      <c r="F187" s="148" t="s">
        <v>408</v>
      </c>
      <c r="J187" s="149">
        <f>BK187</f>
        <v>2356.7600000000002</v>
      </c>
      <c r="L187" s="138"/>
      <c r="M187" s="142"/>
      <c r="N187" s="143"/>
      <c r="O187" s="143"/>
      <c r="P187" s="144">
        <f>SUM(P188:P194)</f>
        <v>30.50311</v>
      </c>
      <c r="Q187" s="143"/>
      <c r="R187" s="144">
        <f>SUM(R188:R194)</f>
        <v>0.23452118</v>
      </c>
      <c r="S187" s="143"/>
      <c r="T187" s="145">
        <f>SUM(T188:T194)</f>
        <v>0</v>
      </c>
      <c r="AR187" s="139" t="s">
        <v>84</v>
      </c>
      <c r="AT187" s="146" t="s">
        <v>70</v>
      </c>
      <c r="AU187" s="146" t="s">
        <v>78</v>
      </c>
      <c r="AY187" s="139" t="s">
        <v>163</v>
      </c>
      <c r="BK187" s="147">
        <f>SUM(BK188:BK194)</f>
        <v>2356.7600000000002</v>
      </c>
    </row>
    <row r="188" spans="1:65" s="2" customFormat="1" ht="14.5" customHeight="1">
      <c r="A188" s="28"/>
      <c r="B188" s="150"/>
      <c r="C188" s="151" t="s">
        <v>387</v>
      </c>
      <c r="D188" s="151" t="s">
        <v>166</v>
      </c>
      <c r="E188" s="152" t="s">
        <v>410</v>
      </c>
      <c r="F188" s="153" t="s">
        <v>411</v>
      </c>
      <c r="G188" s="154" t="s">
        <v>188</v>
      </c>
      <c r="H188" s="155">
        <v>178.28</v>
      </c>
      <c r="I188" s="155">
        <v>0.77600000000000002</v>
      </c>
      <c r="J188" s="155">
        <f t="shared" ref="J188:J194" si="30">ROUND(I188*H188,3)</f>
        <v>138.345</v>
      </c>
      <c r="K188" s="156"/>
      <c r="L188" s="29"/>
      <c r="M188" s="157" t="s">
        <v>1</v>
      </c>
      <c r="N188" s="158" t="s">
        <v>37</v>
      </c>
      <c r="O188" s="159">
        <v>4.4999999999999998E-2</v>
      </c>
      <c r="P188" s="159">
        <f t="shared" ref="P188:P194" si="31">O188*H188</f>
        <v>8.0226000000000006</v>
      </c>
      <c r="Q188" s="159">
        <v>0</v>
      </c>
      <c r="R188" s="159">
        <f t="shared" ref="R188:R194" si="32">Q188*H188</f>
        <v>0</v>
      </c>
      <c r="S188" s="159">
        <v>0</v>
      </c>
      <c r="T188" s="160">
        <f t="shared" ref="T188:T194" si="33"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209</v>
      </c>
      <c r="AT188" s="161" t="s">
        <v>166</v>
      </c>
      <c r="AU188" s="161" t="s">
        <v>84</v>
      </c>
      <c r="AY188" s="14" t="s">
        <v>163</v>
      </c>
      <c r="BE188" s="162">
        <f t="shared" ref="BE188:BE194" si="34">IF(N188="základná",J188,0)</f>
        <v>0</v>
      </c>
      <c r="BF188" s="162">
        <f t="shared" ref="BF188:BF194" si="35">IF(N188="znížená",J188,0)</f>
        <v>138.345</v>
      </c>
      <c r="BG188" s="162">
        <f t="shared" ref="BG188:BG194" si="36">IF(N188="zákl. prenesená",J188,0)</f>
        <v>0</v>
      </c>
      <c r="BH188" s="162">
        <f t="shared" ref="BH188:BH194" si="37">IF(N188="zníž. prenesená",J188,0)</f>
        <v>0</v>
      </c>
      <c r="BI188" s="162">
        <f t="shared" ref="BI188:BI194" si="38">IF(N188="nulová",J188,0)</f>
        <v>0</v>
      </c>
      <c r="BJ188" s="14" t="s">
        <v>84</v>
      </c>
      <c r="BK188" s="163">
        <f t="shared" ref="BK188:BK194" si="39">ROUND(I188*H188,3)</f>
        <v>138.345</v>
      </c>
      <c r="BL188" s="14" t="s">
        <v>209</v>
      </c>
      <c r="BM188" s="161" t="s">
        <v>631</v>
      </c>
    </row>
    <row r="189" spans="1:65" s="2" customFormat="1" ht="14.5" customHeight="1">
      <c r="A189" s="28"/>
      <c r="B189" s="150"/>
      <c r="C189" s="164" t="s">
        <v>391</v>
      </c>
      <c r="D189" s="164" t="s">
        <v>282</v>
      </c>
      <c r="E189" s="165" t="s">
        <v>414</v>
      </c>
      <c r="F189" s="166" t="s">
        <v>415</v>
      </c>
      <c r="G189" s="167" t="s">
        <v>188</v>
      </c>
      <c r="H189" s="168">
        <v>205.02199999999999</v>
      </c>
      <c r="I189" s="168">
        <v>0.57799999999999996</v>
      </c>
      <c r="J189" s="168">
        <f t="shared" si="30"/>
        <v>118.503</v>
      </c>
      <c r="K189" s="169"/>
      <c r="L189" s="170"/>
      <c r="M189" s="171" t="s">
        <v>1</v>
      </c>
      <c r="N189" s="172" t="s">
        <v>37</v>
      </c>
      <c r="O189" s="159">
        <v>0</v>
      </c>
      <c r="P189" s="159">
        <f t="shared" si="31"/>
        <v>0</v>
      </c>
      <c r="Q189" s="159">
        <v>1E-4</v>
      </c>
      <c r="R189" s="159">
        <f t="shared" si="32"/>
        <v>2.0502200000000002E-2</v>
      </c>
      <c r="S189" s="159">
        <v>0</v>
      </c>
      <c r="T189" s="160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292</v>
      </c>
      <c r="AT189" s="161" t="s">
        <v>282</v>
      </c>
      <c r="AU189" s="161" t="s">
        <v>84</v>
      </c>
      <c r="AY189" s="14" t="s">
        <v>163</v>
      </c>
      <c r="BE189" s="162">
        <f t="shared" si="34"/>
        <v>0</v>
      </c>
      <c r="BF189" s="162">
        <f t="shared" si="35"/>
        <v>118.503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84</v>
      </c>
      <c r="BK189" s="163">
        <f t="shared" si="39"/>
        <v>118.503</v>
      </c>
      <c r="BL189" s="14" t="s">
        <v>209</v>
      </c>
      <c r="BM189" s="161" t="s">
        <v>632</v>
      </c>
    </row>
    <row r="190" spans="1:65" s="2" customFormat="1" ht="24.25" customHeight="1">
      <c r="A190" s="28"/>
      <c r="B190" s="150"/>
      <c r="C190" s="151" t="s">
        <v>395</v>
      </c>
      <c r="D190" s="151" t="s">
        <v>166</v>
      </c>
      <c r="E190" s="152" t="s">
        <v>418</v>
      </c>
      <c r="F190" s="153" t="s">
        <v>419</v>
      </c>
      <c r="G190" s="154" t="s">
        <v>188</v>
      </c>
      <c r="H190" s="155">
        <v>19.59</v>
      </c>
      <c r="I190" s="155">
        <v>0.94</v>
      </c>
      <c r="J190" s="155">
        <f t="shared" si="30"/>
        <v>18.414999999999999</v>
      </c>
      <c r="K190" s="156"/>
      <c r="L190" s="29"/>
      <c r="M190" s="157" t="s">
        <v>1</v>
      </c>
      <c r="N190" s="158" t="s">
        <v>37</v>
      </c>
      <c r="O190" s="159">
        <v>6.5000000000000002E-2</v>
      </c>
      <c r="P190" s="159">
        <f t="shared" si="31"/>
        <v>1.27335</v>
      </c>
      <c r="Q190" s="159">
        <v>0</v>
      </c>
      <c r="R190" s="159">
        <f t="shared" si="32"/>
        <v>0</v>
      </c>
      <c r="S190" s="159">
        <v>0</v>
      </c>
      <c r="T190" s="160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209</v>
      </c>
      <c r="AT190" s="161" t="s">
        <v>166</v>
      </c>
      <c r="AU190" s="161" t="s">
        <v>84</v>
      </c>
      <c r="AY190" s="14" t="s">
        <v>163</v>
      </c>
      <c r="BE190" s="162">
        <f t="shared" si="34"/>
        <v>0</v>
      </c>
      <c r="BF190" s="162">
        <f t="shared" si="35"/>
        <v>18.414999999999999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84</v>
      </c>
      <c r="BK190" s="163">
        <f t="shared" si="39"/>
        <v>18.414999999999999</v>
      </c>
      <c r="BL190" s="14" t="s">
        <v>209</v>
      </c>
      <c r="BM190" s="161" t="s">
        <v>633</v>
      </c>
    </row>
    <row r="191" spans="1:65" s="2" customFormat="1" ht="24.25" customHeight="1">
      <c r="A191" s="28"/>
      <c r="B191" s="150"/>
      <c r="C191" s="164" t="s">
        <v>399</v>
      </c>
      <c r="D191" s="164" t="s">
        <v>282</v>
      </c>
      <c r="E191" s="165" t="s">
        <v>422</v>
      </c>
      <c r="F191" s="166" t="s">
        <v>423</v>
      </c>
      <c r="G191" s="167" t="s">
        <v>188</v>
      </c>
      <c r="H191" s="168">
        <v>19.981999999999999</v>
      </c>
      <c r="I191" s="168">
        <v>6.8760000000000003</v>
      </c>
      <c r="J191" s="168">
        <f t="shared" si="30"/>
        <v>137.39599999999999</v>
      </c>
      <c r="K191" s="169"/>
      <c r="L191" s="170"/>
      <c r="M191" s="171" t="s">
        <v>1</v>
      </c>
      <c r="N191" s="172" t="s">
        <v>37</v>
      </c>
      <c r="O191" s="159">
        <v>0</v>
      </c>
      <c r="P191" s="159">
        <f t="shared" si="31"/>
        <v>0</v>
      </c>
      <c r="Q191" s="159">
        <v>9.8999999999999999E-4</v>
      </c>
      <c r="R191" s="159">
        <f t="shared" si="32"/>
        <v>1.978218E-2</v>
      </c>
      <c r="S191" s="159">
        <v>0</v>
      </c>
      <c r="T191" s="160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292</v>
      </c>
      <c r="AT191" s="161" t="s">
        <v>282</v>
      </c>
      <c r="AU191" s="161" t="s">
        <v>84</v>
      </c>
      <c r="AY191" s="14" t="s">
        <v>163</v>
      </c>
      <c r="BE191" s="162">
        <f t="shared" si="34"/>
        <v>0</v>
      </c>
      <c r="BF191" s="162">
        <f t="shared" si="35"/>
        <v>137.39599999999999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84</v>
      </c>
      <c r="BK191" s="163">
        <f t="shared" si="39"/>
        <v>137.39599999999999</v>
      </c>
      <c r="BL191" s="14" t="s">
        <v>209</v>
      </c>
      <c r="BM191" s="161" t="s">
        <v>634</v>
      </c>
    </row>
    <row r="192" spans="1:65" s="2" customFormat="1" ht="24.25" customHeight="1">
      <c r="A192" s="28"/>
      <c r="B192" s="150"/>
      <c r="C192" s="151" t="s">
        <v>403</v>
      </c>
      <c r="D192" s="151" t="s">
        <v>166</v>
      </c>
      <c r="E192" s="152" t="s">
        <v>426</v>
      </c>
      <c r="F192" s="153" t="s">
        <v>427</v>
      </c>
      <c r="G192" s="154" t="s">
        <v>188</v>
      </c>
      <c r="H192" s="155">
        <v>158.69</v>
      </c>
      <c r="I192" s="155">
        <v>1.911</v>
      </c>
      <c r="J192" s="155">
        <f t="shared" si="30"/>
        <v>303.25700000000001</v>
      </c>
      <c r="K192" s="156"/>
      <c r="L192" s="29"/>
      <c r="M192" s="157" t="s">
        <v>1</v>
      </c>
      <c r="N192" s="158" t="s">
        <v>37</v>
      </c>
      <c r="O192" s="159">
        <v>0.13100000000000001</v>
      </c>
      <c r="P192" s="159">
        <f t="shared" si="31"/>
        <v>20.78839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209</v>
      </c>
      <c r="AT192" s="161" t="s">
        <v>166</v>
      </c>
      <c r="AU192" s="161" t="s">
        <v>84</v>
      </c>
      <c r="AY192" s="14" t="s">
        <v>163</v>
      </c>
      <c r="BE192" s="162">
        <f t="shared" si="34"/>
        <v>0</v>
      </c>
      <c r="BF192" s="162">
        <f t="shared" si="35"/>
        <v>303.25700000000001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84</v>
      </c>
      <c r="BK192" s="163">
        <f t="shared" si="39"/>
        <v>303.25700000000001</v>
      </c>
      <c r="BL192" s="14" t="s">
        <v>209</v>
      </c>
      <c r="BM192" s="161" t="s">
        <v>635</v>
      </c>
    </row>
    <row r="193" spans="1:65" s="2" customFormat="1" ht="24.25" customHeight="1">
      <c r="A193" s="28"/>
      <c r="B193" s="150"/>
      <c r="C193" s="164" t="s">
        <v>409</v>
      </c>
      <c r="D193" s="164" t="s">
        <v>282</v>
      </c>
      <c r="E193" s="165" t="s">
        <v>430</v>
      </c>
      <c r="F193" s="166" t="s">
        <v>431</v>
      </c>
      <c r="G193" s="167" t="s">
        <v>188</v>
      </c>
      <c r="H193" s="168">
        <v>323.72800000000001</v>
      </c>
      <c r="I193" s="168">
        <v>5.0460000000000003</v>
      </c>
      <c r="J193" s="168">
        <f t="shared" si="30"/>
        <v>1633.5309999999999</v>
      </c>
      <c r="K193" s="169"/>
      <c r="L193" s="170"/>
      <c r="M193" s="171" t="s">
        <v>1</v>
      </c>
      <c r="N193" s="172" t="s">
        <v>37</v>
      </c>
      <c r="O193" s="159">
        <v>0</v>
      </c>
      <c r="P193" s="159">
        <f t="shared" si="31"/>
        <v>0</v>
      </c>
      <c r="Q193" s="159">
        <v>5.9999999999999995E-4</v>
      </c>
      <c r="R193" s="159">
        <f t="shared" si="32"/>
        <v>0.19423679999999999</v>
      </c>
      <c r="S193" s="159">
        <v>0</v>
      </c>
      <c r="T193" s="160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292</v>
      </c>
      <c r="AT193" s="161" t="s">
        <v>282</v>
      </c>
      <c r="AU193" s="161" t="s">
        <v>84</v>
      </c>
      <c r="AY193" s="14" t="s">
        <v>163</v>
      </c>
      <c r="BE193" s="162">
        <f t="shared" si="34"/>
        <v>0</v>
      </c>
      <c r="BF193" s="162">
        <f t="shared" si="35"/>
        <v>1633.5309999999999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84</v>
      </c>
      <c r="BK193" s="163">
        <f t="shared" si="39"/>
        <v>1633.5309999999999</v>
      </c>
      <c r="BL193" s="14" t="s">
        <v>209</v>
      </c>
      <c r="BM193" s="161" t="s">
        <v>636</v>
      </c>
    </row>
    <row r="194" spans="1:65" s="2" customFormat="1" ht="24.25" customHeight="1">
      <c r="A194" s="28"/>
      <c r="B194" s="150"/>
      <c r="C194" s="151" t="s">
        <v>413</v>
      </c>
      <c r="D194" s="151" t="s">
        <v>166</v>
      </c>
      <c r="E194" s="152" t="s">
        <v>434</v>
      </c>
      <c r="F194" s="153" t="s">
        <v>435</v>
      </c>
      <c r="G194" s="154" t="s">
        <v>197</v>
      </c>
      <c r="H194" s="155">
        <v>0.23499999999999999</v>
      </c>
      <c r="I194" s="155">
        <v>31.119</v>
      </c>
      <c r="J194" s="155">
        <f t="shared" si="30"/>
        <v>7.3129999999999997</v>
      </c>
      <c r="K194" s="156"/>
      <c r="L194" s="29"/>
      <c r="M194" s="157" t="s">
        <v>1</v>
      </c>
      <c r="N194" s="158" t="s">
        <v>37</v>
      </c>
      <c r="O194" s="159">
        <v>1.782</v>
      </c>
      <c r="P194" s="159">
        <f t="shared" si="31"/>
        <v>0.41876999999999998</v>
      </c>
      <c r="Q194" s="159">
        <v>0</v>
      </c>
      <c r="R194" s="159">
        <f t="shared" si="32"/>
        <v>0</v>
      </c>
      <c r="S194" s="159">
        <v>0</v>
      </c>
      <c r="T194" s="160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209</v>
      </c>
      <c r="AT194" s="161" t="s">
        <v>166</v>
      </c>
      <c r="AU194" s="161" t="s">
        <v>84</v>
      </c>
      <c r="AY194" s="14" t="s">
        <v>163</v>
      </c>
      <c r="BE194" s="162">
        <f t="shared" si="34"/>
        <v>0</v>
      </c>
      <c r="BF194" s="162">
        <f t="shared" si="35"/>
        <v>7.3129999999999997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4" t="s">
        <v>84</v>
      </c>
      <c r="BK194" s="163">
        <f t="shared" si="39"/>
        <v>7.3129999999999997</v>
      </c>
      <c r="BL194" s="14" t="s">
        <v>209</v>
      </c>
      <c r="BM194" s="161" t="s">
        <v>637</v>
      </c>
    </row>
    <row r="195" spans="1:65" s="12" customFormat="1" ht="22.9" customHeight="1">
      <c r="B195" s="138"/>
      <c r="D195" s="139" t="s">
        <v>70</v>
      </c>
      <c r="E195" s="148" t="s">
        <v>437</v>
      </c>
      <c r="F195" s="148" t="s">
        <v>438</v>
      </c>
      <c r="J195" s="149">
        <f>BK195</f>
        <v>172.97799999999998</v>
      </c>
      <c r="L195" s="138"/>
      <c r="M195" s="142"/>
      <c r="N195" s="143"/>
      <c r="O195" s="143"/>
      <c r="P195" s="144">
        <f>SUM(P196:P197)</f>
        <v>7.4071050000000005</v>
      </c>
      <c r="Q195" s="143"/>
      <c r="R195" s="144">
        <f>SUM(R196:R197)</f>
        <v>9.5126400000000014E-2</v>
      </c>
      <c r="S195" s="143"/>
      <c r="T195" s="145">
        <f>SUM(T196:T197)</f>
        <v>0</v>
      </c>
      <c r="AR195" s="139" t="s">
        <v>84</v>
      </c>
      <c r="AT195" s="146" t="s">
        <v>70</v>
      </c>
      <c r="AU195" s="146" t="s">
        <v>78</v>
      </c>
      <c r="AY195" s="139" t="s">
        <v>163</v>
      </c>
      <c r="BK195" s="147">
        <f>SUM(BK196:BK197)</f>
        <v>172.97799999999998</v>
      </c>
    </row>
    <row r="196" spans="1:65" s="2" customFormat="1" ht="24.25" customHeight="1">
      <c r="A196" s="28"/>
      <c r="B196" s="150"/>
      <c r="C196" s="151" t="s">
        <v>417</v>
      </c>
      <c r="D196" s="151" t="s">
        <v>166</v>
      </c>
      <c r="E196" s="152" t="s">
        <v>440</v>
      </c>
      <c r="F196" s="153" t="s">
        <v>441</v>
      </c>
      <c r="G196" s="154" t="s">
        <v>188</v>
      </c>
      <c r="H196" s="155">
        <v>4.32</v>
      </c>
      <c r="I196" s="155">
        <v>39</v>
      </c>
      <c r="J196" s="155">
        <f>ROUND(I196*H196,3)</f>
        <v>168.48</v>
      </c>
      <c r="K196" s="156"/>
      <c r="L196" s="29"/>
      <c r="M196" s="157" t="s">
        <v>1</v>
      </c>
      <c r="N196" s="158" t="s">
        <v>37</v>
      </c>
      <c r="O196" s="159">
        <v>1.633</v>
      </c>
      <c r="P196" s="159">
        <f>O196*H196</f>
        <v>7.0545600000000004</v>
      </c>
      <c r="Q196" s="159">
        <v>2.2020000000000001E-2</v>
      </c>
      <c r="R196" s="159">
        <f>Q196*H196</f>
        <v>9.5126400000000014E-2</v>
      </c>
      <c r="S196" s="159">
        <v>0</v>
      </c>
      <c r="T196" s="160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209</v>
      </c>
      <c r="AT196" s="161" t="s">
        <v>166</v>
      </c>
      <c r="AU196" s="161" t="s">
        <v>84</v>
      </c>
      <c r="AY196" s="14" t="s">
        <v>163</v>
      </c>
      <c r="BE196" s="162">
        <f>IF(N196="základná",J196,0)</f>
        <v>0</v>
      </c>
      <c r="BF196" s="162">
        <f>IF(N196="znížená",J196,0)</f>
        <v>168.48</v>
      </c>
      <c r="BG196" s="162">
        <f>IF(N196="zákl. prenesená",J196,0)</f>
        <v>0</v>
      </c>
      <c r="BH196" s="162">
        <f>IF(N196="zníž. prenesená",J196,0)</f>
        <v>0</v>
      </c>
      <c r="BI196" s="162">
        <f>IF(N196="nulová",J196,0)</f>
        <v>0</v>
      </c>
      <c r="BJ196" s="14" t="s">
        <v>84</v>
      </c>
      <c r="BK196" s="163">
        <f>ROUND(I196*H196,3)</f>
        <v>168.48</v>
      </c>
      <c r="BL196" s="14" t="s">
        <v>209</v>
      </c>
      <c r="BM196" s="161" t="s">
        <v>638</v>
      </c>
    </row>
    <row r="197" spans="1:65" s="2" customFormat="1" ht="24.25" customHeight="1">
      <c r="A197" s="28"/>
      <c r="B197" s="150"/>
      <c r="C197" s="151" t="s">
        <v>421</v>
      </c>
      <c r="D197" s="151" t="s">
        <v>166</v>
      </c>
      <c r="E197" s="152" t="s">
        <v>444</v>
      </c>
      <c r="F197" s="153" t="s">
        <v>445</v>
      </c>
      <c r="G197" s="154" t="s">
        <v>197</v>
      </c>
      <c r="H197" s="155">
        <v>9.5000000000000001E-2</v>
      </c>
      <c r="I197" s="155">
        <v>47.350999999999999</v>
      </c>
      <c r="J197" s="155">
        <f>ROUND(I197*H197,3)</f>
        <v>4.4980000000000002</v>
      </c>
      <c r="K197" s="156"/>
      <c r="L197" s="29"/>
      <c r="M197" s="157" t="s">
        <v>1</v>
      </c>
      <c r="N197" s="158" t="s">
        <v>37</v>
      </c>
      <c r="O197" s="159">
        <v>3.7109999999999999</v>
      </c>
      <c r="P197" s="159">
        <f>O197*H197</f>
        <v>0.352545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1" t="s">
        <v>209</v>
      </c>
      <c r="AT197" s="161" t="s">
        <v>166</v>
      </c>
      <c r="AU197" s="161" t="s">
        <v>84</v>
      </c>
      <c r="AY197" s="14" t="s">
        <v>163</v>
      </c>
      <c r="BE197" s="162">
        <f>IF(N197="základná",J197,0)</f>
        <v>0</v>
      </c>
      <c r="BF197" s="162">
        <f>IF(N197="znížená",J197,0)</f>
        <v>4.4980000000000002</v>
      </c>
      <c r="BG197" s="162">
        <f>IF(N197="zákl. prenesená",J197,0)</f>
        <v>0</v>
      </c>
      <c r="BH197" s="162">
        <f>IF(N197="zníž. prenesená",J197,0)</f>
        <v>0</v>
      </c>
      <c r="BI197" s="162">
        <f>IF(N197="nulová",J197,0)</f>
        <v>0</v>
      </c>
      <c r="BJ197" s="14" t="s">
        <v>84</v>
      </c>
      <c r="BK197" s="163">
        <f>ROUND(I197*H197,3)</f>
        <v>4.4980000000000002</v>
      </c>
      <c r="BL197" s="14" t="s">
        <v>209</v>
      </c>
      <c r="BM197" s="161" t="s">
        <v>639</v>
      </c>
    </row>
    <row r="198" spans="1:65" s="12" customFormat="1" ht="22.9" customHeight="1">
      <c r="B198" s="138"/>
      <c r="D198" s="139" t="s">
        <v>70</v>
      </c>
      <c r="E198" s="148" t="s">
        <v>447</v>
      </c>
      <c r="F198" s="148" t="s">
        <v>448</v>
      </c>
      <c r="J198" s="149">
        <f>BK198</f>
        <v>733.75800000000004</v>
      </c>
      <c r="L198" s="138"/>
      <c r="M198" s="142"/>
      <c r="N198" s="143"/>
      <c r="O198" s="143"/>
      <c r="P198" s="144">
        <f>SUM(P199:P202)</f>
        <v>10.243744</v>
      </c>
      <c r="Q198" s="143"/>
      <c r="R198" s="144">
        <f>SUM(R199:R202)</f>
        <v>0.20800000000000002</v>
      </c>
      <c r="S198" s="143"/>
      <c r="T198" s="145">
        <f>SUM(T199:T202)</f>
        <v>0</v>
      </c>
      <c r="AR198" s="139" t="s">
        <v>84</v>
      </c>
      <c r="AT198" s="146" t="s">
        <v>70</v>
      </c>
      <c r="AU198" s="146" t="s">
        <v>78</v>
      </c>
      <c r="AY198" s="139" t="s">
        <v>163</v>
      </c>
      <c r="BK198" s="147">
        <f>SUM(BK199:BK202)</f>
        <v>733.75800000000004</v>
      </c>
    </row>
    <row r="199" spans="1:65" s="2" customFormat="1" ht="24.25" customHeight="1">
      <c r="A199" s="28"/>
      <c r="B199" s="150"/>
      <c r="C199" s="151" t="s">
        <v>433</v>
      </c>
      <c r="D199" s="151" t="s">
        <v>166</v>
      </c>
      <c r="E199" s="152" t="s">
        <v>482</v>
      </c>
      <c r="F199" s="153" t="s">
        <v>483</v>
      </c>
      <c r="G199" s="154" t="s">
        <v>212</v>
      </c>
      <c r="H199" s="155">
        <v>8</v>
      </c>
      <c r="I199" s="155">
        <v>18.524999999999999</v>
      </c>
      <c r="J199" s="155">
        <f>ROUND(I199*H199,3)</f>
        <v>148.19999999999999</v>
      </c>
      <c r="K199" s="156"/>
      <c r="L199" s="29"/>
      <c r="M199" s="157" t="s">
        <v>1</v>
      </c>
      <c r="N199" s="158" t="s">
        <v>37</v>
      </c>
      <c r="O199" s="159">
        <v>1.2250099999999999</v>
      </c>
      <c r="P199" s="159">
        <f>O199*H199</f>
        <v>9.8000799999999995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1" t="s">
        <v>209</v>
      </c>
      <c r="AT199" s="161" t="s">
        <v>166</v>
      </c>
      <c r="AU199" s="161" t="s">
        <v>84</v>
      </c>
      <c r="AY199" s="14" t="s">
        <v>163</v>
      </c>
      <c r="BE199" s="162">
        <f>IF(N199="základná",J199,0)</f>
        <v>0</v>
      </c>
      <c r="BF199" s="162">
        <f>IF(N199="znížená",J199,0)</f>
        <v>148.19999999999999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4" t="s">
        <v>84</v>
      </c>
      <c r="BK199" s="163">
        <f>ROUND(I199*H199,3)</f>
        <v>148.19999999999999</v>
      </c>
      <c r="BL199" s="14" t="s">
        <v>209</v>
      </c>
      <c r="BM199" s="161" t="s">
        <v>640</v>
      </c>
    </row>
    <row r="200" spans="1:65" s="2" customFormat="1" ht="24.25" customHeight="1">
      <c r="A200" s="28"/>
      <c r="B200" s="150"/>
      <c r="C200" s="164" t="s">
        <v>439</v>
      </c>
      <c r="D200" s="164" t="s">
        <v>282</v>
      </c>
      <c r="E200" s="165" t="s">
        <v>486</v>
      </c>
      <c r="F200" s="166" t="s">
        <v>487</v>
      </c>
      <c r="G200" s="167" t="s">
        <v>212</v>
      </c>
      <c r="H200" s="168">
        <v>8</v>
      </c>
      <c r="I200" s="168">
        <v>19.077000000000002</v>
      </c>
      <c r="J200" s="168">
        <f>ROUND(I200*H200,3)</f>
        <v>152.61600000000001</v>
      </c>
      <c r="K200" s="169"/>
      <c r="L200" s="170"/>
      <c r="M200" s="171" t="s">
        <v>1</v>
      </c>
      <c r="N200" s="172" t="s">
        <v>37</v>
      </c>
      <c r="O200" s="159">
        <v>0</v>
      </c>
      <c r="P200" s="159">
        <f>O200*H200</f>
        <v>0</v>
      </c>
      <c r="Q200" s="159">
        <v>1E-3</v>
      </c>
      <c r="R200" s="159">
        <f>Q200*H200</f>
        <v>8.0000000000000002E-3</v>
      </c>
      <c r="S200" s="159">
        <v>0</v>
      </c>
      <c r="T200" s="160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1" t="s">
        <v>292</v>
      </c>
      <c r="AT200" s="161" t="s">
        <v>282</v>
      </c>
      <c r="AU200" s="161" t="s">
        <v>84</v>
      </c>
      <c r="AY200" s="14" t="s">
        <v>163</v>
      </c>
      <c r="BE200" s="162">
        <f>IF(N200="základná",J200,0)</f>
        <v>0</v>
      </c>
      <c r="BF200" s="162">
        <f>IF(N200="znížená",J200,0)</f>
        <v>152.61600000000001</v>
      </c>
      <c r="BG200" s="162">
        <f>IF(N200="zákl. prenesená",J200,0)</f>
        <v>0</v>
      </c>
      <c r="BH200" s="162">
        <f>IF(N200="zníž. prenesená",J200,0)</f>
        <v>0</v>
      </c>
      <c r="BI200" s="162">
        <f>IF(N200="nulová",J200,0)</f>
        <v>0</v>
      </c>
      <c r="BJ200" s="14" t="s">
        <v>84</v>
      </c>
      <c r="BK200" s="163">
        <f>ROUND(I200*H200,3)</f>
        <v>152.61600000000001</v>
      </c>
      <c r="BL200" s="14" t="s">
        <v>209</v>
      </c>
      <c r="BM200" s="161" t="s">
        <v>641</v>
      </c>
    </row>
    <row r="201" spans="1:65" s="2" customFormat="1" ht="24.25" customHeight="1">
      <c r="A201" s="28"/>
      <c r="B201" s="150"/>
      <c r="C201" s="164" t="s">
        <v>443</v>
      </c>
      <c r="D201" s="164" t="s">
        <v>282</v>
      </c>
      <c r="E201" s="165" t="s">
        <v>490</v>
      </c>
      <c r="F201" s="166" t="s">
        <v>491</v>
      </c>
      <c r="G201" s="167" t="s">
        <v>212</v>
      </c>
      <c r="H201" s="168">
        <v>8</v>
      </c>
      <c r="I201" s="168">
        <v>53.378</v>
      </c>
      <c r="J201" s="168">
        <f>ROUND(I201*H201,3)</f>
        <v>427.024</v>
      </c>
      <c r="K201" s="169"/>
      <c r="L201" s="170"/>
      <c r="M201" s="171" t="s">
        <v>1</v>
      </c>
      <c r="N201" s="172" t="s">
        <v>37</v>
      </c>
      <c r="O201" s="159">
        <v>0</v>
      </c>
      <c r="P201" s="159">
        <f>O201*H201</f>
        <v>0</v>
      </c>
      <c r="Q201" s="159">
        <v>2.5000000000000001E-2</v>
      </c>
      <c r="R201" s="159">
        <f>Q201*H201</f>
        <v>0.2</v>
      </c>
      <c r="S201" s="159">
        <v>0</v>
      </c>
      <c r="T201" s="160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292</v>
      </c>
      <c r="AT201" s="161" t="s">
        <v>282</v>
      </c>
      <c r="AU201" s="161" t="s">
        <v>84</v>
      </c>
      <c r="AY201" s="14" t="s">
        <v>163</v>
      </c>
      <c r="BE201" s="162">
        <f>IF(N201="základná",J201,0)</f>
        <v>0</v>
      </c>
      <c r="BF201" s="162">
        <f>IF(N201="znížená",J201,0)</f>
        <v>427.024</v>
      </c>
      <c r="BG201" s="162">
        <f>IF(N201="zákl. prenesená",J201,0)</f>
        <v>0</v>
      </c>
      <c r="BH201" s="162">
        <f>IF(N201="zníž. prenesená",J201,0)</f>
        <v>0</v>
      </c>
      <c r="BI201" s="162">
        <f>IF(N201="nulová",J201,0)</f>
        <v>0</v>
      </c>
      <c r="BJ201" s="14" t="s">
        <v>84</v>
      </c>
      <c r="BK201" s="163">
        <f>ROUND(I201*H201,3)</f>
        <v>427.024</v>
      </c>
      <c r="BL201" s="14" t="s">
        <v>209</v>
      </c>
      <c r="BM201" s="161" t="s">
        <v>642</v>
      </c>
    </row>
    <row r="202" spans="1:65" s="2" customFormat="1" ht="24.25" customHeight="1">
      <c r="A202" s="28"/>
      <c r="B202" s="150"/>
      <c r="C202" s="151" t="s">
        <v>643</v>
      </c>
      <c r="D202" s="151" t="s">
        <v>166</v>
      </c>
      <c r="E202" s="152" t="s">
        <v>498</v>
      </c>
      <c r="F202" s="153" t="s">
        <v>499</v>
      </c>
      <c r="G202" s="154" t="s">
        <v>197</v>
      </c>
      <c r="H202" s="155">
        <v>0.20799999999999999</v>
      </c>
      <c r="I202" s="155">
        <v>28.454000000000001</v>
      </c>
      <c r="J202" s="155">
        <f>ROUND(I202*H202,3)</f>
        <v>5.9180000000000001</v>
      </c>
      <c r="K202" s="156"/>
      <c r="L202" s="29"/>
      <c r="M202" s="157" t="s">
        <v>1</v>
      </c>
      <c r="N202" s="158" t="s">
        <v>37</v>
      </c>
      <c r="O202" s="159">
        <v>2.133</v>
      </c>
      <c r="P202" s="159">
        <f>O202*H202</f>
        <v>0.443664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61" t="s">
        <v>209</v>
      </c>
      <c r="AT202" s="161" t="s">
        <v>166</v>
      </c>
      <c r="AU202" s="161" t="s">
        <v>84</v>
      </c>
      <c r="AY202" s="14" t="s">
        <v>163</v>
      </c>
      <c r="BE202" s="162">
        <f>IF(N202="základná",J202,0)</f>
        <v>0</v>
      </c>
      <c r="BF202" s="162">
        <f>IF(N202="znížená",J202,0)</f>
        <v>5.9180000000000001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4" t="s">
        <v>84</v>
      </c>
      <c r="BK202" s="163">
        <f>ROUND(I202*H202,3)</f>
        <v>5.9180000000000001</v>
      </c>
      <c r="BL202" s="14" t="s">
        <v>209</v>
      </c>
      <c r="BM202" s="161" t="s">
        <v>644</v>
      </c>
    </row>
    <row r="203" spans="1:65" s="12" customFormat="1" ht="22.9" customHeight="1">
      <c r="B203" s="138"/>
      <c r="D203" s="139" t="s">
        <v>70</v>
      </c>
      <c r="E203" s="148" t="s">
        <v>527</v>
      </c>
      <c r="F203" s="148" t="s">
        <v>528</v>
      </c>
      <c r="J203" s="149">
        <f>BK203</f>
        <v>709.072</v>
      </c>
      <c r="L203" s="138"/>
      <c r="M203" s="142"/>
      <c r="N203" s="143"/>
      <c r="O203" s="143"/>
      <c r="P203" s="144">
        <f>SUM(P204:P206)</f>
        <v>20.075280000000003</v>
      </c>
      <c r="Q203" s="143"/>
      <c r="R203" s="144">
        <f>SUM(R204:R206)</f>
        <v>1.10958</v>
      </c>
      <c r="S203" s="143"/>
      <c r="T203" s="145">
        <f>SUM(T204:T206)</f>
        <v>0</v>
      </c>
      <c r="AR203" s="139" t="s">
        <v>84</v>
      </c>
      <c r="AT203" s="146" t="s">
        <v>70</v>
      </c>
      <c r="AU203" s="146" t="s">
        <v>78</v>
      </c>
      <c r="AY203" s="139" t="s">
        <v>163</v>
      </c>
      <c r="BK203" s="147">
        <f>SUM(BK204:BK206)</f>
        <v>709.072</v>
      </c>
    </row>
    <row r="204" spans="1:65" s="2" customFormat="1" ht="24.25" customHeight="1">
      <c r="A204" s="28"/>
      <c r="B204" s="150"/>
      <c r="C204" s="151" t="s">
        <v>645</v>
      </c>
      <c r="D204" s="151" t="s">
        <v>166</v>
      </c>
      <c r="E204" s="152" t="s">
        <v>530</v>
      </c>
      <c r="F204" s="153" t="s">
        <v>531</v>
      </c>
      <c r="G204" s="154" t="s">
        <v>188</v>
      </c>
      <c r="H204" s="155">
        <v>19.59</v>
      </c>
      <c r="I204" s="155">
        <v>16.001000000000001</v>
      </c>
      <c r="J204" s="155">
        <f>ROUND(I204*H204,3)</f>
        <v>313.45999999999998</v>
      </c>
      <c r="K204" s="156"/>
      <c r="L204" s="29"/>
      <c r="M204" s="157" t="s">
        <v>1</v>
      </c>
      <c r="N204" s="158" t="s">
        <v>37</v>
      </c>
      <c r="O204" s="159">
        <v>0.93400000000000005</v>
      </c>
      <c r="P204" s="159">
        <f>O204*H204</f>
        <v>18.297060000000002</v>
      </c>
      <c r="Q204" s="159">
        <v>4.4400000000000002E-2</v>
      </c>
      <c r="R204" s="159">
        <f>Q204*H204</f>
        <v>0.86979600000000001</v>
      </c>
      <c r="S204" s="159">
        <v>0</v>
      </c>
      <c r="T204" s="160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209</v>
      </c>
      <c r="AT204" s="161" t="s">
        <v>166</v>
      </c>
      <c r="AU204" s="161" t="s">
        <v>84</v>
      </c>
      <c r="AY204" s="14" t="s">
        <v>163</v>
      </c>
      <c r="BE204" s="162">
        <f>IF(N204="základná",J204,0)</f>
        <v>0</v>
      </c>
      <c r="BF204" s="162">
        <f>IF(N204="znížená",J204,0)</f>
        <v>313.45999999999998</v>
      </c>
      <c r="BG204" s="162">
        <f>IF(N204="zákl. prenesená",J204,0)</f>
        <v>0</v>
      </c>
      <c r="BH204" s="162">
        <f>IF(N204="zníž. prenesená",J204,0)</f>
        <v>0</v>
      </c>
      <c r="BI204" s="162">
        <f>IF(N204="nulová",J204,0)</f>
        <v>0</v>
      </c>
      <c r="BJ204" s="14" t="s">
        <v>84</v>
      </c>
      <c r="BK204" s="163">
        <f>ROUND(I204*H204,3)</f>
        <v>313.45999999999998</v>
      </c>
      <c r="BL204" s="14" t="s">
        <v>209</v>
      </c>
      <c r="BM204" s="161" t="s">
        <v>646</v>
      </c>
    </row>
    <row r="205" spans="1:65" s="2" customFormat="1" ht="24.25" customHeight="1">
      <c r="A205" s="28"/>
      <c r="B205" s="150"/>
      <c r="C205" s="164" t="s">
        <v>647</v>
      </c>
      <c r="D205" s="164" t="s">
        <v>282</v>
      </c>
      <c r="E205" s="165" t="s">
        <v>534</v>
      </c>
      <c r="F205" s="166" t="s">
        <v>535</v>
      </c>
      <c r="G205" s="167" t="s">
        <v>188</v>
      </c>
      <c r="H205" s="168">
        <v>19.981999999999999</v>
      </c>
      <c r="I205" s="168">
        <v>18.661000000000001</v>
      </c>
      <c r="J205" s="168">
        <f>ROUND(I205*H205,3)</f>
        <v>372.88400000000001</v>
      </c>
      <c r="K205" s="169"/>
      <c r="L205" s="170"/>
      <c r="M205" s="171" t="s">
        <v>1</v>
      </c>
      <c r="N205" s="172" t="s">
        <v>37</v>
      </c>
      <c r="O205" s="159">
        <v>0</v>
      </c>
      <c r="P205" s="159">
        <f>O205*H205</f>
        <v>0</v>
      </c>
      <c r="Q205" s="159">
        <v>1.2E-2</v>
      </c>
      <c r="R205" s="159">
        <f>Q205*H205</f>
        <v>0.239784</v>
      </c>
      <c r="S205" s="159">
        <v>0</v>
      </c>
      <c r="T205" s="160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1" t="s">
        <v>292</v>
      </c>
      <c r="AT205" s="161" t="s">
        <v>282</v>
      </c>
      <c r="AU205" s="161" t="s">
        <v>84</v>
      </c>
      <c r="AY205" s="14" t="s">
        <v>163</v>
      </c>
      <c r="BE205" s="162">
        <f>IF(N205="základná",J205,0)</f>
        <v>0</v>
      </c>
      <c r="BF205" s="162">
        <f>IF(N205="znížená",J205,0)</f>
        <v>372.88400000000001</v>
      </c>
      <c r="BG205" s="162">
        <f>IF(N205="zákl. prenesená",J205,0)</f>
        <v>0</v>
      </c>
      <c r="BH205" s="162">
        <f>IF(N205="zníž. prenesená",J205,0)</f>
        <v>0</v>
      </c>
      <c r="BI205" s="162">
        <f>IF(N205="nulová",J205,0)</f>
        <v>0</v>
      </c>
      <c r="BJ205" s="14" t="s">
        <v>84</v>
      </c>
      <c r="BK205" s="163">
        <f>ROUND(I205*H205,3)</f>
        <v>372.88400000000001</v>
      </c>
      <c r="BL205" s="14" t="s">
        <v>209</v>
      </c>
      <c r="BM205" s="161" t="s">
        <v>648</v>
      </c>
    </row>
    <row r="206" spans="1:65" s="2" customFormat="1" ht="24.25" customHeight="1">
      <c r="A206" s="28"/>
      <c r="B206" s="150"/>
      <c r="C206" s="151" t="s">
        <v>649</v>
      </c>
      <c r="D206" s="151" t="s">
        <v>166</v>
      </c>
      <c r="E206" s="152" t="s">
        <v>538</v>
      </c>
      <c r="F206" s="153" t="s">
        <v>539</v>
      </c>
      <c r="G206" s="154" t="s">
        <v>197</v>
      </c>
      <c r="H206" s="155">
        <v>1.1100000000000001</v>
      </c>
      <c r="I206" s="155">
        <v>20.475999999999999</v>
      </c>
      <c r="J206" s="155">
        <f>ROUND(I206*H206,3)</f>
        <v>22.728000000000002</v>
      </c>
      <c r="K206" s="156"/>
      <c r="L206" s="29"/>
      <c r="M206" s="157" t="s">
        <v>1</v>
      </c>
      <c r="N206" s="158" t="s">
        <v>37</v>
      </c>
      <c r="O206" s="159">
        <v>1.6020000000000001</v>
      </c>
      <c r="P206" s="159">
        <f>O206*H206</f>
        <v>1.7782200000000004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209</v>
      </c>
      <c r="AT206" s="161" t="s">
        <v>166</v>
      </c>
      <c r="AU206" s="161" t="s">
        <v>84</v>
      </c>
      <c r="AY206" s="14" t="s">
        <v>163</v>
      </c>
      <c r="BE206" s="162">
        <f>IF(N206="základná",J206,0)</f>
        <v>0</v>
      </c>
      <c r="BF206" s="162">
        <f>IF(N206="znížená",J206,0)</f>
        <v>22.728000000000002</v>
      </c>
      <c r="BG206" s="162">
        <f>IF(N206="zákl. prenesená",J206,0)</f>
        <v>0</v>
      </c>
      <c r="BH206" s="162">
        <f>IF(N206="zníž. prenesená",J206,0)</f>
        <v>0</v>
      </c>
      <c r="BI206" s="162">
        <f>IF(N206="nulová",J206,0)</f>
        <v>0</v>
      </c>
      <c r="BJ206" s="14" t="s">
        <v>84</v>
      </c>
      <c r="BK206" s="163">
        <f>ROUND(I206*H206,3)</f>
        <v>22.728000000000002</v>
      </c>
      <c r="BL206" s="14" t="s">
        <v>209</v>
      </c>
      <c r="BM206" s="161" t="s">
        <v>650</v>
      </c>
    </row>
    <row r="207" spans="1:65" s="12" customFormat="1" ht="22.9" customHeight="1">
      <c r="B207" s="138"/>
      <c r="D207" s="139" t="s">
        <v>70</v>
      </c>
      <c r="E207" s="148" t="s">
        <v>541</v>
      </c>
      <c r="F207" s="148" t="s">
        <v>542</v>
      </c>
      <c r="J207" s="149">
        <f>BK207</f>
        <v>4614.0829999999996</v>
      </c>
      <c r="L207" s="138"/>
      <c r="M207" s="142"/>
      <c r="N207" s="143"/>
      <c r="O207" s="143"/>
      <c r="P207" s="144">
        <f>SUM(P208:P211)</f>
        <v>72.697778</v>
      </c>
      <c r="Q207" s="143"/>
      <c r="R207" s="144">
        <f>SUM(R208:R211)</f>
        <v>0.53795999999999999</v>
      </c>
      <c r="S207" s="143"/>
      <c r="T207" s="145">
        <f>SUM(T208:T211)</f>
        <v>0.11973</v>
      </c>
      <c r="AR207" s="139" t="s">
        <v>84</v>
      </c>
      <c r="AT207" s="146" t="s">
        <v>70</v>
      </c>
      <c r="AU207" s="146" t="s">
        <v>78</v>
      </c>
      <c r="AY207" s="139" t="s">
        <v>163</v>
      </c>
      <c r="BK207" s="147">
        <f>SUM(BK208:BK211)</f>
        <v>4614.0829999999996</v>
      </c>
    </row>
    <row r="208" spans="1:65" s="2" customFormat="1" ht="24.25" customHeight="1">
      <c r="A208" s="28"/>
      <c r="B208" s="150"/>
      <c r="C208" s="151" t="s">
        <v>651</v>
      </c>
      <c r="D208" s="151" t="s">
        <v>166</v>
      </c>
      <c r="E208" s="152" t="s">
        <v>543</v>
      </c>
      <c r="F208" s="153" t="s">
        <v>544</v>
      </c>
      <c r="G208" s="154" t="s">
        <v>188</v>
      </c>
      <c r="H208" s="155">
        <v>119.73</v>
      </c>
      <c r="I208" s="155">
        <v>2.3079999999999998</v>
      </c>
      <c r="J208" s="155">
        <f>ROUND(I208*H208,3)</f>
        <v>276.33699999999999</v>
      </c>
      <c r="K208" s="156"/>
      <c r="L208" s="29"/>
      <c r="M208" s="157" t="s">
        <v>1</v>
      </c>
      <c r="N208" s="158" t="s">
        <v>37</v>
      </c>
      <c r="O208" s="159">
        <v>0.193</v>
      </c>
      <c r="P208" s="159">
        <f>O208*H208</f>
        <v>23.107890000000001</v>
      </c>
      <c r="Q208" s="159">
        <v>0</v>
      </c>
      <c r="R208" s="159">
        <f>Q208*H208</f>
        <v>0</v>
      </c>
      <c r="S208" s="159">
        <v>1E-3</v>
      </c>
      <c r="T208" s="160">
        <f>S208*H208</f>
        <v>0.11973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209</v>
      </c>
      <c r="AT208" s="161" t="s">
        <v>166</v>
      </c>
      <c r="AU208" s="161" t="s">
        <v>84</v>
      </c>
      <c r="AY208" s="14" t="s">
        <v>163</v>
      </c>
      <c r="BE208" s="162">
        <f>IF(N208="základná",J208,0)</f>
        <v>0</v>
      </c>
      <c r="BF208" s="162">
        <f>IF(N208="znížená",J208,0)</f>
        <v>276.33699999999999</v>
      </c>
      <c r="BG208" s="162">
        <f>IF(N208="zákl. prenesená",J208,0)</f>
        <v>0</v>
      </c>
      <c r="BH208" s="162">
        <f>IF(N208="zníž. prenesená",J208,0)</f>
        <v>0</v>
      </c>
      <c r="BI208" s="162">
        <f>IF(N208="nulová",J208,0)</f>
        <v>0</v>
      </c>
      <c r="BJ208" s="14" t="s">
        <v>84</v>
      </c>
      <c r="BK208" s="163">
        <f>ROUND(I208*H208,3)</f>
        <v>276.33699999999999</v>
      </c>
      <c r="BL208" s="14" t="s">
        <v>209</v>
      </c>
      <c r="BM208" s="161" t="s">
        <v>652</v>
      </c>
    </row>
    <row r="209" spans="1:65" s="2" customFormat="1" ht="24.25" customHeight="1">
      <c r="A209" s="28"/>
      <c r="B209" s="150"/>
      <c r="C209" s="151" t="s">
        <v>653</v>
      </c>
      <c r="D209" s="151" t="s">
        <v>166</v>
      </c>
      <c r="E209" s="152" t="s">
        <v>547</v>
      </c>
      <c r="F209" s="153" t="s">
        <v>548</v>
      </c>
      <c r="G209" s="154" t="s">
        <v>188</v>
      </c>
      <c r="H209" s="155">
        <v>158.69</v>
      </c>
      <c r="I209" s="155">
        <v>7.47</v>
      </c>
      <c r="J209" s="155">
        <f>ROUND(I209*H209,3)</f>
        <v>1185.414</v>
      </c>
      <c r="K209" s="156"/>
      <c r="L209" s="29"/>
      <c r="M209" s="157" t="s">
        <v>1</v>
      </c>
      <c r="N209" s="158" t="s">
        <v>37</v>
      </c>
      <c r="O209" s="159">
        <v>0.309</v>
      </c>
      <c r="P209" s="159">
        <f>O209*H209</f>
        <v>49.035209999999999</v>
      </c>
      <c r="Q209" s="159">
        <v>2.9999999999999997E-4</v>
      </c>
      <c r="R209" s="159">
        <f>Q209*H209</f>
        <v>4.7606999999999997E-2</v>
      </c>
      <c r="S209" s="159">
        <v>0</v>
      </c>
      <c r="T209" s="160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1" t="s">
        <v>209</v>
      </c>
      <c r="AT209" s="161" t="s">
        <v>166</v>
      </c>
      <c r="AU209" s="161" t="s">
        <v>84</v>
      </c>
      <c r="AY209" s="14" t="s">
        <v>163</v>
      </c>
      <c r="BE209" s="162">
        <f>IF(N209="základná",J209,0)</f>
        <v>0</v>
      </c>
      <c r="BF209" s="162">
        <f>IF(N209="znížená",J209,0)</f>
        <v>1185.414</v>
      </c>
      <c r="BG209" s="162">
        <f>IF(N209="zákl. prenesená",J209,0)</f>
        <v>0</v>
      </c>
      <c r="BH209" s="162">
        <f>IF(N209="zníž. prenesená",J209,0)</f>
        <v>0</v>
      </c>
      <c r="BI209" s="162">
        <f>IF(N209="nulová",J209,0)</f>
        <v>0</v>
      </c>
      <c r="BJ209" s="14" t="s">
        <v>84</v>
      </c>
      <c r="BK209" s="163">
        <f>ROUND(I209*H209,3)</f>
        <v>1185.414</v>
      </c>
      <c r="BL209" s="14" t="s">
        <v>209</v>
      </c>
      <c r="BM209" s="161" t="s">
        <v>654</v>
      </c>
    </row>
    <row r="210" spans="1:65" s="2" customFormat="1" ht="14.5" customHeight="1">
      <c r="A210" s="28"/>
      <c r="B210" s="150"/>
      <c r="C210" s="164" t="s">
        <v>655</v>
      </c>
      <c r="D210" s="164" t="s">
        <v>282</v>
      </c>
      <c r="E210" s="165" t="s">
        <v>551</v>
      </c>
      <c r="F210" s="166" t="s">
        <v>552</v>
      </c>
      <c r="G210" s="167" t="s">
        <v>188</v>
      </c>
      <c r="H210" s="168">
        <v>163.45099999999999</v>
      </c>
      <c r="I210" s="168">
        <v>19.23</v>
      </c>
      <c r="J210" s="168">
        <f>ROUND(I210*H210,3)</f>
        <v>3143.163</v>
      </c>
      <c r="K210" s="169"/>
      <c r="L210" s="170"/>
      <c r="M210" s="171" t="s">
        <v>1</v>
      </c>
      <c r="N210" s="172" t="s">
        <v>37</v>
      </c>
      <c r="O210" s="159">
        <v>0</v>
      </c>
      <c r="P210" s="159">
        <f>O210*H210</f>
        <v>0</v>
      </c>
      <c r="Q210" s="159">
        <v>3.0000000000000001E-3</v>
      </c>
      <c r="R210" s="159">
        <f>Q210*H210</f>
        <v>0.49035299999999998</v>
      </c>
      <c r="S210" s="159">
        <v>0</v>
      </c>
      <c r="T210" s="160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292</v>
      </c>
      <c r="AT210" s="161" t="s">
        <v>282</v>
      </c>
      <c r="AU210" s="161" t="s">
        <v>84</v>
      </c>
      <c r="AY210" s="14" t="s">
        <v>163</v>
      </c>
      <c r="BE210" s="162">
        <f>IF(N210="základná",J210,0)</f>
        <v>0</v>
      </c>
      <c r="BF210" s="162">
        <f>IF(N210="znížená",J210,0)</f>
        <v>3143.163</v>
      </c>
      <c r="BG210" s="162">
        <f>IF(N210="zákl. prenesená",J210,0)</f>
        <v>0</v>
      </c>
      <c r="BH210" s="162">
        <f>IF(N210="zníž. prenesená",J210,0)</f>
        <v>0</v>
      </c>
      <c r="BI210" s="162">
        <f>IF(N210="nulová",J210,0)</f>
        <v>0</v>
      </c>
      <c r="BJ210" s="14" t="s">
        <v>84</v>
      </c>
      <c r="BK210" s="163">
        <f>ROUND(I210*H210,3)</f>
        <v>3143.163</v>
      </c>
      <c r="BL210" s="14" t="s">
        <v>209</v>
      </c>
      <c r="BM210" s="161" t="s">
        <v>656</v>
      </c>
    </row>
    <row r="211" spans="1:65" s="2" customFormat="1" ht="24.25" customHeight="1">
      <c r="A211" s="28"/>
      <c r="B211" s="150"/>
      <c r="C211" s="151" t="s">
        <v>657</v>
      </c>
      <c r="D211" s="151" t="s">
        <v>166</v>
      </c>
      <c r="E211" s="152" t="s">
        <v>555</v>
      </c>
      <c r="F211" s="153" t="s">
        <v>556</v>
      </c>
      <c r="G211" s="154" t="s">
        <v>197</v>
      </c>
      <c r="H211" s="155">
        <v>0.53800000000000003</v>
      </c>
      <c r="I211" s="155">
        <v>17.042999999999999</v>
      </c>
      <c r="J211" s="155">
        <f>ROUND(I211*H211,3)</f>
        <v>9.1690000000000005</v>
      </c>
      <c r="K211" s="156"/>
      <c r="L211" s="29"/>
      <c r="M211" s="157" t="s">
        <v>1</v>
      </c>
      <c r="N211" s="158" t="s">
        <v>37</v>
      </c>
      <c r="O211" s="159">
        <v>1.0309999999999999</v>
      </c>
      <c r="P211" s="159">
        <f>O211*H211</f>
        <v>0.554678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209</v>
      </c>
      <c r="AT211" s="161" t="s">
        <v>166</v>
      </c>
      <c r="AU211" s="161" t="s">
        <v>84</v>
      </c>
      <c r="AY211" s="14" t="s">
        <v>163</v>
      </c>
      <c r="BE211" s="162">
        <f>IF(N211="základná",J211,0)</f>
        <v>0</v>
      </c>
      <c r="BF211" s="162">
        <f>IF(N211="znížená",J211,0)</f>
        <v>9.1690000000000005</v>
      </c>
      <c r="BG211" s="162">
        <f>IF(N211="zákl. prenesená",J211,0)</f>
        <v>0</v>
      </c>
      <c r="BH211" s="162">
        <f>IF(N211="zníž. prenesená",J211,0)</f>
        <v>0</v>
      </c>
      <c r="BI211" s="162">
        <f>IF(N211="nulová",J211,0)</f>
        <v>0</v>
      </c>
      <c r="BJ211" s="14" t="s">
        <v>84</v>
      </c>
      <c r="BK211" s="163">
        <f>ROUND(I211*H211,3)</f>
        <v>9.1690000000000005</v>
      </c>
      <c r="BL211" s="14" t="s">
        <v>209</v>
      </c>
      <c r="BM211" s="161" t="s">
        <v>658</v>
      </c>
    </row>
    <row r="212" spans="1:65" s="12" customFormat="1" ht="22.9" customHeight="1">
      <c r="B212" s="138"/>
      <c r="D212" s="139" t="s">
        <v>70</v>
      </c>
      <c r="E212" s="148" t="s">
        <v>558</v>
      </c>
      <c r="F212" s="148" t="s">
        <v>559</v>
      </c>
      <c r="J212" s="149">
        <f>BK212</f>
        <v>2913.3160000000003</v>
      </c>
      <c r="L212" s="138"/>
      <c r="M212" s="142"/>
      <c r="N212" s="143"/>
      <c r="O212" s="143"/>
      <c r="P212" s="144">
        <f>SUM(P213:P215)</f>
        <v>113.06179000000002</v>
      </c>
      <c r="Q212" s="143"/>
      <c r="R212" s="144">
        <f>SUM(R213:R215)</f>
        <v>3.9952877600000001</v>
      </c>
      <c r="S212" s="143"/>
      <c r="T212" s="145">
        <f>SUM(T213:T215)</f>
        <v>0</v>
      </c>
      <c r="AR212" s="139" t="s">
        <v>84</v>
      </c>
      <c r="AT212" s="146" t="s">
        <v>70</v>
      </c>
      <c r="AU212" s="146" t="s">
        <v>78</v>
      </c>
      <c r="AY212" s="139" t="s">
        <v>163</v>
      </c>
      <c r="BK212" s="147">
        <f>SUM(BK213:BK215)</f>
        <v>2913.3160000000003</v>
      </c>
    </row>
    <row r="213" spans="1:65" s="2" customFormat="1" ht="24.25" customHeight="1">
      <c r="A213" s="28"/>
      <c r="B213" s="150"/>
      <c r="C213" s="151" t="s">
        <v>659</v>
      </c>
      <c r="D213" s="151" t="s">
        <v>166</v>
      </c>
      <c r="E213" s="152" t="s">
        <v>561</v>
      </c>
      <c r="F213" s="153" t="s">
        <v>562</v>
      </c>
      <c r="G213" s="154" t="s">
        <v>188</v>
      </c>
      <c r="H213" s="155">
        <v>64.84</v>
      </c>
      <c r="I213" s="155">
        <v>28.155000000000001</v>
      </c>
      <c r="J213" s="155">
        <f>ROUND(I213*H213,3)</f>
        <v>1825.57</v>
      </c>
      <c r="K213" s="156"/>
      <c r="L213" s="29"/>
      <c r="M213" s="157" t="s">
        <v>1</v>
      </c>
      <c r="N213" s="158" t="s">
        <v>37</v>
      </c>
      <c r="O213" s="159">
        <v>1.645</v>
      </c>
      <c r="P213" s="159">
        <f>O213*H213</f>
        <v>106.66180000000001</v>
      </c>
      <c r="Q213" s="159">
        <v>4.8480000000000002E-2</v>
      </c>
      <c r="R213" s="159">
        <f>Q213*H213</f>
        <v>3.1434432000000001</v>
      </c>
      <c r="S213" s="159">
        <v>0</v>
      </c>
      <c r="T213" s="160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209</v>
      </c>
      <c r="AT213" s="161" t="s">
        <v>166</v>
      </c>
      <c r="AU213" s="161" t="s">
        <v>84</v>
      </c>
      <c r="AY213" s="14" t="s">
        <v>163</v>
      </c>
      <c r="BE213" s="162">
        <f>IF(N213="základná",J213,0)</f>
        <v>0</v>
      </c>
      <c r="BF213" s="162">
        <f>IF(N213="znížená",J213,0)</f>
        <v>1825.57</v>
      </c>
      <c r="BG213" s="162">
        <f>IF(N213="zákl. prenesená",J213,0)</f>
        <v>0</v>
      </c>
      <c r="BH213" s="162">
        <f>IF(N213="zníž. prenesená",J213,0)</f>
        <v>0</v>
      </c>
      <c r="BI213" s="162">
        <f>IF(N213="nulová",J213,0)</f>
        <v>0</v>
      </c>
      <c r="BJ213" s="14" t="s">
        <v>84</v>
      </c>
      <c r="BK213" s="163">
        <f>ROUND(I213*H213,3)</f>
        <v>1825.57</v>
      </c>
      <c r="BL213" s="14" t="s">
        <v>209</v>
      </c>
      <c r="BM213" s="161" t="s">
        <v>660</v>
      </c>
    </row>
    <row r="214" spans="1:65" s="2" customFormat="1" ht="14.5" customHeight="1">
      <c r="A214" s="28"/>
      <c r="B214" s="150"/>
      <c r="C214" s="164" t="s">
        <v>661</v>
      </c>
      <c r="D214" s="164" t="s">
        <v>282</v>
      </c>
      <c r="E214" s="165" t="s">
        <v>565</v>
      </c>
      <c r="F214" s="166" t="s">
        <v>566</v>
      </c>
      <c r="G214" s="167" t="s">
        <v>188</v>
      </c>
      <c r="H214" s="168">
        <v>66.137</v>
      </c>
      <c r="I214" s="168">
        <v>15.21</v>
      </c>
      <c r="J214" s="168">
        <f>ROUND(I214*H214,3)</f>
        <v>1005.944</v>
      </c>
      <c r="K214" s="169"/>
      <c r="L214" s="170"/>
      <c r="M214" s="171" t="s">
        <v>1</v>
      </c>
      <c r="N214" s="172" t="s">
        <v>37</v>
      </c>
      <c r="O214" s="159">
        <v>0</v>
      </c>
      <c r="P214" s="159">
        <f>O214*H214</f>
        <v>0</v>
      </c>
      <c r="Q214" s="159">
        <v>1.2880000000000001E-2</v>
      </c>
      <c r="R214" s="159">
        <f>Q214*H214</f>
        <v>0.85184456000000008</v>
      </c>
      <c r="S214" s="159">
        <v>0</v>
      </c>
      <c r="T214" s="160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292</v>
      </c>
      <c r="AT214" s="161" t="s">
        <v>282</v>
      </c>
      <c r="AU214" s="161" t="s">
        <v>84</v>
      </c>
      <c r="AY214" s="14" t="s">
        <v>163</v>
      </c>
      <c r="BE214" s="162">
        <f>IF(N214="základná",J214,0)</f>
        <v>0</v>
      </c>
      <c r="BF214" s="162">
        <f>IF(N214="znížená",J214,0)</f>
        <v>1005.944</v>
      </c>
      <c r="BG214" s="162">
        <f>IF(N214="zákl. prenesená",J214,0)</f>
        <v>0</v>
      </c>
      <c r="BH214" s="162">
        <f>IF(N214="zníž. prenesená",J214,0)</f>
        <v>0</v>
      </c>
      <c r="BI214" s="162">
        <f>IF(N214="nulová",J214,0)</f>
        <v>0</v>
      </c>
      <c r="BJ214" s="14" t="s">
        <v>84</v>
      </c>
      <c r="BK214" s="163">
        <f>ROUND(I214*H214,3)</f>
        <v>1005.944</v>
      </c>
      <c r="BL214" s="14" t="s">
        <v>209</v>
      </c>
      <c r="BM214" s="161" t="s">
        <v>662</v>
      </c>
    </row>
    <row r="215" spans="1:65" s="2" customFormat="1" ht="24.25" customHeight="1">
      <c r="A215" s="28"/>
      <c r="B215" s="150"/>
      <c r="C215" s="151" t="s">
        <v>663</v>
      </c>
      <c r="D215" s="151" t="s">
        <v>166</v>
      </c>
      <c r="E215" s="152" t="s">
        <v>569</v>
      </c>
      <c r="F215" s="153" t="s">
        <v>570</v>
      </c>
      <c r="G215" s="154" t="s">
        <v>197</v>
      </c>
      <c r="H215" s="155">
        <v>3.9950000000000001</v>
      </c>
      <c r="I215" s="155">
        <v>20.475999999999999</v>
      </c>
      <c r="J215" s="155">
        <f>ROUND(I215*H215,3)</f>
        <v>81.802000000000007</v>
      </c>
      <c r="K215" s="156"/>
      <c r="L215" s="29"/>
      <c r="M215" s="157" t="s">
        <v>1</v>
      </c>
      <c r="N215" s="158" t="s">
        <v>37</v>
      </c>
      <c r="O215" s="159">
        <v>1.6020000000000001</v>
      </c>
      <c r="P215" s="159">
        <f>O215*H215</f>
        <v>6.3999900000000007</v>
      </c>
      <c r="Q215" s="159">
        <v>0</v>
      </c>
      <c r="R215" s="159">
        <f>Q215*H215</f>
        <v>0</v>
      </c>
      <c r="S215" s="159">
        <v>0</v>
      </c>
      <c r="T215" s="160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209</v>
      </c>
      <c r="AT215" s="161" t="s">
        <v>166</v>
      </c>
      <c r="AU215" s="161" t="s">
        <v>84</v>
      </c>
      <c r="AY215" s="14" t="s">
        <v>163</v>
      </c>
      <c r="BE215" s="162">
        <f>IF(N215="základná",J215,0)</f>
        <v>0</v>
      </c>
      <c r="BF215" s="162">
        <f>IF(N215="znížená",J215,0)</f>
        <v>81.802000000000007</v>
      </c>
      <c r="BG215" s="162">
        <f>IF(N215="zákl. prenesená",J215,0)</f>
        <v>0</v>
      </c>
      <c r="BH215" s="162">
        <f>IF(N215="zníž. prenesená",J215,0)</f>
        <v>0</v>
      </c>
      <c r="BI215" s="162">
        <f>IF(N215="nulová",J215,0)</f>
        <v>0</v>
      </c>
      <c r="BJ215" s="14" t="s">
        <v>84</v>
      </c>
      <c r="BK215" s="163">
        <f>ROUND(I215*H215,3)</f>
        <v>81.802000000000007</v>
      </c>
      <c r="BL215" s="14" t="s">
        <v>209</v>
      </c>
      <c r="BM215" s="161" t="s">
        <v>664</v>
      </c>
    </row>
    <row r="216" spans="1:65" s="12" customFormat="1" ht="22.9" customHeight="1">
      <c r="B216" s="138"/>
      <c r="D216" s="139" t="s">
        <v>70</v>
      </c>
      <c r="E216" s="148" t="s">
        <v>572</v>
      </c>
      <c r="F216" s="148" t="s">
        <v>573</v>
      </c>
      <c r="J216" s="149">
        <f>BK216</f>
        <v>2011.0730000000001</v>
      </c>
      <c r="L216" s="138"/>
      <c r="M216" s="142"/>
      <c r="N216" s="143"/>
      <c r="O216" s="143"/>
      <c r="P216" s="144">
        <f>SUM(P217:P218)</f>
        <v>75.737500000000011</v>
      </c>
      <c r="Q216" s="143"/>
      <c r="R216" s="144">
        <f>SUM(R217:R218)</f>
        <v>0.19463500000000003</v>
      </c>
      <c r="S216" s="143"/>
      <c r="T216" s="145">
        <f>SUM(T217:T218)</f>
        <v>0</v>
      </c>
      <c r="AR216" s="139" t="s">
        <v>84</v>
      </c>
      <c r="AT216" s="146" t="s">
        <v>70</v>
      </c>
      <c r="AU216" s="146" t="s">
        <v>78</v>
      </c>
      <c r="AY216" s="139" t="s">
        <v>163</v>
      </c>
      <c r="BK216" s="147">
        <f>SUM(BK217:BK218)</f>
        <v>2011.0730000000001</v>
      </c>
    </row>
    <row r="217" spans="1:65" s="2" customFormat="1" ht="37.9" customHeight="1">
      <c r="A217" s="28"/>
      <c r="B217" s="150"/>
      <c r="C217" s="151" t="s">
        <v>497</v>
      </c>
      <c r="D217" s="151" t="s">
        <v>166</v>
      </c>
      <c r="E217" s="152" t="s">
        <v>575</v>
      </c>
      <c r="F217" s="153" t="s">
        <v>576</v>
      </c>
      <c r="G217" s="154" t="s">
        <v>188</v>
      </c>
      <c r="H217" s="155">
        <v>352.75</v>
      </c>
      <c r="I217" s="155">
        <v>0.61199999999999999</v>
      </c>
      <c r="J217" s="155">
        <f>ROUND(I217*H217,3)</f>
        <v>215.88300000000001</v>
      </c>
      <c r="K217" s="156"/>
      <c r="L217" s="29"/>
      <c r="M217" s="157" t="s">
        <v>1</v>
      </c>
      <c r="N217" s="158" t="s">
        <v>37</v>
      </c>
      <c r="O217" s="159">
        <v>3.4000000000000002E-2</v>
      </c>
      <c r="P217" s="159">
        <f>O217*H217</f>
        <v>11.993500000000001</v>
      </c>
      <c r="Q217" s="159">
        <v>1E-4</v>
      </c>
      <c r="R217" s="159">
        <f>Q217*H217</f>
        <v>3.5275000000000001E-2</v>
      </c>
      <c r="S217" s="159">
        <v>0</v>
      </c>
      <c r="T217" s="160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1" t="s">
        <v>209</v>
      </c>
      <c r="AT217" s="161" t="s">
        <v>166</v>
      </c>
      <c r="AU217" s="161" t="s">
        <v>84</v>
      </c>
      <c r="AY217" s="14" t="s">
        <v>163</v>
      </c>
      <c r="BE217" s="162">
        <f>IF(N217="základná",J217,0)</f>
        <v>0</v>
      </c>
      <c r="BF217" s="162">
        <f>IF(N217="znížená",J217,0)</f>
        <v>215.88300000000001</v>
      </c>
      <c r="BG217" s="162">
        <f>IF(N217="zákl. prenesená",J217,0)</f>
        <v>0</v>
      </c>
      <c r="BH217" s="162">
        <f>IF(N217="zníž. prenesená",J217,0)</f>
        <v>0</v>
      </c>
      <c r="BI217" s="162">
        <f>IF(N217="nulová",J217,0)</f>
        <v>0</v>
      </c>
      <c r="BJ217" s="14" t="s">
        <v>84</v>
      </c>
      <c r="BK217" s="163">
        <f>ROUND(I217*H217,3)</f>
        <v>215.88300000000001</v>
      </c>
      <c r="BL217" s="14" t="s">
        <v>209</v>
      </c>
      <c r="BM217" s="161" t="s">
        <v>665</v>
      </c>
    </row>
    <row r="218" spans="1:65" s="2" customFormat="1" ht="24.25" customHeight="1">
      <c r="A218" s="28"/>
      <c r="B218" s="150"/>
      <c r="C218" s="151" t="s">
        <v>503</v>
      </c>
      <c r="D218" s="151" t="s">
        <v>166</v>
      </c>
      <c r="E218" s="152" t="s">
        <v>579</v>
      </c>
      <c r="F218" s="153" t="s">
        <v>580</v>
      </c>
      <c r="G218" s="154" t="s">
        <v>188</v>
      </c>
      <c r="H218" s="155">
        <v>159.36000000000001</v>
      </c>
      <c r="I218" s="155">
        <v>11.265000000000001</v>
      </c>
      <c r="J218" s="155">
        <f>ROUND(I218*H218,3)</f>
        <v>1795.19</v>
      </c>
      <c r="K218" s="156"/>
      <c r="L218" s="29"/>
      <c r="M218" s="173" t="s">
        <v>1</v>
      </c>
      <c r="N218" s="174" t="s">
        <v>37</v>
      </c>
      <c r="O218" s="175">
        <v>0.4</v>
      </c>
      <c r="P218" s="175">
        <f>O218*H218</f>
        <v>63.744000000000007</v>
      </c>
      <c r="Q218" s="175">
        <v>1E-3</v>
      </c>
      <c r="R218" s="175">
        <f>Q218*H218</f>
        <v>0.15936000000000003</v>
      </c>
      <c r="S218" s="175">
        <v>0</v>
      </c>
      <c r="T218" s="176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209</v>
      </c>
      <c r="AT218" s="161" t="s">
        <v>166</v>
      </c>
      <c r="AU218" s="161" t="s">
        <v>84</v>
      </c>
      <c r="AY218" s="14" t="s">
        <v>163</v>
      </c>
      <c r="BE218" s="162">
        <f>IF(N218="základná",J218,0)</f>
        <v>0</v>
      </c>
      <c r="BF218" s="162">
        <f>IF(N218="znížená",J218,0)</f>
        <v>1795.19</v>
      </c>
      <c r="BG218" s="162">
        <f>IF(N218="zákl. prenesená",J218,0)</f>
        <v>0</v>
      </c>
      <c r="BH218" s="162">
        <f>IF(N218="zníž. prenesená",J218,0)</f>
        <v>0</v>
      </c>
      <c r="BI218" s="162">
        <f>IF(N218="nulová",J218,0)</f>
        <v>0</v>
      </c>
      <c r="BJ218" s="14" t="s">
        <v>84</v>
      </c>
      <c r="BK218" s="163">
        <f>ROUND(I218*H218,3)</f>
        <v>1795.19</v>
      </c>
      <c r="BL218" s="14" t="s">
        <v>209</v>
      </c>
      <c r="BM218" s="161" t="s">
        <v>666</v>
      </c>
    </row>
    <row r="219" spans="1:65" s="2" customFormat="1" ht="7" customHeight="1">
      <c r="A219" s="28"/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29"/>
      <c r="M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</row>
  </sheetData>
  <autoFilter ref="C138:K218" xr:uid="{00000000-0009-0000-0000-000002000000}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302"/>
  <sheetViews>
    <sheetView showGridLines="0" zoomScaleNormal="100" workbookViewId="0">
      <selection activeCell="E16" sqref="E16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5.109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91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4" t="s">
        <v>667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21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 t="s">
        <v>21</v>
      </c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1743</v>
      </c>
      <c r="F15" s="28"/>
      <c r="G15" s="28"/>
      <c r="H15" s="28"/>
      <c r="I15" s="23" t="s">
        <v>19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21</v>
      </c>
      <c r="F18" s="28"/>
      <c r="G18" s="28"/>
      <c r="H18" s="28"/>
      <c r="I18" s="23" t="s">
        <v>19</v>
      </c>
      <c r="J18" s="21" t="s">
        <v>1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19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668</v>
      </c>
      <c r="F24" s="28"/>
      <c r="G24" s="28"/>
      <c r="H24" s="28"/>
      <c r="I24" s="23" t="s">
        <v>19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2" t="s">
        <v>1</v>
      </c>
      <c r="F27" s="192"/>
      <c r="G27" s="192"/>
      <c r="H27" s="19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26785.182999999994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J111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4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26785.18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7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5" customHeight="1">
      <c r="A35" s="28"/>
      <c r="B35" s="29"/>
      <c r="C35" s="28"/>
      <c r="D35" s="104" t="s">
        <v>35</v>
      </c>
      <c r="E35" s="23" t="s">
        <v>36</v>
      </c>
      <c r="F35" s="105">
        <f>ROUND((SUM(BE111:BE112) + SUM(BE132:BE301)),  2)</f>
        <v>0</v>
      </c>
      <c r="G35" s="28"/>
      <c r="H35" s="28"/>
      <c r="I35" s="106">
        <v>0.2</v>
      </c>
      <c r="J35" s="105">
        <f>ROUND(((SUM(BE111:BE112) + SUM(BE132:BE301))*I35),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3" t="s">
        <v>37</v>
      </c>
      <c r="F36" s="105">
        <f>ROUND((SUM(BF111:BF112) + SUM(BF132:BF301)),  2)</f>
        <v>26785.18</v>
      </c>
      <c r="G36" s="28"/>
      <c r="H36" s="28"/>
      <c r="I36" s="106">
        <v>0.2</v>
      </c>
      <c r="J36" s="105">
        <f>ROUND(((SUM(BF111:BF112) + SUM(BF132:BF301))*I36),  2)</f>
        <v>5357.04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hidden="1" customHeight="1">
      <c r="A37" s="28"/>
      <c r="B37" s="29"/>
      <c r="C37" s="28"/>
      <c r="D37" s="28"/>
      <c r="E37" s="23" t="s">
        <v>38</v>
      </c>
      <c r="F37" s="105">
        <f>ROUND((SUM(BG111:BG112) + SUM(BG132:BG301)),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hidden="1" customHeight="1">
      <c r="A38" s="28"/>
      <c r="B38" s="29"/>
      <c r="C38" s="28"/>
      <c r="D38" s="28"/>
      <c r="E38" s="23" t="s">
        <v>39</v>
      </c>
      <c r="F38" s="105">
        <f>ROUND((SUM(BH111:BH112) + SUM(BH132:BH301)),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40</v>
      </c>
      <c r="F39" s="105">
        <f>ROUND((SUM(BI111:BI112) + SUM(BI132:BI301)),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7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4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32142.22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4" t="str">
        <f>E9</f>
        <v>02 - Zdravotechnika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 t="str">
        <f>F12</f>
        <v xml:space="preserve"> </v>
      </c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5" customHeight="1">
      <c r="A91" s="28"/>
      <c r="B91" s="29"/>
      <c r="C91" s="23" t="s">
        <v>16</v>
      </c>
      <c r="D91" s="28"/>
      <c r="E91" s="28"/>
      <c r="F91" s="21" t="str">
        <f>E15</f>
        <v xml:space="preserve"> Mestská časť Bratislava - Petržalka, Kutlíkova 17, Bratislava</v>
      </c>
      <c r="G91" s="28"/>
      <c r="H91" s="28"/>
      <c r="I91" s="23" t="s">
        <v>22</v>
      </c>
      <c r="J91" s="24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5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 t="str">
        <f>E24</f>
        <v xml:space="preserve">                                        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4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J132</f>
        <v>26785.182999999994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5" customHeight="1">
      <c r="B97" s="117"/>
      <c r="D97" s="118" t="s">
        <v>669</v>
      </c>
      <c r="E97" s="119"/>
      <c r="F97" s="119"/>
      <c r="G97" s="119"/>
      <c r="H97" s="119"/>
      <c r="I97" s="119"/>
      <c r="J97" s="120">
        <f>J133</f>
        <v>626.44399999999996</v>
      </c>
      <c r="L97" s="117"/>
    </row>
    <row r="98" spans="1:31" s="10" customFormat="1" ht="19.899999999999999" customHeight="1">
      <c r="B98" s="121"/>
      <c r="D98" s="122" t="s">
        <v>670</v>
      </c>
      <c r="E98" s="123"/>
      <c r="F98" s="123"/>
      <c r="G98" s="123"/>
      <c r="H98" s="123"/>
      <c r="I98" s="123"/>
      <c r="J98" s="124">
        <f>J134</f>
        <v>235.15000000000003</v>
      </c>
      <c r="L98" s="121"/>
    </row>
    <row r="99" spans="1:31" s="10" customFormat="1" ht="19.899999999999999" customHeight="1">
      <c r="B99" s="121"/>
      <c r="D99" s="122" t="s">
        <v>671</v>
      </c>
      <c r="E99" s="123"/>
      <c r="F99" s="123"/>
      <c r="G99" s="123"/>
      <c r="H99" s="123"/>
      <c r="I99" s="123"/>
      <c r="J99" s="124">
        <f>J142</f>
        <v>0</v>
      </c>
      <c r="L99" s="121"/>
    </row>
    <row r="100" spans="1:31" s="10" customFormat="1" ht="19.899999999999999" customHeight="1">
      <c r="B100" s="121"/>
      <c r="D100" s="122" t="s">
        <v>672</v>
      </c>
      <c r="E100" s="123"/>
      <c r="F100" s="123"/>
      <c r="G100" s="123"/>
      <c r="H100" s="123"/>
      <c r="I100" s="123"/>
      <c r="J100" s="124">
        <f>J145</f>
        <v>46.129999999999995</v>
      </c>
      <c r="L100" s="121"/>
    </row>
    <row r="101" spans="1:31" s="10" customFormat="1" ht="19.899999999999999" customHeight="1">
      <c r="B101" s="121"/>
      <c r="D101" s="122" t="s">
        <v>673</v>
      </c>
      <c r="E101" s="123"/>
      <c r="F101" s="123"/>
      <c r="G101" s="123"/>
      <c r="H101" s="123"/>
      <c r="I101" s="123"/>
      <c r="J101" s="124">
        <f>J151</f>
        <v>0</v>
      </c>
      <c r="L101" s="121"/>
    </row>
    <row r="102" spans="1:31" s="10" customFormat="1" ht="19.899999999999999" customHeight="1">
      <c r="B102" s="121"/>
      <c r="D102" s="122" t="s">
        <v>674</v>
      </c>
      <c r="E102" s="123"/>
      <c r="F102" s="123"/>
      <c r="G102" s="123"/>
      <c r="H102" s="123"/>
      <c r="I102" s="123"/>
      <c r="J102" s="124">
        <f>J161</f>
        <v>345.16399999999999</v>
      </c>
      <c r="L102" s="121"/>
    </row>
    <row r="103" spans="1:31" s="9" customFormat="1" ht="25" customHeight="1">
      <c r="B103" s="117"/>
      <c r="D103" s="118" t="s">
        <v>675</v>
      </c>
      <c r="E103" s="119"/>
      <c r="F103" s="119"/>
      <c r="G103" s="119"/>
      <c r="H103" s="119"/>
      <c r="I103" s="119"/>
      <c r="J103" s="120">
        <f>J165</f>
        <v>26158.738999999994</v>
      </c>
      <c r="L103" s="117"/>
    </row>
    <row r="104" spans="1:31" s="10" customFormat="1" ht="19.899999999999999" customHeight="1">
      <c r="B104" s="121"/>
      <c r="D104" s="122" t="s">
        <v>140</v>
      </c>
      <c r="E104" s="123"/>
      <c r="F104" s="123"/>
      <c r="G104" s="123"/>
      <c r="H104" s="123"/>
      <c r="I104" s="123"/>
      <c r="J104" s="124">
        <f>J166</f>
        <v>457.69</v>
      </c>
      <c r="L104" s="121"/>
    </row>
    <row r="105" spans="1:31" s="10" customFormat="1" ht="19.899999999999999" customHeight="1">
      <c r="B105" s="121"/>
      <c r="D105" s="122" t="s">
        <v>676</v>
      </c>
      <c r="E105" s="123"/>
      <c r="F105" s="123"/>
      <c r="G105" s="123"/>
      <c r="H105" s="123"/>
      <c r="I105" s="123"/>
      <c r="J105" s="124">
        <f>J174</f>
        <v>5359.7619999999997</v>
      </c>
      <c r="L105" s="121"/>
    </row>
    <row r="106" spans="1:31" s="10" customFormat="1" ht="19.899999999999999" customHeight="1">
      <c r="B106" s="121"/>
      <c r="D106" s="122" t="s">
        <v>677</v>
      </c>
      <c r="E106" s="123"/>
      <c r="F106" s="123"/>
      <c r="G106" s="123"/>
      <c r="H106" s="123"/>
      <c r="I106" s="123"/>
      <c r="J106" s="124">
        <f>J202</f>
        <v>4159.4189999999999</v>
      </c>
      <c r="L106" s="121"/>
    </row>
    <row r="107" spans="1:31" s="10" customFormat="1" ht="19.899999999999999" customHeight="1">
      <c r="B107" s="121"/>
      <c r="D107" s="122" t="s">
        <v>678</v>
      </c>
      <c r="E107" s="123"/>
      <c r="F107" s="123"/>
      <c r="G107" s="123"/>
      <c r="H107" s="123"/>
      <c r="I107" s="123"/>
      <c r="J107" s="124">
        <f>J254</f>
        <v>16135.580999999995</v>
      </c>
      <c r="L107" s="121"/>
    </row>
    <row r="108" spans="1:31" s="10" customFormat="1" ht="19.899999999999999" customHeight="1">
      <c r="B108" s="121"/>
      <c r="D108" s="122" t="s">
        <v>679</v>
      </c>
      <c r="E108" s="123"/>
      <c r="F108" s="123"/>
      <c r="G108" s="123"/>
      <c r="H108" s="123"/>
      <c r="I108" s="123"/>
      <c r="J108" s="124">
        <f>J299</f>
        <v>46.286999999999999</v>
      </c>
      <c r="L108" s="121"/>
    </row>
    <row r="109" spans="1:31" s="2" customFormat="1" ht="21.7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7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9.25" customHeight="1">
      <c r="A111" s="28"/>
      <c r="B111" s="29"/>
      <c r="C111" s="116" t="s">
        <v>148</v>
      </c>
      <c r="D111" s="28"/>
      <c r="E111" s="28"/>
      <c r="F111" s="28"/>
      <c r="G111" s="28"/>
      <c r="H111" s="28"/>
      <c r="I111" s="28"/>
      <c r="J111" s="125">
        <v>0</v>
      </c>
      <c r="K111" s="28"/>
      <c r="L111" s="38"/>
      <c r="N111" s="126" t="s">
        <v>35</v>
      </c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8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31" s="2" customFormat="1" ht="29.25" customHeight="1">
      <c r="A113" s="28"/>
      <c r="B113" s="29"/>
      <c r="C113" s="95" t="s">
        <v>116</v>
      </c>
      <c r="D113" s="96"/>
      <c r="E113" s="96"/>
      <c r="F113" s="96"/>
      <c r="G113" s="96"/>
      <c r="H113" s="96"/>
      <c r="I113" s="96"/>
      <c r="J113" s="97">
        <f>ROUND(J96+J111,2)</f>
        <v>26785.18</v>
      </c>
      <c r="K113" s="9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31" s="2" customFormat="1" ht="7" customHeight="1">
      <c r="A114" s="28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8" spans="1:31" s="2" customFormat="1" ht="7" customHeight="1">
      <c r="A118" s="28"/>
      <c r="B118" s="45"/>
      <c r="C118" s="46"/>
      <c r="D118" s="46"/>
      <c r="E118" s="46"/>
      <c r="F118" s="46"/>
      <c r="G118" s="46"/>
      <c r="H118" s="46"/>
      <c r="I118" s="46"/>
      <c r="J118" s="46"/>
      <c r="K118" s="46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5" customHeight="1">
      <c r="A119" s="28"/>
      <c r="B119" s="29"/>
      <c r="C119" s="18" t="s">
        <v>149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7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2" customHeight="1">
      <c r="A121" s="28"/>
      <c r="B121" s="29"/>
      <c r="C121" s="23" t="s">
        <v>11</v>
      </c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23.25" customHeight="1">
      <c r="A122" s="28"/>
      <c r="B122" s="29"/>
      <c r="C122" s="28"/>
      <c r="D122" s="28"/>
      <c r="E122" s="218" t="str">
        <f>E7</f>
        <v>Prestavba školníckeho bytu na triedu MŠ na MŠ Ševčenkova 35, Bratislava</v>
      </c>
      <c r="F122" s="219"/>
      <c r="G122" s="219"/>
      <c r="H122" s="219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118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204" t="str">
        <f>E9</f>
        <v>02 - Zdravotechnika</v>
      </c>
      <c r="F124" s="217"/>
      <c r="G124" s="217"/>
      <c r="H124" s="217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7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14</v>
      </c>
      <c r="D126" s="28"/>
      <c r="E126" s="28"/>
      <c r="F126" s="21" t="str">
        <f>F12</f>
        <v xml:space="preserve"> </v>
      </c>
      <c r="G126" s="28"/>
      <c r="H126" s="28"/>
      <c r="I126" s="23" t="s">
        <v>15</v>
      </c>
      <c r="J126" s="51">
        <f>IF(J12="","",J12)</f>
        <v>44448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7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5.25" customHeight="1">
      <c r="A128" s="28"/>
      <c r="B128" s="29"/>
      <c r="C128" s="23" t="s">
        <v>16</v>
      </c>
      <c r="D128" s="28"/>
      <c r="E128" s="28"/>
      <c r="F128" s="21" t="str">
        <f>E15</f>
        <v xml:space="preserve"> Mestská časť Bratislava - Petržalka, Kutlíkova 17, Bratislava</v>
      </c>
      <c r="G128" s="28"/>
      <c r="H128" s="28"/>
      <c r="I128" s="23" t="s">
        <v>22</v>
      </c>
      <c r="J128" s="24" t="str">
        <f>E21</f>
        <v xml:space="preserve"> 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15.25" customHeight="1">
      <c r="A129" s="28"/>
      <c r="B129" s="29"/>
      <c r="C129" s="23" t="s">
        <v>20</v>
      </c>
      <c r="D129" s="28"/>
      <c r="E129" s="28"/>
      <c r="F129" s="21" t="str">
        <f>IF(E18="","",E18)</f>
        <v xml:space="preserve"> </v>
      </c>
      <c r="G129" s="28"/>
      <c r="H129" s="28"/>
      <c r="I129" s="23" t="s">
        <v>26</v>
      </c>
      <c r="J129" s="24" t="str">
        <f>E24</f>
        <v xml:space="preserve">                                         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4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11" customFormat="1" ht="29.25" customHeight="1">
      <c r="A131" s="127"/>
      <c r="B131" s="128"/>
      <c r="C131" s="129" t="s">
        <v>150</v>
      </c>
      <c r="D131" s="130" t="s">
        <v>56</v>
      </c>
      <c r="E131" s="130" t="s">
        <v>52</v>
      </c>
      <c r="F131" s="130" t="s">
        <v>53</v>
      </c>
      <c r="G131" s="130" t="s">
        <v>151</v>
      </c>
      <c r="H131" s="130" t="s">
        <v>152</v>
      </c>
      <c r="I131" s="130" t="s">
        <v>153</v>
      </c>
      <c r="J131" s="131" t="s">
        <v>127</v>
      </c>
      <c r="K131" s="132" t="s">
        <v>154</v>
      </c>
      <c r="L131" s="133"/>
      <c r="M131" s="58" t="s">
        <v>1</v>
      </c>
      <c r="N131" s="59" t="s">
        <v>35</v>
      </c>
      <c r="O131" s="59" t="s">
        <v>155</v>
      </c>
      <c r="P131" s="59" t="s">
        <v>156</v>
      </c>
      <c r="Q131" s="59" t="s">
        <v>157</v>
      </c>
      <c r="R131" s="59" t="s">
        <v>158</v>
      </c>
      <c r="S131" s="59" t="s">
        <v>159</v>
      </c>
      <c r="T131" s="60" t="s">
        <v>160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2.9" customHeight="1">
      <c r="A132" s="28"/>
      <c r="B132" s="29"/>
      <c r="C132" s="65" t="s">
        <v>123</v>
      </c>
      <c r="D132" s="28"/>
      <c r="E132" s="28"/>
      <c r="F132" s="28"/>
      <c r="G132" s="28"/>
      <c r="H132" s="28"/>
      <c r="I132" s="28"/>
      <c r="J132" s="134">
        <f>BK132</f>
        <v>26785.182999999994</v>
      </c>
      <c r="K132" s="28"/>
      <c r="L132" s="29"/>
      <c r="M132" s="61"/>
      <c r="N132" s="52"/>
      <c r="O132" s="62"/>
      <c r="P132" s="135">
        <f>P133+P165</f>
        <v>0</v>
      </c>
      <c r="Q132" s="62"/>
      <c r="R132" s="135">
        <f>R133+R165</f>
        <v>4.7061631999999998</v>
      </c>
      <c r="S132" s="62"/>
      <c r="T132" s="136">
        <f>T133+T165</f>
        <v>2.4850000000000003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70</v>
      </c>
      <c r="AU132" s="14" t="s">
        <v>129</v>
      </c>
      <c r="BK132" s="137">
        <f>BK133+BK165</f>
        <v>26785.182999999994</v>
      </c>
    </row>
    <row r="133" spans="1:65" s="12" customFormat="1" ht="25.9" customHeight="1">
      <c r="B133" s="138"/>
      <c r="D133" s="139" t="s">
        <v>70</v>
      </c>
      <c r="E133" s="140" t="s">
        <v>680</v>
      </c>
      <c r="F133" s="140" t="s">
        <v>681</v>
      </c>
      <c r="J133" s="141">
        <f>BK133</f>
        <v>626.44399999999996</v>
      </c>
      <c r="L133" s="138"/>
      <c r="M133" s="142"/>
      <c r="N133" s="143"/>
      <c r="O133" s="143"/>
      <c r="P133" s="144">
        <f>P134+P142+P145+P151+P161</f>
        <v>0</v>
      </c>
      <c r="Q133" s="143"/>
      <c r="R133" s="144">
        <f>R134+R142+R145+R151+R161</f>
        <v>3.5646771999999998</v>
      </c>
      <c r="S133" s="143"/>
      <c r="T133" s="145">
        <f>T134+T142+T145+T151+T161</f>
        <v>1.2450000000000001</v>
      </c>
      <c r="AR133" s="139" t="s">
        <v>78</v>
      </c>
      <c r="AT133" s="146" t="s">
        <v>70</v>
      </c>
      <c r="AU133" s="146" t="s">
        <v>71</v>
      </c>
      <c r="AY133" s="139" t="s">
        <v>163</v>
      </c>
      <c r="BK133" s="147">
        <f>BK134+BK142+BK145+BK151+BK161</f>
        <v>626.44399999999996</v>
      </c>
    </row>
    <row r="134" spans="1:65" s="12" customFormat="1" ht="22.9" customHeight="1">
      <c r="B134" s="138"/>
      <c r="D134" s="139" t="s">
        <v>70</v>
      </c>
      <c r="E134" s="148" t="s">
        <v>78</v>
      </c>
      <c r="F134" s="148" t="s">
        <v>682</v>
      </c>
      <c r="J134" s="149">
        <f>BK134</f>
        <v>235.15000000000003</v>
      </c>
      <c r="L134" s="138"/>
      <c r="M134" s="142"/>
      <c r="N134" s="143"/>
      <c r="O134" s="143"/>
      <c r="P134" s="144">
        <f>SUM(P135:P141)</f>
        <v>0</v>
      </c>
      <c r="Q134" s="143"/>
      <c r="R134" s="144">
        <f>SUM(R135:R141)</f>
        <v>0</v>
      </c>
      <c r="S134" s="143"/>
      <c r="T134" s="145">
        <f>SUM(T135:T141)</f>
        <v>0</v>
      </c>
      <c r="AR134" s="139" t="s">
        <v>78</v>
      </c>
      <c r="AT134" s="146" t="s">
        <v>70</v>
      </c>
      <c r="AU134" s="146" t="s">
        <v>78</v>
      </c>
      <c r="AY134" s="139" t="s">
        <v>163</v>
      </c>
      <c r="BK134" s="147">
        <f>SUM(BK135:BK141)</f>
        <v>235.15000000000003</v>
      </c>
    </row>
    <row r="135" spans="1:65" s="2" customFormat="1" ht="14.5" customHeight="1">
      <c r="A135" s="28"/>
      <c r="B135" s="150"/>
      <c r="C135" s="151" t="s">
        <v>78</v>
      </c>
      <c r="D135" s="151" t="s">
        <v>166</v>
      </c>
      <c r="E135" s="152" t="s">
        <v>683</v>
      </c>
      <c r="F135" s="153" t="s">
        <v>684</v>
      </c>
      <c r="G135" s="154" t="s">
        <v>169</v>
      </c>
      <c r="H135" s="155">
        <v>4.4720000000000004</v>
      </c>
      <c r="I135" s="155">
        <v>20.9</v>
      </c>
      <c r="J135" s="155">
        <f t="shared" ref="J135:J141" si="0">ROUND(I135*H135,3)</f>
        <v>93.465000000000003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ref="P135:P141" si="1">O135*H135</f>
        <v>0</v>
      </c>
      <c r="Q135" s="159">
        <v>0</v>
      </c>
      <c r="R135" s="159">
        <f t="shared" ref="R135:R141" si="2">Q135*H135</f>
        <v>0</v>
      </c>
      <c r="S135" s="159">
        <v>0</v>
      </c>
      <c r="T135" s="160">
        <f t="shared" ref="T135:T141" si="3"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84</v>
      </c>
      <c r="AY135" s="14" t="s">
        <v>163</v>
      </c>
      <c r="BE135" s="162">
        <f t="shared" ref="BE135:BE141" si="4">IF(N135="základná",J135,0)</f>
        <v>0</v>
      </c>
      <c r="BF135" s="162">
        <f t="shared" ref="BF135:BF141" si="5">IF(N135="znížená",J135,0)</f>
        <v>93.465000000000003</v>
      </c>
      <c r="BG135" s="162">
        <f t="shared" ref="BG135:BG141" si="6">IF(N135="zákl. prenesená",J135,0)</f>
        <v>0</v>
      </c>
      <c r="BH135" s="162">
        <f t="shared" ref="BH135:BH141" si="7">IF(N135="zníž. prenesená",J135,0)</f>
        <v>0</v>
      </c>
      <c r="BI135" s="162">
        <f t="shared" ref="BI135:BI141" si="8">IF(N135="nulová",J135,0)</f>
        <v>0</v>
      </c>
      <c r="BJ135" s="14" t="s">
        <v>84</v>
      </c>
      <c r="BK135" s="163">
        <f t="shared" ref="BK135:BK141" si="9">ROUND(I135*H135,3)</f>
        <v>93.465000000000003</v>
      </c>
      <c r="BL135" s="14" t="s">
        <v>170</v>
      </c>
      <c r="BM135" s="161" t="s">
        <v>84</v>
      </c>
    </row>
    <row r="136" spans="1:65" s="2" customFormat="1" ht="14.5" customHeight="1">
      <c r="A136" s="28"/>
      <c r="B136" s="150"/>
      <c r="C136" s="151" t="s">
        <v>84</v>
      </c>
      <c r="D136" s="151" t="s">
        <v>166</v>
      </c>
      <c r="E136" s="152" t="s">
        <v>685</v>
      </c>
      <c r="F136" s="153" t="s">
        <v>686</v>
      </c>
      <c r="G136" s="154" t="s">
        <v>169</v>
      </c>
      <c r="H136" s="155">
        <v>3.48</v>
      </c>
      <c r="I136" s="155">
        <v>13.47</v>
      </c>
      <c r="J136" s="155">
        <f t="shared" si="0"/>
        <v>46.875999999999998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84</v>
      </c>
      <c r="AY136" s="14" t="s">
        <v>163</v>
      </c>
      <c r="BE136" s="162">
        <f t="shared" si="4"/>
        <v>0</v>
      </c>
      <c r="BF136" s="162">
        <f t="shared" si="5"/>
        <v>46.875999999999998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46.875999999999998</v>
      </c>
      <c r="BL136" s="14" t="s">
        <v>170</v>
      </c>
      <c r="BM136" s="161" t="s">
        <v>170</v>
      </c>
    </row>
    <row r="137" spans="1:65" s="2" customFormat="1" ht="14.5" customHeight="1">
      <c r="A137" s="28"/>
      <c r="B137" s="150"/>
      <c r="C137" s="151" t="s">
        <v>203</v>
      </c>
      <c r="D137" s="151" t="s">
        <v>166</v>
      </c>
      <c r="E137" s="152" t="s">
        <v>687</v>
      </c>
      <c r="F137" s="153" t="s">
        <v>688</v>
      </c>
      <c r="G137" s="154" t="s">
        <v>169</v>
      </c>
      <c r="H137" s="155">
        <v>7.95</v>
      </c>
      <c r="I137" s="155">
        <v>1.41</v>
      </c>
      <c r="J137" s="155">
        <f t="shared" si="0"/>
        <v>11.21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84</v>
      </c>
      <c r="AY137" s="14" t="s">
        <v>163</v>
      </c>
      <c r="BE137" s="162">
        <f t="shared" si="4"/>
        <v>0</v>
      </c>
      <c r="BF137" s="162">
        <f t="shared" si="5"/>
        <v>11.21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11.21</v>
      </c>
      <c r="BL137" s="14" t="s">
        <v>170</v>
      </c>
      <c r="BM137" s="161" t="s">
        <v>240</v>
      </c>
    </row>
    <row r="138" spans="1:65" s="2" customFormat="1" ht="24.25" customHeight="1">
      <c r="A138" s="28"/>
      <c r="B138" s="150"/>
      <c r="C138" s="151" t="s">
        <v>170</v>
      </c>
      <c r="D138" s="151" t="s">
        <v>166</v>
      </c>
      <c r="E138" s="152" t="s">
        <v>689</v>
      </c>
      <c r="F138" s="153" t="s">
        <v>690</v>
      </c>
      <c r="G138" s="154" t="s">
        <v>169</v>
      </c>
      <c r="H138" s="155">
        <v>5</v>
      </c>
      <c r="I138" s="155">
        <v>6.95</v>
      </c>
      <c r="J138" s="155">
        <f t="shared" si="0"/>
        <v>34.75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84</v>
      </c>
      <c r="AY138" s="14" t="s">
        <v>163</v>
      </c>
      <c r="BE138" s="162">
        <f t="shared" si="4"/>
        <v>0</v>
      </c>
      <c r="BF138" s="162">
        <f t="shared" si="5"/>
        <v>34.75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34.75</v>
      </c>
      <c r="BL138" s="14" t="s">
        <v>170</v>
      </c>
      <c r="BM138" s="161" t="s">
        <v>286</v>
      </c>
    </row>
    <row r="139" spans="1:65" s="2" customFormat="1" ht="24.25" customHeight="1">
      <c r="A139" s="28"/>
      <c r="B139" s="150"/>
      <c r="C139" s="151" t="s">
        <v>344</v>
      </c>
      <c r="D139" s="151" t="s">
        <v>166</v>
      </c>
      <c r="E139" s="152" t="s">
        <v>691</v>
      </c>
      <c r="F139" s="153" t="s">
        <v>692</v>
      </c>
      <c r="G139" s="154" t="s">
        <v>169</v>
      </c>
      <c r="H139" s="155">
        <v>50</v>
      </c>
      <c r="I139" s="155">
        <v>0.51</v>
      </c>
      <c r="J139" s="155">
        <f t="shared" si="0"/>
        <v>25.5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84</v>
      </c>
      <c r="AY139" s="14" t="s">
        <v>163</v>
      </c>
      <c r="BE139" s="162">
        <f t="shared" si="4"/>
        <v>0</v>
      </c>
      <c r="BF139" s="162">
        <f t="shared" si="5"/>
        <v>25.5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84</v>
      </c>
      <c r="BK139" s="163">
        <f t="shared" si="9"/>
        <v>25.5</v>
      </c>
      <c r="BL139" s="14" t="s">
        <v>170</v>
      </c>
      <c r="BM139" s="161" t="s">
        <v>176</v>
      </c>
    </row>
    <row r="140" spans="1:65" s="2" customFormat="1" ht="14.5" customHeight="1">
      <c r="A140" s="28"/>
      <c r="B140" s="150"/>
      <c r="C140" s="151" t="s">
        <v>240</v>
      </c>
      <c r="D140" s="151" t="s">
        <v>166</v>
      </c>
      <c r="E140" s="152" t="s">
        <v>693</v>
      </c>
      <c r="F140" s="153" t="s">
        <v>694</v>
      </c>
      <c r="G140" s="154" t="s">
        <v>169</v>
      </c>
      <c r="H140" s="155">
        <v>3.36</v>
      </c>
      <c r="I140" s="155">
        <v>3.4</v>
      </c>
      <c r="J140" s="155">
        <f t="shared" si="0"/>
        <v>11.423999999999999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84</v>
      </c>
      <c r="AY140" s="14" t="s">
        <v>163</v>
      </c>
      <c r="BE140" s="162">
        <f t="shared" si="4"/>
        <v>0</v>
      </c>
      <c r="BF140" s="162">
        <f t="shared" si="5"/>
        <v>11.423999999999999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11.423999999999999</v>
      </c>
      <c r="BL140" s="14" t="s">
        <v>170</v>
      </c>
      <c r="BM140" s="161" t="s">
        <v>352</v>
      </c>
    </row>
    <row r="141" spans="1:65" s="2" customFormat="1" ht="14.5" customHeight="1">
      <c r="A141" s="28"/>
      <c r="B141" s="150"/>
      <c r="C141" s="151" t="s">
        <v>511</v>
      </c>
      <c r="D141" s="151" t="s">
        <v>166</v>
      </c>
      <c r="E141" s="152" t="s">
        <v>695</v>
      </c>
      <c r="F141" s="153" t="s">
        <v>696</v>
      </c>
      <c r="G141" s="154" t="s">
        <v>169</v>
      </c>
      <c r="H141" s="155">
        <v>1.008</v>
      </c>
      <c r="I141" s="155">
        <v>11.83</v>
      </c>
      <c r="J141" s="155">
        <f t="shared" si="0"/>
        <v>11.925000000000001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84</v>
      </c>
      <c r="AY141" s="14" t="s">
        <v>163</v>
      </c>
      <c r="BE141" s="162">
        <f t="shared" si="4"/>
        <v>0</v>
      </c>
      <c r="BF141" s="162">
        <f t="shared" si="5"/>
        <v>11.925000000000001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84</v>
      </c>
      <c r="BK141" s="163">
        <f t="shared" si="9"/>
        <v>11.925000000000001</v>
      </c>
      <c r="BL141" s="14" t="s">
        <v>170</v>
      </c>
      <c r="BM141" s="161" t="s">
        <v>360</v>
      </c>
    </row>
    <row r="142" spans="1:65" s="12" customFormat="1" ht="22.9" customHeight="1">
      <c r="B142" s="138"/>
      <c r="D142" s="139" t="s">
        <v>70</v>
      </c>
      <c r="E142" s="148" t="s">
        <v>203</v>
      </c>
      <c r="F142" s="148" t="s">
        <v>697</v>
      </c>
      <c r="J142" s="149">
        <f>BK142</f>
        <v>0</v>
      </c>
      <c r="L142" s="138"/>
      <c r="M142" s="142"/>
      <c r="N142" s="143"/>
      <c r="O142" s="143"/>
      <c r="P142" s="144">
        <f>SUM(P143:P144)</f>
        <v>0</v>
      </c>
      <c r="Q142" s="143"/>
      <c r="R142" s="144">
        <f>SUM(R143:R144)</f>
        <v>0</v>
      </c>
      <c r="S142" s="143"/>
      <c r="T142" s="145">
        <f>SUM(T143:T144)</f>
        <v>0</v>
      </c>
      <c r="AR142" s="139" t="s">
        <v>78</v>
      </c>
      <c r="AT142" s="146" t="s">
        <v>70</v>
      </c>
      <c r="AU142" s="146" t="s">
        <v>78</v>
      </c>
      <c r="AY142" s="139" t="s">
        <v>163</v>
      </c>
      <c r="BK142" s="147">
        <f>SUM(BK143:BK144)</f>
        <v>0</v>
      </c>
    </row>
    <row r="143" spans="1:65" s="2" customFormat="1" ht="14.5" customHeight="1">
      <c r="A143" s="28"/>
      <c r="B143" s="150"/>
      <c r="C143" s="151" t="s">
        <v>286</v>
      </c>
      <c r="D143" s="151" t="s">
        <v>166</v>
      </c>
      <c r="E143" s="152" t="s">
        <v>698</v>
      </c>
      <c r="F143" s="153" t="s">
        <v>699</v>
      </c>
      <c r="G143" s="154" t="s">
        <v>700</v>
      </c>
      <c r="H143" s="155">
        <v>0</v>
      </c>
      <c r="I143" s="155">
        <v>39.5</v>
      </c>
      <c r="J143" s="155">
        <f>ROUND(I143*H143,3)</f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>O143*H143</f>
        <v>0</v>
      </c>
      <c r="Q143" s="159">
        <v>1E-3</v>
      </c>
      <c r="R143" s="159">
        <f>Q143*H143</f>
        <v>0</v>
      </c>
      <c r="S143" s="159">
        <v>0</v>
      </c>
      <c r="T143" s="160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84</v>
      </c>
      <c r="AY143" s="14" t="s">
        <v>163</v>
      </c>
      <c r="BE143" s="162">
        <f>IF(N143="základná",J143,0)</f>
        <v>0</v>
      </c>
      <c r="BF143" s="162">
        <f>IF(N143="znížená",J143,0)</f>
        <v>0</v>
      </c>
      <c r="BG143" s="162">
        <f>IF(N143="zákl. prenesená",J143,0)</f>
        <v>0</v>
      </c>
      <c r="BH143" s="162">
        <f>IF(N143="zníž. prenesená",J143,0)</f>
        <v>0</v>
      </c>
      <c r="BI143" s="162">
        <f>IF(N143="nulová",J143,0)</f>
        <v>0</v>
      </c>
      <c r="BJ143" s="14" t="s">
        <v>84</v>
      </c>
      <c r="BK143" s="163">
        <f>ROUND(I143*H143,3)</f>
        <v>0</v>
      </c>
      <c r="BL143" s="14" t="s">
        <v>170</v>
      </c>
      <c r="BM143" s="161" t="s">
        <v>209</v>
      </c>
    </row>
    <row r="144" spans="1:65" s="2" customFormat="1" ht="14.5" customHeight="1">
      <c r="A144" s="28"/>
      <c r="B144" s="150"/>
      <c r="C144" s="164" t="s">
        <v>308</v>
      </c>
      <c r="D144" s="164" t="s">
        <v>282</v>
      </c>
      <c r="E144" s="165" t="s">
        <v>701</v>
      </c>
      <c r="F144" s="166" t="s">
        <v>702</v>
      </c>
      <c r="G144" s="167" t="s">
        <v>700</v>
      </c>
      <c r="H144" s="168">
        <v>0</v>
      </c>
      <c r="I144" s="168">
        <v>900</v>
      </c>
      <c r="J144" s="168">
        <f>ROUND(I144*H144,3)</f>
        <v>0</v>
      </c>
      <c r="K144" s="169"/>
      <c r="L144" s="170"/>
      <c r="M144" s="171" t="s">
        <v>1</v>
      </c>
      <c r="N144" s="172" t="s">
        <v>37</v>
      </c>
      <c r="O144" s="159">
        <v>0</v>
      </c>
      <c r="P144" s="159">
        <f>O144*H144</f>
        <v>0</v>
      </c>
      <c r="Q144" s="159">
        <v>0.14000000000000001</v>
      </c>
      <c r="R144" s="159">
        <f>Q144*H144</f>
        <v>0</v>
      </c>
      <c r="S144" s="159">
        <v>0</v>
      </c>
      <c r="T144" s="160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286</v>
      </c>
      <c r="AT144" s="161" t="s">
        <v>282</v>
      </c>
      <c r="AU144" s="161" t="s">
        <v>84</v>
      </c>
      <c r="AY144" s="14" t="s">
        <v>163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84</v>
      </c>
      <c r="BK144" s="163">
        <f>ROUND(I144*H144,3)</f>
        <v>0</v>
      </c>
      <c r="BL144" s="14" t="s">
        <v>170</v>
      </c>
      <c r="BM144" s="161" t="s">
        <v>606</v>
      </c>
    </row>
    <row r="145" spans="1:65" s="12" customFormat="1" ht="22.9" customHeight="1">
      <c r="B145" s="138"/>
      <c r="D145" s="139" t="s">
        <v>70</v>
      </c>
      <c r="E145" s="148" t="s">
        <v>170</v>
      </c>
      <c r="F145" s="148" t="s">
        <v>703</v>
      </c>
      <c r="J145" s="149">
        <f>BK145</f>
        <v>46.129999999999995</v>
      </c>
      <c r="L145" s="138"/>
      <c r="M145" s="142"/>
      <c r="N145" s="143"/>
      <c r="O145" s="143"/>
      <c r="P145" s="144">
        <f>SUM(P146:P150)</f>
        <v>0</v>
      </c>
      <c r="Q145" s="143"/>
      <c r="R145" s="144">
        <f>SUM(R146:R150)</f>
        <v>3.5306772</v>
      </c>
      <c r="S145" s="143"/>
      <c r="T145" s="145">
        <f>SUM(T146:T150)</f>
        <v>0</v>
      </c>
      <c r="AR145" s="139" t="s">
        <v>78</v>
      </c>
      <c r="AT145" s="146" t="s">
        <v>70</v>
      </c>
      <c r="AU145" s="146" t="s">
        <v>78</v>
      </c>
      <c r="AY145" s="139" t="s">
        <v>163</v>
      </c>
      <c r="BK145" s="147">
        <f>SUM(BK146:BK150)</f>
        <v>46.129999999999995</v>
      </c>
    </row>
    <row r="146" spans="1:65" s="2" customFormat="1" ht="24.25" customHeight="1">
      <c r="A146" s="28"/>
      <c r="B146" s="150"/>
      <c r="C146" s="151" t="s">
        <v>176</v>
      </c>
      <c r="D146" s="151" t="s">
        <v>166</v>
      </c>
      <c r="E146" s="152" t="s">
        <v>704</v>
      </c>
      <c r="F146" s="153" t="s">
        <v>705</v>
      </c>
      <c r="G146" s="154" t="s">
        <v>169</v>
      </c>
      <c r="H146" s="155">
        <v>0.36</v>
      </c>
      <c r="I146" s="155">
        <v>38.5</v>
      </c>
      <c r="J146" s="155">
        <f>ROUND(I146*H146,3)</f>
        <v>13.86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>O146*H146</f>
        <v>0</v>
      </c>
      <c r="Q146" s="159">
        <v>1.8907700000000001</v>
      </c>
      <c r="R146" s="159">
        <f>Q146*H146</f>
        <v>0.68067719999999998</v>
      </c>
      <c r="S146" s="159">
        <v>0</v>
      </c>
      <c r="T146" s="160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84</v>
      </c>
      <c r="AY146" s="14" t="s">
        <v>163</v>
      </c>
      <c r="BE146" s="162">
        <f>IF(N146="základná",J146,0)</f>
        <v>0</v>
      </c>
      <c r="BF146" s="162">
        <f>IF(N146="znížená",J146,0)</f>
        <v>13.86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84</v>
      </c>
      <c r="BK146" s="163">
        <f>ROUND(I146*H146,3)</f>
        <v>13.86</v>
      </c>
      <c r="BL146" s="14" t="s">
        <v>170</v>
      </c>
      <c r="BM146" s="161" t="s">
        <v>7</v>
      </c>
    </row>
    <row r="147" spans="1:65" s="2" customFormat="1" ht="14.5" customHeight="1">
      <c r="A147" s="28"/>
      <c r="B147" s="150"/>
      <c r="C147" s="164" t="s">
        <v>348</v>
      </c>
      <c r="D147" s="164" t="s">
        <v>282</v>
      </c>
      <c r="E147" s="165" t="s">
        <v>706</v>
      </c>
      <c r="F147" s="166" t="s">
        <v>707</v>
      </c>
      <c r="G147" s="167" t="s">
        <v>197</v>
      </c>
      <c r="H147" s="168">
        <v>0.75</v>
      </c>
      <c r="I147" s="168">
        <v>2.5099999999999998</v>
      </c>
      <c r="J147" s="168">
        <f>ROUND(I147*H147,3)</f>
        <v>1.883</v>
      </c>
      <c r="K147" s="169"/>
      <c r="L147" s="170"/>
      <c r="M147" s="171" t="s">
        <v>1</v>
      </c>
      <c r="N147" s="172" t="s">
        <v>37</v>
      </c>
      <c r="O147" s="159">
        <v>0</v>
      </c>
      <c r="P147" s="159">
        <f>O147*H147</f>
        <v>0</v>
      </c>
      <c r="Q147" s="159">
        <v>1</v>
      </c>
      <c r="R147" s="159">
        <f>Q147*H147</f>
        <v>0.75</v>
      </c>
      <c r="S147" s="159">
        <v>0</v>
      </c>
      <c r="T147" s="16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286</v>
      </c>
      <c r="AT147" s="161" t="s">
        <v>282</v>
      </c>
      <c r="AU147" s="161" t="s">
        <v>84</v>
      </c>
      <c r="AY147" s="14" t="s">
        <v>163</v>
      </c>
      <c r="BE147" s="162">
        <f>IF(N147="základná",J147,0)</f>
        <v>0</v>
      </c>
      <c r="BF147" s="162">
        <f>IF(N147="znížená",J147,0)</f>
        <v>1.883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84</v>
      </c>
      <c r="BK147" s="163">
        <f>ROUND(I147*H147,3)</f>
        <v>1.883</v>
      </c>
      <c r="BL147" s="14" t="s">
        <v>170</v>
      </c>
      <c r="BM147" s="161" t="s">
        <v>249</v>
      </c>
    </row>
    <row r="148" spans="1:65" s="2" customFormat="1" ht="14.5" customHeight="1">
      <c r="A148" s="28"/>
      <c r="B148" s="150"/>
      <c r="C148" s="164" t="s">
        <v>352</v>
      </c>
      <c r="D148" s="164" t="s">
        <v>282</v>
      </c>
      <c r="E148" s="165" t="s">
        <v>708</v>
      </c>
      <c r="F148" s="166" t="s">
        <v>709</v>
      </c>
      <c r="G148" s="167" t="s">
        <v>197</v>
      </c>
      <c r="H148" s="168">
        <v>2.1</v>
      </c>
      <c r="I148" s="168">
        <v>14.47</v>
      </c>
      <c r="J148" s="168">
        <f>ROUND(I148*H148,3)</f>
        <v>30.387</v>
      </c>
      <c r="K148" s="169"/>
      <c r="L148" s="170"/>
      <c r="M148" s="171" t="s">
        <v>1</v>
      </c>
      <c r="N148" s="172" t="s">
        <v>37</v>
      </c>
      <c r="O148" s="159">
        <v>0</v>
      </c>
      <c r="P148" s="159">
        <f>O148*H148</f>
        <v>0</v>
      </c>
      <c r="Q148" s="159">
        <v>1</v>
      </c>
      <c r="R148" s="159">
        <f>Q148*H148</f>
        <v>2.1</v>
      </c>
      <c r="S148" s="159">
        <v>0</v>
      </c>
      <c r="T148" s="160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286</v>
      </c>
      <c r="AT148" s="161" t="s">
        <v>282</v>
      </c>
      <c r="AU148" s="161" t="s">
        <v>84</v>
      </c>
      <c r="AY148" s="14" t="s">
        <v>163</v>
      </c>
      <c r="BE148" s="162">
        <f>IF(N148="základná",J148,0)</f>
        <v>0</v>
      </c>
      <c r="BF148" s="162">
        <f>IF(N148="znížená",J148,0)</f>
        <v>30.387</v>
      </c>
      <c r="BG148" s="162">
        <f>IF(N148="zákl. prenesená",J148,0)</f>
        <v>0</v>
      </c>
      <c r="BH148" s="162">
        <f>IF(N148="zníž. prenesená",J148,0)</f>
        <v>0</v>
      </c>
      <c r="BI148" s="162">
        <f>IF(N148="nulová",J148,0)</f>
        <v>0</v>
      </c>
      <c r="BJ148" s="14" t="s">
        <v>84</v>
      </c>
      <c r="BK148" s="163">
        <f>ROUND(I148*H148,3)</f>
        <v>30.387</v>
      </c>
      <c r="BL148" s="14" t="s">
        <v>170</v>
      </c>
      <c r="BM148" s="161" t="s">
        <v>257</v>
      </c>
    </row>
    <row r="149" spans="1:65" s="2" customFormat="1" ht="24.25" customHeight="1">
      <c r="A149" s="28"/>
      <c r="B149" s="150"/>
      <c r="C149" s="151" t="s">
        <v>356</v>
      </c>
      <c r="D149" s="151" t="s">
        <v>166</v>
      </c>
      <c r="E149" s="152" t="s">
        <v>710</v>
      </c>
      <c r="F149" s="153" t="s">
        <v>711</v>
      </c>
      <c r="G149" s="154" t="s">
        <v>169</v>
      </c>
      <c r="H149" s="155">
        <v>0</v>
      </c>
      <c r="I149" s="155">
        <v>90.22</v>
      </c>
      <c r="J149" s="155">
        <f>ROUND(I149*H149,3)</f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>O149*H149</f>
        <v>0</v>
      </c>
      <c r="Q149" s="159">
        <v>2.4586399999999999</v>
      </c>
      <c r="R149" s="159">
        <f>Q149*H149</f>
        <v>0</v>
      </c>
      <c r="S149" s="159">
        <v>0</v>
      </c>
      <c r="T149" s="160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84</v>
      </c>
      <c r="AY149" s="14" t="s">
        <v>163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84</v>
      </c>
      <c r="BK149" s="163">
        <f>ROUND(I149*H149,3)</f>
        <v>0</v>
      </c>
      <c r="BL149" s="14" t="s">
        <v>170</v>
      </c>
      <c r="BM149" s="161" t="s">
        <v>265</v>
      </c>
    </row>
    <row r="150" spans="1:65" s="2" customFormat="1" ht="24.25" customHeight="1">
      <c r="A150" s="28"/>
      <c r="B150" s="150"/>
      <c r="C150" s="151" t="s">
        <v>360</v>
      </c>
      <c r="D150" s="151" t="s">
        <v>166</v>
      </c>
      <c r="E150" s="152" t="s">
        <v>712</v>
      </c>
      <c r="F150" s="153" t="s">
        <v>713</v>
      </c>
      <c r="G150" s="154" t="s">
        <v>188</v>
      </c>
      <c r="H150" s="155">
        <v>0</v>
      </c>
      <c r="I150" s="155">
        <v>9.26</v>
      </c>
      <c r="J150" s="155">
        <f>ROUND(I150*H150,3)</f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>O150*H150</f>
        <v>0</v>
      </c>
      <c r="Q150" s="159">
        <v>5.5000000000000003E-4</v>
      </c>
      <c r="R150" s="159">
        <f>Q150*H150</f>
        <v>0</v>
      </c>
      <c r="S150" s="159">
        <v>0</v>
      </c>
      <c r="T150" s="160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84</v>
      </c>
      <c r="AY150" s="14" t="s">
        <v>163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84</v>
      </c>
      <c r="BK150" s="163">
        <f>ROUND(I150*H150,3)</f>
        <v>0</v>
      </c>
      <c r="BL150" s="14" t="s">
        <v>170</v>
      </c>
      <c r="BM150" s="161" t="s">
        <v>273</v>
      </c>
    </row>
    <row r="151" spans="1:65" s="12" customFormat="1" ht="22.9" customHeight="1">
      <c r="B151" s="138"/>
      <c r="D151" s="139" t="s">
        <v>70</v>
      </c>
      <c r="E151" s="148" t="s">
        <v>286</v>
      </c>
      <c r="F151" s="148" t="s">
        <v>714</v>
      </c>
      <c r="J151" s="149">
        <f>BK151</f>
        <v>0</v>
      </c>
      <c r="L151" s="138"/>
      <c r="M151" s="142"/>
      <c r="N151" s="143"/>
      <c r="O151" s="143"/>
      <c r="P151" s="144">
        <f>SUM(P152:P160)</f>
        <v>0</v>
      </c>
      <c r="Q151" s="143"/>
      <c r="R151" s="144">
        <f>SUM(R152:R160)</f>
        <v>0</v>
      </c>
      <c r="S151" s="143"/>
      <c r="T151" s="145">
        <f>SUM(T152:T160)</f>
        <v>0</v>
      </c>
      <c r="AR151" s="139" t="s">
        <v>78</v>
      </c>
      <c r="AT151" s="146" t="s">
        <v>70</v>
      </c>
      <c r="AU151" s="146" t="s">
        <v>78</v>
      </c>
      <c r="AY151" s="139" t="s">
        <v>163</v>
      </c>
      <c r="BK151" s="147">
        <f>SUM(BK152:BK160)</f>
        <v>0</v>
      </c>
    </row>
    <row r="152" spans="1:65" s="2" customFormat="1" ht="24.25" customHeight="1">
      <c r="A152" s="28"/>
      <c r="B152" s="150"/>
      <c r="C152" s="151" t="s">
        <v>601</v>
      </c>
      <c r="D152" s="151" t="s">
        <v>166</v>
      </c>
      <c r="E152" s="152" t="s">
        <v>715</v>
      </c>
      <c r="F152" s="153" t="s">
        <v>716</v>
      </c>
      <c r="G152" s="154" t="s">
        <v>230</v>
      </c>
      <c r="H152" s="155">
        <v>0</v>
      </c>
      <c r="I152" s="155">
        <v>0.59</v>
      </c>
      <c r="J152" s="155">
        <f t="shared" ref="J152:J160" si="10">ROUND(I152*H152,3)</f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ref="P152:P160" si="11">O152*H152</f>
        <v>0</v>
      </c>
      <c r="Q152" s="159">
        <v>0</v>
      </c>
      <c r="R152" s="159">
        <f t="shared" ref="R152:R160" si="12">Q152*H152</f>
        <v>0</v>
      </c>
      <c r="S152" s="159">
        <v>0</v>
      </c>
      <c r="T152" s="160">
        <f t="shared" ref="T152:T160" si="13"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84</v>
      </c>
      <c r="AY152" s="14" t="s">
        <v>163</v>
      </c>
      <c r="BE152" s="162">
        <f t="shared" ref="BE152:BE160" si="14">IF(N152="základná",J152,0)</f>
        <v>0</v>
      </c>
      <c r="BF152" s="162">
        <f t="shared" ref="BF152:BF160" si="15">IF(N152="znížená",J152,0)</f>
        <v>0</v>
      </c>
      <c r="BG152" s="162">
        <f t="shared" ref="BG152:BG160" si="16">IF(N152="zákl. prenesená",J152,0)</f>
        <v>0</v>
      </c>
      <c r="BH152" s="162">
        <f t="shared" ref="BH152:BH160" si="17">IF(N152="zníž. prenesená",J152,0)</f>
        <v>0</v>
      </c>
      <c r="BI152" s="162">
        <f t="shared" ref="BI152:BI160" si="18">IF(N152="nulová",J152,0)</f>
        <v>0</v>
      </c>
      <c r="BJ152" s="14" t="s">
        <v>84</v>
      </c>
      <c r="BK152" s="163">
        <f t="shared" ref="BK152:BK160" si="19">ROUND(I152*H152,3)</f>
        <v>0</v>
      </c>
      <c r="BL152" s="14" t="s">
        <v>170</v>
      </c>
      <c r="BM152" s="161" t="s">
        <v>281</v>
      </c>
    </row>
    <row r="153" spans="1:65" s="2" customFormat="1" ht="24.25" customHeight="1">
      <c r="A153" s="28"/>
      <c r="B153" s="150"/>
      <c r="C153" s="164" t="s">
        <v>209</v>
      </c>
      <c r="D153" s="164" t="s">
        <v>282</v>
      </c>
      <c r="E153" s="165" t="s">
        <v>717</v>
      </c>
      <c r="F153" s="166" t="s">
        <v>718</v>
      </c>
      <c r="G153" s="167" t="s">
        <v>700</v>
      </c>
      <c r="H153" s="168">
        <v>0</v>
      </c>
      <c r="I153" s="168">
        <v>5.8</v>
      </c>
      <c r="J153" s="168">
        <f t="shared" si="10"/>
        <v>0</v>
      </c>
      <c r="K153" s="169"/>
      <c r="L153" s="170"/>
      <c r="M153" s="171" t="s">
        <v>1</v>
      </c>
      <c r="N153" s="172" t="s">
        <v>37</v>
      </c>
      <c r="O153" s="159">
        <v>0</v>
      </c>
      <c r="P153" s="159">
        <f t="shared" si="11"/>
        <v>0</v>
      </c>
      <c r="Q153" s="159">
        <v>2.0600000000000002E-3</v>
      </c>
      <c r="R153" s="159">
        <f t="shared" si="12"/>
        <v>0</v>
      </c>
      <c r="S153" s="159">
        <v>0</v>
      </c>
      <c r="T153" s="160">
        <f t="shared" si="1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286</v>
      </c>
      <c r="AT153" s="161" t="s">
        <v>282</v>
      </c>
      <c r="AU153" s="161" t="s">
        <v>84</v>
      </c>
      <c r="AY153" s="14" t="s">
        <v>163</v>
      </c>
      <c r="BE153" s="162">
        <f t="shared" si="14"/>
        <v>0</v>
      </c>
      <c r="BF153" s="162">
        <f t="shared" si="15"/>
        <v>0</v>
      </c>
      <c r="BG153" s="162">
        <f t="shared" si="16"/>
        <v>0</v>
      </c>
      <c r="BH153" s="162">
        <f t="shared" si="17"/>
        <v>0</v>
      </c>
      <c r="BI153" s="162">
        <f t="shared" si="18"/>
        <v>0</v>
      </c>
      <c r="BJ153" s="14" t="s">
        <v>84</v>
      </c>
      <c r="BK153" s="163">
        <f t="shared" si="19"/>
        <v>0</v>
      </c>
      <c r="BL153" s="14" t="s">
        <v>170</v>
      </c>
      <c r="BM153" s="161" t="s">
        <v>292</v>
      </c>
    </row>
    <row r="154" spans="1:65" s="2" customFormat="1" ht="24.25" customHeight="1">
      <c r="A154" s="28"/>
      <c r="B154" s="150"/>
      <c r="C154" s="151" t="s">
        <v>214</v>
      </c>
      <c r="D154" s="151" t="s">
        <v>166</v>
      </c>
      <c r="E154" s="152" t="s">
        <v>719</v>
      </c>
      <c r="F154" s="153" t="s">
        <v>720</v>
      </c>
      <c r="G154" s="154" t="s">
        <v>230</v>
      </c>
      <c r="H154" s="155">
        <v>0</v>
      </c>
      <c r="I154" s="155">
        <v>2.02</v>
      </c>
      <c r="J154" s="155">
        <f t="shared" si="1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11"/>
        <v>0</v>
      </c>
      <c r="Q154" s="159">
        <v>0</v>
      </c>
      <c r="R154" s="159">
        <f t="shared" si="12"/>
        <v>0</v>
      </c>
      <c r="S154" s="159">
        <v>0</v>
      </c>
      <c r="T154" s="160">
        <f t="shared" si="1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84</v>
      </c>
      <c r="AY154" s="14" t="s">
        <v>163</v>
      </c>
      <c r="BE154" s="162">
        <f t="shared" si="14"/>
        <v>0</v>
      </c>
      <c r="BF154" s="162">
        <f t="shared" si="15"/>
        <v>0</v>
      </c>
      <c r="BG154" s="162">
        <f t="shared" si="16"/>
        <v>0</v>
      </c>
      <c r="BH154" s="162">
        <f t="shared" si="17"/>
        <v>0</v>
      </c>
      <c r="BI154" s="162">
        <f t="shared" si="18"/>
        <v>0</v>
      </c>
      <c r="BJ154" s="14" t="s">
        <v>84</v>
      </c>
      <c r="BK154" s="163">
        <f t="shared" si="19"/>
        <v>0</v>
      </c>
      <c r="BL154" s="14" t="s">
        <v>170</v>
      </c>
      <c r="BM154" s="161" t="s">
        <v>624</v>
      </c>
    </row>
    <row r="155" spans="1:65" s="2" customFormat="1" ht="24.25" customHeight="1">
      <c r="A155" s="28"/>
      <c r="B155" s="150"/>
      <c r="C155" s="151" t="s">
        <v>606</v>
      </c>
      <c r="D155" s="151" t="s">
        <v>166</v>
      </c>
      <c r="E155" s="152" t="s">
        <v>721</v>
      </c>
      <c r="F155" s="153" t="s">
        <v>722</v>
      </c>
      <c r="G155" s="154" t="s">
        <v>700</v>
      </c>
      <c r="H155" s="155">
        <v>0</v>
      </c>
      <c r="I155" s="155">
        <v>32.5</v>
      </c>
      <c r="J155" s="155">
        <f t="shared" si="1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11"/>
        <v>0</v>
      </c>
      <c r="Q155" s="159">
        <v>3.0000000000000001E-5</v>
      </c>
      <c r="R155" s="159">
        <f t="shared" si="12"/>
        <v>0</v>
      </c>
      <c r="S155" s="159">
        <v>0</v>
      </c>
      <c r="T155" s="160">
        <f t="shared" si="1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84</v>
      </c>
      <c r="AY155" s="14" t="s">
        <v>163</v>
      </c>
      <c r="BE155" s="162">
        <f t="shared" si="14"/>
        <v>0</v>
      </c>
      <c r="BF155" s="162">
        <f t="shared" si="15"/>
        <v>0</v>
      </c>
      <c r="BG155" s="162">
        <f t="shared" si="16"/>
        <v>0</v>
      </c>
      <c r="BH155" s="162">
        <f t="shared" si="17"/>
        <v>0</v>
      </c>
      <c r="BI155" s="162">
        <f t="shared" si="18"/>
        <v>0</v>
      </c>
      <c r="BJ155" s="14" t="s">
        <v>84</v>
      </c>
      <c r="BK155" s="163">
        <f t="shared" si="19"/>
        <v>0</v>
      </c>
      <c r="BL155" s="14" t="s">
        <v>170</v>
      </c>
      <c r="BM155" s="161" t="s">
        <v>366</v>
      </c>
    </row>
    <row r="156" spans="1:65" s="2" customFormat="1" ht="14.5" customHeight="1">
      <c r="A156" s="28"/>
      <c r="B156" s="150"/>
      <c r="C156" s="164" t="s">
        <v>222</v>
      </c>
      <c r="D156" s="164" t="s">
        <v>282</v>
      </c>
      <c r="E156" s="165" t="s">
        <v>723</v>
      </c>
      <c r="F156" s="166" t="s">
        <v>724</v>
      </c>
      <c r="G156" s="167" t="s">
        <v>700</v>
      </c>
      <c r="H156" s="168">
        <v>0</v>
      </c>
      <c r="I156" s="168">
        <v>205.11</v>
      </c>
      <c r="J156" s="168">
        <f t="shared" si="10"/>
        <v>0</v>
      </c>
      <c r="K156" s="169"/>
      <c r="L156" s="170"/>
      <c r="M156" s="171" t="s">
        <v>1</v>
      </c>
      <c r="N156" s="172" t="s">
        <v>37</v>
      </c>
      <c r="O156" s="159">
        <v>0</v>
      </c>
      <c r="P156" s="159">
        <f t="shared" si="11"/>
        <v>0</v>
      </c>
      <c r="Q156" s="159">
        <v>0</v>
      </c>
      <c r="R156" s="159">
        <f t="shared" si="12"/>
        <v>0</v>
      </c>
      <c r="S156" s="159">
        <v>0</v>
      </c>
      <c r="T156" s="160">
        <f t="shared" si="1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286</v>
      </c>
      <c r="AT156" s="161" t="s">
        <v>282</v>
      </c>
      <c r="AU156" s="161" t="s">
        <v>84</v>
      </c>
      <c r="AY156" s="14" t="s">
        <v>163</v>
      </c>
      <c r="BE156" s="162">
        <f t="shared" si="14"/>
        <v>0</v>
      </c>
      <c r="BF156" s="162">
        <f t="shared" si="15"/>
        <v>0</v>
      </c>
      <c r="BG156" s="162">
        <f t="shared" si="16"/>
        <v>0</v>
      </c>
      <c r="BH156" s="162">
        <f t="shared" si="17"/>
        <v>0</v>
      </c>
      <c r="BI156" s="162">
        <f t="shared" si="18"/>
        <v>0</v>
      </c>
      <c r="BJ156" s="14" t="s">
        <v>84</v>
      </c>
      <c r="BK156" s="163">
        <f t="shared" si="19"/>
        <v>0</v>
      </c>
      <c r="BL156" s="14" t="s">
        <v>170</v>
      </c>
      <c r="BM156" s="161" t="s">
        <v>378</v>
      </c>
    </row>
    <row r="157" spans="1:65" s="2" customFormat="1" ht="24.25" customHeight="1">
      <c r="A157" s="28"/>
      <c r="B157" s="150"/>
      <c r="C157" s="164" t="s">
        <v>7</v>
      </c>
      <c r="D157" s="164" t="s">
        <v>282</v>
      </c>
      <c r="E157" s="165" t="s">
        <v>725</v>
      </c>
      <c r="F157" s="166" t="s">
        <v>726</v>
      </c>
      <c r="G157" s="167" t="s">
        <v>700</v>
      </c>
      <c r="H157" s="168">
        <v>0</v>
      </c>
      <c r="I157" s="168">
        <v>319.58999999999997</v>
      </c>
      <c r="J157" s="168">
        <f t="shared" si="10"/>
        <v>0</v>
      </c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11"/>
        <v>0</v>
      </c>
      <c r="Q157" s="159">
        <v>0</v>
      </c>
      <c r="R157" s="159">
        <f t="shared" si="12"/>
        <v>0</v>
      </c>
      <c r="S157" s="159">
        <v>0</v>
      </c>
      <c r="T157" s="160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286</v>
      </c>
      <c r="AT157" s="161" t="s">
        <v>282</v>
      </c>
      <c r="AU157" s="161" t="s">
        <v>84</v>
      </c>
      <c r="AY157" s="14" t="s">
        <v>163</v>
      </c>
      <c r="BE157" s="162">
        <f t="shared" si="14"/>
        <v>0</v>
      </c>
      <c r="BF157" s="162">
        <f t="shared" si="15"/>
        <v>0</v>
      </c>
      <c r="BG157" s="162">
        <f t="shared" si="16"/>
        <v>0</v>
      </c>
      <c r="BH157" s="162">
        <f t="shared" si="17"/>
        <v>0</v>
      </c>
      <c r="BI157" s="162">
        <f t="shared" si="18"/>
        <v>0</v>
      </c>
      <c r="BJ157" s="14" t="s">
        <v>84</v>
      </c>
      <c r="BK157" s="163">
        <f t="shared" si="19"/>
        <v>0</v>
      </c>
      <c r="BL157" s="14" t="s">
        <v>170</v>
      </c>
      <c r="BM157" s="161" t="s">
        <v>387</v>
      </c>
    </row>
    <row r="158" spans="1:65" s="2" customFormat="1" ht="14.5" customHeight="1">
      <c r="A158" s="28"/>
      <c r="B158" s="150"/>
      <c r="C158" s="164" t="s">
        <v>245</v>
      </c>
      <c r="D158" s="164" t="s">
        <v>282</v>
      </c>
      <c r="E158" s="165" t="s">
        <v>727</v>
      </c>
      <c r="F158" s="166" t="s">
        <v>728</v>
      </c>
      <c r="G158" s="167" t="s">
        <v>700</v>
      </c>
      <c r="H158" s="168">
        <v>0</v>
      </c>
      <c r="I158" s="168">
        <v>27.03</v>
      </c>
      <c r="J158" s="168">
        <f t="shared" si="10"/>
        <v>0</v>
      </c>
      <c r="K158" s="169"/>
      <c r="L158" s="170"/>
      <c r="M158" s="171" t="s">
        <v>1</v>
      </c>
      <c r="N158" s="172" t="s">
        <v>37</v>
      </c>
      <c r="O158" s="159">
        <v>0</v>
      </c>
      <c r="P158" s="159">
        <f t="shared" si="11"/>
        <v>0</v>
      </c>
      <c r="Q158" s="159">
        <v>0</v>
      </c>
      <c r="R158" s="159">
        <f t="shared" si="12"/>
        <v>0</v>
      </c>
      <c r="S158" s="159">
        <v>0</v>
      </c>
      <c r="T158" s="160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286</v>
      </c>
      <c r="AT158" s="161" t="s">
        <v>282</v>
      </c>
      <c r="AU158" s="161" t="s">
        <v>84</v>
      </c>
      <c r="AY158" s="14" t="s">
        <v>163</v>
      </c>
      <c r="BE158" s="162">
        <f t="shared" si="14"/>
        <v>0</v>
      </c>
      <c r="BF158" s="162">
        <f t="shared" si="15"/>
        <v>0</v>
      </c>
      <c r="BG158" s="162">
        <f t="shared" si="16"/>
        <v>0</v>
      </c>
      <c r="BH158" s="162">
        <f t="shared" si="17"/>
        <v>0</v>
      </c>
      <c r="BI158" s="162">
        <f t="shared" si="18"/>
        <v>0</v>
      </c>
      <c r="BJ158" s="14" t="s">
        <v>84</v>
      </c>
      <c r="BK158" s="163">
        <f t="shared" si="19"/>
        <v>0</v>
      </c>
      <c r="BL158" s="14" t="s">
        <v>170</v>
      </c>
      <c r="BM158" s="161" t="s">
        <v>395</v>
      </c>
    </row>
    <row r="159" spans="1:65" s="2" customFormat="1" ht="24.25" customHeight="1">
      <c r="A159" s="28"/>
      <c r="B159" s="150"/>
      <c r="C159" s="164" t="s">
        <v>249</v>
      </c>
      <c r="D159" s="164" t="s">
        <v>282</v>
      </c>
      <c r="E159" s="165" t="s">
        <v>729</v>
      </c>
      <c r="F159" s="166" t="s">
        <v>730</v>
      </c>
      <c r="G159" s="167" t="s">
        <v>700</v>
      </c>
      <c r="H159" s="168">
        <v>0</v>
      </c>
      <c r="I159" s="168">
        <v>101.76</v>
      </c>
      <c r="J159" s="168">
        <f t="shared" si="10"/>
        <v>0</v>
      </c>
      <c r="K159" s="169"/>
      <c r="L159" s="170"/>
      <c r="M159" s="171" t="s">
        <v>1</v>
      </c>
      <c r="N159" s="172" t="s">
        <v>37</v>
      </c>
      <c r="O159" s="159">
        <v>0</v>
      </c>
      <c r="P159" s="159">
        <f t="shared" si="11"/>
        <v>0</v>
      </c>
      <c r="Q159" s="159">
        <v>0</v>
      </c>
      <c r="R159" s="159">
        <f t="shared" si="12"/>
        <v>0</v>
      </c>
      <c r="S159" s="159">
        <v>0</v>
      </c>
      <c r="T159" s="160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286</v>
      </c>
      <c r="AT159" s="161" t="s">
        <v>282</v>
      </c>
      <c r="AU159" s="161" t="s">
        <v>84</v>
      </c>
      <c r="AY159" s="14" t="s">
        <v>163</v>
      </c>
      <c r="BE159" s="162">
        <f t="shared" si="14"/>
        <v>0</v>
      </c>
      <c r="BF159" s="162">
        <f t="shared" si="15"/>
        <v>0</v>
      </c>
      <c r="BG159" s="162">
        <f t="shared" si="16"/>
        <v>0</v>
      </c>
      <c r="BH159" s="162">
        <f t="shared" si="17"/>
        <v>0</v>
      </c>
      <c r="BI159" s="162">
        <f t="shared" si="18"/>
        <v>0</v>
      </c>
      <c r="BJ159" s="14" t="s">
        <v>84</v>
      </c>
      <c r="BK159" s="163">
        <f t="shared" si="19"/>
        <v>0</v>
      </c>
      <c r="BL159" s="14" t="s">
        <v>170</v>
      </c>
      <c r="BM159" s="161" t="s">
        <v>403</v>
      </c>
    </row>
    <row r="160" spans="1:65" s="2" customFormat="1" ht="24.25" customHeight="1">
      <c r="A160" s="28"/>
      <c r="B160" s="150"/>
      <c r="C160" s="164" t="s">
        <v>253</v>
      </c>
      <c r="D160" s="164" t="s">
        <v>282</v>
      </c>
      <c r="E160" s="165" t="s">
        <v>731</v>
      </c>
      <c r="F160" s="166" t="s">
        <v>732</v>
      </c>
      <c r="G160" s="167" t="s">
        <v>700</v>
      </c>
      <c r="H160" s="168">
        <v>0</v>
      </c>
      <c r="I160" s="168">
        <v>22.79</v>
      </c>
      <c r="J160" s="168">
        <f t="shared" si="10"/>
        <v>0</v>
      </c>
      <c r="K160" s="169"/>
      <c r="L160" s="170"/>
      <c r="M160" s="171" t="s">
        <v>1</v>
      </c>
      <c r="N160" s="172" t="s">
        <v>37</v>
      </c>
      <c r="O160" s="159">
        <v>0</v>
      </c>
      <c r="P160" s="159">
        <f t="shared" si="11"/>
        <v>0</v>
      </c>
      <c r="Q160" s="159">
        <v>0</v>
      </c>
      <c r="R160" s="159">
        <f t="shared" si="12"/>
        <v>0</v>
      </c>
      <c r="S160" s="159">
        <v>0</v>
      </c>
      <c r="T160" s="160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286</v>
      </c>
      <c r="AT160" s="161" t="s">
        <v>282</v>
      </c>
      <c r="AU160" s="161" t="s">
        <v>84</v>
      </c>
      <c r="AY160" s="14" t="s">
        <v>163</v>
      </c>
      <c r="BE160" s="162">
        <f t="shared" si="14"/>
        <v>0</v>
      </c>
      <c r="BF160" s="162">
        <f t="shared" si="15"/>
        <v>0</v>
      </c>
      <c r="BG160" s="162">
        <f t="shared" si="16"/>
        <v>0</v>
      </c>
      <c r="BH160" s="162">
        <f t="shared" si="17"/>
        <v>0</v>
      </c>
      <c r="BI160" s="162">
        <f t="shared" si="18"/>
        <v>0</v>
      </c>
      <c r="BJ160" s="14" t="s">
        <v>84</v>
      </c>
      <c r="BK160" s="163">
        <f t="shared" si="19"/>
        <v>0</v>
      </c>
      <c r="BL160" s="14" t="s">
        <v>170</v>
      </c>
      <c r="BM160" s="161" t="s">
        <v>413</v>
      </c>
    </row>
    <row r="161" spans="1:65" s="12" customFormat="1" ht="22.9" customHeight="1">
      <c r="B161" s="138"/>
      <c r="D161" s="139" t="s">
        <v>70</v>
      </c>
      <c r="E161" s="148" t="s">
        <v>308</v>
      </c>
      <c r="F161" s="148" t="s">
        <v>733</v>
      </c>
      <c r="J161" s="149">
        <f>BK161</f>
        <v>345.16399999999999</v>
      </c>
      <c r="L161" s="138"/>
      <c r="M161" s="142"/>
      <c r="N161" s="143"/>
      <c r="O161" s="143"/>
      <c r="P161" s="144">
        <f>SUM(P162:P164)</f>
        <v>0</v>
      </c>
      <c r="Q161" s="143"/>
      <c r="R161" s="144">
        <f>SUM(R162:R164)</f>
        <v>3.4000000000000002E-2</v>
      </c>
      <c r="S161" s="143"/>
      <c r="T161" s="145">
        <f>SUM(T162:T164)</f>
        <v>1.2450000000000001</v>
      </c>
      <c r="AR161" s="139" t="s">
        <v>78</v>
      </c>
      <c r="AT161" s="146" t="s">
        <v>70</v>
      </c>
      <c r="AU161" s="146" t="s">
        <v>78</v>
      </c>
      <c r="AY161" s="139" t="s">
        <v>163</v>
      </c>
      <c r="BK161" s="147">
        <f>SUM(BK162:BK164)</f>
        <v>345.16399999999999</v>
      </c>
    </row>
    <row r="162" spans="1:65" s="2" customFormat="1" ht="14.5" customHeight="1">
      <c r="A162" s="28"/>
      <c r="B162" s="150"/>
      <c r="C162" s="151" t="s">
        <v>257</v>
      </c>
      <c r="D162" s="151" t="s">
        <v>166</v>
      </c>
      <c r="E162" s="152" t="s">
        <v>734</v>
      </c>
      <c r="F162" s="153" t="s">
        <v>735</v>
      </c>
      <c r="G162" s="154" t="s">
        <v>230</v>
      </c>
      <c r="H162" s="155">
        <v>15</v>
      </c>
      <c r="I162" s="155">
        <v>4.55</v>
      </c>
      <c r="J162" s="155">
        <f>ROUND(I162*H162,3)</f>
        <v>68.25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>O162*H162</f>
        <v>0</v>
      </c>
      <c r="Q162" s="159">
        <v>5.9999999999999995E-4</v>
      </c>
      <c r="R162" s="159">
        <f>Q162*H162</f>
        <v>8.9999999999999993E-3</v>
      </c>
      <c r="S162" s="159">
        <v>6.3E-2</v>
      </c>
      <c r="T162" s="160">
        <f>S162*H162</f>
        <v>0.94500000000000006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84</v>
      </c>
      <c r="AY162" s="14" t="s">
        <v>163</v>
      </c>
      <c r="BE162" s="162">
        <f>IF(N162="základná",J162,0)</f>
        <v>0</v>
      </c>
      <c r="BF162" s="162">
        <f>IF(N162="znížená",J162,0)</f>
        <v>68.25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84</v>
      </c>
      <c r="BK162" s="163">
        <f>ROUND(I162*H162,3)</f>
        <v>68.25</v>
      </c>
      <c r="BL162" s="14" t="s">
        <v>170</v>
      </c>
      <c r="BM162" s="161" t="s">
        <v>421</v>
      </c>
    </row>
    <row r="163" spans="1:65" s="2" customFormat="1" ht="14.5" customHeight="1">
      <c r="A163" s="28"/>
      <c r="B163" s="150"/>
      <c r="C163" s="151" t="s">
        <v>261</v>
      </c>
      <c r="D163" s="151" t="s">
        <v>166</v>
      </c>
      <c r="E163" s="152" t="s">
        <v>736</v>
      </c>
      <c r="F163" s="153" t="s">
        <v>737</v>
      </c>
      <c r="G163" s="154" t="s">
        <v>230</v>
      </c>
      <c r="H163" s="155">
        <v>50</v>
      </c>
      <c r="I163" s="155">
        <v>3.18</v>
      </c>
      <c r="J163" s="155">
        <f>ROUND(I163*H163,3)</f>
        <v>159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>O163*H163</f>
        <v>0</v>
      </c>
      <c r="Q163" s="159">
        <v>5.0000000000000001E-4</v>
      </c>
      <c r="R163" s="159">
        <f>Q163*H163</f>
        <v>2.5000000000000001E-2</v>
      </c>
      <c r="S163" s="159">
        <v>6.0000000000000001E-3</v>
      </c>
      <c r="T163" s="160">
        <f>S163*H163</f>
        <v>0.3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84</v>
      </c>
      <c r="AY163" s="14" t="s">
        <v>163</v>
      </c>
      <c r="BE163" s="162">
        <f>IF(N163="základná",J163,0)</f>
        <v>0</v>
      </c>
      <c r="BF163" s="162">
        <f>IF(N163="znížená",J163,0)</f>
        <v>159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84</v>
      </c>
      <c r="BK163" s="163">
        <f>ROUND(I163*H163,3)</f>
        <v>159</v>
      </c>
      <c r="BL163" s="14" t="s">
        <v>170</v>
      </c>
      <c r="BM163" s="161" t="s">
        <v>439</v>
      </c>
    </row>
    <row r="164" spans="1:65" s="2" customFormat="1" ht="24.25" customHeight="1">
      <c r="A164" s="28"/>
      <c r="B164" s="150"/>
      <c r="C164" s="151" t="s">
        <v>265</v>
      </c>
      <c r="D164" s="151" t="s">
        <v>166</v>
      </c>
      <c r="E164" s="152" t="s">
        <v>738</v>
      </c>
      <c r="F164" s="153" t="s">
        <v>739</v>
      </c>
      <c r="G164" s="154" t="s">
        <v>197</v>
      </c>
      <c r="H164" s="155">
        <v>4.0339999999999998</v>
      </c>
      <c r="I164" s="155">
        <v>29.23</v>
      </c>
      <c r="J164" s="155">
        <f>ROUND(I164*H164,3)</f>
        <v>117.914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>IF(N164="základná",J164,0)</f>
        <v>0</v>
      </c>
      <c r="BF164" s="162">
        <f>IF(N164="znížená",J164,0)</f>
        <v>117.914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84</v>
      </c>
      <c r="BK164" s="163">
        <f>ROUND(I164*H164,3)</f>
        <v>117.914</v>
      </c>
      <c r="BL164" s="14" t="s">
        <v>170</v>
      </c>
      <c r="BM164" s="161" t="s">
        <v>643</v>
      </c>
    </row>
    <row r="165" spans="1:65" s="12" customFormat="1" ht="25.9" customHeight="1">
      <c r="B165" s="138"/>
      <c r="D165" s="139" t="s">
        <v>70</v>
      </c>
      <c r="E165" s="140" t="s">
        <v>740</v>
      </c>
      <c r="F165" s="140" t="s">
        <v>741</v>
      </c>
      <c r="J165" s="141">
        <f>BK165</f>
        <v>26158.738999999994</v>
      </c>
      <c r="L165" s="138"/>
      <c r="M165" s="142"/>
      <c r="N165" s="143"/>
      <c r="O165" s="143"/>
      <c r="P165" s="144">
        <f>P166+P174+P202+P254+P299</f>
        <v>0</v>
      </c>
      <c r="Q165" s="143"/>
      <c r="R165" s="144">
        <f>R166+R174+R202+R254+R299</f>
        <v>1.141486</v>
      </c>
      <c r="S165" s="143"/>
      <c r="T165" s="145">
        <f>T166+T174+T202+T254+T299</f>
        <v>1.24</v>
      </c>
      <c r="AR165" s="139" t="s">
        <v>78</v>
      </c>
      <c r="AT165" s="146" t="s">
        <v>70</v>
      </c>
      <c r="AU165" s="146" t="s">
        <v>71</v>
      </c>
      <c r="AY165" s="139" t="s">
        <v>163</v>
      </c>
      <c r="BK165" s="147">
        <f>BK166+BK174+BK202+BK254+BK299</f>
        <v>26158.738999999994</v>
      </c>
    </row>
    <row r="166" spans="1:65" s="12" customFormat="1" ht="22.9" customHeight="1">
      <c r="B166" s="138"/>
      <c r="D166" s="139" t="s">
        <v>70</v>
      </c>
      <c r="E166" s="148" t="s">
        <v>407</v>
      </c>
      <c r="F166" s="148" t="s">
        <v>408</v>
      </c>
      <c r="J166" s="149">
        <f>BK166</f>
        <v>457.69</v>
      </c>
      <c r="L166" s="138"/>
      <c r="M166" s="142"/>
      <c r="N166" s="143"/>
      <c r="O166" s="143"/>
      <c r="P166" s="144">
        <f>SUM(P167:P173)</f>
        <v>0</v>
      </c>
      <c r="Q166" s="143"/>
      <c r="R166" s="144">
        <f>SUM(R167:R173)</f>
        <v>8.8200000000000014E-3</v>
      </c>
      <c r="S166" s="143"/>
      <c r="T166" s="145">
        <f>SUM(T167:T173)</f>
        <v>0.06</v>
      </c>
      <c r="AR166" s="139" t="s">
        <v>84</v>
      </c>
      <c r="AT166" s="146" t="s">
        <v>70</v>
      </c>
      <c r="AU166" s="146" t="s">
        <v>78</v>
      </c>
      <c r="AY166" s="139" t="s">
        <v>163</v>
      </c>
      <c r="BK166" s="147">
        <f>SUM(BK167:BK173)</f>
        <v>457.69</v>
      </c>
    </row>
    <row r="167" spans="1:65" s="2" customFormat="1" ht="14.5" customHeight="1">
      <c r="A167" s="28"/>
      <c r="B167" s="150"/>
      <c r="C167" s="151" t="s">
        <v>269</v>
      </c>
      <c r="D167" s="151" t="s">
        <v>166</v>
      </c>
      <c r="E167" s="152" t="s">
        <v>742</v>
      </c>
      <c r="F167" s="153" t="s">
        <v>743</v>
      </c>
      <c r="G167" s="154" t="s">
        <v>188</v>
      </c>
      <c r="H167" s="155">
        <v>30</v>
      </c>
      <c r="I167" s="155">
        <v>2.38</v>
      </c>
      <c r="J167" s="155">
        <f t="shared" ref="J167:J173" si="20">ROUND(I167*H167,3)</f>
        <v>71.400000000000006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ref="P167:P173" si="21">O167*H167</f>
        <v>0</v>
      </c>
      <c r="Q167" s="159">
        <v>0</v>
      </c>
      <c r="R167" s="159">
        <f t="shared" ref="R167:R173" si="22">Q167*H167</f>
        <v>0</v>
      </c>
      <c r="S167" s="159">
        <v>2E-3</v>
      </c>
      <c r="T167" s="160">
        <f t="shared" ref="T167:T173" si="23">S167*H167</f>
        <v>0.06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209</v>
      </c>
      <c r="AT167" s="161" t="s">
        <v>166</v>
      </c>
      <c r="AU167" s="161" t="s">
        <v>84</v>
      </c>
      <c r="AY167" s="14" t="s">
        <v>163</v>
      </c>
      <c r="BE167" s="162">
        <f t="shared" ref="BE167:BE173" si="24">IF(N167="základná",J167,0)</f>
        <v>0</v>
      </c>
      <c r="BF167" s="162">
        <f t="shared" ref="BF167:BF173" si="25">IF(N167="znížená",J167,0)</f>
        <v>71.400000000000006</v>
      </c>
      <c r="BG167" s="162">
        <f t="shared" ref="BG167:BG173" si="26">IF(N167="zákl. prenesená",J167,0)</f>
        <v>0</v>
      </c>
      <c r="BH167" s="162">
        <f t="shared" ref="BH167:BH173" si="27">IF(N167="zníž. prenesená",J167,0)</f>
        <v>0</v>
      </c>
      <c r="BI167" s="162">
        <f t="shared" ref="BI167:BI173" si="28">IF(N167="nulová",J167,0)</f>
        <v>0</v>
      </c>
      <c r="BJ167" s="14" t="s">
        <v>84</v>
      </c>
      <c r="BK167" s="163">
        <f t="shared" ref="BK167:BK173" si="29">ROUND(I167*H167,3)</f>
        <v>71.400000000000006</v>
      </c>
      <c r="BL167" s="14" t="s">
        <v>209</v>
      </c>
      <c r="BM167" s="161" t="s">
        <v>647</v>
      </c>
    </row>
    <row r="168" spans="1:65" s="2" customFormat="1" ht="14.5" customHeight="1">
      <c r="A168" s="28"/>
      <c r="B168" s="150"/>
      <c r="C168" s="151" t="s">
        <v>273</v>
      </c>
      <c r="D168" s="151" t="s">
        <v>166</v>
      </c>
      <c r="E168" s="152" t="s">
        <v>744</v>
      </c>
      <c r="F168" s="153" t="s">
        <v>745</v>
      </c>
      <c r="G168" s="154" t="s">
        <v>230</v>
      </c>
      <c r="H168" s="155">
        <v>23</v>
      </c>
      <c r="I168" s="155">
        <v>1.87</v>
      </c>
      <c r="J168" s="155">
        <f t="shared" si="20"/>
        <v>43.01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21"/>
        <v>0</v>
      </c>
      <c r="Q168" s="159">
        <v>0</v>
      </c>
      <c r="R168" s="159">
        <f t="shared" si="22"/>
        <v>0</v>
      </c>
      <c r="S168" s="159">
        <v>0</v>
      </c>
      <c r="T168" s="160">
        <f t="shared" si="2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209</v>
      </c>
      <c r="AT168" s="161" t="s">
        <v>166</v>
      </c>
      <c r="AU168" s="161" t="s">
        <v>84</v>
      </c>
      <c r="AY168" s="14" t="s">
        <v>163</v>
      </c>
      <c r="BE168" s="162">
        <f t="shared" si="24"/>
        <v>0</v>
      </c>
      <c r="BF168" s="162">
        <f t="shared" si="25"/>
        <v>43.01</v>
      </c>
      <c r="BG168" s="162">
        <f t="shared" si="26"/>
        <v>0</v>
      </c>
      <c r="BH168" s="162">
        <f t="shared" si="27"/>
        <v>0</v>
      </c>
      <c r="BI168" s="162">
        <f t="shared" si="28"/>
        <v>0</v>
      </c>
      <c r="BJ168" s="14" t="s">
        <v>84</v>
      </c>
      <c r="BK168" s="163">
        <f t="shared" si="29"/>
        <v>43.01</v>
      </c>
      <c r="BL168" s="14" t="s">
        <v>209</v>
      </c>
      <c r="BM168" s="161" t="s">
        <v>651</v>
      </c>
    </row>
    <row r="169" spans="1:65" s="2" customFormat="1" ht="14.5" customHeight="1">
      <c r="A169" s="28"/>
      <c r="B169" s="150"/>
      <c r="C169" s="164" t="s">
        <v>277</v>
      </c>
      <c r="D169" s="164" t="s">
        <v>282</v>
      </c>
      <c r="E169" s="165" t="s">
        <v>746</v>
      </c>
      <c r="F169" s="166" t="s">
        <v>747</v>
      </c>
      <c r="G169" s="167" t="s">
        <v>230</v>
      </c>
      <c r="H169" s="168">
        <v>23</v>
      </c>
      <c r="I169" s="168">
        <v>1.83</v>
      </c>
      <c r="J169" s="168">
        <f t="shared" si="20"/>
        <v>42.09</v>
      </c>
      <c r="K169" s="169"/>
      <c r="L169" s="170"/>
      <c r="M169" s="171" t="s">
        <v>1</v>
      </c>
      <c r="N169" s="172" t="s">
        <v>37</v>
      </c>
      <c r="O169" s="159">
        <v>0</v>
      </c>
      <c r="P169" s="159">
        <f t="shared" si="21"/>
        <v>0</v>
      </c>
      <c r="Q169" s="159">
        <v>1.1E-4</v>
      </c>
      <c r="R169" s="159">
        <f t="shared" si="22"/>
        <v>2.5300000000000001E-3</v>
      </c>
      <c r="S169" s="159">
        <v>0</v>
      </c>
      <c r="T169" s="160">
        <f t="shared" si="2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292</v>
      </c>
      <c r="AT169" s="161" t="s">
        <v>282</v>
      </c>
      <c r="AU169" s="161" t="s">
        <v>84</v>
      </c>
      <c r="AY169" s="14" t="s">
        <v>163</v>
      </c>
      <c r="BE169" s="162">
        <f t="shared" si="24"/>
        <v>0</v>
      </c>
      <c r="BF169" s="162">
        <f t="shared" si="25"/>
        <v>42.09</v>
      </c>
      <c r="BG169" s="162">
        <f t="shared" si="26"/>
        <v>0</v>
      </c>
      <c r="BH169" s="162">
        <f t="shared" si="27"/>
        <v>0</v>
      </c>
      <c r="BI169" s="162">
        <f t="shared" si="28"/>
        <v>0</v>
      </c>
      <c r="BJ169" s="14" t="s">
        <v>84</v>
      </c>
      <c r="BK169" s="163">
        <f t="shared" si="29"/>
        <v>42.09</v>
      </c>
      <c r="BL169" s="14" t="s">
        <v>209</v>
      </c>
      <c r="BM169" s="161" t="s">
        <v>655</v>
      </c>
    </row>
    <row r="170" spans="1:65" s="2" customFormat="1" ht="14.5" customHeight="1">
      <c r="A170" s="28"/>
      <c r="B170" s="150"/>
      <c r="C170" s="151" t="s">
        <v>281</v>
      </c>
      <c r="D170" s="151" t="s">
        <v>166</v>
      </c>
      <c r="E170" s="152" t="s">
        <v>748</v>
      </c>
      <c r="F170" s="153" t="s">
        <v>749</v>
      </c>
      <c r="G170" s="154" t="s">
        <v>230</v>
      </c>
      <c r="H170" s="155">
        <v>23</v>
      </c>
      <c r="I170" s="155">
        <v>2.09</v>
      </c>
      <c r="J170" s="155">
        <f t="shared" si="20"/>
        <v>48.07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 t="shared" si="21"/>
        <v>0</v>
      </c>
      <c r="Q170" s="159">
        <v>0</v>
      </c>
      <c r="R170" s="159">
        <f t="shared" si="22"/>
        <v>0</v>
      </c>
      <c r="S170" s="159">
        <v>0</v>
      </c>
      <c r="T170" s="160">
        <f t="shared" si="2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209</v>
      </c>
      <c r="AT170" s="161" t="s">
        <v>166</v>
      </c>
      <c r="AU170" s="161" t="s">
        <v>84</v>
      </c>
      <c r="AY170" s="14" t="s">
        <v>163</v>
      </c>
      <c r="BE170" s="162">
        <f t="shared" si="24"/>
        <v>0</v>
      </c>
      <c r="BF170" s="162">
        <f t="shared" si="25"/>
        <v>48.07</v>
      </c>
      <c r="BG170" s="162">
        <f t="shared" si="26"/>
        <v>0</v>
      </c>
      <c r="BH170" s="162">
        <f t="shared" si="27"/>
        <v>0</v>
      </c>
      <c r="BI170" s="162">
        <f t="shared" si="28"/>
        <v>0</v>
      </c>
      <c r="BJ170" s="14" t="s">
        <v>84</v>
      </c>
      <c r="BK170" s="163">
        <f t="shared" si="29"/>
        <v>48.07</v>
      </c>
      <c r="BL170" s="14" t="s">
        <v>209</v>
      </c>
      <c r="BM170" s="161" t="s">
        <v>659</v>
      </c>
    </row>
    <row r="171" spans="1:65" s="2" customFormat="1" ht="14.5" customHeight="1">
      <c r="A171" s="28"/>
      <c r="B171" s="150"/>
      <c r="C171" s="164" t="s">
        <v>288</v>
      </c>
      <c r="D171" s="164" t="s">
        <v>282</v>
      </c>
      <c r="E171" s="165" t="s">
        <v>750</v>
      </c>
      <c r="F171" s="166" t="s">
        <v>751</v>
      </c>
      <c r="G171" s="167" t="s">
        <v>230</v>
      </c>
      <c r="H171" s="168">
        <v>23</v>
      </c>
      <c r="I171" s="168">
        <v>10.6</v>
      </c>
      <c r="J171" s="168">
        <f t="shared" si="20"/>
        <v>243.8</v>
      </c>
      <c r="K171" s="169"/>
      <c r="L171" s="170"/>
      <c r="M171" s="171" t="s">
        <v>1</v>
      </c>
      <c r="N171" s="172" t="s">
        <v>37</v>
      </c>
      <c r="O171" s="159">
        <v>0</v>
      </c>
      <c r="P171" s="159">
        <f t="shared" si="21"/>
        <v>0</v>
      </c>
      <c r="Q171" s="159">
        <v>2.3000000000000001E-4</v>
      </c>
      <c r="R171" s="159">
        <f t="shared" si="22"/>
        <v>5.2900000000000004E-3</v>
      </c>
      <c r="S171" s="159">
        <v>0</v>
      </c>
      <c r="T171" s="160">
        <f t="shared" si="2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292</v>
      </c>
      <c r="AT171" s="161" t="s">
        <v>282</v>
      </c>
      <c r="AU171" s="161" t="s">
        <v>84</v>
      </c>
      <c r="AY171" s="14" t="s">
        <v>163</v>
      </c>
      <c r="BE171" s="162">
        <f t="shared" si="24"/>
        <v>0</v>
      </c>
      <c r="BF171" s="162">
        <f t="shared" si="25"/>
        <v>243.8</v>
      </c>
      <c r="BG171" s="162">
        <f t="shared" si="26"/>
        <v>0</v>
      </c>
      <c r="BH171" s="162">
        <f t="shared" si="27"/>
        <v>0</v>
      </c>
      <c r="BI171" s="162">
        <f t="shared" si="28"/>
        <v>0</v>
      </c>
      <c r="BJ171" s="14" t="s">
        <v>84</v>
      </c>
      <c r="BK171" s="163">
        <f t="shared" si="29"/>
        <v>243.8</v>
      </c>
      <c r="BL171" s="14" t="s">
        <v>209</v>
      </c>
      <c r="BM171" s="161" t="s">
        <v>663</v>
      </c>
    </row>
    <row r="172" spans="1:65" s="2" customFormat="1" ht="14.5" customHeight="1">
      <c r="A172" s="28"/>
      <c r="B172" s="150"/>
      <c r="C172" s="164" t="s">
        <v>292</v>
      </c>
      <c r="D172" s="164" t="s">
        <v>282</v>
      </c>
      <c r="E172" s="165" t="s">
        <v>752</v>
      </c>
      <c r="F172" s="166" t="s">
        <v>753</v>
      </c>
      <c r="G172" s="167" t="s">
        <v>700</v>
      </c>
      <c r="H172" s="168">
        <v>100</v>
      </c>
      <c r="I172" s="168">
        <v>0.03</v>
      </c>
      <c r="J172" s="168">
        <f t="shared" si="20"/>
        <v>3</v>
      </c>
      <c r="K172" s="169"/>
      <c r="L172" s="170"/>
      <c r="M172" s="171" t="s">
        <v>1</v>
      </c>
      <c r="N172" s="172" t="s">
        <v>37</v>
      </c>
      <c r="O172" s="159">
        <v>0</v>
      </c>
      <c r="P172" s="159">
        <f t="shared" si="21"/>
        <v>0</v>
      </c>
      <c r="Q172" s="159">
        <v>1.0000000000000001E-5</v>
      </c>
      <c r="R172" s="159">
        <f t="shared" si="22"/>
        <v>1E-3</v>
      </c>
      <c r="S172" s="159">
        <v>0</v>
      </c>
      <c r="T172" s="160">
        <f t="shared" si="2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292</v>
      </c>
      <c r="AT172" s="161" t="s">
        <v>282</v>
      </c>
      <c r="AU172" s="161" t="s">
        <v>84</v>
      </c>
      <c r="AY172" s="14" t="s">
        <v>163</v>
      </c>
      <c r="BE172" s="162">
        <f t="shared" si="24"/>
        <v>0</v>
      </c>
      <c r="BF172" s="162">
        <f t="shared" si="25"/>
        <v>3</v>
      </c>
      <c r="BG172" s="162">
        <f t="shared" si="26"/>
        <v>0</v>
      </c>
      <c r="BH172" s="162">
        <f t="shared" si="27"/>
        <v>0</v>
      </c>
      <c r="BI172" s="162">
        <f t="shared" si="28"/>
        <v>0</v>
      </c>
      <c r="BJ172" s="14" t="s">
        <v>84</v>
      </c>
      <c r="BK172" s="163">
        <f t="shared" si="29"/>
        <v>3</v>
      </c>
      <c r="BL172" s="14" t="s">
        <v>209</v>
      </c>
      <c r="BM172" s="161" t="s">
        <v>503</v>
      </c>
    </row>
    <row r="173" spans="1:65" s="2" customFormat="1" ht="24.25" customHeight="1">
      <c r="A173" s="28"/>
      <c r="B173" s="150"/>
      <c r="C173" s="151" t="s">
        <v>622</v>
      </c>
      <c r="D173" s="151" t="s">
        <v>166</v>
      </c>
      <c r="E173" s="152" t="s">
        <v>754</v>
      </c>
      <c r="F173" s="153" t="s">
        <v>435</v>
      </c>
      <c r="G173" s="154" t="s">
        <v>755</v>
      </c>
      <c r="H173" s="155">
        <v>4.5140000000000002</v>
      </c>
      <c r="I173" s="155">
        <v>1.4</v>
      </c>
      <c r="J173" s="155">
        <f t="shared" si="20"/>
        <v>6.32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 t="shared" si="21"/>
        <v>0</v>
      </c>
      <c r="Q173" s="159">
        <v>0</v>
      </c>
      <c r="R173" s="159">
        <f t="shared" si="22"/>
        <v>0</v>
      </c>
      <c r="S173" s="159">
        <v>0</v>
      </c>
      <c r="T173" s="160">
        <f t="shared" si="2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209</v>
      </c>
      <c r="AT173" s="161" t="s">
        <v>166</v>
      </c>
      <c r="AU173" s="161" t="s">
        <v>84</v>
      </c>
      <c r="AY173" s="14" t="s">
        <v>163</v>
      </c>
      <c r="BE173" s="162">
        <f t="shared" si="24"/>
        <v>0</v>
      </c>
      <c r="BF173" s="162">
        <f t="shared" si="25"/>
        <v>6.32</v>
      </c>
      <c r="BG173" s="162">
        <f t="shared" si="26"/>
        <v>0</v>
      </c>
      <c r="BH173" s="162">
        <f t="shared" si="27"/>
        <v>0</v>
      </c>
      <c r="BI173" s="162">
        <f t="shared" si="28"/>
        <v>0</v>
      </c>
      <c r="BJ173" s="14" t="s">
        <v>84</v>
      </c>
      <c r="BK173" s="163">
        <f t="shared" si="29"/>
        <v>6.32</v>
      </c>
      <c r="BL173" s="14" t="s">
        <v>209</v>
      </c>
      <c r="BM173" s="161" t="s">
        <v>523</v>
      </c>
    </row>
    <row r="174" spans="1:65" s="12" customFormat="1" ht="22.9" customHeight="1">
      <c r="B174" s="138"/>
      <c r="D174" s="139" t="s">
        <v>70</v>
      </c>
      <c r="E174" s="148" t="s">
        <v>756</v>
      </c>
      <c r="F174" s="148" t="s">
        <v>757</v>
      </c>
      <c r="J174" s="149">
        <f>BK174</f>
        <v>5359.7619999999997</v>
      </c>
      <c r="L174" s="138"/>
      <c r="M174" s="142"/>
      <c r="N174" s="143"/>
      <c r="O174" s="143"/>
      <c r="P174" s="144">
        <f>SUM(P175:P201)</f>
        <v>0</v>
      </c>
      <c r="Q174" s="143"/>
      <c r="R174" s="144">
        <f>SUM(R175:R201)</f>
        <v>0.43391600000000002</v>
      </c>
      <c r="S174" s="143"/>
      <c r="T174" s="145">
        <f>SUM(T175:T201)</f>
        <v>0.49199999999999999</v>
      </c>
      <c r="AR174" s="139" t="s">
        <v>84</v>
      </c>
      <c r="AT174" s="146" t="s">
        <v>70</v>
      </c>
      <c r="AU174" s="146" t="s">
        <v>78</v>
      </c>
      <c r="AY174" s="139" t="s">
        <v>163</v>
      </c>
      <c r="BK174" s="147">
        <f>SUM(BK175:BK201)</f>
        <v>5359.7619999999997</v>
      </c>
    </row>
    <row r="175" spans="1:65" s="2" customFormat="1" ht="14.5" customHeight="1">
      <c r="A175" s="28"/>
      <c r="B175" s="150"/>
      <c r="C175" s="151" t="s">
        <v>624</v>
      </c>
      <c r="D175" s="151" t="s">
        <v>166</v>
      </c>
      <c r="E175" s="152" t="s">
        <v>758</v>
      </c>
      <c r="F175" s="153" t="s">
        <v>759</v>
      </c>
      <c r="G175" s="154" t="s">
        <v>700</v>
      </c>
      <c r="H175" s="155">
        <v>1</v>
      </c>
      <c r="I175" s="155">
        <v>32</v>
      </c>
      <c r="J175" s="155">
        <f t="shared" ref="J175:J201" si="30">ROUND(I175*H175,3)</f>
        <v>32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 t="shared" ref="P175:P201" si="31">O175*H175</f>
        <v>0</v>
      </c>
      <c r="Q175" s="159">
        <v>0</v>
      </c>
      <c r="R175" s="159">
        <f t="shared" ref="R175:R201" si="32">Q175*H175</f>
        <v>0</v>
      </c>
      <c r="S175" s="159">
        <v>0</v>
      </c>
      <c r="T175" s="160">
        <f t="shared" ref="T175:T201" si="33"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209</v>
      </c>
      <c r="AT175" s="161" t="s">
        <v>166</v>
      </c>
      <c r="AU175" s="161" t="s">
        <v>84</v>
      </c>
      <c r="AY175" s="14" t="s">
        <v>163</v>
      </c>
      <c r="BE175" s="162">
        <f t="shared" ref="BE175:BE201" si="34">IF(N175="základná",J175,0)</f>
        <v>0</v>
      </c>
      <c r="BF175" s="162">
        <f t="shared" ref="BF175:BF201" si="35">IF(N175="znížená",J175,0)</f>
        <v>32</v>
      </c>
      <c r="BG175" s="162">
        <f t="shared" ref="BG175:BG201" si="36">IF(N175="zákl. prenesená",J175,0)</f>
        <v>0</v>
      </c>
      <c r="BH175" s="162">
        <f t="shared" ref="BH175:BH201" si="37">IF(N175="zníž. prenesená",J175,0)</f>
        <v>0</v>
      </c>
      <c r="BI175" s="162">
        <f t="shared" ref="BI175:BI201" si="38">IF(N175="nulová",J175,0)</f>
        <v>0</v>
      </c>
      <c r="BJ175" s="14" t="s">
        <v>84</v>
      </c>
      <c r="BK175" s="163">
        <f t="shared" ref="BK175:BK201" si="39">ROUND(I175*H175,3)</f>
        <v>32</v>
      </c>
      <c r="BL175" s="14" t="s">
        <v>209</v>
      </c>
      <c r="BM175" s="161" t="s">
        <v>533</v>
      </c>
    </row>
    <row r="176" spans="1:65" s="2" customFormat="1" ht="24.25" customHeight="1">
      <c r="A176" s="28"/>
      <c r="B176" s="150"/>
      <c r="C176" s="151" t="s">
        <v>310</v>
      </c>
      <c r="D176" s="151" t="s">
        <v>166</v>
      </c>
      <c r="E176" s="152" t="s">
        <v>760</v>
      </c>
      <c r="F176" s="153" t="s">
        <v>761</v>
      </c>
      <c r="G176" s="154" t="s">
        <v>700</v>
      </c>
      <c r="H176" s="155">
        <v>1</v>
      </c>
      <c r="I176" s="155">
        <v>64</v>
      </c>
      <c r="J176" s="155">
        <f t="shared" si="30"/>
        <v>64</v>
      </c>
      <c r="K176" s="156"/>
      <c r="L176" s="29"/>
      <c r="M176" s="157" t="s">
        <v>1</v>
      </c>
      <c r="N176" s="158" t="s">
        <v>37</v>
      </c>
      <c r="O176" s="159">
        <v>0</v>
      </c>
      <c r="P176" s="159">
        <f t="shared" si="31"/>
        <v>0</v>
      </c>
      <c r="Q176" s="159">
        <v>0</v>
      </c>
      <c r="R176" s="159">
        <f t="shared" si="32"/>
        <v>0</v>
      </c>
      <c r="S176" s="159">
        <v>0</v>
      </c>
      <c r="T176" s="160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209</v>
      </c>
      <c r="AT176" s="161" t="s">
        <v>166</v>
      </c>
      <c r="AU176" s="161" t="s">
        <v>84</v>
      </c>
      <c r="AY176" s="14" t="s">
        <v>163</v>
      </c>
      <c r="BE176" s="162">
        <f t="shared" si="34"/>
        <v>0</v>
      </c>
      <c r="BF176" s="162">
        <f t="shared" si="35"/>
        <v>64</v>
      </c>
      <c r="BG176" s="162">
        <f t="shared" si="36"/>
        <v>0</v>
      </c>
      <c r="BH176" s="162">
        <f t="shared" si="37"/>
        <v>0</v>
      </c>
      <c r="BI176" s="162">
        <f t="shared" si="38"/>
        <v>0</v>
      </c>
      <c r="BJ176" s="14" t="s">
        <v>84</v>
      </c>
      <c r="BK176" s="163">
        <f t="shared" si="39"/>
        <v>64</v>
      </c>
      <c r="BL176" s="14" t="s">
        <v>209</v>
      </c>
      <c r="BM176" s="161" t="s">
        <v>546</v>
      </c>
    </row>
    <row r="177" spans="1:65" s="2" customFormat="1" ht="14.5" customHeight="1">
      <c r="A177" s="28"/>
      <c r="B177" s="150"/>
      <c r="C177" s="151" t="s">
        <v>366</v>
      </c>
      <c r="D177" s="151" t="s">
        <v>166</v>
      </c>
      <c r="E177" s="152" t="s">
        <v>762</v>
      </c>
      <c r="F177" s="153" t="s">
        <v>763</v>
      </c>
      <c r="G177" s="154" t="s">
        <v>700</v>
      </c>
      <c r="H177" s="155">
        <v>6</v>
      </c>
      <c r="I177" s="155">
        <v>29</v>
      </c>
      <c r="J177" s="155">
        <f t="shared" si="30"/>
        <v>174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 t="shared" si="31"/>
        <v>0</v>
      </c>
      <c r="Q177" s="159">
        <v>1.661E-2</v>
      </c>
      <c r="R177" s="159">
        <f t="shared" si="32"/>
        <v>9.9659999999999999E-2</v>
      </c>
      <c r="S177" s="159">
        <v>0</v>
      </c>
      <c r="T177" s="160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209</v>
      </c>
      <c r="AT177" s="161" t="s">
        <v>166</v>
      </c>
      <c r="AU177" s="161" t="s">
        <v>84</v>
      </c>
      <c r="AY177" s="14" t="s">
        <v>163</v>
      </c>
      <c r="BE177" s="162">
        <f t="shared" si="34"/>
        <v>0</v>
      </c>
      <c r="BF177" s="162">
        <f t="shared" si="35"/>
        <v>174</v>
      </c>
      <c r="BG177" s="162">
        <f t="shared" si="36"/>
        <v>0</v>
      </c>
      <c r="BH177" s="162">
        <f t="shared" si="37"/>
        <v>0</v>
      </c>
      <c r="BI177" s="162">
        <f t="shared" si="38"/>
        <v>0</v>
      </c>
      <c r="BJ177" s="14" t="s">
        <v>84</v>
      </c>
      <c r="BK177" s="163">
        <f t="shared" si="39"/>
        <v>174</v>
      </c>
      <c r="BL177" s="14" t="s">
        <v>209</v>
      </c>
      <c r="BM177" s="161" t="s">
        <v>554</v>
      </c>
    </row>
    <row r="178" spans="1:65" s="2" customFormat="1" ht="14.5" customHeight="1">
      <c r="A178" s="28"/>
      <c r="B178" s="150"/>
      <c r="C178" s="151" t="s">
        <v>374</v>
      </c>
      <c r="D178" s="151" t="s">
        <v>166</v>
      </c>
      <c r="E178" s="152" t="s">
        <v>764</v>
      </c>
      <c r="F178" s="153" t="s">
        <v>765</v>
      </c>
      <c r="G178" s="154" t="s">
        <v>700</v>
      </c>
      <c r="H178" s="155">
        <v>3</v>
      </c>
      <c r="I178" s="155">
        <v>30</v>
      </c>
      <c r="J178" s="155">
        <f t="shared" si="30"/>
        <v>90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 t="shared" si="31"/>
        <v>0</v>
      </c>
      <c r="Q178" s="159">
        <v>1.661E-2</v>
      </c>
      <c r="R178" s="159">
        <f t="shared" si="32"/>
        <v>4.9829999999999999E-2</v>
      </c>
      <c r="S178" s="159">
        <v>0</v>
      </c>
      <c r="T178" s="160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209</v>
      </c>
      <c r="AT178" s="161" t="s">
        <v>166</v>
      </c>
      <c r="AU178" s="161" t="s">
        <v>84</v>
      </c>
      <c r="AY178" s="14" t="s">
        <v>163</v>
      </c>
      <c r="BE178" s="162">
        <f t="shared" si="34"/>
        <v>0</v>
      </c>
      <c r="BF178" s="162">
        <f t="shared" si="35"/>
        <v>90</v>
      </c>
      <c r="BG178" s="162">
        <f t="shared" si="36"/>
        <v>0</v>
      </c>
      <c r="BH178" s="162">
        <f t="shared" si="37"/>
        <v>0</v>
      </c>
      <c r="BI178" s="162">
        <f t="shared" si="38"/>
        <v>0</v>
      </c>
      <c r="BJ178" s="14" t="s">
        <v>84</v>
      </c>
      <c r="BK178" s="163">
        <f t="shared" si="39"/>
        <v>90</v>
      </c>
      <c r="BL178" s="14" t="s">
        <v>209</v>
      </c>
      <c r="BM178" s="161" t="s">
        <v>564</v>
      </c>
    </row>
    <row r="179" spans="1:65" s="2" customFormat="1" ht="14.5" customHeight="1">
      <c r="A179" s="28"/>
      <c r="B179" s="150"/>
      <c r="C179" s="151" t="s">
        <v>378</v>
      </c>
      <c r="D179" s="151" t="s">
        <v>166</v>
      </c>
      <c r="E179" s="152" t="s">
        <v>766</v>
      </c>
      <c r="F179" s="153" t="s">
        <v>767</v>
      </c>
      <c r="G179" s="154" t="s">
        <v>700</v>
      </c>
      <c r="H179" s="155">
        <v>4</v>
      </c>
      <c r="I179" s="155">
        <v>645</v>
      </c>
      <c r="J179" s="155">
        <f t="shared" si="30"/>
        <v>2580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 t="shared" si="31"/>
        <v>0</v>
      </c>
      <c r="Q179" s="159">
        <v>4.0000000000000001E-3</v>
      </c>
      <c r="R179" s="159">
        <f t="shared" si="32"/>
        <v>1.6E-2</v>
      </c>
      <c r="S179" s="159">
        <v>0</v>
      </c>
      <c r="T179" s="160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209</v>
      </c>
      <c r="AT179" s="161" t="s">
        <v>166</v>
      </c>
      <c r="AU179" s="161" t="s">
        <v>84</v>
      </c>
      <c r="AY179" s="14" t="s">
        <v>163</v>
      </c>
      <c r="BE179" s="162">
        <f t="shared" si="34"/>
        <v>0</v>
      </c>
      <c r="BF179" s="162">
        <f t="shared" si="35"/>
        <v>2580</v>
      </c>
      <c r="BG179" s="162">
        <f t="shared" si="36"/>
        <v>0</v>
      </c>
      <c r="BH179" s="162">
        <f t="shared" si="37"/>
        <v>0</v>
      </c>
      <c r="BI179" s="162">
        <f t="shared" si="38"/>
        <v>0</v>
      </c>
      <c r="BJ179" s="14" t="s">
        <v>84</v>
      </c>
      <c r="BK179" s="163">
        <f t="shared" si="39"/>
        <v>2580</v>
      </c>
      <c r="BL179" s="14" t="s">
        <v>209</v>
      </c>
      <c r="BM179" s="161" t="s">
        <v>574</v>
      </c>
    </row>
    <row r="180" spans="1:65" s="2" customFormat="1" ht="14.5" customHeight="1">
      <c r="A180" s="28"/>
      <c r="B180" s="150"/>
      <c r="C180" s="151" t="s">
        <v>383</v>
      </c>
      <c r="D180" s="151" t="s">
        <v>166</v>
      </c>
      <c r="E180" s="152" t="s">
        <v>768</v>
      </c>
      <c r="F180" s="153" t="s">
        <v>769</v>
      </c>
      <c r="G180" s="154" t="s">
        <v>230</v>
      </c>
      <c r="H180" s="155">
        <v>11</v>
      </c>
      <c r="I180" s="155">
        <v>3.25</v>
      </c>
      <c r="J180" s="155">
        <f t="shared" si="30"/>
        <v>35.75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 t="shared" si="31"/>
        <v>0</v>
      </c>
      <c r="Q180" s="159">
        <v>0</v>
      </c>
      <c r="R180" s="159">
        <f t="shared" si="32"/>
        <v>0</v>
      </c>
      <c r="S180" s="159">
        <v>2.5999999999999999E-2</v>
      </c>
      <c r="T180" s="160">
        <f t="shared" si="33"/>
        <v>0.28599999999999998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209</v>
      </c>
      <c r="AT180" s="161" t="s">
        <v>166</v>
      </c>
      <c r="AU180" s="161" t="s">
        <v>84</v>
      </c>
      <c r="AY180" s="14" t="s">
        <v>163</v>
      </c>
      <c r="BE180" s="162">
        <f t="shared" si="34"/>
        <v>0</v>
      </c>
      <c r="BF180" s="162">
        <f t="shared" si="35"/>
        <v>35.75</v>
      </c>
      <c r="BG180" s="162">
        <f t="shared" si="36"/>
        <v>0</v>
      </c>
      <c r="BH180" s="162">
        <f t="shared" si="37"/>
        <v>0</v>
      </c>
      <c r="BI180" s="162">
        <f t="shared" si="38"/>
        <v>0</v>
      </c>
      <c r="BJ180" s="14" t="s">
        <v>84</v>
      </c>
      <c r="BK180" s="163">
        <f t="shared" si="39"/>
        <v>35.75</v>
      </c>
      <c r="BL180" s="14" t="s">
        <v>209</v>
      </c>
      <c r="BM180" s="161" t="s">
        <v>218</v>
      </c>
    </row>
    <row r="181" spans="1:65" s="2" customFormat="1" ht="24.25" customHeight="1">
      <c r="A181" s="28"/>
      <c r="B181" s="150"/>
      <c r="C181" s="151" t="s">
        <v>387</v>
      </c>
      <c r="D181" s="151" t="s">
        <v>166</v>
      </c>
      <c r="E181" s="152" t="s">
        <v>770</v>
      </c>
      <c r="F181" s="153" t="s">
        <v>771</v>
      </c>
      <c r="G181" s="154" t="s">
        <v>700</v>
      </c>
      <c r="H181" s="155">
        <v>1</v>
      </c>
      <c r="I181" s="155">
        <v>106.27</v>
      </c>
      <c r="J181" s="155">
        <f t="shared" si="30"/>
        <v>106.27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 t="shared" si="31"/>
        <v>0</v>
      </c>
      <c r="Q181" s="159">
        <v>7.8E-2</v>
      </c>
      <c r="R181" s="159">
        <f t="shared" si="32"/>
        <v>7.8E-2</v>
      </c>
      <c r="S181" s="159">
        <v>0</v>
      </c>
      <c r="T181" s="160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209</v>
      </c>
      <c r="AT181" s="161" t="s">
        <v>166</v>
      </c>
      <c r="AU181" s="161" t="s">
        <v>84</v>
      </c>
      <c r="AY181" s="14" t="s">
        <v>163</v>
      </c>
      <c r="BE181" s="162">
        <f t="shared" si="34"/>
        <v>0</v>
      </c>
      <c r="BF181" s="162">
        <f t="shared" si="35"/>
        <v>106.27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4" t="s">
        <v>84</v>
      </c>
      <c r="BK181" s="163">
        <f t="shared" si="39"/>
        <v>106.27</v>
      </c>
      <c r="BL181" s="14" t="s">
        <v>209</v>
      </c>
      <c r="BM181" s="161" t="s">
        <v>772</v>
      </c>
    </row>
    <row r="182" spans="1:65" s="2" customFormat="1" ht="24.25" customHeight="1">
      <c r="A182" s="28"/>
      <c r="B182" s="150"/>
      <c r="C182" s="151" t="s">
        <v>391</v>
      </c>
      <c r="D182" s="151" t="s">
        <v>166</v>
      </c>
      <c r="E182" s="152" t="s">
        <v>773</v>
      </c>
      <c r="F182" s="153" t="s">
        <v>774</v>
      </c>
      <c r="G182" s="154" t="s">
        <v>700</v>
      </c>
      <c r="H182" s="155">
        <v>6</v>
      </c>
      <c r="I182" s="155">
        <v>9.15</v>
      </c>
      <c r="J182" s="155">
        <f t="shared" si="30"/>
        <v>54.9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 t="shared" si="31"/>
        <v>0</v>
      </c>
      <c r="Q182" s="159">
        <v>0</v>
      </c>
      <c r="R182" s="159">
        <f t="shared" si="32"/>
        <v>0</v>
      </c>
      <c r="S182" s="159">
        <v>0</v>
      </c>
      <c r="T182" s="160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209</v>
      </c>
      <c r="AT182" s="161" t="s">
        <v>166</v>
      </c>
      <c r="AU182" s="161" t="s">
        <v>84</v>
      </c>
      <c r="AY182" s="14" t="s">
        <v>163</v>
      </c>
      <c r="BE182" s="162">
        <f t="shared" si="34"/>
        <v>0</v>
      </c>
      <c r="BF182" s="162">
        <f t="shared" si="35"/>
        <v>54.9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4" t="s">
        <v>84</v>
      </c>
      <c r="BK182" s="163">
        <f t="shared" si="39"/>
        <v>54.9</v>
      </c>
      <c r="BL182" s="14" t="s">
        <v>209</v>
      </c>
      <c r="BM182" s="161" t="s">
        <v>333</v>
      </c>
    </row>
    <row r="183" spans="1:65" s="2" customFormat="1" ht="14.5" customHeight="1">
      <c r="A183" s="28"/>
      <c r="B183" s="150"/>
      <c r="C183" s="151" t="s">
        <v>395</v>
      </c>
      <c r="D183" s="151" t="s">
        <v>166</v>
      </c>
      <c r="E183" s="152" t="s">
        <v>775</v>
      </c>
      <c r="F183" s="153" t="s">
        <v>776</v>
      </c>
      <c r="G183" s="154" t="s">
        <v>230</v>
      </c>
      <c r="H183" s="155">
        <v>10</v>
      </c>
      <c r="I183" s="155">
        <v>4.59</v>
      </c>
      <c r="J183" s="155">
        <f t="shared" si="30"/>
        <v>45.9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 t="shared" si="31"/>
        <v>0</v>
      </c>
      <c r="Q183" s="159">
        <v>0</v>
      </c>
      <c r="R183" s="159">
        <f t="shared" si="32"/>
        <v>0</v>
      </c>
      <c r="S183" s="159">
        <v>1.4E-2</v>
      </c>
      <c r="T183" s="160">
        <f t="shared" si="33"/>
        <v>0.14000000000000001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209</v>
      </c>
      <c r="AT183" s="161" t="s">
        <v>166</v>
      </c>
      <c r="AU183" s="161" t="s">
        <v>84</v>
      </c>
      <c r="AY183" s="14" t="s">
        <v>163</v>
      </c>
      <c r="BE183" s="162">
        <f t="shared" si="34"/>
        <v>0</v>
      </c>
      <c r="BF183" s="162">
        <f t="shared" si="35"/>
        <v>45.9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4" t="s">
        <v>84</v>
      </c>
      <c r="BK183" s="163">
        <f t="shared" si="39"/>
        <v>45.9</v>
      </c>
      <c r="BL183" s="14" t="s">
        <v>209</v>
      </c>
      <c r="BM183" s="161" t="s">
        <v>296</v>
      </c>
    </row>
    <row r="184" spans="1:65" s="2" customFormat="1" ht="24.25" customHeight="1">
      <c r="A184" s="28"/>
      <c r="B184" s="150"/>
      <c r="C184" s="151" t="s">
        <v>399</v>
      </c>
      <c r="D184" s="151" t="s">
        <v>166</v>
      </c>
      <c r="E184" s="152" t="s">
        <v>777</v>
      </c>
      <c r="F184" s="153" t="s">
        <v>778</v>
      </c>
      <c r="G184" s="154" t="s">
        <v>700</v>
      </c>
      <c r="H184" s="155">
        <v>1</v>
      </c>
      <c r="I184" s="155">
        <v>21.4</v>
      </c>
      <c r="J184" s="155">
        <f t="shared" si="30"/>
        <v>21.4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 t="shared" si="31"/>
        <v>0</v>
      </c>
      <c r="Q184" s="159">
        <v>0</v>
      </c>
      <c r="R184" s="159">
        <f t="shared" si="32"/>
        <v>0</v>
      </c>
      <c r="S184" s="159">
        <v>0</v>
      </c>
      <c r="T184" s="160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209</v>
      </c>
      <c r="AT184" s="161" t="s">
        <v>166</v>
      </c>
      <c r="AU184" s="161" t="s">
        <v>84</v>
      </c>
      <c r="AY184" s="14" t="s">
        <v>163</v>
      </c>
      <c r="BE184" s="162">
        <f t="shared" si="34"/>
        <v>0</v>
      </c>
      <c r="BF184" s="162">
        <f t="shared" si="35"/>
        <v>21.4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4" t="s">
        <v>84</v>
      </c>
      <c r="BK184" s="163">
        <f t="shared" si="39"/>
        <v>21.4</v>
      </c>
      <c r="BL184" s="14" t="s">
        <v>209</v>
      </c>
      <c r="BM184" s="161" t="s">
        <v>429</v>
      </c>
    </row>
    <row r="185" spans="1:65" s="2" customFormat="1" ht="24.25" customHeight="1">
      <c r="A185" s="28"/>
      <c r="B185" s="150"/>
      <c r="C185" s="151" t="s">
        <v>403</v>
      </c>
      <c r="D185" s="151" t="s">
        <v>166</v>
      </c>
      <c r="E185" s="152" t="s">
        <v>779</v>
      </c>
      <c r="F185" s="153" t="s">
        <v>780</v>
      </c>
      <c r="G185" s="154" t="s">
        <v>230</v>
      </c>
      <c r="H185" s="155">
        <v>17.5</v>
      </c>
      <c r="I185" s="155">
        <v>16.12</v>
      </c>
      <c r="J185" s="155">
        <f t="shared" si="30"/>
        <v>282.10000000000002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 t="shared" si="31"/>
        <v>0</v>
      </c>
      <c r="Q185" s="159">
        <v>1.6100000000000001E-3</v>
      </c>
      <c r="R185" s="159">
        <f t="shared" si="32"/>
        <v>2.8175000000000002E-2</v>
      </c>
      <c r="S185" s="159">
        <v>0</v>
      </c>
      <c r="T185" s="160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209</v>
      </c>
      <c r="AT185" s="161" t="s">
        <v>166</v>
      </c>
      <c r="AU185" s="161" t="s">
        <v>84</v>
      </c>
      <c r="AY185" s="14" t="s">
        <v>163</v>
      </c>
      <c r="BE185" s="162">
        <f t="shared" si="34"/>
        <v>0</v>
      </c>
      <c r="BF185" s="162">
        <f t="shared" si="35"/>
        <v>282.10000000000002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4" t="s">
        <v>84</v>
      </c>
      <c r="BK185" s="163">
        <f t="shared" si="39"/>
        <v>282.10000000000002</v>
      </c>
      <c r="BL185" s="14" t="s">
        <v>209</v>
      </c>
      <c r="BM185" s="161" t="s">
        <v>172</v>
      </c>
    </row>
    <row r="186" spans="1:65" s="2" customFormat="1" ht="24.25" customHeight="1">
      <c r="A186" s="28"/>
      <c r="B186" s="150"/>
      <c r="C186" s="151" t="s">
        <v>409</v>
      </c>
      <c r="D186" s="151" t="s">
        <v>166</v>
      </c>
      <c r="E186" s="152" t="s">
        <v>781</v>
      </c>
      <c r="F186" s="153" t="s">
        <v>782</v>
      </c>
      <c r="G186" s="154" t="s">
        <v>230</v>
      </c>
      <c r="H186" s="155">
        <v>51</v>
      </c>
      <c r="I186" s="155">
        <v>14.03</v>
      </c>
      <c r="J186" s="155">
        <f t="shared" si="30"/>
        <v>715.53</v>
      </c>
      <c r="K186" s="156"/>
      <c r="L186" s="29"/>
      <c r="M186" s="157" t="s">
        <v>1</v>
      </c>
      <c r="N186" s="158" t="s">
        <v>37</v>
      </c>
      <c r="O186" s="159">
        <v>0</v>
      </c>
      <c r="P186" s="159">
        <f t="shared" si="31"/>
        <v>0</v>
      </c>
      <c r="Q186" s="159">
        <v>2.0300000000000001E-3</v>
      </c>
      <c r="R186" s="159">
        <f t="shared" si="32"/>
        <v>0.10353000000000001</v>
      </c>
      <c r="S186" s="159">
        <v>0</v>
      </c>
      <c r="T186" s="160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209</v>
      </c>
      <c r="AT186" s="161" t="s">
        <v>166</v>
      </c>
      <c r="AU186" s="161" t="s">
        <v>84</v>
      </c>
      <c r="AY186" s="14" t="s">
        <v>163</v>
      </c>
      <c r="BE186" s="162">
        <f t="shared" si="34"/>
        <v>0</v>
      </c>
      <c r="BF186" s="162">
        <f t="shared" si="35"/>
        <v>715.53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84</v>
      </c>
      <c r="BK186" s="163">
        <f t="shared" si="39"/>
        <v>715.53</v>
      </c>
      <c r="BL186" s="14" t="s">
        <v>209</v>
      </c>
      <c r="BM186" s="161" t="s">
        <v>185</v>
      </c>
    </row>
    <row r="187" spans="1:65" s="2" customFormat="1" ht="24.25" customHeight="1">
      <c r="A187" s="28"/>
      <c r="B187" s="150"/>
      <c r="C187" s="151" t="s">
        <v>413</v>
      </c>
      <c r="D187" s="151" t="s">
        <v>166</v>
      </c>
      <c r="E187" s="152" t="s">
        <v>783</v>
      </c>
      <c r="F187" s="153" t="s">
        <v>784</v>
      </c>
      <c r="G187" s="154" t="s">
        <v>230</v>
      </c>
      <c r="H187" s="155">
        <v>11.5</v>
      </c>
      <c r="I187" s="155">
        <v>15.41</v>
      </c>
      <c r="J187" s="155">
        <f t="shared" si="30"/>
        <v>177.215</v>
      </c>
      <c r="K187" s="156"/>
      <c r="L187" s="29"/>
      <c r="M187" s="157" t="s">
        <v>1</v>
      </c>
      <c r="N187" s="158" t="s">
        <v>37</v>
      </c>
      <c r="O187" s="159">
        <v>0</v>
      </c>
      <c r="P187" s="159">
        <f t="shared" si="31"/>
        <v>0</v>
      </c>
      <c r="Q187" s="159">
        <v>2.9099999999999998E-3</v>
      </c>
      <c r="R187" s="159">
        <f t="shared" si="32"/>
        <v>3.3464999999999995E-2</v>
      </c>
      <c r="S187" s="159">
        <v>0</v>
      </c>
      <c r="T187" s="160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209</v>
      </c>
      <c r="AT187" s="161" t="s">
        <v>166</v>
      </c>
      <c r="AU187" s="161" t="s">
        <v>84</v>
      </c>
      <c r="AY187" s="14" t="s">
        <v>163</v>
      </c>
      <c r="BE187" s="162">
        <f t="shared" si="34"/>
        <v>0</v>
      </c>
      <c r="BF187" s="162">
        <f t="shared" si="35"/>
        <v>177.215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84</v>
      </c>
      <c r="BK187" s="163">
        <f t="shared" si="39"/>
        <v>177.215</v>
      </c>
      <c r="BL187" s="14" t="s">
        <v>209</v>
      </c>
      <c r="BM187" s="161" t="s">
        <v>194</v>
      </c>
    </row>
    <row r="188" spans="1:65" s="2" customFormat="1" ht="24.25" customHeight="1">
      <c r="A188" s="28"/>
      <c r="B188" s="150"/>
      <c r="C188" s="151" t="s">
        <v>417</v>
      </c>
      <c r="D188" s="151" t="s">
        <v>166</v>
      </c>
      <c r="E188" s="152" t="s">
        <v>785</v>
      </c>
      <c r="F188" s="153" t="s">
        <v>786</v>
      </c>
      <c r="G188" s="154" t="s">
        <v>230</v>
      </c>
      <c r="H188" s="155">
        <v>4</v>
      </c>
      <c r="I188" s="155">
        <v>21.56</v>
      </c>
      <c r="J188" s="155">
        <f t="shared" si="30"/>
        <v>86.24</v>
      </c>
      <c r="K188" s="156"/>
      <c r="L188" s="29"/>
      <c r="M188" s="157" t="s">
        <v>1</v>
      </c>
      <c r="N188" s="158" t="s">
        <v>37</v>
      </c>
      <c r="O188" s="159">
        <v>0</v>
      </c>
      <c r="P188" s="159">
        <f t="shared" si="31"/>
        <v>0</v>
      </c>
      <c r="Q188" s="159">
        <v>3.5200000000000001E-3</v>
      </c>
      <c r="R188" s="159">
        <f t="shared" si="32"/>
        <v>1.4080000000000001E-2</v>
      </c>
      <c r="S188" s="159">
        <v>0</v>
      </c>
      <c r="T188" s="160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209</v>
      </c>
      <c r="AT188" s="161" t="s">
        <v>166</v>
      </c>
      <c r="AU188" s="161" t="s">
        <v>84</v>
      </c>
      <c r="AY188" s="14" t="s">
        <v>163</v>
      </c>
      <c r="BE188" s="162">
        <f t="shared" si="34"/>
        <v>0</v>
      </c>
      <c r="BF188" s="162">
        <f t="shared" si="35"/>
        <v>86.24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84</v>
      </c>
      <c r="BK188" s="163">
        <f t="shared" si="39"/>
        <v>86.24</v>
      </c>
      <c r="BL188" s="14" t="s">
        <v>209</v>
      </c>
      <c r="BM188" s="161" t="s">
        <v>227</v>
      </c>
    </row>
    <row r="189" spans="1:65" s="2" customFormat="1" ht="14.5" customHeight="1">
      <c r="A189" s="28"/>
      <c r="B189" s="150"/>
      <c r="C189" s="151" t="s">
        <v>421</v>
      </c>
      <c r="D189" s="151" t="s">
        <v>166</v>
      </c>
      <c r="E189" s="152" t="s">
        <v>787</v>
      </c>
      <c r="F189" s="153" t="s">
        <v>788</v>
      </c>
      <c r="G189" s="154" t="s">
        <v>230</v>
      </c>
      <c r="H189" s="155">
        <v>15</v>
      </c>
      <c r="I189" s="155">
        <v>0.35</v>
      </c>
      <c r="J189" s="155">
        <f t="shared" si="30"/>
        <v>5.25</v>
      </c>
      <c r="K189" s="156"/>
      <c r="L189" s="29"/>
      <c r="M189" s="157" t="s">
        <v>1</v>
      </c>
      <c r="N189" s="158" t="s">
        <v>37</v>
      </c>
      <c r="O189" s="159">
        <v>0</v>
      </c>
      <c r="P189" s="159">
        <f t="shared" si="31"/>
        <v>0</v>
      </c>
      <c r="Q189" s="159">
        <v>0</v>
      </c>
      <c r="R189" s="159">
        <f t="shared" si="32"/>
        <v>0</v>
      </c>
      <c r="S189" s="159">
        <v>2E-3</v>
      </c>
      <c r="T189" s="160">
        <f t="shared" si="33"/>
        <v>0.03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209</v>
      </c>
      <c r="AT189" s="161" t="s">
        <v>166</v>
      </c>
      <c r="AU189" s="161" t="s">
        <v>84</v>
      </c>
      <c r="AY189" s="14" t="s">
        <v>163</v>
      </c>
      <c r="BE189" s="162">
        <f t="shared" si="34"/>
        <v>0</v>
      </c>
      <c r="BF189" s="162">
        <f t="shared" si="35"/>
        <v>5.25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84</v>
      </c>
      <c r="BK189" s="163">
        <f t="shared" si="39"/>
        <v>5.25</v>
      </c>
      <c r="BL189" s="14" t="s">
        <v>209</v>
      </c>
      <c r="BM189" s="161" t="s">
        <v>236</v>
      </c>
    </row>
    <row r="190" spans="1:65" s="2" customFormat="1" ht="14.5" customHeight="1">
      <c r="A190" s="28"/>
      <c r="B190" s="150"/>
      <c r="C190" s="151" t="s">
        <v>433</v>
      </c>
      <c r="D190" s="151" t="s">
        <v>166</v>
      </c>
      <c r="E190" s="152" t="s">
        <v>789</v>
      </c>
      <c r="F190" s="153" t="s">
        <v>790</v>
      </c>
      <c r="G190" s="154" t="s">
        <v>230</v>
      </c>
      <c r="H190" s="155">
        <v>12</v>
      </c>
      <c r="I190" s="155">
        <v>0.9</v>
      </c>
      <c r="J190" s="155">
        <f t="shared" si="30"/>
        <v>10.8</v>
      </c>
      <c r="K190" s="156"/>
      <c r="L190" s="29"/>
      <c r="M190" s="157" t="s">
        <v>1</v>
      </c>
      <c r="N190" s="158" t="s">
        <v>37</v>
      </c>
      <c r="O190" s="159">
        <v>0</v>
      </c>
      <c r="P190" s="159">
        <f t="shared" si="31"/>
        <v>0</v>
      </c>
      <c r="Q190" s="159">
        <v>0</v>
      </c>
      <c r="R190" s="159">
        <f t="shared" si="32"/>
        <v>0</v>
      </c>
      <c r="S190" s="159">
        <v>1E-3</v>
      </c>
      <c r="T190" s="160">
        <f t="shared" si="33"/>
        <v>1.2E-2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209</v>
      </c>
      <c r="AT190" s="161" t="s">
        <v>166</v>
      </c>
      <c r="AU190" s="161" t="s">
        <v>84</v>
      </c>
      <c r="AY190" s="14" t="s">
        <v>163</v>
      </c>
      <c r="BE190" s="162">
        <f t="shared" si="34"/>
        <v>0</v>
      </c>
      <c r="BF190" s="162">
        <f t="shared" si="35"/>
        <v>10.8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84</v>
      </c>
      <c r="BK190" s="163">
        <f t="shared" si="39"/>
        <v>10.8</v>
      </c>
      <c r="BL190" s="14" t="s">
        <v>209</v>
      </c>
      <c r="BM190" s="161" t="s">
        <v>304</v>
      </c>
    </row>
    <row r="191" spans="1:65" s="2" customFormat="1" ht="14.5" customHeight="1">
      <c r="A191" s="28"/>
      <c r="B191" s="150"/>
      <c r="C191" s="151" t="s">
        <v>439</v>
      </c>
      <c r="D191" s="151" t="s">
        <v>166</v>
      </c>
      <c r="E191" s="152" t="s">
        <v>791</v>
      </c>
      <c r="F191" s="153" t="s">
        <v>792</v>
      </c>
      <c r="G191" s="154" t="s">
        <v>230</v>
      </c>
      <c r="H191" s="155">
        <v>12</v>
      </c>
      <c r="I191" s="155">
        <v>1.25</v>
      </c>
      <c r="J191" s="155">
        <f t="shared" si="30"/>
        <v>15</v>
      </c>
      <c r="K191" s="156"/>
      <c r="L191" s="29"/>
      <c r="M191" s="157" t="s">
        <v>1</v>
      </c>
      <c r="N191" s="158" t="s">
        <v>37</v>
      </c>
      <c r="O191" s="159">
        <v>0</v>
      </c>
      <c r="P191" s="159">
        <f t="shared" si="31"/>
        <v>0</v>
      </c>
      <c r="Q191" s="159">
        <v>0</v>
      </c>
      <c r="R191" s="159">
        <f t="shared" si="32"/>
        <v>0</v>
      </c>
      <c r="S191" s="159">
        <v>2E-3</v>
      </c>
      <c r="T191" s="160">
        <f t="shared" si="33"/>
        <v>2.4E-2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209</v>
      </c>
      <c r="AT191" s="161" t="s">
        <v>166</v>
      </c>
      <c r="AU191" s="161" t="s">
        <v>84</v>
      </c>
      <c r="AY191" s="14" t="s">
        <v>163</v>
      </c>
      <c r="BE191" s="162">
        <f t="shared" si="34"/>
        <v>0</v>
      </c>
      <c r="BF191" s="162">
        <f t="shared" si="35"/>
        <v>15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84</v>
      </c>
      <c r="BK191" s="163">
        <f t="shared" si="39"/>
        <v>15</v>
      </c>
      <c r="BL191" s="14" t="s">
        <v>209</v>
      </c>
      <c r="BM191" s="161" t="s">
        <v>793</v>
      </c>
    </row>
    <row r="192" spans="1:65" s="2" customFormat="1" ht="14.5" customHeight="1">
      <c r="A192" s="28"/>
      <c r="B192" s="150"/>
      <c r="C192" s="151" t="s">
        <v>443</v>
      </c>
      <c r="D192" s="151" t="s">
        <v>166</v>
      </c>
      <c r="E192" s="152" t="s">
        <v>794</v>
      </c>
      <c r="F192" s="153" t="s">
        <v>795</v>
      </c>
      <c r="G192" s="154" t="s">
        <v>230</v>
      </c>
      <c r="H192" s="155">
        <v>5</v>
      </c>
      <c r="I192" s="155">
        <v>9.4</v>
      </c>
      <c r="J192" s="155">
        <f t="shared" si="30"/>
        <v>47</v>
      </c>
      <c r="K192" s="156"/>
      <c r="L192" s="29"/>
      <c r="M192" s="157" t="s">
        <v>1</v>
      </c>
      <c r="N192" s="158" t="s">
        <v>37</v>
      </c>
      <c r="O192" s="159">
        <v>0</v>
      </c>
      <c r="P192" s="159">
        <f t="shared" si="31"/>
        <v>0</v>
      </c>
      <c r="Q192" s="159">
        <v>3.8000000000000002E-4</v>
      </c>
      <c r="R192" s="159">
        <f t="shared" si="32"/>
        <v>1.9000000000000002E-3</v>
      </c>
      <c r="S192" s="159">
        <v>0</v>
      </c>
      <c r="T192" s="160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209</v>
      </c>
      <c r="AT192" s="161" t="s">
        <v>166</v>
      </c>
      <c r="AU192" s="161" t="s">
        <v>84</v>
      </c>
      <c r="AY192" s="14" t="s">
        <v>163</v>
      </c>
      <c r="BE192" s="162">
        <f t="shared" si="34"/>
        <v>0</v>
      </c>
      <c r="BF192" s="162">
        <f t="shared" si="35"/>
        <v>47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84</v>
      </c>
      <c r="BK192" s="163">
        <f t="shared" si="39"/>
        <v>47</v>
      </c>
      <c r="BL192" s="14" t="s">
        <v>209</v>
      </c>
      <c r="BM192" s="161" t="s">
        <v>796</v>
      </c>
    </row>
    <row r="193" spans="1:65" s="2" customFormat="1" ht="14.5" customHeight="1">
      <c r="A193" s="28"/>
      <c r="B193" s="150"/>
      <c r="C193" s="151" t="s">
        <v>643</v>
      </c>
      <c r="D193" s="151" t="s">
        <v>166</v>
      </c>
      <c r="E193" s="152" t="s">
        <v>797</v>
      </c>
      <c r="F193" s="153" t="s">
        <v>798</v>
      </c>
      <c r="G193" s="154" t="s">
        <v>230</v>
      </c>
      <c r="H193" s="155">
        <v>15</v>
      </c>
      <c r="I193" s="155">
        <v>9.9499999999999993</v>
      </c>
      <c r="J193" s="155">
        <f t="shared" si="30"/>
        <v>149.25</v>
      </c>
      <c r="K193" s="156"/>
      <c r="L193" s="29"/>
      <c r="M193" s="157" t="s">
        <v>1</v>
      </c>
      <c r="N193" s="158" t="s">
        <v>37</v>
      </c>
      <c r="O193" s="159">
        <v>0</v>
      </c>
      <c r="P193" s="159">
        <f t="shared" si="31"/>
        <v>0</v>
      </c>
      <c r="Q193" s="159">
        <v>4.0000000000000002E-4</v>
      </c>
      <c r="R193" s="159">
        <f t="shared" si="32"/>
        <v>6.0000000000000001E-3</v>
      </c>
      <c r="S193" s="159">
        <v>0</v>
      </c>
      <c r="T193" s="160">
        <f t="shared" si="3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61" t="s">
        <v>209</v>
      </c>
      <c r="AT193" s="161" t="s">
        <v>166</v>
      </c>
      <c r="AU193" s="161" t="s">
        <v>84</v>
      </c>
      <c r="AY193" s="14" t="s">
        <v>163</v>
      </c>
      <c r="BE193" s="162">
        <f t="shared" si="34"/>
        <v>0</v>
      </c>
      <c r="BF193" s="162">
        <f t="shared" si="35"/>
        <v>149.25</v>
      </c>
      <c r="BG193" s="162">
        <f t="shared" si="36"/>
        <v>0</v>
      </c>
      <c r="BH193" s="162">
        <f t="shared" si="37"/>
        <v>0</v>
      </c>
      <c r="BI193" s="162">
        <f t="shared" si="38"/>
        <v>0</v>
      </c>
      <c r="BJ193" s="14" t="s">
        <v>84</v>
      </c>
      <c r="BK193" s="163">
        <f t="shared" si="39"/>
        <v>149.25</v>
      </c>
      <c r="BL193" s="14" t="s">
        <v>209</v>
      </c>
      <c r="BM193" s="161" t="s">
        <v>799</v>
      </c>
    </row>
    <row r="194" spans="1:65" s="2" customFormat="1" ht="14.5" customHeight="1">
      <c r="A194" s="28"/>
      <c r="B194" s="150"/>
      <c r="C194" s="151" t="s">
        <v>645</v>
      </c>
      <c r="D194" s="151" t="s">
        <v>166</v>
      </c>
      <c r="E194" s="152" t="s">
        <v>800</v>
      </c>
      <c r="F194" s="153" t="s">
        <v>801</v>
      </c>
      <c r="G194" s="154" t="s">
        <v>230</v>
      </c>
      <c r="H194" s="155">
        <v>4.2</v>
      </c>
      <c r="I194" s="155">
        <v>11.1</v>
      </c>
      <c r="J194" s="155">
        <f t="shared" si="30"/>
        <v>46.62</v>
      </c>
      <c r="K194" s="156"/>
      <c r="L194" s="29"/>
      <c r="M194" s="157" t="s">
        <v>1</v>
      </c>
      <c r="N194" s="158" t="s">
        <v>37</v>
      </c>
      <c r="O194" s="159">
        <v>0</v>
      </c>
      <c r="P194" s="159">
        <f t="shared" si="31"/>
        <v>0</v>
      </c>
      <c r="Q194" s="159">
        <v>7.7999999999999999E-4</v>
      </c>
      <c r="R194" s="159">
        <f t="shared" si="32"/>
        <v>3.2760000000000003E-3</v>
      </c>
      <c r="S194" s="159">
        <v>0</v>
      </c>
      <c r="T194" s="160">
        <f t="shared" si="3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209</v>
      </c>
      <c r="AT194" s="161" t="s">
        <v>166</v>
      </c>
      <c r="AU194" s="161" t="s">
        <v>84</v>
      </c>
      <c r="AY194" s="14" t="s">
        <v>163</v>
      </c>
      <c r="BE194" s="162">
        <f t="shared" si="34"/>
        <v>0</v>
      </c>
      <c r="BF194" s="162">
        <f t="shared" si="35"/>
        <v>46.62</v>
      </c>
      <c r="BG194" s="162">
        <f t="shared" si="36"/>
        <v>0</v>
      </c>
      <c r="BH194" s="162">
        <f t="shared" si="37"/>
        <v>0</v>
      </c>
      <c r="BI194" s="162">
        <f t="shared" si="38"/>
        <v>0</v>
      </c>
      <c r="BJ194" s="14" t="s">
        <v>84</v>
      </c>
      <c r="BK194" s="163">
        <f t="shared" si="39"/>
        <v>46.62</v>
      </c>
      <c r="BL194" s="14" t="s">
        <v>209</v>
      </c>
      <c r="BM194" s="161" t="s">
        <v>802</v>
      </c>
    </row>
    <row r="195" spans="1:65" s="2" customFormat="1" ht="14.5" customHeight="1">
      <c r="A195" s="28"/>
      <c r="B195" s="150"/>
      <c r="C195" s="151" t="s">
        <v>647</v>
      </c>
      <c r="D195" s="151" t="s">
        <v>166</v>
      </c>
      <c r="E195" s="152" t="s">
        <v>803</v>
      </c>
      <c r="F195" s="153" t="s">
        <v>804</v>
      </c>
      <c r="G195" s="154" t="s">
        <v>700</v>
      </c>
      <c r="H195" s="155">
        <v>18</v>
      </c>
      <c r="I195" s="155">
        <v>2.1800000000000002</v>
      </c>
      <c r="J195" s="155">
        <f t="shared" si="30"/>
        <v>39.24</v>
      </c>
      <c r="K195" s="156"/>
      <c r="L195" s="29"/>
      <c r="M195" s="157" t="s">
        <v>1</v>
      </c>
      <c r="N195" s="158" t="s">
        <v>37</v>
      </c>
      <c r="O195" s="159">
        <v>0</v>
      </c>
      <c r="P195" s="159">
        <f t="shared" si="31"/>
        <v>0</v>
      </c>
      <c r="Q195" s="159">
        <v>0</v>
      </c>
      <c r="R195" s="159">
        <f t="shared" si="32"/>
        <v>0</v>
      </c>
      <c r="S195" s="159">
        <v>0</v>
      </c>
      <c r="T195" s="160">
        <f t="shared" si="3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209</v>
      </c>
      <c r="AT195" s="161" t="s">
        <v>166</v>
      </c>
      <c r="AU195" s="161" t="s">
        <v>84</v>
      </c>
      <c r="AY195" s="14" t="s">
        <v>163</v>
      </c>
      <c r="BE195" s="162">
        <f t="shared" si="34"/>
        <v>0</v>
      </c>
      <c r="BF195" s="162">
        <f t="shared" si="35"/>
        <v>39.24</v>
      </c>
      <c r="BG195" s="162">
        <f t="shared" si="36"/>
        <v>0</v>
      </c>
      <c r="BH195" s="162">
        <f t="shared" si="37"/>
        <v>0</v>
      </c>
      <c r="BI195" s="162">
        <f t="shared" si="38"/>
        <v>0</v>
      </c>
      <c r="BJ195" s="14" t="s">
        <v>84</v>
      </c>
      <c r="BK195" s="163">
        <f t="shared" si="39"/>
        <v>39.24</v>
      </c>
      <c r="BL195" s="14" t="s">
        <v>209</v>
      </c>
      <c r="BM195" s="161" t="s">
        <v>805</v>
      </c>
    </row>
    <row r="196" spans="1:65" s="2" customFormat="1" ht="14.5" customHeight="1">
      <c r="A196" s="28"/>
      <c r="B196" s="150"/>
      <c r="C196" s="151" t="s">
        <v>649</v>
      </c>
      <c r="D196" s="151" t="s">
        <v>166</v>
      </c>
      <c r="E196" s="152" t="s">
        <v>806</v>
      </c>
      <c r="F196" s="153" t="s">
        <v>807</v>
      </c>
      <c r="G196" s="154" t="s">
        <v>700</v>
      </c>
      <c r="H196" s="155">
        <v>5</v>
      </c>
      <c r="I196" s="155">
        <v>2.4300000000000002</v>
      </c>
      <c r="J196" s="155">
        <f t="shared" si="30"/>
        <v>12.15</v>
      </c>
      <c r="K196" s="156"/>
      <c r="L196" s="29"/>
      <c r="M196" s="157" t="s">
        <v>1</v>
      </c>
      <c r="N196" s="158" t="s">
        <v>37</v>
      </c>
      <c r="O196" s="159">
        <v>0</v>
      </c>
      <c r="P196" s="159">
        <f t="shared" si="31"/>
        <v>0</v>
      </c>
      <c r="Q196" s="159">
        <v>0</v>
      </c>
      <c r="R196" s="159">
        <f t="shared" si="32"/>
        <v>0</v>
      </c>
      <c r="S196" s="159">
        <v>0</v>
      </c>
      <c r="T196" s="160">
        <f t="shared" si="3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209</v>
      </c>
      <c r="AT196" s="161" t="s">
        <v>166</v>
      </c>
      <c r="AU196" s="161" t="s">
        <v>84</v>
      </c>
      <c r="AY196" s="14" t="s">
        <v>163</v>
      </c>
      <c r="BE196" s="162">
        <f t="shared" si="34"/>
        <v>0</v>
      </c>
      <c r="BF196" s="162">
        <f t="shared" si="35"/>
        <v>12.15</v>
      </c>
      <c r="BG196" s="162">
        <f t="shared" si="36"/>
        <v>0</v>
      </c>
      <c r="BH196" s="162">
        <f t="shared" si="37"/>
        <v>0</v>
      </c>
      <c r="BI196" s="162">
        <f t="shared" si="38"/>
        <v>0</v>
      </c>
      <c r="BJ196" s="14" t="s">
        <v>84</v>
      </c>
      <c r="BK196" s="163">
        <f t="shared" si="39"/>
        <v>12.15</v>
      </c>
      <c r="BL196" s="14" t="s">
        <v>209</v>
      </c>
      <c r="BM196" s="161" t="s">
        <v>808</v>
      </c>
    </row>
    <row r="197" spans="1:65" s="2" customFormat="1" ht="14.5" customHeight="1">
      <c r="A197" s="28"/>
      <c r="B197" s="150"/>
      <c r="C197" s="151" t="s">
        <v>651</v>
      </c>
      <c r="D197" s="151" t="s">
        <v>166</v>
      </c>
      <c r="E197" s="152" t="s">
        <v>809</v>
      </c>
      <c r="F197" s="153" t="s">
        <v>810</v>
      </c>
      <c r="G197" s="154" t="s">
        <v>700</v>
      </c>
      <c r="H197" s="155">
        <v>22</v>
      </c>
      <c r="I197" s="155">
        <v>3.6</v>
      </c>
      <c r="J197" s="155">
        <f t="shared" si="30"/>
        <v>79.2</v>
      </c>
      <c r="K197" s="156"/>
      <c r="L197" s="29"/>
      <c r="M197" s="157" t="s">
        <v>1</v>
      </c>
      <c r="N197" s="158" t="s">
        <v>37</v>
      </c>
      <c r="O197" s="159">
        <v>0</v>
      </c>
      <c r="P197" s="159">
        <f t="shared" si="31"/>
        <v>0</v>
      </c>
      <c r="Q197" s="159">
        <v>0</v>
      </c>
      <c r="R197" s="159">
        <f t="shared" si="32"/>
        <v>0</v>
      </c>
      <c r="S197" s="159">
        <v>0</v>
      </c>
      <c r="T197" s="160">
        <f t="shared" si="3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61" t="s">
        <v>209</v>
      </c>
      <c r="AT197" s="161" t="s">
        <v>166</v>
      </c>
      <c r="AU197" s="161" t="s">
        <v>84</v>
      </c>
      <c r="AY197" s="14" t="s">
        <v>163</v>
      </c>
      <c r="BE197" s="162">
        <f t="shared" si="34"/>
        <v>0</v>
      </c>
      <c r="BF197" s="162">
        <f t="shared" si="35"/>
        <v>79.2</v>
      </c>
      <c r="BG197" s="162">
        <f t="shared" si="36"/>
        <v>0</v>
      </c>
      <c r="BH197" s="162">
        <f t="shared" si="37"/>
        <v>0</v>
      </c>
      <c r="BI197" s="162">
        <f t="shared" si="38"/>
        <v>0</v>
      </c>
      <c r="BJ197" s="14" t="s">
        <v>84</v>
      </c>
      <c r="BK197" s="163">
        <f t="shared" si="39"/>
        <v>79.2</v>
      </c>
      <c r="BL197" s="14" t="s">
        <v>209</v>
      </c>
      <c r="BM197" s="161" t="s">
        <v>811</v>
      </c>
    </row>
    <row r="198" spans="1:65" s="2" customFormat="1" ht="14.5" customHeight="1">
      <c r="A198" s="28"/>
      <c r="B198" s="150"/>
      <c r="C198" s="151" t="s">
        <v>653</v>
      </c>
      <c r="D198" s="151" t="s">
        <v>166</v>
      </c>
      <c r="E198" s="152" t="s">
        <v>812</v>
      </c>
      <c r="F198" s="153" t="s">
        <v>813</v>
      </c>
      <c r="G198" s="154" t="s">
        <v>230</v>
      </c>
      <c r="H198" s="155">
        <v>108.2</v>
      </c>
      <c r="I198" s="155">
        <v>0.71</v>
      </c>
      <c r="J198" s="155">
        <f t="shared" si="30"/>
        <v>76.822000000000003</v>
      </c>
      <c r="K198" s="156"/>
      <c r="L198" s="29"/>
      <c r="M198" s="157" t="s">
        <v>1</v>
      </c>
      <c r="N198" s="158" t="s">
        <v>37</v>
      </c>
      <c r="O198" s="159">
        <v>0</v>
      </c>
      <c r="P198" s="159">
        <f t="shared" si="31"/>
        <v>0</v>
      </c>
      <c r="Q198" s="159">
        <v>0</v>
      </c>
      <c r="R198" s="159">
        <f t="shared" si="32"/>
        <v>0</v>
      </c>
      <c r="S198" s="159">
        <v>0</v>
      </c>
      <c r="T198" s="160">
        <f t="shared" si="3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61" t="s">
        <v>209</v>
      </c>
      <c r="AT198" s="161" t="s">
        <v>166</v>
      </c>
      <c r="AU198" s="161" t="s">
        <v>84</v>
      </c>
      <c r="AY198" s="14" t="s">
        <v>163</v>
      </c>
      <c r="BE198" s="162">
        <f t="shared" si="34"/>
        <v>0</v>
      </c>
      <c r="BF198" s="162">
        <f t="shared" si="35"/>
        <v>76.822000000000003</v>
      </c>
      <c r="BG198" s="162">
        <f t="shared" si="36"/>
        <v>0</v>
      </c>
      <c r="BH198" s="162">
        <f t="shared" si="37"/>
        <v>0</v>
      </c>
      <c r="BI198" s="162">
        <f t="shared" si="38"/>
        <v>0</v>
      </c>
      <c r="BJ198" s="14" t="s">
        <v>84</v>
      </c>
      <c r="BK198" s="163">
        <f t="shared" si="39"/>
        <v>76.822000000000003</v>
      </c>
      <c r="BL198" s="14" t="s">
        <v>209</v>
      </c>
      <c r="BM198" s="161" t="s">
        <v>515</v>
      </c>
    </row>
    <row r="199" spans="1:65" s="2" customFormat="1" ht="24.25" customHeight="1">
      <c r="A199" s="28"/>
      <c r="B199" s="150"/>
      <c r="C199" s="151" t="s">
        <v>655</v>
      </c>
      <c r="D199" s="151" t="s">
        <v>166</v>
      </c>
      <c r="E199" s="152" t="s">
        <v>814</v>
      </c>
      <c r="F199" s="153" t="s">
        <v>815</v>
      </c>
      <c r="G199" s="154" t="s">
        <v>197</v>
      </c>
      <c r="H199" s="155">
        <v>2.8</v>
      </c>
      <c r="I199" s="155">
        <v>43.36</v>
      </c>
      <c r="J199" s="155">
        <f t="shared" si="30"/>
        <v>121.408</v>
      </c>
      <c r="K199" s="156"/>
      <c r="L199" s="29"/>
      <c r="M199" s="157" t="s">
        <v>1</v>
      </c>
      <c r="N199" s="158" t="s">
        <v>37</v>
      </c>
      <c r="O199" s="159">
        <v>0</v>
      </c>
      <c r="P199" s="159">
        <f t="shared" si="31"/>
        <v>0</v>
      </c>
      <c r="Q199" s="159">
        <v>0</v>
      </c>
      <c r="R199" s="159">
        <f t="shared" si="32"/>
        <v>0</v>
      </c>
      <c r="S199" s="159">
        <v>0</v>
      </c>
      <c r="T199" s="160">
        <f t="shared" si="33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61" t="s">
        <v>209</v>
      </c>
      <c r="AT199" s="161" t="s">
        <v>166</v>
      </c>
      <c r="AU199" s="161" t="s">
        <v>84</v>
      </c>
      <c r="AY199" s="14" t="s">
        <v>163</v>
      </c>
      <c r="BE199" s="162">
        <f t="shared" si="34"/>
        <v>0</v>
      </c>
      <c r="BF199" s="162">
        <f t="shared" si="35"/>
        <v>121.408</v>
      </c>
      <c r="BG199" s="162">
        <f t="shared" si="36"/>
        <v>0</v>
      </c>
      <c r="BH199" s="162">
        <f t="shared" si="37"/>
        <v>0</v>
      </c>
      <c r="BI199" s="162">
        <f t="shared" si="38"/>
        <v>0</v>
      </c>
      <c r="BJ199" s="14" t="s">
        <v>84</v>
      </c>
      <c r="BK199" s="163">
        <f t="shared" si="39"/>
        <v>121.408</v>
      </c>
      <c r="BL199" s="14" t="s">
        <v>209</v>
      </c>
      <c r="BM199" s="161" t="s">
        <v>449</v>
      </c>
    </row>
    <row r="200" spans="1:65" s="2" customFormat="1" ht="14.5" customHeight="1">
      <c r="A200" s="28"/>
      <c r="B200" s="150"/>
      <c r="C200" s="151" t="s">
        <v>657</v>
      </c>
      <c r="D200" s="151" t="s">
        <v>166</v>
      </c>
      <c r="E200" s="152" t="s">
        <v>816</v>
      </c>
      <c r="F200" s="153" t="s">
        <v>817</v>
      </c>
      <c r="G200" s="154" t="s">
        <v>230</v>
      </c>
      <c r="H200" s="155">
        <v>43</v>
      </c>
      <c r="I200" s="155">
        <v>5.55</v>
      </c>
      <c r="J200" s="155">
        <f t="shared" si="30"/>
        <v>238.65</v>
      </c>
      <c r="K200" s="156"/>
      <c r="L200" s="29"/>
      <c r="M200" s="157" t="s">
        <v>1</v>
      </c>
      <c r="N200" s="158" t="s">
        <v>37</v>
      </c>
      <c r="O200" s="159">
        <v>0</v>
      </c>
      <c r="P200" s="159">
        <f t="shared" si="31"/>
        <v>0</v>
      </c>
      <c r="Q200" s="159">
        <v>0</v>
      </c>
      <c r="R200" s="159">
        <f t="shared" si="32"/>
        <v>0</v>
      </c>
      <c r="S200" s="159">
        <v>0</v>
      </c>
      <c r="T200" s="160">
        <f t="shared" si="33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61" t="s">
        <v>209</v>
      </c>
      <c r="AT200" s="161" t="s">
        <v>166</v>
      </c>
      <c r="AU200" s="161" t="s">
        <v>84</v>
      </c>
      <c r="AY200" s="14" t="s">
        <v>163</v>
      </c>
      <c r="BE200" s="162">
        <f t="shared" si="34"/>
        <v>0</v>
      </c>
      <c r="BF200" s="162">
        <f t="shared" si="35"/>
        <v>238.65</v>
      </c>
      <c r="BG200" s="162">
        <f t="shared" si="36"/>
        <v>0</v>
      </c>
      <c r="BH200" s="162">
        <f t="shared" si="37"/>
        <v>0</v>
      </c>
      <c r="BI200" s="162">
        <f t="shared" si="38"/>
        <v>0</v>
      </c>
      <c r="BJ200" s="14" t="s">
        <v>84</v>
      </c>
      <c r="BK200" s="163">
        <f t="shared" si="39"/>
        <v>238.65</v>
      </c>
      <c r="BL200" s="14" t="s">
        <v>209</v>
      </c>
      <c r="BM200" s="161" t="s">
        <v>457</v>
      </c>
    </row>
    <row r="201" spans="1:65" s="2" customFormat="1" ht="24.25" customHeight="1">
      <c r="A201" s="28"/>
      <c r="B201" s="150"/>
      <c r="C201" s="151" t="s">
        <v>659</v>
      </c>
      <c r="D201" s="151" t="s">
        <v>166</v>
      </c>
      <c r="E201" s="152" t="s">
        <v>818</v>
      </c>
      <c r="F201" s="153" t="s">
        <v>819</v>
      </c>
      <c r="G201" s="154" t="s">
        <v>755</v>
      </c>
      <c r="H201" s="155">
        <v>53.067</v>
      </c>
      <c r="I201" s="155">
        <v>1</v>
      </c>
      <c r="J201" s="155">
        <f t="shared" si="30"/>
        <v>53.067</v>
      </c>
      <c r="K201" s="156"/>
      <c r="L201" s="29"/>
      <c r="M201" s="157" t="s">
        <v>1</v>
      </c>
      <c r="N201" s="158" t="s">
        <v>37</v>
      </c>
      <c r="O201" s="159">
        <v>0</v>
      </c>
      <c r="P201" s="159">
        <f t="shared" si="31"/>
        <v>0</v>
      </c>
      <c r="Q201" s="159">
        <v>0</v>
      </c>
      <c r="R201" s="159">
        <f t="shared" si="32"/>
        <v>0</v>
      </c>
      <c r="S201" s="159">
        <v>0</v>
      </c>
      <c r="T201" s="160">
        <f t="shared" si="33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61" t="s">
        <v>209</v>
      </c>
      <c r="AT201" s="161" t="s">
        <v>166</v>
      </c>
      <c r="AU201" s="161" t="s">
        <v>84</v>
      </c>
      <c r="AY201" s="14" t="s">
        <v>163</v>
      </c>
      <c r="BE201" s="162">
        <f t="shared" si="34"/>
        <v>0</v>
      </c>
      <c r="BF201" s="162">
        <f t="shared" si="35"/>
        <v>53.067</v>
      </c>
      <c r="BG201" s="162">
        <f t="shared" si="36"/>
        <v>0</v>
      </c>
      <c r="BH201" s="162">
        <f t="shared" si="37"/>
        <v>0</v>
      </c>
      <c r="BI201" s="162">
        <f t="shared" si="38"/>
        <v>0</v>
      </c>
      <c r="BJ201" s="14" t="s">
        <v>84</v>
      </c>
      <c r="BK201" s="163">
        <f t="shared" si="39"/>
        <v>53.067</v>
      </c>
      <c r="BL201" s="14" t="s">
        <v>209</v>
      </c>
      <c r="BM201" s="161" t="s">
        <v>465</v>
      </c>
    </row>
    <row r="202" spans="1:65" s="12" customFormat="1" ht="22.9" customHeight="1">
      <c r="B202" s="138"/>
      <c r="D202" s="139" t="s">
        <v>70</v>
      </c>
      <c r="E202" s="148" t="s">
        <v>820</v>
      </c>
      <c r="F202" s="148" t="s">
        <v>821</v>
      </c>
      <c r="J202" s="149">
        <f>BK202</f>
        <v>4159.4189999999999</v>
      </c>
      <c r="L202" s="138"/>
      <c r="M202" s="142"/>
      <c r="N202" s="143"/>
      <c r="O202" s="143"/>
      <c r="P202" s="144">
        <f>SUM(P203:P253)</f>
        <v>0</v>
      </c>
      <c r="Q202" s="143"/>
      <c r="R202" s="144">
        <f>SUM(R203:R253)</f>
        <v>0.32130000000000003</v>
      </c>
      <c r="S202" s="143"/>
      <c r="T202" s="145">
        <f>SUM(T203:T253)</f>
        <v>0.21400000000000002</v>
      </c>
      <c r="AR202" s="139" t="s">
        <v>84</v>
      </c>
      <c r="AT202" s="146" t="s">
        <v>70</v>
      </c>
      <c r="AU202" s="146" t="s">
        <v>78</v>
      </c>
      <c r="AY202" s="139" t="s">
        <v>163</v>
      </c>
      <c r="BK202" s="147">
        <f>SUM(BK203:BK253)</f>
        <v>4159.4189999999999</v>
      </c>
    </row>
    <row r="203" spans="1:65" s="2" customFormat="1" ht="14.5" customHeight="1">
      <c r="A203" s="28"/>
      <c r="B203" s="150"/>
      <c r="C203" s="151" t="s">
        <v>661</v>
      </c>
      <c r="D203" s="151" t="s">
        <v>166</v>
      </c>
      <c r="E203" s="152" t="s">
        <v>822</v>
      </c>
      <c r="F203" s="153" t="s">
        <v>823</v>
      </c>
      <c r="G203" s="154" t="s">
        <v>230</v>
      </c>
      <c r="H203" s="155">
        <v>50</v>
      </c>
      <c r="I203" s="155">
        <v>1.9</v>
      </c>
      <c r="J203" s="155">
        <f t="shared" ref="J203:J234" si="40">ROUND(I203*H203,3)</f>
        <v>95</v>
      </c>
      <c r="K203" s="156"/>
      <c r="L203" s="29"/>
      <c r="M203" s="157" t="s">
        <v>1</v>
      </c>
      <c r="N203" s="158" t="s">
        <v>37</v>
      </c>
      <c r="O203" s="159">
        <v>0</v>
      </c>
      <c r="P203" s="159">
        <f t="shared" ref="P203:P234" si="41">O203*H203</f>
        <v>0</v>
      </c>
      <c r="Q203" s="159">
        <v>0</v>
      </c>
      <c r="R203" s="159">
        <f t="shared" ref="R203:R234" si="42">Q203*H203</f>
        <v>0</v>
      </c>
      <c r="S203" s="159">
        <v>2E-3</v>
      </c>
      <c r="T203" s="160">
        <f t="shared" ref="T203:T234" si="43">S203*H203</f>
        <v>0.1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61" t="s">
        <v>209</v>
      </c>
      <c r="AT203" s="161" t="s">
        <v>166</v>
      </c>
      <c r="AU203" s="161" t="s">
        <v>84</v>
      </c>
      <c r="AY203" s="14" t="s">
        <v>163</v>
      </c>
      <c r="BE203" s="162">
        <f t="shared" ref="BE203:BE234" si="44">IF(N203="základná",J203,0)</f>
        <v>0</v>
      </c>
      <c r="BF203" s="162">
        <f t="shared" ref="BF203:BF234" si="45">IF(N203="znížená",J203,0)</f>
        <v>95</v>
      </c>
      <c r="BG203" s="162">
        <f t="shared" ref="BG203:BG234" si="46">IF(N203="zákl. prenesená",J203,0)</f>
        <v>0</v>
      </c>
      <c r="BH203" s="162">
        <f t="shared" ref="BH203:BH234" si="47">IF(N203="zníž. prenesená",J203,0)</f>
        <v>0</v>
      </c>
      <c r="BI203" s="162">
        <f t="shared" ref="BI203:BI234" si="48">IF(N203="nulová",J203,0)</f>
        <v>0</v>
      </c>
      <c r="BJ203" s="14" t="s">
        <v>84</v>
      </c>
      <c r="BK203" s="163">
        <f t="shared" ref="BK203:BK234" si="49">ROUND(I203*H203,3)</f>
        <v>95</v>
      </c>
      <c r="BL203" s="14" t="s">
        <v>209</v>
      </c>
      <c r="BM203" s="161" t="s">
        <v>473</v>
      </c>
    </row>
    <row r="204" spans="1:65" s="2" customFormat="1" ht="14.5" customHeight="1">
      <c r="A204" s="28"/>
      <c r="B204" s="150"/>
      <c r="C204" s="151" t="s">
        <v>663</v>
      </c>
      <c r="D204" s="151" t="s">
        <v>166</v>
      </c>
      <c r="E204" s="152" t="s">
        <v>824</v>
      </c>
      <c r="F204" s="153" t="s">
        <v>825</v>
      </c>
      <c r="G204" s="154" t="s">
        <v>230</v>
      </c>
      <c r="H204" s="155">
        <v>25</v>
      </c>
      <c r="I204" s="155">
        <v>2.25</v>
      </c>
      <c r="J204" s="155">
        <f t="shared" si="40"/>
        <v>56.25</v>
      </c>
      <c r="K204" s="156"/>
      <c r="L204" s="29"/>
      <c r="M204" s="157" t="s">
        <v>1</v>
      </c>
      <c r="N204" s="158" t="s">
        <v>37</v>
      </c>
      <c r="O204" s="159">
        <v>0</v>
      </c>
      <c r="P204" s="159">
        <f t="shared" si="41"/>
        <v>0</v>
      </c>
      <c r="Q204" s="159">
        <v>0</v>
      </c>
      <c r="R204" s="159">
        <f t="shared" si="42"/>
        <v>0</v>
      </c>
      <c r="S204" s="159">
        <v>4.0000000000000001E-3</v>
      </c>
      <c r="T204" s="160">
        <f t="shared" si="43"/>
        <v>0.1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61" t="s">
        <v>209</v>
      </c>
      <c r="AT204" s="161" t="s">
        <v>166</v>
      </c>
      <c r="AU204" s="161" t="s">
        <v>84</v>
      </c>
      <c r="AY204" s="14" t="s">
        <v>163</v>
      </c>
      <c r="BE204" s="162">
        <f t="shared" si="44"/>
        <v>0</v>
      </c>
      <c r="BF204" s="162">
        <f t="shared" si="45"/>
        <v>56.25</v>
      </c>
      <c r="BG204" s="162">
        <f t="shared" si="46"/>
        <v>0</v>
      </c>
      <c r="BH204" s="162">
        <f t="shared" si="47"/>
        <v>0</v>
      </c>
      <c r="BI204" s="162">
        <f t="shared" si="48"/>
        <v>0</v>
      </c>
      <c r="BJ204" s="14" t="s">
        <v>84</v>
      </c>
      <c r="BK204" s="163">
        <f t="shared" si="49"/>
        <v>56.25</v>
      </c>
      <c r="BL204" s="14" t="s">
        <v>209</v>
      </c>
      <c r="BM204" s="161" t="s">
        <v>481</v>
      </c>
    </row>
    <row r="205" spans="1:65" s="2" customFormat="1" ht="14.5" customHeight="1">
      <c r="A205" s="28"/>
      <c r="B205" s="150"/>
      <c r="C205" s="151" t="s">
        <v>497</v>
      </c>
      <c r="D205" s="151" t="s">
        <v>166</v>
      </c>
      <c r="E205" s="152" t="s">
        <v>826</v>
      </c>
      <c r="F205" s="153" t="s">
        <v>827</v>
      </c>
      <c r="G205" s="154" t="s">
        <v>230</v>
      </c>
      <c r="H205" s="155">
        <v>0</v>
      </c>
      <c r="I205" s="155">
        <v>3.15</v>
      </c>
      <c r="J205" s="155">
        <f t="shared" si="40"/>
        <v>0</v>
      </c>
      <c r="K205" s="156"/>
      <c r="L205" s="29"/>
      <c r="M205" s="157" t="s">
        <v>1</v>
      </c>
      <c r="N205" s="158" t="s">
        <v>37</v>
      </c>
      <c r="O205" s="159">
        <v>0</v>
      </c>
      <c r="P205" s="159">
        <f t="shared" si="41"/>
        <v>0</v>
      </c>
      <c r="Q205" s="159">
        <v>0</v>
      </c>
      <c r="R205" s="159">
        <f t="shared" si="42"/>
        <v>0</v>
      </c>
      <c r="S205" s="159">
        <v>1.0999999999999999E-2</v>
      </c>
      <c r="T205" s="160">
        <f t="shared" si="43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61" t="s">
        <v>209</v>
      </c>
      <c r="AT205" s="161" t="s">
        <v>166</v>
      </c>
      <c r="AU205" s="161" t="s">
        <v>84</v>
      </c>
      <c r="AY205" s="14" t="s">
        <v>163</v>
      </c>
      <c r="BE205" s="162">
        <f t="shared" si="44"/>
        <v>0</v>
      </c>
      <c r="BF205" s="162">
        <f t="shared" si="45"/>
        <v>0</v>
      </c>
      <c r="BG205" s="162">
        <f t="shared" si="46"/>
        <v>0</v>
      </c>
      <c r="BH205" s="162">
        <f t="shared" si="47"/>
        <v>0</v>
      </c>
      <c r="BI205" s="162">
        <f t="shared" si="48"/>
        <v>0</v>
      </c>
      <c r="BJ205" s="14" t="s">
        <v>84</v>
      </c>
      <c r="BK205" s="163">
        <f t="shared" si="49"/>
        <v>0</v>
      </c>
      <c r="BL205" s="14" t="s">
        <v>209</v>
      </c>
      <c r="BM205" s="161" t="s">
        <v>489</v>
      </c>
    </row>
    <row r="206" spans="1:65" s="2" customFormat="1" ht="24.25" customHeight="1">
      <c r="A206" s="28"/>
      <c r="B206" s="150"/>
      <c r="C206" s="151" t="s">
        <v>503</v>
      </c>
      <c r="D206" s="151" t="s">
        <v>166</v>
      </c>
      <c r="E206" s="152" t="s">
        <v>828</v>
      </c>
      <c r="F206" s="153" t="s">
        <v>829</v>
      </c>
      <c r="G206" s="154" t="s">
        <v>700</v>
      </c>
      <c r="H206" s="155">
        <v>20</v>
      </c>
      <c r="I206" s="155">
        <v>0.8</v>
      </c>
      <c r="J206" s="155">
        <f t="shared" si="40"/>
        <v>16</v>
      </c>
      <c r="K206" s="156"/>
      <c r="L206" s="29"/>
      <c r="M206" s="157" t="s">
        <v>1</v>
      </c>
      <c r="N206" s="158" t="s">
        <v>37</v>
      </c>
      <c r="O206" s="159">
        <v>0</v>
      </c>
      <c r="P206" s="159">
        <f t="shared" si="41"/>
        <v>0</v>
      </c>
      <c r="Q206" s="159">
        <v>0</v>
      </c>
      <c r="R206" s="159">
        <f t="shared" si="42"/>
        <v>0</v>
      </c>
      <c r="S206" s="159">
        <v>0</v>
      </c>
      <c r="T206" s="160">
        <f t="shared" si="43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61" t="s">
        <v>209</v>
      </c>
      <c r="AT206" s="161" t="s">
        <v>166</v>
      </c>
      <c r="AU206" s="161" t="s">
        <v>84</v>
      </c>
      <c r="AY206" s="14" t="s">
        <v>163</v>
      </c>
      <c r="BE206" s="162">
        <f t="shared" si="44"/>
        <v>0</v>
      </c>
      <c r="BF206" s="162">
        <f t="shared" si="45"/>
        <v>16</v>
      </c>
      <c r="BG206" s="162">
        <f t="shared" si="46"/>
        <v>0</v>
      </c>
      <c r="BH206" s="162">
        <f t="shared" si="47"/>
        <v>0</v>
      </c>
      <c r="BI206" s="162">
        <f t="shared" si="48"/>
        <v>0</v>
      </c>
      <c r="BJ206" s="14" t="s">
        <v>84</v>
      </c>
      <c r="BK206" s="163">
        <f t="shared" si="49"/>
        <v>16</v>
      </c>
      <c r="BL206" s="14" t="s">
        <v>209</v>
      </c>
      <c r="BM206" s="161" t="s">
        <v>830</v>
      </c>
    </row>
    <row r="207" spans="1:65" s="2" customFormat="1" ht="24.25" customHeight="1">
      <c r="A207" s="28"/>
      <c r="B207" s="150"/>
      <c r="C207" s="151" t="s">
        <v>507</v>
      </c>
      <c r="D207" s="151" t="s">
        <v>166</v>
      </c>
      <c r="E207" s="152" t="s">
        <v>831</v>
      </c>
      <c r="F207" s="153" t="s">
        <v>832</v>
      </c>
      <c r="G207" s="154" t="s">
        <v>700</v>
      </c>
      <c r="H207" s="155">
        <v>5</v>
      </c>
      <c r="I207" s="155">
        <v>1.1499999999999999</v>
      </c>
      <c r="J207" s="155">
        <f t="shared" si="40"/>
        <v>5.75</v>
      </c>
      <c r="K207" s="156"/>
      <c r="L207" s="29"/>
      <c r="M207" s="157" t="s">
        <v>1</v>
      </c>
      <c r="N207" s="158" t="s">
        <v>37</v>
      </c>
      <c r="O207" s="159">
        <v>0</v>
      </c>
      <c r="P207" s="159">
        <f t="shared" si="41"/>
        <v>0</v>
      </c>
      <c r="Q207" s="159">
        <v>0</v>
      </c>
      <c r="R207" s="159">
        <f t="shared" si="42"/>
        <v>0</v>
      </c>
      <c r="S207" s="159">
        <v>0</v>
      </c>
      <c r="T207" s="160">
        <f t="shared" si="43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61" t="s">
        <v>209</v>
      </c>
      <c r="AT207" s="161" t="s">
        <v>166</v>
      </c>
      <c r="AU207" s="161" t="s">
        <v>84</v>
      </c>
      <c r="AY207" s="14" t="s">
        <v>163</v>
      </c>
      <c r="BE207" s="162">
        <f t="shared" si="44"/>
        <v>0</v>
      </c>
      <c r="BF207" s="162">
        <f t="shared" si="45"/>
        <v>5.75</v>
      </c>
      <c r="BG207" s="162">
        <f t="shared" si="46"/>
        <v>0</v>
      </c>
      <c r="BH207" s="162">
        <f t="shared" si="47"/>
        <v>0</v>
      </c>
      <c r="BI207" s="162">
        <f t="shared" si="48"/>
        <v>0</v>
      </c>
      <c r="BJ207" s="14" t="s">
        <v>84</v>
      </c>
      <c r="BK207" s="163">
        <f t="shared" si="49"/>
        <v>5.75</v>
      </c>
      <c r="BL207" s="14" t="s">
        <v>209</v>
      </c>
      <c r="BM207" s="161" t="s">
        <v>833</v>
      </c>
    </row>
    <row r="208" spans="1:65" s="2" customFormat="1" ht="24.25" customHeight="1">
      <c r="A208" s="28"/>
      <c r="B208" s="150"/>
      <c r="C208" s="151" t="s">
        <v>523</v>
      </c>
      <c r="D208" s="151" t="s">
        <v>166</v>
      </c>
      <c r="E208" s="152" t="s">
        <v>834</v>
      </c>
      <c r="F208" s="153" t="s">
        <v>835</v>
      </c>
      <c r="G208" s="154" t="s">
        <v>700</v>
      </c>
      <c r="H208" s="155">
        <v>0</v>
      </c>
      <c r="I208" s="155">
        <v>2.15</v>
      </c>
      <c r="J208" s="155">
        <f t="shared" si="40"/>
        <v>0</v>
      </c>
      <c r="K208" s="156"/>
      <c r="L208" s="29"/>
      <c r="M208" s="157" t="s">
        <v>1</v>
      </c>
      <c r="N208" s="158" t="s">
        <v>37</v>
      </c>
      <c r="O208" s="159">
        <v>0</v>
      </c>
      <c r="P208" s="159">
        <f t="shared" si="41"/>
        <v>0</v>
      </c>
      <c r="Q208" s="159">
        <v>0</v>
      </c>
      <c r="R208" s="159">
        <f t="shared" si="42"/>
        <v>0</v>
      </c>
      <c r="S208" s="159">
        <v>0</v>
      </c>
      <c r="T208" s="160">
        <f t="shared" si="43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61" t="s">
        <v>209</v>
      </c>
      <c r="AT208" s="161" t="s">
        <v>166</v>
      </c>
      <c r="AU208" s="161" t="s">
        <v>84</v>
      </c>
      <c r="AY208" s="14" t="s">
        <v>163</v>
      </c>
      <c r="BE208" s="162">
        <f t="shared" si="44"/>
        <v>0</v>
      </c>
      <c r="BF208" s="162">
        <f t="shared" si="45"/>
        <v>0</v>
      </c>
      <c r="BG208" s="162">
        <f t="shared" si="46"/>
        <v>0</v>
      </c>
      <c r="BH208" s="162">
        <f t="shared" si="47"/>
        <v>0</v>
      </c>
      <c r="BI208" s="162">
        <f t="shared" si="48"/>
        <v>0</v>
      </c>
      <c r="BJ208" s="14" t="s">
        <v>84</v>
      </c>
      <c r="BK208" s="163">
        <f t="shared" si="49"/>
        <v>0</v>
      </c>
      <c r="BL208" s="14" t="s">
        <v>209</v>
      </c>
      <c r="BM208" s="161" t="s">
        <v>836</v>
      </c>
    </row>
    <row r="209" spans="1:65" s="2" customFormat="1" ht="24.25" customHeight="1">
      <c r="A209" s="28"/>
      <c r="B209" s="150"/>
      <c r="C209" s="151" t="s">
        <v>529</v>
      </c>
      <c r="D209" s="151" t="s">
        <v>166</v>
      </c>
      <c r="E209" s="152" t="s">
        <v>837</v>
      </c>
      <c r="F209" s="153" t="s">
        <v>838</v>
      </c>
      <c r="G209" s="154" t="s">
        <v>839</v>
      </c>
      <c r="H209" s="155">
        <v>1</v>
      </c>
      <c r="I209" s="155">
        <v>22.97</v>
      </c>
      <c r="J209" s="155">
        <f t="shared" si="40"/>
        <v>22.97</v>
      </c>
      <c r="K209" s="156"/>
      <c r="L209" s="29"/>
      <c r="M209" s="157" t="s">
        <v>1</v>
      </c>
      <c r="N209" s="158" t="s">
        <v>37</v>
      </c>
      <c r="O209" s="159">
        <v>0</v>
      </c>
      <c r="P209" s="159">
        <f t="shared" si="41"/>
        <v>0</v>
      </c>
      <c r="Q209" s="159">
        <v>3.79E-3</v>
      </c>
      <c r="R209" s="159">
        <f t="shared" si="42"/>
        <v>3.79E-3</v>
      </c>
      <c r="S209" s="159">
        <v>0</v>
      </c>
      <c r="T209" s="160">
        <f t="shared" si="43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61" t="s">
        <v>209</v>
      </c>
      <c r="AT209" s="161" t="s">
        <v>166</v>
      </c>
      <c r="AU209" s="161" t="s">
        <v>84</v>
      </c>
      <c r="AY209" s="14" t="s">
        <v>163</v>
      </c>
      <c r="BE209" s="162">
        <f t="shared" si="44"/>
        <v>0</v>
      </c>
      <c r="BF209" s="162">
        <f t="shared" si="45"/>
        <v>22.97</v>
      </c>
      <c r="BG209" s="162">
        <f t="shared" si="46"/>
        <v>0</v>
      </c>
      <c r="BH209" s="162">
        <f t="shared" si="47"/>
        <v>0</v>
      </c>
      <c r="BI209" s="162">
        <f t="shared" si="48"/>
        <v>0</v>
      </c>
      <c r="BJ209" s="14" t="s">
        <v>84</v>
      </c>
      <c r="BK209" s="163">
        <f t="shared" si="49"/>
        <v>22.97</v>
      </c>
      <c r="BL209" s="14" t="s">
        <v>209</v>
      </c>
      <c r="BM209" s="161" t="s">
        <v>840</v>
      </c>
    </row>
    <row r="210" spans="1:65" s="2" customFormat="1" ht="24.25" customHeight="1">
      <c r="A210" s="28"/>
      <c r="B210" s="150"/>
      <c r="C210" s="151" t="s">
        <v>533</v>
      </c>
      <c r="D210" s="151" t="s">
        <v>166</v>
      </c>
      <c r="E210" s="152" t="s">
        <v>841</v>
      </c>
      <c r="F210" s="153" t="s">
        <v>842</v>
      </c>
      <c r="G210" s="154" t="s">
        <v>839</v>
      </c>
      <c r="H210" s="155">
        <v>0</v>
      </c>
      <c r="I210" s="155">
        <v>70.88</v>
      </c>
      <c r="J210" s="155">
        <f t="shared" si="40"/>
        <v>0</v>
      </c>
      <c r="K210" s="156"/>
      <c r="L210" s="29"/>
      <c r="M210" s="157" t="s">
        <v>1</v>
      </c>
      <c r="N210" s="158" t="s">
        <v>37</v>
      </c>
      <c r="O210" s="159">
        <v>0</v>
      </c>
      <c r="P210" s="159">
        <f t="shared" si="41"/>
        <v>0</v>
      </c>
      <c r="Q210" s="159">
        <v>1.146E-2</v>
      </c>
      <c r="R210" s="159">
        <f t="shared" si="42"/>
        <v>0</v>
      </c>
      <c r="S210" s="159">
        <v>0</v>
      </c>
      <c r="T210" s="160">
        <f t="shared" si="43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61" t="s">
        <v>209</v>
      </c>
      <c r="AT210" s="161" t="s">
        <v>166</v>
      </c>
      <c r="AU210" s="161" t="s">
        <v>84</v>
      </c>
      <c r="AY210" s="14" t="s">
        <v>163</v>
      </c>
      <c r="BE210" s="162">
        <f t="shared" si="44"/>
        <v>0</v>
      </c>
      <c r="BF210" s="162">
        <f t="shared" si="45"/>
        <v>0</v>
      </c>
      <c r="BG210" s="162">
        <f t="shared" si="46"/>
        <v>0</v>
      </c>
      <c r="BH210" s="162">
        <f t="shared" si="47"/>
        <v>0</v>
      </c>
      <c r="BI210" s="162">
        <f t="shared" si="48"/>
        <v>0</v>
      </c>
      <c r="BJ210" s="14" t="s">
        <v>84</v>
      </c>
      <c r="BK210" s="163">
        <f t="shared" si="49"/>
        <v>0</v>
      </c>
      <c r="BL210" s="14" t="s">
        <v>209</v>
      </c>
      <c r="BM210" s="161" t="s">
        <v>843</v>
      </c>
    </row>
    <row r="211" spans="1:65" s="2" customFormat="1" ht="24.25" customHeight="1">
      <c r="A211" s="28"/>
      <c r="B211" s="150"/>
      <c r="C211" s="151" t="s">
        <v>537</v>
      </c>
      <c r="D211" s="151" t="s">
        <v>166</v>
      </c>
      <c r="E211" s="152" t="s">
        <v>844</v>
      </c>
      <c r="F211" s="153" t="s">
        <v>845</v>
      </c>
      <c r="G211" s="154" t="s">
        <v>700</v>
      </c>
      <c r="H211" s="155">
        <v>3</v>
      </c>
      <c r="I211" s="155">
        <v>10.53</v>
      </c>
      <c r="J211" s="155">
        <f t="shared" si="40"/>
        <v>31.59</v>
      </c>
      <c r="K211" s="156"/>
      <c r="L211" s="29"/>
      <c r="M211" s="157" t="s">
        <v>1</v>
      </c>
      <c r="N211" s="158" t="s">
        <v>37</v>
      </c>
      <c r="O211" s="159">
        <v>0</v>
      </c>
      <c r="P211" s="159">
        <f t="shared" si="41"/>
        <v>0</v>
      </c>
      <c r="Q211" s="159">
        <v>3.6000000000000002E-4</v>
      </c>
      <c r="R211" s="159">
        <f t="shared" si="42"/>
        <v>1.08E-3</v>
      </c>
      <c r="S211" s="159">
        <v>0</v>
      </c>
      <c r="T211" s="160">
        <f t="shared" si="43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61" t="s">
        <v>209</v>
      </c>
      <c r="AT211" s="161" t="s">
        <v>166</v>
      </c>
      <c r="AU211" s="161" t="s">
        <v>84</v>
      </c>
      <c r="AY211" s="14" t="s">
        <v>163</v>
      </c>
      <c r="BE211" s="162">
        <f t="shared" si="44"/>
        <v>0</v>
      </c>
      <c r="BF211" s="162">
        <f t="shared" si="45"/>
        <v>31.59</v>
      </c>
      <c r="BG211" s="162">
        <f t="shared" si="46"/>
        <v>0</v>
      </c>
      <c r="BH211" s="162">
        <f t="shared" si="47"/>
        <v>0</v>
      </c>
      <c r="BI211" s="162">
        <f t="shared" si="48"/>
        <v>0</v>
      </c>
      <c r="BJ211" s="14" t="s">
        <v>84</v>
      </c>
      <c r="BK211" s="163">
        <f t="shared" si="49"/>
        <v>31.59</v>
      </c>
      <c r="BL211" s="14" t="s">
        <v>209</v>
      </c>
      <c r="BM211" s="161" t="s">
        <v>846</v>
      </c>
    </row>
    <row r="212" spans="1:65" s="2" customFormat="1" ht="24.25" customHeight="1">
      <c r="A212" s="28"/>
      <c r="B212" s="150"/>
      <c r="C212" s="151" t="s">
        <v>546</v>
      </c>
      <c r="D212" s="151" t="s">
        <v>166</v>
      </c>
      <c r="E212" s="152" t="s">
        <v>847</v>
      </c>
      <c r="F212" s="153" t="s">
        <v>848</v>
      </c>
      <c r="G212" s="154" t="s">
        <v>700</v>
      </c>
      <c r="H212" s="155">
        <v>4</v>
      </c>
      <c r="I212" s="155">
        <v>12.1</v>
      </c>
      <c r="J212" s="155">
        <f t="shared" si="40"/>
        <v>48.4</v>
      </c>
      <c r="K212" s="156"/>
      <c r="L212" s="29"/>
      <c r="M212" s="157" t="s">
        <v>1</v>
      </c>
      <c r="N212" s="158" t="s">
        <v>37</v>
      </c>
      <c r="O212" s="159">
        <v>0</v>
      </c>
      <c r="P212" s="159">
        <f t="shared" si="41"/>
        <v>0</v>
      </c>
      <c r="Q212" s="159">
        <v>5.4000000000000001E-4</v>
      </c>
      <c r="R212" s="159">
        <f t="shared" si="42"/>
        <v>2.16E-3</v>
      </c>
      <c r="S212" s="159">
        <v>0</v>
      </c>
      <c r="T212" s="160">
        <f t="shared" si="43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61" t="s">
        <v>209</v>
      </c>
      <c r="AT212" s="161" t="s">
        <v>166</v>
      </c>
      <c r="AU212" s="161" t="s">
        <v>84</v>
      </c>
      <c r="AY212" s="14" t="s">
        <v>163</v>
      </c>
      <c r="BE212" s="162">
        <f t="shared" si="44"/>
        <v>0</v>
      </c>
      <c r="BF212" s="162">
        <f t="shared" si="45"/>
        <v>48.4</v>
      </c>
      <c r="BG212" s="162">
        <f t="shared" si="46"/>
        <v>0</v>
      </c>
      <c r="BH212" s="162">
        <f t="shared" si="47"/>
        <v>0</v>
      </c>
      <c r="BI212" s="162">
        <f t="shared" si="48"/>
        <v>0</v>
      </c>
      <c r="BJ212" s="14" t="s">
        <v>84</v>
      </c>
      <c r="BK212" s="163">
        <f t="shared" si="49"/>
        <v>48.4</v>
      </c>
      <c r="BL212" s="14" t="s">
        <v>209</v>
      </c>
      <c r="BM212" s="161" t="s">
        <v>849</v>
      </c>
    </row>
    <row r="213" spans="1:65" s="2" customFormat="1" ht="24.25" customHeight="1">
      <c r="A213" s="28"/>
      <c r="B213" s="150"/>
      <c r="C213" s="151" t="s">
        <v>550</v>
      </c>
      <c r="D213" s="151" t="s">
        <v>166</v>
      </c>
      <c r="E213" s="152" t="s">
        <v>850</v>
      </c>
      <c r="F213" s="153" t="s">
        <v>851</v>
      </c>
      <c r="G213" s="154" t="s">
        <v>700</v>
      </c>
      <c r="H213" s="155">
        <v>1</v>
      </c>
      <c r="I213" s="155">
        <v>18.350000000000001</v>
      </c>
      <c r="J213" s="155">
        <f t="shared" si="40"/>
        <v>18.350000000000001</v>
      </c>
      <c r="K213" s="156"/>
      <c r="L213" s="29"/>
      <c r="M213" s="157" t="s">
        <v>1</v>
      </c>
      <c r="N213" s="158" t="s">
        <v>37</v>
      </c>
      <c r="O213" s="159">
        <v>0</v>
      </c>
      <c r="P213" s="159">
        <f t="shared" si="41"/>
        <v>0</v>
      </c>
      <c r="Q213" s="159">
        <v>9.1E-4</v>
      </c>
      <c r="R213" s="159">
        <f t="shared" si="42"/>
        <v>9.1E-4</v>
      </c>
      <c r="S213" s="159">
        <v>0</v>
      </c>
      <c r="T213" s="160">
        <f t="shared" si="43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61" t="s">
        <v>209</v>
      </c>
      <c r="AT213" s="161" t="s">
        <v>166</v>
      </c>
      <c r="AU213" s="161" t="s">
        <v>84</v>
      </c>
      <c r="AY213" s="14" t="s">
        <v>163</v>
      </c>
      <c r="BE213" s="162">
        <f t="shared" si="44"/>
        <v>0</v>
      </c>
      <c r="BF213" s="162">
        <f t="shared" si="45"/>
        <v>18.350000000000001</v>
      </c>
      <c r="BG213" s="162">
        <f t="shared" si="46"/>
        <v>0</v>
      </c>
      <c r="BH213" s="162">
        <f t="shared" si="47"/>
        <v>0</v>
      </c>
      <c r="BI213" s="162">
        <f t="shared" si="48"/>
        <v>0</v>
      </c>
      <c r="BJ213" s="14" t="s">
        <v>84</v>
      </c>
      <c r="BK213" s="163">
        <f t="shared" si="49"/>
        <v>18.350000000000001</v>
      </c>
      <c r="BL213" s="14" t="s">
        <v>209</v>
      </c>
      <c r="BM213" s="161" t="s">
        <v>852</v>
      </c>
    </row>
    <row r="214" spans="1:65" s="2" customFormat="1" ht="24.25" customHeight="1">
      <c r="A214" s="28"/>
      <c r="B214" s="150"/>
      <c r="C214" s="151" t="s">
        <v>554</v>
      </c>
      <c r="D214" s="151" t="s">
        <v>166</v>
      </c>
      <c r="E214" s="152" t="s">
        <v>853</v>
      </c>
      <c r="F214" s="153" t="s">
        <v>854</v>
      </c>
      <c r="G214" s="154" t="s">
        <v>700</v>
      </c>
      <c r="H214" s="155">
        <v>0</v>
      </c>
      <c r="I214" s="155">
        <v>37.31</v>
      </c>
      <c r="J214" s="155">
        <f t="shared" si="40"/>
        <v>0</v>
      </c>
      <c r="K214" s="156"/>
      <c r="L214" s="29"/>
      <c r="M214" s="157" t="s">
        <v>1</v>
      </c>
      <c r="N214" s="158" t="s">
        <v>37</v>
      </c>
      <c r="O214" s="159">
        <v>0</v>
      </c>
      <c r="P214" s="159">
        <f t="shared" si="41"/>
        <v>0</v>
      </c>
      <c r="Q214" s="159">
        <v>2.6199999999999999E-3</v>
      </c>
      <c r="R214" s="159">
        <f t="shared" si="42"/>
        <v>0</v>
      </c>
      <c r="S214" s="159">
        <v>0</v>
      </c>
      <c r="T214" s="160">
        <f t="shared" si="43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61" t="s">
        <v>209</v>
      </c>
      <c r="AT214" s="161" t="s">
        <v>166</v>
      </c>
      <c r="AU214" s="161" t="s">
        <v>84</v>
      </c>
      <c r="AY214" s="14" t="s">
        <v>163</v>
      </c>
      <c r="BE214" s="162">
        <f t="shared" si="44"/>
        <v>0</v>
      </c>
      <c r="BF214" s="162">
        <f t="shared" si="45"/>
        <v>0</v>
      </c>
      <c r="BG214" s="162">
        <f t="shared" si="46"/>
        <v>0</v>
      </c>
      <c r="BH214" s="162">
        <f t="shared" si="47"/>
        <v>0</v>
      </c>
      <c r="BI214" s="162">
        <f t="shared" si="48"/>
        <v>0</v>
      </c>
      <c r="BJ214" s="14" t="s">
        <v>84</v>
      </c>
      <c r="BK214" s="163">
        <f t="shared" si="49"/>
        <v>0</v>
      </c>
      <c r="BL214" s="14" t="s">
        <v>209</v>
      </c>
      <c r="BM214" s="161" t="s">
        <v>855</v>
      </c>
    </row>
    <row r="215" spans="1:65" s="2" customFormat="1" ht="24.25" customHeight="1">
      <c r="A215" s="28"/>
      <c r="B215" s="150"/>
      <c r="C215" s="151" t="s">
        <v>560</v>
      </c>
      <c r="D215" s="151" t="s">
        <v>166</v>
      </c>
      <c r="E215" s="152" t="s">
        <v>856</v>
      </c>
      <c r="F215" s="153" t="s">
        <v>857</v>
      </c>
      <c r="G215" s="154" t="s">
        <v>700</v>
      </c>
      <c r="H215" s="155">
        <v>0</v>
      </c>
      <c r="I215" s="155">
        <v>53.78</v>
      </c>
      <c r="J215" s="155">
        <f t="shared" si="40"/>
        <v>0</v>
      </c>
      <c r="K215" s="156"/>
      <c r="L215" s="29"/>
      <c r="M215" s="157" t="s">
        <v>1</v>
      </c>
      <c r="N215" s="158" t="s">
        <v>37</v>
      </c>
      <c r="O215" s="159">
        <v>0</v>
      </c>
      <c r="P215" s="159">
        <f t="shared" si="41"/>
        <v>0</v>
      </c>
      <c r="Q215" s="159">
        <v>3.7100000000000002E-3</v>
      </c>
      <c r="R215" s="159">
        <f t="shared" si="42"/>
        <v>0</v>
      </c>
      <c r="S215" s="159">
        <v>0</v>
      </c>
      <c r="T215" s="160">
        <f t="shared" si="43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61" t="s">
        <v>209</v>
      </c>
      <c r="AT215" s="161" t="s">
        <v>166</v>
      </c>
      <c r="AU215" s="161" t="s">
        <v>84</v>
      </c>
      <c r="AY215" s="14" t="s">
        <v>163</v>
      </c>
      <c r="BE215" s="162">
        <f t="shared" si="44"/>
        <v>0</v>
      </c>
      <c r="BF215" s="162">
        <f t="shared" si="45"/>
        <v>0</v>
      </c>
      <c r="BG215" s="162">
        <f t="shared" si="46"/>
        <v>0</v>
      </c>
      <c r="BH215" s="162">
        <f t="shared" si="47"/>
        <v>0</v>
      </c>
      <c r="BI215" s="162">
        <f t="shared" si="48"/>
        <v>0</v>
      </c>
      <c r="BJ215" s="14" t="s">
        <v>84</v>
      </c>
      <c r="BK215" s="163">
        <f t="shared" si="49"/>
        <v>0</v>
      </c>
      <c r="BL215" s="14" t="s">
        <v>209</v>
      </c>
      <c r="BM215" s="161" t="s">
        <v>858</v>
      </c>
    </row>
    <row r="216" spans="1:65" s="2" customFormat="1" ht="14.5" customHeight="1">
      <c r="A216" s="28"/>
      <c r="B216" s="150"/>
      <c r="C216" s="164" t="s">
        <v>564</v>
      </c>
      <c r="D216" s="164" t="s">
        <v>282</v>
      </c>
      <c r="E216" s="165" t="s">
        <v>859</v>
      </c>
      <c r="F216" s="166" t="s">
        <v>860</v>
      </c>
      <c r="G216" s="167" t="s">
        <v>230</v>
      </c>
      <c r="H216" s="168">
        <v>3.5</v>
      </c>
      <c r="I216" s="168">
        <v>1.17</v>
      </c>
      <c r="J216" s="168">
        <f t="shared" si="40"/>
        <v>4.0949999999999998</v>
      </c>
      <c r="K216" s="169"/>
      <c r="L216" s="170"/>
      <c r="M216" s="171" t="s">
        <v>1</v>
      </c>
      <c r="N216" s="172" t="s">
        <v>37</v>
      </c>
      <c r="O216" s="159">
        <v>0</v>
      </c>
      <c r="P216" s="159">
        <f t="shared" si="41"/>
        <v>0</v>
      </c>
      <c r="Q216" s="159">
        <v>0</v>
      </c>
      <c r="R216" s="159">
        <f t="shared" si="42"/>
        <v>0</v>
      </c>
      <c r="S216" s="159">
        <v>0</v>
      </c>
      <c r="T216" s="160">
        <f t="shared" si="43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61" t="s">
        <v>292</v>
      </c>
      <c r="AT216" s="161" t="s">
        <v>282</v>
      </c>
      <c r="AU216" s="161" t="s">
        <v>84</v>
      </c>
      <c r="AY216" s="14" t="s">
        <v>163</v>
      </c>
      <c r="BE216" s="162">
        <f t="shared" si="44"/>
        <v>0</v>
      </c>
      <c r="BF216" s="162">
        <f t="shared" si="45"/>
        <v>4.0949999999999998</v>
      </c>
      <c r="BG216" s="162">
        <f t="shared" si="46"/>
        <v>0</v>
      </c>
      <c r="BH216" s="162">
        <f t="shared" si="47"/>
        <v>0</v>
      </c>
      <c r="BI216" s="162">
        <f t="shared" si="48"/>
        <v>0</v>
      </c>
      <c r="BJ216" s="14" t="s">
        <v>84</v>
      </c>
      <c r="BK216" s="163">
        <f t="shared" si="49"/>
        <v>4.0949999999999998</v>
      </c>
      <c r="BL216" s="14" t="s">
        <v>209</v>
      </c>
      <c r="BM216" s="161" t="s">
        <v>861</v>
      </c>
    </row>
    <row r="217" spans="1:65" s="2" customFormat="1" ht="14.5" customHeight="1">
      <c r="A217" s="28"/>
      <c r="B217" s="150"/>
      <c r="C217" s="164" t="s">
        <v>568</v>
      </c>
      <c r="D217" s="164" t="s">
        <v>282</v>
      </c>
      <c r="E217" s="165" t="s">
        <v>862</v>
      </c>
      <c r="F217" s="166" t="s">
        <v>863</v>
      </c>
      <c r="G217" s="167" t="s">
        <v>230</v>
      </c>
      <c r="H217" s="168">
        <v>7</v>
      </c>
      <c r="I217" s="168">
        <v>6.41</v>
      </c>
      <c r="J217" s="168">
        <f t="shared" si="40"/>
        <v>44.87</v>
      </c>
      <c r="K217" s="169"/>
      <c r="L217" s="170"/>
      <c r="M217" s="171" t="s">
        <v>1</v>
      </c>
      <c r="N217" s="172" t="s">
        <v>37</v>
      </c>
      <c r="O217" s="159">
        <v>0</v>
      </c>
      <c r="P217" s="159">
        <f t="shared" si="41"/>
        <v>0</v>
      </c>
      <c r="Q217" s="159">
        <v>0</v>
      </c>
      <c r="R217" s="159">
        <f t="shared" si="42"/>
        <v>0</v>
      </c>
      <c r="S217" s="159">
        <v>0</v>
      </c>
      <c r="T217" s="160">
        <f t="shared" si="43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61" t="s">
        <v>292</v>
      </c>
      <c r="AT217" s="161" t="s">
        <v>282</v>
      </c>
      <c r="AU217" s="161" t="s">
        <v>84</v>
      </c>
      <c r="AY217" s="14" t="s">
        <v>163</v>
      </c>
      <c r="BE217" s="162">
        <f t="shared" si="44"/>
        <v>0</v>
      </c>
      <c r="BF217" s="162">
        <f t="shared" si="45"/>
        <v>44.87</v>
      </c>
      <c r="BG217" s="162">
        <f t="shared" si="46"/>
        <v>0</v>
      </c>
      <c r="BH217" s="162">
        <f t="shared" si="47"/>
        <v>0</v>
      </c>
      <c r="BI217" s="162">
        <f t="shared" si="48"/>
        <v>0</v>
      </c>
      <c r="BJ217" s="14" t="s">
        <v>84</v>
      </c>
      <c r="BK217" s="163">
        <f t="shared" si="49"/>
        <v>44.87</v>
      </c>
      <c r="BL217" s="14" t="s">
        <v>209</v>
      </c>
      <c r="BM217" s="161" t="s">
        <v>864</v>
      </c>
    </row>
    <row r="218" spans="1:65" s="2" customFormat="1" ht="14.5" customHeight="1">
      <c r="A218" s="28"/>
      <c r="B218" s="150"/>
      <c r="C218" s="164" t="s">
        <v>574</v>
      </c>
      <c r="D218" s="164" t="s">
        <v>282</v>
      </c>
      <c r="E218" s="165" t="s">
        <v>865</v>
      </c>
      <c r="F218" s="166" t="s">
        <v>866</v>
      </c>
      <c r="G218" s="167" t="s">
        <v>230</v>
      </c>
      <c r="H218" s="168">
        <v>0</v>
      </c>
      <c r="I218" s="168">
        <v>8.8000000000000007</v>
      </c>
      <c r="J218" s="168">
        <f t="shared" si="40"/>
        <v>0</v>
      </c>
      <c r="K218" s="169"/>
      <c r="L218" s="170"/>
      <c r="M218" s="171" t="s">
        <v>1</v>
      </c>
      <c r="N218" s="172" t="s">
        <v>37</v>
      </c>
      <c r="O218" s="159">
        <v>0</v>
      </c>
      <c r="P218" s="159">
        <f t="shared" si="41"/>
        <v>0</v>
      </c>
      <c r="Q218" s="159">
        <v>0</v>
      </c>
      <c r="R218" s="159">
        <f t="shared" si="42"/>
        <v>0</v>
      </c>
      <c r="S218" s="159">
        <v>0</v>
      </c>
      <c r="T218" s="160">
        <f t="shared" si="43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61" t="s">
        <v>292</v>
      </c>
      <c r="AT218" s="161" t="s">
        <v>282</v>
      </c>
      <c r="AU218" s="161" t="s">
        <v>84</v>
      </c>
      <c r="AY218" s="14" t="s">
        <v>163</v>
      </c>
      <c r="BE218" s="162">
        <f t="shared" si="44"/>
        <v>0</v>
      </c>
      <c r="BF218" s="162">
        <f t="shared" si="45"/>
        <v>0</v>
      </c>
      <c r="BG218" s="162">
        <f t="shared" si="46"/>
        <v>0</v>
      </c>
      <c r="BH218" s="162">
        <f t="shared" si="47"/>
        <v>0</v>
      </c>
      <c r="BI218" s="162">
        <f t="shared" si="48"/>
        <v>0</v>
      </c>
      <c r="BJ218" s="14" t="s">
        <v>84</v>
      </c>
      <c r="BK218" s="163">
        <f t="shared" si="49"/>
        <v>0</v>
      </c>
      <c r="BL218" s="14" t="s">
        <v>209</v>
      </c>
      <c r="BM218" s="161" t="s">
        <v>867</v>
      </c>
    </row>
    <row r="219" spans="1:65" s="2" customFormat="1" ht="24.25" customHeight="1">
      <c r="A219" s="28"/>
      <c r="B219" s="150"/>
      <c r="C219" s="151" t="s">
        <v>578</v>
      </c>
      <c r="D219" s="151" t="s">
        <v>166</v>
      </c>
      <c r="E219" s="152" t="s">
        <v>868</v>
      </c>
      <c r="F219" s="153" t="s">
        <v>869</v>
      </c>
      <c r="G219" s="154" t="s">
        <v>230</v>
      </c>
      <c r="H219" s="155">
        <v>56</v>
      </c>
      <c r="I219" s="155">
        <v>8.41</v>
      </c>
      <c r="J219" s="155">
        <f t="shared" si="40"/>
        <v>470.96</v>
      </c>
      <c r="K219" s="156"/>
      <c r="L219" s="29"/>
      <c r="M219" s="157" t="s">
        <v>1</v>
      </c>
      <c r="N219" s="158" t="s">
        <v>37</v>
      </c>
      <c r="O219" s="159">
        <v>0</v>
      </c>
      <c r="P219" s="159">
        <f t="shared" si="41"/>
        <v>0</v>
      </c>
      <c r="Q219" s="159">
        <v>1.1199999999999999E-3</v>
      </c>
      <c r="R219" s="159">
        <f t="shared" si="42"/>
        <v>6.2719999999999998E-2</v>
      </c>
      <c r="S219" s="159">
        <v>0</v>
      </c>
      <c r="T219" s="160">
        <f t="shared" si="43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61" t="s">
        <v>209</v>
      </c>
      <c r="AT219" s="161" t="s">
        <v>166</v>
      </c>
      <c r="AU219" s="161" t="s">
        <v>84</v>
      </c>
      <c r="AY219" s="14" t="s">
        <v>163</v>
      </c>
      <c r="BE219" s="162">
        <f t="shared" si="44"/>
        <v>0</v>
      </c>
      <c r="BF219" s="162">
        <f t="shared" si="45"/>
        <v>470.96</v>
      </c>
      <c r="BG219" s="162">
        <f t="shared" si="46"/>
        <v>0</v>
      </c>
      <c r="BH219" s="162">
        <f t="shared" si="47"/>
        <v>0</v>
      </c>
      <c r="BI219" s="162">
        <f t="shared" si="48"/>
        <v>0</v>
      </c>
      <c r="BJ219" s="14" t="s">
        <v>84</v>
      </c>
      <c r="BK219" s="163">
        <f t="shared" si="49"/>
        <v>470.96</v>
      </c>
      <c r="BL219" s="14" t="s">
        <v>209</v>
      </c>
      <c r="BM219" s="161" t="s">
        <v>870</v>
      </c>
    </row>
    <row r="220" spans="1:65" s="2" customFormat="1" ht="24.25" customHeight="1">
      <c r="A220" s="28"/>
      <c r="B220" s="150"/>
      <c r="C220" s="151" t="s">
        <v>218</v>
      </c>
      <c r="D220" s="151" t="s">
        <v>166</v>
      </c>
      <c r="E220" s="152" t="s">
        <v>871</v>
      </c>
      <c r="F220" s="153" t="s">
        <v>872</v>
      </c>
      <c r="G220" s="154" t="s">
        <v>230</v>
      </c>
      <c r="H220" s="155">
        <v>37</v>
      </c>
      <c r="I220" s="155">
        <v>11.48</v>
      </c>
      <c r="J220" s="155">
        <f t="shared" si="40"/>
        <v>424.76</v>
      </c>
      <c r="K220" s="156"/>
      <c r="L220" s="29"/>
      <c r="M220" s="157" t="s">
        <v>1</v>
      </c>
      <c r="N220" s="158" t="s">
        <v>37</v>
      </c>
      <c r="O220" s="159">
        <v>0</v>
      </c>
      <c r="P220" s="159">
        <f t="shared" si="41"/>
        <v>0</v>
      </c>
      <c r="Q220" s="159">
        <v>1.47E-3</v>
      </c>
      <c r="R220" s="159">
        <f t="shared" si="42"/>
        <v>5.4390000000000001E-2</v>
      </c>
      <c r="S220" s="159">
        <v>0</v>
      </c>
      <c r="T220" s="160">
        <f t="shared" si="43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61" t="s">
        <v>209</v>
      </c>
      <c r="AT220" s="161" t="s">
        <v>166</v>
      </c>
      <c r="AU220" s="161" t="s">
        <v>84</v>
      </c>
      <c r="AY220" s="14" t="s">
        <v>163</v>
      </c>
      <c r="BE220" s="162">
        <f t="shared" si="44"/>
        <v>0</v>
      </c>
      <c r="BF220" s="162">
        <f t="shared" si="45"/>
        <v>424.76</v>
      </c>
      <c r="BG220" s="162">
        <f t="shared" si="46"/>
        <v>0</v>
      </c>
      <c r="BH220" s="162">
        <f t="shared" si="47"/>
        <v>0</v>
      </c>
      <c r="BI220" s="162">
        <f t="shared" si="48"/>
        <v>0</v>
      </c>
      <c r="BJ220" s="14" t="s">
        <v>84</v>
      </c>
      <c r="BK220" s="163">
        <f t="shared" si="49"/>
        <v>424.76</v>
      </c>
      <c r="BL220" s="14" t="s">
        <v>209</v>
      </c>
      <c r="BM220" s="161" t="s">
        <v>873</v>
      </c>
    </row>
    <row r="221" spans="1:65" s="2" customFormat="1" ht="24.25" customHeight="1">
      <c r="A221" s="28"/>
      <c r="B221" s="150"/>
      <c r="C221" s="151" t="s">
        <v>205</v>
      </c>
      <c r="D221" s="151" t="s">
        <v>166</v>
      </c>
      <c r="E221" s="152" t="s">
        <v>874</v>
      </c>
      <c r="F221" s="153" t="s">
        <v>875</v>
      </c>
      <c r="G221" s="154" t="s">
        <v>230</v>
      </c>
      <c r="H221" s="155">
        <v>42</v>
      </c>
      <c r="I221" s="155">
        <v>17.02</v>
      </c>
      <c r="J221" s="155">
        <f t="shared" si="40"/>
        <v>714.84</v>
      </c>
      <c r="K221" s="156"/>
      <c r="L221" s="29"/>
      <c r="M221" s="157" t="s">
        <v>1</v>
      </c>
      <c r="N221" s="158" t="s">
        <v>37</v>
      </c>
      <c r="O221" s="159">
        <v>0</v>
      </c>
      <c r="P221" s="159">
        <f t="shared" si="41"/>
        <v>0</v>
      </c>
      <c r="Q221" s="159">
        <v>2.0200000000000001E-3</v>
      </c>
      <c r="R221" s="159">
        <f t="shared" si="42"/>
        <v>8.4839999999999999E-2</v>
      </c>
      <c r="S221" s="159">
        <v>0</v>
      </c>
      <c r="T221" s="160">
        <f t="shared" si="43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61" t="s">
        <v>209</v>
      </c>
      <c r="AT221" s="161" t="s">
        <v>166</v>
      </c>
      <c r="AU221" s="161" t="s">
        <v>84</v>
      </c>
      <c r="AY221" s="14" t="s">
        <v>163</v>
      </c>
      <c r="BE221" s="162">
        <f t="shared" si="44"/>
        <v>0</v>
      </c>
      <c r="BF221" s="162">
        <f t="shared" si="45"/>
        <v>714.84</v>
      </c>
      <c r="BG221" s="162">
        <f t="shared" si="46"/>
        <v>0</v>
      </c>
      <c r="BH221" s="162">
        <f t="shared" si="47"/>
        <v>0</v>
      </c>
      <c r="BI221" s="162">
        <f t="shared" si="48"/>
        <v>0</v>
      </c>
      <c r="BJ221" s="14" t="s">
        <v>84</v>
      </c>
      <c r="BK221" s="163">
        <f t="shared" si="49"/>
        <v>714.84</v>
      </c>
      <c r="BL221" s="14" t="s">
        <v>209</v>
      </c>
      <c r="BM221" s="161" t="s">
        <v>876</v>
      </c>
    </row>
    <row r="222" spans="1:65" s="2" customFormat="1" ht="24.25" customHeight="1">
      <c r="A222" s="28"/>
      <c r="B222" s="150"/>
      <c r="C222" s="151" t="s">
        <v>772</v>
      </c>
      <c r="D222" s="151" t="s">
        <v>166</v>
      </c>
      <c r="E222" s="152" t="s">
        <v>877</v>
      </c>
      <c r="F222" s="153" t="s">
        <v>878</v>
      </c>
      <c r="G222" s="154" t="s">
        <v>230</v>
      </c>
      <c r="H222" s="155">
        <v>3</v>
      </c>
      <c r="I222" s="155">
        <v>22.49</v>
      </c>
      <c r="J222" s="155">
        <f t="shared" si="40"/>
        <v>67.47</v>
      </c>
      <c r="K222" s="156"/>
      <c r="L222" s="29"/>
      <c r="M222" s="157" t="s">
        <v>1</v>
      </c>
      <c r="N222" s="158" t="s">
        <v>37</v>
      </c>
      <c r="O222" s="159">
        <v>0</v>
      </c>
      <c r="P222" s="159">
        <f t="shared" si="41"/>
        <v>0</v>
      </c>
      <c r="Q222" s="159">
        <v>2.4399999999999999E-3</v>
      </c>
      <c r="R222" s="159">
        <f t="shared" si="42"/>
        <v>7.3200000000000001E-3</v>
      </c>
      <c r="S222" s="159">
        <v>0</v>
      </c>
      <c r="T222" s="160">
        <f t="shared" si="43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61" t="s">
        <v>209</v>
      </c>
      <c r="AT222" s="161" t="s">
        <v>166</v>
      </c>
      <c r="AU222" s="161" t="s">
        <v>84</v>
      </c>
      <c r="AY222" s="14" t="s">
        <v>163</v>
      </c>
      <c r="BE222" s="162">
        <f t="shared" si="44"/>
        <v>0</v>
      </c>
      <c r="BF222" s="162">
        <f t="shared" si="45"/>
        <v>67.47</v>
      </c>
      <c r="BG222" s="162">
        <f t="shared" si="46"/>
        <v>0</v>
      </c>
      <c r="BH222" s="162">
        <f t="shared" si="47"/>
        <v>0</v>
      </c>
      <c r="BI222" s="162">
        <f t="shared" si="48"/>
        <v>0</v>
      </c>
      <c r="BJ222" s="14" t="s">
        <v>84</v>
      </c>
      <c r="BK222" s="163">
        <f t="shared" si="49"/>
        <v>67.47</v>
      </c>
      <c r="BL222" s="14" t="s">
        <v>209</v>
      </c>
      <c r="BM222" s="161" t="s">
        <v>879</v>
      </c>
    </row>
    <row r="223" spans="1:65" s="2" customFormat="1" ht="24.25" customHeight="1">
      <c r="A223" s="28"/>
      <c r="B223" s="150"/>
      <c r="C223" s="151" t="s">
        <v>317</v>
      </c>
      <c r="D223" s="151" t="s">
        <v>166</v>
      </c>
      <c r="E223" s="152" t="s">
        <v>880</v>
      </c>
      <c r="F223" s="153" t="s">
        <v>881</v>
      </c>
      <c r="G223" s="154" t="s">
        <v>230</v>
      </c>
      <c r="H223" s="155">
        <v>15</v>
      </c>
      <c r="I223" s="155">
        <v>34.72</v>
      </c>
      <c r="J223" s="155">
        <f t="shared" si="40"/>
        <v>520.79999999999995</v>
      </c>
      <c r="K223" s="156"/>
      <c r="L223" s="29"/>
      <c r="M223" s="157" t="s">
        <v>1</v>
      </c>
      <c r="N223" s="158" t="s">
        <v>37</v>
      </c>
      <c r="O223" s="159">
        <v>0</v>
      </c>
      <c r="P223" s="159">
        <f t="shared" si="41"/>
        <v>0</v>
      </c>
      <c r="Q223" s="159">
        <v>2.9099999999999998E-3</v>
      </c>
      <c r="R223" s="159">
        <f t="shared" si="42"/>
        <v>4.3649999999999994E-2</v>
      </c>
      <c r="S223" s="159">
        <v>0</v>
      </c>
      <c r="T223" s="160">
        <f t="shared" si="43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61" t="s">
        <v>209</v>
      </c>
      <c r="AT223" s="161" t="s">
        <v>166</v>
      </c>
      <c r="AU223" s="161" t="s">
        <v>84</v>
      </c>
      <c r="AY223" s="14" t="s">
        <v>163</v>
      </c>
      <c r="BE223" s="162">
        <f t="shared" si="44"/>
        <v>0</v>
      </c>
      <c r="BF223" s="162">
        <f t="shared" si="45"/>
        <v>520.79999999999995</v>
      </c>
      <c r="BG223" s="162">
        <f t="shared" si="46"/>
        <v>0</v>
      </c>
      <c r="BH223" s="162">
        <f t="shared" si="47"/>
        <v>0</v>
      </c>
      <c r="BI223" s="162">
        <f t="shared" si="48"/>
        <v>0</v>
      </c>
      <c r="BJ223" s="14" t="s">
        <v>84</v>
      </c>
      <c r="BK223" s="163">
        <f t="shared" si="49"/>
        <v>520.79999999999995</v>
      </c>
      <c r="BL223" s="14" t="s">
        <v>209</v>
      </c>
      <c r="BM223" s="161" t="s">
        <v>882</v>
      </c>
    </row>
    <row r="224" spans="1:65" s="2" customFormat="1" ht="14.5" customHeight="1">
      <c r="A224" s="28"/>
      <c r="B224" s="150"/>
      <c r="C224" s="151" t="s">
        <v>333</v>
      </c>
      <c r="D224" s="151" t="s">
        <v>166</v>
      </c>
      <c r="E224" s="152" t="s">
        <v>883</v>
      </c>
      <c r="F224" s="153" t="s">
        <v>884</v>
      </c>
      <c r="G224" s="154" t="s">
        <v>230</v>
      </c>
      <c r="H224" s="155">
        <v>50</v>
      </c>
      <c r="I224" s="155">
        <v>0.75</v>
      </c>
      <c r="J224" s="155">
        <f t="shared" si="40"/>
        <v>37.5</v>
      </c>
      <c r="K224" s="156"/>
      <c r="L224" s="29"/>
      <c r="M224" s="157" t="s">
        <v>1</v>
      </c>
      <c r="N224" s="158" t="s">
        <v>37</v>
      </c>
      <c r="O224" s="159">
        <v>0</v>
      </c>
      <c r="P224" s="159">
        <f t="shared" si="41"/>
        <v>0</v>
      </c>
      <c r="Q224" s="159">
        <v>0</v>
      </c>
      <c r="R224" s="159">
        <f t="shared" si="42"/>
        <v>0</v>
      </c>
      <c r="S224" s="159">
        <v>0</v>
      </c>
      <c r="T224" s="160">
        <f t="shared" si="43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61" t="s">
        <v>209</v>
      </c>
      <c r="AT224" s="161" t="s">
        <v>166</v>
      </c>
      <c r="AU224" s="161" t="s">
        <v>84</v>
      </c>
      <c r="AY224" s="14" t="s">
        <v>163</v>
      </c>
      <c r="BE224" s="162">
        <f t="shared" si="44"/>
        <v>0</v>
      </c>
      <c r="BF224" s="162">
        <f t="shared" si="45"/>
        <v>37.5</v>
      </c>
      <c r="BG224" s="162">
        <f t="shared" si="46"/>
        <v>0</v>
      </c>
      <c r="BH224" s="162">
        <f t="shared" si="47"/>
        <v>0</v>
      </c>
      <c r="BI224" s="162">
        <f t="shared" si="48"/>
        <v>0</v>
      </c>
      <c r="BJ224" s="14" t="s">
        <v>84</v>
      </c>
      <c r="BK224" s="163">
        <f t="shared" si="49"/>
        <v>37.5</v>
      </c>
      <c r="BL224" s="14" t="s">
        <v>209</v>
      </c>
      <c r="BM224" s="161" t="s">
        <v>885</v>
      </c>
    </row>
    <row r="225" spans="1:65" s="2" customFormat="1" ht="14.5" customHeight="1">
      <c r="A225" s="28"/>
      <c r="B225" s="150"/>
      <c r="C225" s="151" t="s">
        <v>340</v>
      </c>
      <c r="D225" s="151" t="s">
        <v>166</v>
      </c>
      <c r="E225" s="152" t="s">
        <v>886</v>
      </c>
      <c r="F225" s="153" t="s">
        <v>887</v>
      </c>
      <c r="G225" s="154" t="s">
        <v>230</v>
      </c>
      <c r="H225" s="155">
        <v>56</v>
      </c>
      <c r="I225" s="155">
        <v>0.99</v>
      </c>
      <c r="J225" s="155">
        <f t="shared" si="40"/>
        <v>55.44</v>
      </c>
      <c r="K225" s="156"/>
      <c r="L225" s="29"/>
      <c r="M225" s="157" t="s">
        <v>1</v>
      </c>
      <c r="N225" s="158" t="s">
        <v>37</v>
      </c>
      <c r="O225" s="159">
        <v>0</v>
      </c>
      <c r="P225" s="159">
        <f t="shared" si="41"/>
        <v>0</v>
      </c>
      <c r="Q225" s="159">
        <v>5.0000000000000002E-5</v>
      </c>
      <c r="R225" s="159">
        <f t="shared" si="42"/>
        <v>2.8E-3</v>
      </c>
      <c r="S225" s="159">
        <v>0</v>
      </c>
      <c r="T225" s="160">
        <f t="shared" si="43"/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61" t="s">
        <v>209</v>
      </c>
      <c r="AT225" s="161" t="s">
        <v>166</v>
      </c>
      <c r="AU225" s="161" t="s">
        <v>84</v>
      </c>
      <c r="AY225" s="14" t="s">
        <v>163</v>
      </c>
      <c r="BE225" s="162">
        <f t="shared" si="44"/>
        <v>0</v>
      </c>
      <c r="BF225" s="162">
        <f t="shared" si="45"/>
        <v>55.44</v>
      </c>
      <c r="BG225" s="162">
        <f t="shared" si="46"/>
        <v>0</v>
      </c>
      <c r="BH225" s="162">
        <f t="shared" si="47"/>
        <v>0</v>
      </c>
      <c r="BI225" s="162">
        <f t="shared" si="48"/>
        <v>0</v>
      </c>
      <c r="BJ225" s="14" t="s">
        <v>84</v>
      </c>
      <c r="BK225" s="163">
        <f t="shared" si="49"/>
        <v>55.44</v>
      </c>
      <c r="BL225" s="14" t="s">
        <v>209</v>
      </c>
      <c r="BM225" s="161" t="s">
        <v>888</v>
      </c>
    </row>
    <row r="226" spans="1:65" s="2" customFormat="1" ht="14.5" customHeight="1">
      <c r="A226" s="28"/>
      <c r="B226" s="150"/>
      <c r="C226" s="151" t="s">
        <v>296</v>
      </c>
      <c r="D226" s="151" t="s">
        <v>166</v>
      </c>
      <c r="E226" s="152" t="s">
        <v>889</v>
      </c>
      <c r="F226" s="153" t="s">
        <v>890</v>
      </c>
      <c r="G226" s="154" t="s">
        <v>230</v>
      </c>
      <c r="H226" s="155">
        <v>37</v>
      </c>
      <c r="I226" s="155">
        <v>1.33</v>
      </c>
      <c r="J226" s="155">
        <f t="shared" si="40"/>
        <v>49.21</v>
      </c>
      <c r="K226" s="156"/>
      <c r="L226" s="29"/>
      <c r="M226" s="157" t="s">
        <v>1</v>
      </c>
      <c r="N226" s="158" t="s">
        <v>37</v>
      </c>
      <c r="O226" s="159">
        <v>0</v>
      </c>
      <c r="P226" s="159">
        <f t="shared" si="41"/>
        <v>0</v>
      </c>
      <c r="Q226" s="159">
        <v>9.0000000000000006E-5</v>
      </c>
      <c r="R226" s="159">
        <f t="shared" si="42"/>
        <v>3.3300000000000001E-3</v>
      </c>
      <c r="S226" s="159">
        <v>0</v>
      </c>
      <c r="T226" s="160">
        <f t="shared" si="43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61" t="s">
        <v>209</v>
      </c>
      <c r="AT226" s="161" t="s">
        <v>166</v>
      </c>
      <c r="AU226" s="161" t="s">
        <v>84</v>
      </c>
      <c r="AY226" s="14" t="s">
        <v>163</v>
      </c>
      <c r="BE226" s="162">
        <f t="shared" si="44"/>
        <v>0</v>
      </c>
      <c r="BF226" s="162">
        <f t="shared" si="45"/>
        <v>49.21</v>
      </c>
      <c r="BG226" s="162">
        <f t="shared" si="46"/>
        <v>0</v>
      </c>
      <c r="BH226" s="162">
        <f t="shared" si="47"/>
        <v>0</v>
      </c>
      <c r="BI226" s="162">
        <f t="shared" si="48"/>
        <v>0</v>
      </c>
      <c r="BJ226" s="14" t="s">
        <v>84</v>
      </c>
      <c r="BK226" s="163">
        <f t="shared" si="49"/>
        <v>49.21</v>
      </c>
      <c r="BL226" s="14" t="s">
        <v>209</v>
      </c>
      <c r="BM226" s="161" t="s">
        <v>891</v>
      </c>
    </row>
    <row r="227" spans="1:65" s="2" customFormat="1" ht="14.5" customHeight="1">
      <c r="A227" s="28"/>
      <c r="B227" s="150"/>
      <c r="C227" s="151" t="s">
        <v>425</v>
      </c>
      <c r="D227" s="151" t="s">
        <v>166</v>
      </c>
      <c r="E227" s="152" t="s">
        <v>892</v>
      </c>
      <c r="F227" s="153" t="s">
        <v>893</v>
      </c>
      <c r="G227" s="154" t="s">
        <v>230</v>
      </c>
      <c r="H227" s="155">
        <v>42</v>
      </c>
      <c r="I227" s="155">
        <v>1.17</v>
      </c>
      <c r="J227" s="155">
        <f t="shared" si="40"/>
        <v>49.14</v>
      </c>
      <c r="K227" s="156"/>
      <c r="L227" s="29"/>
      <c r="M227" s="157" t="s">
        <v>1</v>
      </c>
      <c r="N227" s="158" t="s">
        <v>37</v>
      </c>
      <c r="O227" s="159">
        <v>0</v>
      </c>
      <c r="P227" s="159">
        <f t="shared" si="41"/>
        <v>0</v>
      </c>
      <c r="Q227" s="159">
        <v>6.0000000000000002E-5</v>
      </c>
      <c r="R227" s="159">
        <f t="shared" si="42"/>
        <v>2.5200000000000001E-3</v>
      </c>
      <c r="S227" s="159">
        <v>0</v>
      </c>
      <c r="T227" s="160">
        <f t="shared" si="43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61" t="s">
        <v>209</v>
      </c>
      <c r="AT227" s="161" t="s">
        <v>166</v>
      </c>
      <c r="AU227" s="161" t="s">
        <v>84</v>
      </c>
      <c r="AY227" s="14" t="s">
        <v>163</v>
      </c>
      <c r="BE227" s="162">
        <f t="shared" si="44"/>
        <v>0</v>
      </c>
      <c r="BF227" s="162">
        <f t="shared" si="45"/>
        <v>49.14</v>
      </c>
      <c r="BG227" s="162">
        <f t="shared" si="46"/>
        <v>0</v>
      </c>
      <c r="BH227" s="162">
        <f t="shared" si="47"/>
        <v>0</v>
      </c>
      <c r="BI227" s="162">
        <f t="shared" si="48"/>
        <v>0</v>
      </c>
      <c r="BJ227" s="14" t="s">
        <v>84</v>
      </c>
      <c r="BK227" s="163">
        <f t="shared" si="49"/>
        <v>49.14</v>
      </c>
      <c r="BL227" s="14" t="s">
        <v>209</v>
      </c>
      <c r="BM227" s="161" t="s">
        <v>894</v>
      </c>
    </row>
    <row r="228" spans="1:65" s="2" customFormat="1" ht="14.5" customHeight="1">
      <c r="A228" s="28"/>
      <c r="B228" s="150"/>
      <c r="C228" s="151" t="s">
        <v>429</v>
      </c>
      <c r="D228" s="151" t="s">
        <v>166</v>
      </c>
      <c r="E228" s="152" t="s">
        <v>895</v>
      </c>
      <c r="F228" s="153" t="s">
        <v>896</v>
      </c>
      <c r="G228" s="154" t="s">
        <v>230</v>
      </c>
      <c r="H228" s="155">
        <v>3</v>
      </c>
      <c r="I228" s="155">
        <v>1.27</v>
      </c>
      <c r="J228" s="155">
        <f t="shared" si="40"/>
        <v>3.81</v>
      </c>
      <c r="K228" s="156"/>
      <c r="L228" s="29"/>
      <c r="M228" s="157" t="s">
        <v>1</v>
      </c>
      <c r="N228" s="158" t="s">
        <v>37</v>
      </c>
      <c r="O228" s="159">
        <v>0</v>
      </c>
      <c r="P228" s="159">
        <f t="shared" si="41"/>
        <v>0</v>
      </c>
      <c r="Q228" s="159">
        <v>6.9999999999999994E-5</v>
      </c>
      <c r="R228" s="159">
        <f t="shared" si="42"/>
        <v>2.0999999999999998E-4</v>
      </c>
      <c r="S228" s="159">
        <v>0</v>
      </c>
      <c r="T228" s="160">
        <f t="shared" si="43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61" t="s">
        <v>209</v>
      </c>
      <c r="AT228" s="161" t="s">
        <v>166</v>
      </c>
      <c r="AU228" s="161" t="s">
        <v>84</v>
      </c>
      <c r="AY228" s="14" t="s">
        <v>163</v>
      </c>
      <c r="BE228" s="162">
        <f t="shared" si="44"/>
        <v>0</v>
      </c>
      <c r="BF228" s="162">
        <f t="shared" si="45"/>
        <v>3.81</v>
      </c>
      <c r="BG228" s="162">
        <f t="shared" si="46"/>
        <v>0</v>
      </c>
      <c r="BH228" s="162">
        <f t="shared" si="47"/>
        <v>0</v>
      </c>
      <c r="BI228" s="162">
        <f t="shared" si="48"/>
        <v>0</v>
      </c>
      <c r="BJ228" s="14" t="s">
        <v>84</v>
      </c>
      <c r="BK228" s="163">
        <f t="shared" si="49"/>
        <v>3.81</v>
      </c>
      <c r="BL228" s="14" t="s">
        <v>209</v>
      </c>
      <c r="BM228" s="161" t="s">
        <v>897</v>
      </c>
    </row>
    <row r="229" spans="1:65" s="2" customFormat="1" ht="14.5" customHeight="1">
      <c r="A229" s="28"/>
      <c r="B229" s="150"/>
      <c r="C229" s="151" t="s">
        <v>165</v>
      </c>
      <c r="D229" s="151" t="s">
        <v>166</v>
      </c>
      <c r="E229" s="152" t="s">
        <v>898</v>
      </c>
      <c r="F229" s="153" t="s">
        <v>899</v>
      </c>
      <c r="G229" s="154" t="s">
        <v>700</v>
      </c>
      <c r="H229" s="155">
        <v>2</v>
      </c>
      <c r="I229" s="155">
        <v>2.2999999999999998</v>
      </c>
      <c r="J229" s="155">
        <f t="shared" si="40"/>
        <v>4.5999999999999996</v>
      </c>
      <c r="K229" s="156"/>
      <c r="L229" s="29"/>
      <c r="M229" s="157" t="s">
        <v>1</v>
      </c>
      <c r="N229" s="158" t="s">
        <v>37</v>
      </c>
      <c r="O229" s="159">
        <v>0</v>
      </c>
      <c r="P229" s="159">
        <f t="shared" si="41"/>
        <v>0</v>
      </c>
      <c r="Q229" s="159">
        <v>0</v>
      </c>
      <c r="R229" s="159">
        <f t="shared" si="42"/>
        <v>0</v>
      </c>
      <c r="S229" s="159">
        <v>0</v>
      </c>
      <c r="T229" s="160">
        <f t="shared" si="43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61" t="s">
        <v>209</v>
      </c>
      <c r="AT229" s="161" t="s">
        <v>166</v>
      </c>
      <c r="AU229" s="161" t="s">
        <v>84</v>
      </c>
      <c r="AY229" s="14" t="s">
        <v>163</v>
      </c>
      <c r="BE229" s="162">
        <f t="shared" si="44"/>
        <v>0</v>
      </c>
      <c r="BF229" s="162">
        <f t="shared" si="45"/>
        <v>4.5999999999999996</v>
      </c>
      <c r="BG229" s="162">
        <f t="shared" si="46"/>
        <v>0</v>
      </c>
      <c r="BH229" s="162">
        <f t="shared" si="47"/>
        <v>0</v>
      </c>
      <c r="BI229" s="162">
        <f t="shared" si="48"/>
        <v>0</v>
      </c>
      <c r="BJ229" s="14" t="s">
        <v>84</v>
      </c>
      <c r="BK229" s="163">
        <f t="shared" si="49"/>
        <v>4.5999999999999996</v>
      </c>
      <c r="BL229" s="14" t="s">
        <v>209</v>
      </c>
      <c r="BM229" s="161" t="s">
        <v>900</v>
      </c>
    </row>
    <row r="230" spans="1:65" s="2" customFormat="1" ht="24.25" customHeight="1">
      <c r="A230" s="28"/>
      <c r="B230" s="150"/>
      <c r="C230" s="151" t="s">
        <v>172</v>
      </c>
      <c r="D230" s="151" t="s">
        <v>166</v>
      </c>
      <c r="E230" s="152" t="s">
        <v>901</v>
      </c>
      <c r="F230" s="153" t="s">
        <v>902</v>
      </c>
      <c r="G230" s="154" t="s">
        <v>700</v>
      </c>
      <c r="H230" s="155">
        <v>44</v>
      </c>
      <c r="I230" s="155">
        <v>7.59</v>
      </c>
      <c r="J230" s="155">
        <f t="shared" si="40"/>
        <v>333.96</v>
      </c>
      <c r="K230" s="156"/>
      <c r="L230" s="29"/>
      <c r="M230" s="157" t="s">
        <v>1</v>
      </c>
      <c r="N230" s="158" t="s">
        <v>37</v>
      </c>
      <c r="O230" s="159">
        <v>0</v>
      </c>
      <c r="P230" s="159">
        <f t="shared" si="41"/>
        <v>0</v>
      </c>
      <c r="Q230" s="159">
        <v>5.0000000000000001E-4</v>
      </c>
      <c r="R230" s="159">
        <f t="shared" si="42"/>
        <v>2.1999999999999999E-2</v>
      </c>
      <c r="S230" s="159">
        <v>0</v>
      </c>
      <c r="T230" s="160">
        <f t="shared" si="43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61" t="s">
        <v>209</v>
      </c>
      <c r="AT230" s="161" t="s">
        <v>166</v>
      </c>
      <c r="AU230" s="161" t="s">
        <v>84</v>
      </c>
      <c r="AY230" s="14" t="s">
        <v>163</v>
      </c>
      <c r="BE230" s="162">
        <f t="shared" si="44"/>
        <v>0</v>
      </c>
      <c r="BF230" s="162">
        <f t="shared" si="45"/>
        <v>333.96</v>
      </c>
      <c r="BG230" s="162">
        <f t="shared" si="46"/>
        <v>0</v>
      </c>
      <c r="BH230" s="162">
        <f t="shared" si="47"/>
        <v>0</v>
      </c>
      <c r="BI230" s="162">
        <f t="shared" si="48"/>
        <v>0</v>
      </c>
      <c r="BJ230" s="14" t="s">
        <v>84</v>
      </c>
      <c r="BK230" s="163">
        <f t="shared" si="49"/>
        <v>333.96</v>
      </c>
      <c r="BL230" s="14" t="s">
        <v>209</v>
      </c>
      <c r="BM230" s="161" t="s">
        <v>903</v>
      </c>
    </row>
    <row r="231" spans="1:65" s="2" customFormat="1" ht="14.5" customHeight="1">
      <c r="A231" s="28"/>
      <c r="B231" s="150"/>
      <c r="C231" s="151" t="s">
        <v>181</v>
      </c>
      <c r="D231" s="151" t="s">
        <v>166</v>
      </c>
      <c r="E231" s="152" t="s">
        <v>904</v>
      </c>
      <c r="F231" s="153" t="s">
        <v>905</v>
      </c>
      <c r="G231" s="154" t="s">
        <v>700</v>
      </c>
      <c r="H231" s="155">
        <v>6</v>
      </c>
      <c r="I231" s="155">
        <v>1.23</v>
      </c>
      <c r="J231" s="155">
        <f t="shared" si="40"/>
        <v>7.38</v>
      </c>
      <c r="K231" s="156"/>
      <c r="L231" s="29"/>
      <c r="M231" s="157" t="s">
        <v>1</v>
      </c>
      <c r="N231" s="158" t="s">
        <v>37</v>
      </c>
      <c r="O231" s="159">
        <v>0</v>
      </c>
      <c r="P231" s="159">
        <f t="shared" si="41"/>
        <v>0</v>
      </c>
      <c r="Q231" s="159">
        <v>0</v>
      </c>
      <c r="R231" s="159">
        <f t="shared" si="42"/>
        <v>0</v>
      </c>
      <c r="S231" s="159">
        <v>1E-3</v>
      </c>
      <c r="T231" s="160">
        <f t="shared" si="43"/>
        <v>6.0000000000000001E-3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61" t="s">
        <v>209</v>
      </c>
      <c r="AT231" s="161" t="s">
        <v>166</v>
      </c>
      <c r="AU231" s="161" t="s">
        <v>84</v>
      </c>
      <c r="AY231" s="14" t="s">
        <v>163</v>
      </c>
      <c r="BE231" s="162">
        <f t="shared" si="44"/>
        <v>0</v>
      </c>
      <c r="BF231" s="162">
        <f t="shared" si="45"/>
        <v>7.38</v>
      </c>
      <c r="BG231" s="162">
        <f t="shared" si="46"/>
        <v>0</v>
      </c>
      <c r="BH231" s="162">
        <f t="shared" si="47"/>
        <v>0</v>
      </c>
      <c r="BI231" s="162">
        <f t="shared" si="48"/>
        <v>0</v>
      </c>
      <c r="BJ231" s="14" t="s">
        <v>84</v>
      </c>
      <c r="BK231" s="163">
        <f t="shared" si="49"/>
        <v>7.38</v>
      </c>
      <c r="BL231" s="14" t="s">
        <v>209</v>
      </c>
      <c r="BM231" s="161" t="s">
        <v>906</v>
      </c>
    </row>
    <row r="232" spans="1:65" s="2" customFormat="1" ht="14.5" customHeight="1">
      <c r="A232" s="28"/>
      <c r="B232" s="150"/>
      <c r="C232" s="151" t="s">
        <v>185</v>
      </c>
      <c r="D232" s="151" t="s">
        <v>166</v>
      </c>
      <c r="E232" s="152" t="s">
        <v>907</v>
      </c>
      <c r="F232" s="153" t="s">
        <v>908</v>
      </c>
      <c r="G232" s="154" t="s">
        <v>700</v>
      </c>
      <c r="H232" s="155">
        <v>1</v>
      </c>
      <c r="I232" s="155">
        <v>1.58</v>
      </c>
      <c r="J232" s="155">
        <f t="shared" si="40"/>
        <v>1.58</v>
      </c>
      <c r="K232" s="156"/>
      <c r="L232" s="29"/>
      <c r="M232" s="157" t="s">
        <v>1</v>
      </c>
      <c r="N232" s="158" t="s">
        <v>37</v>
      </c>
      <c r="O232" s="159">
        <v>0</v>
      </c>
      <c r="P232" s="159">
        <f t="shared" si="41"/>
        <v>0</v>
      </c>
      <c r="Q232" s="159">
        <v>0</v>
      </c>
      <c r="R232" s="159">
        <f t="shared" si="42"/>
        <v>0</v>
      </c>
      <c r="S232" s="159">
        <v>1E-3</v>
      </c>
      <c r="T232" s="160">
        <f t="shared" si="43"/>
        <v>1E-3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61" t="s">
        <v>209</v>
      </c>
      <c r="AT232" s="161" t="s">
        <v>166</v>
      </c>
      <c r="AU232" s="161" t="s">
        <v>84</v>
      </c>
      <c r="AY232" s="14" t="s">
        <v>163</v>
      </c>
      <c r="BE232" s="162">
        <f t="shared" si="44"/>
        <v>0</v>
      </c>
      <c r="BF232" s="162">
        <f t="shared" si="45"/>
        <v>1.58</v>
      </c>
      <c r="BG232" s="162">
        <f t="shared" si="46"/>
        <v>0</v>
      </c>
      <c r="BH232" s="162">
        <f t="shared" si="47"/>
        <v>0</v>
      </c>
      <c r="BI232" s="162">
        <f t="shared" si="48"/>
        <v>0</v>
      </c>
      <c r="BJ232" s="14" t="s">
        <v>84</v>
      </c>
      <c r="BK232" s="163">
        <f t="shared" si="49"/>
        <v>1.58</v>
      </c>
      <c r="BL232" s="14" t="s">
        <v>209</v>
      </c>
      <c r="BM232" s="161" t="s">
        <v>909</v>
      </c>
    </row>
    <row r="233" spans="1:65" s="2" customFormat="1" ht="14.5" customHeight="1">
      <c r="A233" s="28"/>
      <c r="B233" s="150"/>
      <c r="C233" s="151" t="s">
        <v>190</v>
      </c>
      <c r="D233" s="151" t="s">
        <v>166</v>
      </c>
      <c r="E233" s="152" t="s">
        <v>910</v>
      </c>
      <c r="F233" s="153" t="s">
        <v>911</v>
      </c>
      <c r="G233" s="154" t="s">
        <v>700</v>
      </c>
      <c r="H233" s="155">
        <v>1</v>
      </c>
      <c r="I233" s="155">
        <v>2.0299999999999998</v>
      </c>
      <c r="J233" s="155">
        <f t="shared" si="40"/>
        <v>2.0299999999999998</v>
      </c>
      <c r="K233" s="156"/>
      <c r="L233" s="29"/>
      <c r="M233" s="157" t="s">
        <v>1</v>
      </c>
      <c r="N233" s="158" t="s">
        <v>37</v>
      </c>
      <c r="O233" s="159">
        <v>0</v>
      </c>
      <c r="P233" s="159">
        <f t="shared" si="41"/>
        <v>0</v>
      </c>
      <c r="Q233" s="159">
        <v>0</v>
      </c>
      <c r="R233" s="159">
        <f t="shared" si="42"/>
        <v>0</v>
      </c>
      <c r="S233" s="159">
        <v>7.0000000000000001E-3</v>
      </c>
      <c r="T233" s="160">
        <f t="shared" si="43"/>
        <v>7.0000000000000001E-3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61" t="s">
        <v>209</v>
      </c>
      <c r="AT233" s="161" t="s">
        <v>166</v>
      </c>
      <c r="AU233" s="161" t="s">
        <v>84</v>
      </c>
      <c r="AY233" s="14" t="s">
        <v>163</v>
      </c>
      <c r="BE233" s="162">
        <f t="shared" si="44"/>
        <v>0</v>
      </c>
      <c r="BF233" s="162">
        <f t="shared" si="45"/>
        <v>2.0299999999999998</v>
      </c>
      <c r="BG233" s="162">
        <f t="shared" si="46"/>
        <v>0</v>
      </c>
      <c r="BH233" s="162">
        <f t="shared" si="47"/>
        <v>0</v>
      </c>
      <c r="BI233" s="162">
        <f t="shared" si="48"/>
        <v>0</v>
      </c>
      <c r="BJ233" s="14" t="s">
        <v>84</v>
      </c>
      <c r="BK233" s="163">
        <f t="shared" si="49"/>
        <v>2.0299999999999998</v>
      </c>
      <c r="BL233" s="14" t="s">
        <v>209</v>
      </c>
      <c r="BM233" s="161" t="s">
        <v>912</v>
      </c>
    </row>
    <row r="234" spans="1:65" s="2" customFormat="1" ht="14.5" customHeight="1">
      <c r="A234" s="28"/>
      <c r="B234" s="150"/>
      <c r="C234" s="151" t="s">
        <v>194</v>
      </c>
      <c r="D234" s="151" t="s">
        <v>166</v>
      </c>
      <c r="E234" s="152" t="s">
        <v>913</v>
      </c>
      <c r="F234" s="153" t="s">
        <v>914</v>
      </c>
      <c r="G234" s="154" t="s">
        <v>839</v>
      </c>
      <c r="H234" s="155">
        <v>1</v>
      </c>
      <c r="I234" s="155">
        <v>12.57</v>
      </c>
      <c r="J234" s="155">
        <f t="shared" si="40"/>
        <v>12.57</v>
      </c>
      <c r="K234" s="156"/>
      <c r="L234" s="29"/>
      <c r="M234" s="157" t="s">
        <v>1</v>
      </c>
      <c r="N234" s="158" t="s">
        <v>37</v>
      </c>
      <c r="O234" s="159">
        <v>0</v>
      </c>
      <c r="P234" s="159">
        <f t="shared" si="41"/>
        <v>0</v>
      </c>
      <c r="Q234" s="159">
        <v>6.9999999999999994E-5</v>
      </c>
      <c r="R234" s="159">
        <f t="shared" si="42"/>
        <v>6.9999999999999994E-5</v>
      </c>
      <c r="S234" s="159">
        <v>0</v>
      </c>
      <c r="T234" s="160">
        <f t="shared" si="43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61" t="s">
        <v>209</v>
      </c>
      <c r="AT234" s="161" t="s">
        <v>166</v>
      </c>
      <c r="AU234" s="161" t="s">
        <v>84</v>
      </c>
      <c r="AY234" s="14" t="s">
        <v>163</v>
      </c>
      <c r="BE234" s="162">
        <f t="shared" si="44"/>
        <v>0</v>
      </c>
      <c r="BF234" s="162">
        <f t="shared" si="45"/>
        <v>12.57</v>
      </c>
      <c r="BG234" s="162">
        <f t="shared" si="46"/>
        <v>0</v>
      </c>
      <c r="BH234" s="162">
        <f t="shared" si="47"/>
        <v>0</v>
      </c>
      <c r="BI234" s="162">
        <f t="shared" si="48"/>
        <v>0</v>
      </c>
      <c r="BJ234" s="14" t="s">
        <v>84</v>
      </c>
      <c r="BK234" s="163">
        <f t="shared" si="49"/>
        <v>12.57</v>
      </c>
      <c r="BL234" s="14" t="s">
        <v>209</v>
      </c>
      <c r="BM234" s="161" t="s">
        <v>915</v>
      </c>
    </row>
    <row r="235" spans="1:65" s="2" customFormat="1" ht="14.5" customHeight="1">
      <c r="A235" s="28"/>
      <c r="B235" s="150"/>
      <c r="C235" s="164" t="s">
        <v>199</v>
      </c>
      <c r="D235" s="164" t="s">
        <v>282</v>
      </c>
      <c r="E235" s="165" t="s">
        <v>916</v>
      </c>
      <c r="F235" s="166" t="s">
        <v>917</v>
      </c>
      <c r="G235" s="167" t="s">
        <v>230</v>
      </c>
      <c r="H235" s="168">
        <v>10</v>
      </c>
      <c r="I235" s="168">
        <v>0.92</v>
      </c>
      <c r="J235" s="168">
        <f t="shared" ref="J235:J253" si="50">ROUND(I235*H235,3)</f>
        <v>9.1999999999999993</v>
      </c>
      <c r="K235" s="169"/>
      <c r="L235" s="170"/>
      <c r="M235" s="171" t="s">
        <v>1</v>
      </c>
      <c r="N235" s="172" t="s">
        <v>37</v>
      </c>
      <c r="O235" s="159">
        <v>0</v>
      </c>
      <c r="P235" s="159">
        <f t="shared" ref="P235:P253" si="51">O235*H235</f>
        <v>0</v>
      </c>
      <c r="Q235" s="159">
        <v>3.5E-4</v>
      </c>
      <c r="R235" s="159">
        <f t="shared" ref="R235:R253" si="52">Q235*H235</f>
        <v>3.5000000000000001E-3</v>
      </c>
      <c r="S235" s="159">
        <v>0</v>
      </c>
      <c r="T235" s="160">
        <f t="shared" ref="T235:T253" si="53"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61" t="s">
        <v>292</v>
      </c>
      <c r="AT235" s="161" t="s">
        <v>282</v>
      </c>
      <c r="AU235" s="161" t="s">
        <v>84</v>
      </c>
      <c r="AY235" s="14" t="s">
        <v>163</v>
      </c>
      <c r="BE235" s="162">
        <f t="shared" ref="BE235:BE253" si="54">IF(N235="základná",J235,0)</f>
        <v>0</v>
      </c>
      <c r="BF235" s="162">
        <f t="shared" ref="BF235:BF253" si="55">IF(N235="znížená",J235,0)</f>
        <v>9.1999999999999993</v>
      </c>
      <c r="BG235" s="162">
        <f t="shared" ref="BG235:BG253" si="56">IF(N235="zákl. prenesená",J235,0)</f>
        <v>0</v>
      </c>
      <c r="BH235" s="162">
        <f t="shared" ref="BH235:BH253" si="57">IF(N235="zníž. prenesená",J235,0)</f>
        <v>0</v>
      </c>
      <c r="BI235" s="162">
        <f t="shared" ref="BI235:BI253" si="58">IF(N235="nulová",J235,0)</f>
        <v>0</v>
      </c>
      <c r="BJ235" s="14" t="s">
        <v>84</v>
      </c>
      <c r="BK235" s="163">
        <f t="shared" ref="BK235:BK253" si="59">ROUND(I235*H235,3)</f>
        <v>9.1999999999999993</v>
      </c>
      <c r="BL235" s="14" t="s">
        <v>209</v>
      </c>
      <c r="BM235" s="161" t="s">
        <v>918</v>
      </c>
    </row>
    <row r="236" spans="1:65" s="2" customFormat="1" ht="14.5" customHeight="1">
      <c r="A236" s="28"/>
      <c r="B236" s="150"/>
      <c r="C236" s="151" t="s">
        <v>227</v>
      </c>
      <c r="D236" s="151" t="s">
        <v>166</v>
      </c>
      <c r="E236" s="152" t="s">
        <v>919</v>
      </c>
      <c r="F236" s="153" t="s">
        <v>920</v>
      </c>
      <c r="G236" s="154" t="s">
        <v>700</v>
      </c>
      <c r="H236" s="155">
        <v>14</v>
      </c>
      <c r="I236" s="155">
        <v>3.3</v>
      </c>
      <c r="J236" s="155">
        <f t="shared" si="50"/>
        <v>46.2</v>
      </c>
      <c r="K236" s="156"/>
      <c r="L236" s="29"/>
      <c r="M236" s="157" t="s">
        <v>1</v>
      </c>
      <c r="N236" s="158" t="s">
        <v>37</v>
      </c>
      <c r="O236" s="159">
        <v>0</v>
      </c>
      <c r="P236" s="159">
        <f t="shared" si="51"/>
        <v>0</v>
      </c>
      <c r="Q236" s="159">
        <v>0</v>
      </c>
      <c r="R236" s="159">
        <f t="shared" si="52"/>
        <v>0</v>
      </c>
      <c r="S236" s="159">
        <v>0</v>
      </c>
      <c r="T236" s="160">
        <f t="shared" si="53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61" t="s">
        <v>209</v>
      </c>
      <c r="AT236" s="161" t="s">
        <v>166</v>
      </c>
      <c r="AU236" s="161" t="s">
        <v>84</v>
      </c>
      <c r="AY236" s="14" t="s">
        <v>163</v>
      </c>
      <c r="BE236" s="162">
        <f t="shared" si="54"/>
        <v>0</v>
      </c>
      <c r="BF236" s="162">
        <f t="shared" si="55"/>
        <v>46.2</v>
      </c>
      <c r="BG236" s="162">
        <f t="shared" si="56"/>
        <v>0</v>
      </c>
      <c r="BH236" s="162">
        <f t="shared" si="57"/>
        <v>0</v>
      </c>
      <c r="BI236" s="162">
        <f t="shared" si="58"/>
        <v>0</v>
      </c>
      <c r="BJ236" s="14" t="s">
        <v>84</v>
      </c>
      <c r="BK236" s="163">
        <f t="shared" si="59"/>
        <v>46.2</v>
      </c>
      <c r="BL236" s="14" t="s">
        <v>209</v>
      </c>
      <c r="BM236" s="161" t="s">
        <v>921</v>
      </c>
    </row>
    <row r="237" spans="1:65" s="2" customFormat="1" ht="14.5" customHeight="1">
      <c r="A237" s="28"/>
      <c r="B237" s="150"/>
      <c r="C237" s="164" t="s">
        <v>232</v>
      </c>
      <c r="D237" s="164" t="s">
        <v>282</v>
      </c>
      <c r="E237" s="165" t="s">
        <v>922</v>
      </c>
      <c r="F237" s="166" t="s">
        <v>923</v>
      </c>
      <c r="G237" s="167" t="s">
        <v>700</v>
      </c>
      <c r="H237" s="168">
        <v>14</v>
      </c>
      <c r="I237" s="168">
        <v>3.57</v>
      </c>
      <c r="J237" s="168">
        <f t="shared" si="50"/>
        <v>49.98</v>
      </c>
      <c r="K237" s="169"/>
      <c r="L237" s="170"/>
      <c r="M237" s="171" t="s">
        <v>1</v>
      </c>
      <c r="N237" s="172" t="s">
        <v>37</v>
      </c>
      <c r="O237" s="159">
        <v>0</v>
      </c>
      <c r="P237" s="159">
        <f t="shared" si="51"/>
        <v>0</v>
      </c>
      <c r="Q237" s="159">
        <v>0</v>
      </c>
      <c r="R237" s="159">
        <f t="shared" si="52"/>
        <v>0</v>
      </c>
      <c r="S237" s="159">
        <v>0</v>
      </c>
      <c r="T237" s="160">
        <f t="shared" si="53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61" t="s">
        <v>292</v>
      </c>
      <c r="AT237" s="161" t="s">
        <v>282</v>
      </c>
      <c r="AU237" s="161" t="s">
        <v>84</v>
      </c>
      <c r="AY237" s="14" t="s">
        <v>163</v>
      </c>
      <c r="BE237" s="162">
        <f t="shared" si="54"/>
        <v>0</v>
      </c>
      <c r="BF237" s="162">
        <f t="shared" si="55"/>
        <v>49.98</v>
      </c>
      <c r="BG237" s="162">
        <f t="shared" si="56"/>
        <v>0</v>
      </c>
      <c r="BH237" s="162">
        <f t="shared" si="57"/>
        <v>0</v>
      </c>
      <c r="BI237" s="162">
        <f t="shared" si="58"/>
        <v>0</v>
      </c>
      <c r="BJ237" s="14" t="s">
        <v>84</v>
      </c>
      <c r="BK237" s="163">
        <f t="shared" si="59"/>
        <v>49.98</v>
      </c>
      <c r="BL237" s="14" t="s">
        <v>209</v>
      </c>
      <c r="BM237" s="161" t="s">
        <v>924</v>
      </c>
    </row>
    <row r="238" spans="1:65" s="2" customFormat="1" ht="14.5" customHeight="1">
      <c r="A238" s="28"/>
      <c r="B238" s="150"/>
      <c r="C238" s="151" t="s">
        <v>236</v>
      </c>
      <c r="D238" s="151" t="s">
        <v>166</v>
      </c>
      <c r="E238" s="152" t="s">
        <v>925</v>
      </c>
      <c r="F238" s="153" t="s">
        <v>926</v>
      </c>
      <c r="G238" s="154" t="s">
        <v>700</v>
      </c>
      <c r="H238" s="155">
        <v>12</v>
      </c>
      <c r="I238" s="155">
        <v>4.0999999999999996</v>
      </c>
      <c r="J238" s="155">
        <f t="shared" si="50"/>
        <v>49.2</v>
      </c>
      <c r="K238" s="156"/>
      <c r="L238" s="29"/>
      <c r="M238" s="157" t="s">
        <v>1</v>
      </c>
      <c r="N238" s="158" t="s">
        <v>37</v>
      </c>
      <c r="O238" s="159">
        <v>0</v>
      </c>
      <c r="P238" s="159">
        <f t="shared" si="51"/>
        <v>0</v>
      </c>
      <c r="Q238" s="159">
        <v>0</v>
      </c>
      <c r="R238" s="159">
        <f t="shared" si="52"/>
        <v>0</v>
      </c>
      <c r="S238" s="159">
        <v>0</v>
      </c>
      <c r="T238" s="160">
        <f t="shared" si="53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61" t="s">
        <v>209</v>
      </c>
      <c r="AT238" s="161" t="s">
        <v>166</v>
      </c>
      <c r="AU238" s="161" t="s">
        <v>84</v>
      </c>
      <c r="AY238" s="14" t="s">
        <v>163</v>
      </c>
      <c r="BE238" s="162">
        <f t="shared" si="54"/>
        <v>0</v>
      </c>
      <c r="BF238" s="162">
        <f t="shared" si="55"/>
        <v>49.2</v>
      </c>
      <c r="BG238" s="162">
        <f t="shared" si="56"/>
        <v>0</v>
      </c>
      <c r="BH238" s="162">
        <f t="shared" si="57"/>
        <v>0</v>
      </c>
      <c r="BI238" s="162">
        <f t="shared" si="58"/>
        <v>0</v>
      </c>
      <c r="BJ238" s="14" t="s">
        <v>84</v>
      </c>
      <c r="BK238" s="163">
        <f t="shared" si="59"/>
        <v>49.2</v>
      </c>
      <c r="BL238" s="14" t="s">
        <v>209</v>
      </c>
      <c r="BM238" s="161" t="s">
        <v>927</v>
      </c>
    </row>
    <row r="239" spans="1:65" s="2" customFormat="1" ht="14.5" customHeight="1">
      <c r="A239" s="28"/>
      <c r="B239" s="150"/>
      <c r="C239" s="164" t="s">
        <v>300</v>
      </c>
      <c r="D239" s="164" t="s">
        <v>282</v>
      </c>
      <c r="E239" s="165" t="s">
        <v>928</v>
      </c>
      <c r="F239" s="166" t="s">
        <v>929</v>
      </c>
      <c r="G239" s="167" t="s">
        <v>700</v>
      </c>
      <c r="H239" s="168">
        <v>12</v>
      </c>
      <c r="I239" s="168">
        <v>4.8899999999999997</v>
      </c>
      <c r="J239" s="168">
        <f t="shared" si="50"/>
        <v>58.68</v>
      </c>
      <c r="K239" s="169"/>
      <c r="L239" s="170"/>
      <c r="M239" s="171" t="s">
        <v>1</v>
      </c>
      <c r="N239" s="172" t="s">
        <v>37</v>
      </c>
      <c r="O239" s="159">
        <v>0</v>
      </c>
      <c r="P239" s="159">
        <f t="shared" si="51"/>
        <v>0</v>
      </c>
      <c r="Q239" s="159">
        <v>0</v>
      </c>
      <c r="R239" s="159">
        <f t="shared" si="52"/>
        <v>0</v>
      </c>
      <c r="S239" s="159">
        <v>0</v>
      </c>
      <c r="T239" s="160">
        <f t="shared" si="53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61" t="s">
        <v>292</v>
      </c>
      <c r="AT239" s="161" t="s">
        <v>282</v>
      </c>
      <c r="AU239" s="161" t="s">
        <v>84</v>
      </c>
      <c r="AY239" s="14" t="s">
        <v>163</v>
      </c>
      <c r="BE239" s="162">
        <f t="shared" si="54"/>
        <v>0</v>
      </c>
      <c r="BF239" s="162">
        <f t="shared" si="55"/>
        <v>58.68</v>
      </c>
      <c r="BG239" s="162">
        <f t="shared" si="56"/>
        <v>0</v>
      </c>
      <c r="BH239" s="162">
        <f t="shared" si="57"/>
        <v>0</v>
      </c>
      <c r="BI239" s="162">
        <f t="shared" si="58"/>
        <v>0</v>
      </c>
      <c r="BJ239" s="14" t="s">
        <v>84</v>
      </c>
      <c r="BK239" s="163">
        <f t="shared" si="59"/>
        <v>58.68</v>
      </c>
      <c r="BL239" s="14" t="s">
        <v>209</v>
      </c>
      <c r="BM239" s="161" t="s">
        <v>930</v>
      </c>
    </row>
    <row r="240" spans="1:65" s="2" customFormat="1" ht="14.5" customHeight="1">
      <c r="A240" s="28"/>
      <c r="B240" s="150"/>
      <c r="C240" s="151" t="s">
        <v>304</v>
      </c>
      <c r="D240" s="151" t="s">
        <v>166</v>
      </c>
      <c r="E240" s="152" t="s">
        <v>931</v>
      </c>
      <c r="F240" s="153" t="s">
        <v>932</v>
      </c>
      <c r="G240" s="154" t="s">
        <v>700</v>
      </c>
      <c r="H240" s="155">
        <v>5</v>
      </c>
      <c r="I240" s="155">
        <v>4.5</v>
      </c>
      <c r="J240" s="155">
        <f t="shared" si="50"/>
        <v>22.5</v>
      </c>
      <c r="K240" s="156"/>
      <c r="L240" s="29"/>
      <c r="M240" s="157" t="s">
        <v>1</v>
      </c>
      <c r="N240" s="158" t="s">
        <v>37</v>
      </c>
      <c r="O240" s="159">
        <v>0</v>
      </c>
      <c r="P240" s="159">
        <f t="shared" si="51"/>
        <v>0</v>
      </c>
      <c r="Q240" s="159">
        <v>0</v>
      </c>
      <c r="R240" s="159">
        <f t="shared" si="52"/>
        <v>0</v>
      </c>
      <c r="S240" s="159">
        <v>0</v>
      </c>
      <c r="T240" s="160">
        <f t="shared" si="53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61" t="s">
        <v>209</v>
      </c>
      <c r="AT240" s="161" t="s">
        <v>166</v>
      </c>
      <c r="AU240" s="161" t="s">
        <v>84</v>
      </c>
      <c r="AY240" s="14" t="s">
        <v>163</v>
      </c>
      <c r="BE240" s="162">
        <f t="shared" si="54"/>
        <v>0</v>
      </c>
      <c r="BF240" s="162">
        <f t="shared" si="55"/>
        <v>22.5</v>
      </c>
      <c r="BG240" s="162">
        <f t="shared" si="56"/>
        <v>0</v>
      </c>
      <c r="BH240" s="162">
        <f t="shared" si="57"/>
        <v>0</v>
      </c>
      <c r="BI240" s="162">
        <f t="shared" si="58"/>
        <v>0</v>
      </c>
      <c r="BJ240" s="14" t="s">
        <v>84</v>
      </c>
      <c r="BK240" s="163">
        <f t="shared" si="59"/>
        <v>22.5</v>
      </c>
      <c r="BL240" s="14" t="s">
        <v>209</v>
      </c>
      <c r="BM240" s="161" t="s">
        <v>933</v>
      </c>
    </row>
    <row r="241" spans="1:65" s="2" customFormat="1" ht="14.5" customHeight="1">
      <c r="A241" s="28"/>
      <c r="B241" s="150"/>
      <c r="C241" s="164" t="s">
        <v>364</v>
      </c>
      <c r="D241" s="164" t="s">
        <v>282</v>
      </c>
      <c r="E241" s="165" t="s">
        <v>934</v>
      </c>
      <c r="F241" s="166" t="s">
        <v>935</v>
      </c>
      <c r="G241" s="167" t="s">
        <v>700</v>
      </c>
      <c r="H241" s="168">
        <v>4</v>
      </c>
      <c r="I241" s="168">
        <v>8.3800000000000008</v>
      </c>
      <c r="J241" s="168">
        <f t="shared" si="50"/>
        <v>33.520000000000003</v>
      </c>
      <c r="K241" s="169"/>
      <c r="L241" s="170"/>
      <c r="M241" s="171" t="s">
        <v>1</v>
      </c>
      <c r="N241" s="172" t="s">
        <v>37</v>
      </c>
      <c r="O241" s="159">
        <v>0</v>
      </c>
      <c r="P241" s="159">
        <f t="shared" si="51"/>
        <v>0</v>
      </c>
      <c r="Q241" s="159">
        <v>0</v>
      </c>
      <c r="R241" s="159">
        <f t="shared" si="52"/>
        <v>0</v>
      </c>
      <c r="S241" s="159">
        <v>0</v>
      </c>
      <c r="T241" s="160">
        <f t="shared" si="53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61" t="s">
        <v>292</v>
      </c>
      <c r="AT241" s="161" t="s">
        <v>282</v>
      </c>
      <c r="AU241" s="161" t="s">
        <v>84</v>
      </c>
      <c r="AY241" s="14" t="s">
        <v>163</v>
      </c>
      <c r="BE241" s="162">
        <f t="shared" si="54"/>
        <v>0</v>
      </c>
      <c r="BF241" s="162">
        <f t="shared" si="55"/>
        <v>33.520000000000003</v>
      </c>
      <c r="BG241" s="162">
        <f t="shared" si="56"/>
        <v>0</v>
      </c>
      <c r="BH241" s="162">
        <f t="shared" si="57"/>
        <v>0</v>
      </c>
      <c r="BI241" s="162">
        <f t="shared" si="58"/>
        <v>0</v>
      </c>
      <c r="BJ241" s="14" t="s">
        <v>84</v>
      </c>
      <c r="BK241" s="163">
        <f t="shared" si="59"/>
        <v>33.520000000000003</v>
      </c>
      <c r="BL241" s="14" t="s">
        <v>209</v>
      </c>
      <c r="BM241" s="161" t="s">
        <v>936</v>
      </c>
    </row>
    <row r="242" spans="1:65" s="2" customFormat="1" ht="14.5" customHeight="1">
      <c r="A242" s="28"/>
      <c r="B242" s="150"/>
      <c r="C242" s="164" t="s">
        <v>793</v>
      </c>
      <c r="D242" s="164" t="s">
        <v>282</v>
      </c>
      <c r="E242" s="165" t="s">
        <v>937</v>
      </c>
      <c r="F242" s="166" t="s">
        <v>938</v>
      </c>
      <c r="G242" s="167" t="s">
        <v>700</v>
      </c>
      <c r="H242" s="168">
        <v>1</v>
      </c>
      <c r="I242" s="168">
        <v>19.38</v>
      </c>
      <c r="J242" s="168">
        <f t="shared" si="50"/>
        <v>19.38</v>
      </c>
      <c r="K242" s="169"/>
      <c r="L242" s="170"/>
      <c r="M242" s="171" t="s">
        <v>1</v>
      </c>
      <c r="N242" s="172" t="s">
        <v>37</v>
      </c>
      <c r="O242" s="159">
        <v>0</v>
      </c>
      <c r="P242" s="159">
        <f t="shared" si="51"/>
        <v>0</v>
      </c>
      <c r="Q242" s="159">
        <v>0</v>
      </c>
      <c r="R242" s="159">
        <f t="shared" si="52"/>
        <v>0</v>
      </c>
      <c r="S242" s="159">
        <v>0</v>
      </c>
      <c r="T242" s="160">
        <f t="shared" si="53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61" t="s">
        <v>292</v>
      </c>
      <c r="AT242" s="161" t="s">
        <v>282</v>
      </c>
      <c r="AU242" s="161" t="s">
        <v>84</v>
      </c>
      <c r="AY242" s="14" t="s">
        <v>163</v>
      </c>
      <c r="BE242" s="162">
        <f t="shared" si="54"/>
        <v>0</v>
      </c>
      <c r="BF242" s="162">
        <f t="shared" si="55"/>
        <v>19.38</v>
      </c>
      <c r="BG242" s="162">
        <f t="shared" si="56"/>
        <v>0</v>
      </c>
      <c r="BH242" s="162">
        <f t="shared" si="57"/>
        <v>0</v>
      </c>
      <c r="BI242" s="162">
        <f t="shared" si="58"/>
        <v>0</v>
      </c>
      <c r="BJ242" s="14" t="s">
        <v>84</v>
      </c>
      <c r="BK242" s="163">
        <f t="shared" si="59"/>
        <v>19.38</v>
      </c>
      <c r="BL242" s="14" t="s">
        <v>209</v>
      </c>
      <c r="BM242" s="161" t="s">
        <v>939</v>
      </c>
    </row>
    <row r="243" spans="1:65" s="2" customFormat="1" ht="14.5" customHeight="1">
      <c r="A243" s="28"/>
      <c r="B243" s="150"/>
      <c r="C243" s="151" t="s">
        <v>940</v>
      </c>
      <c r="D243" s="151" t="s">
        <v>166</v>
      </c>
      <c r="E243" s="152" t="s">
        <v>941</v>
      </c>
      <c r="F243" s="153" t="s">
        <v>942</v>
      </c>
      <c r="G243" s="154" t="s">
        <v>700</v>
      </c>
      <c r="H243" s="155">
        <v>3</v>
      </c>
      <c r="I243" s="155">
        <v>5.03</v>
      </c>
      <c r="J243" s="155">
        <f t="shared" si="50"/>
        <v>15.09</v>
      </c>
      <c r="K243" s="156"/>
      <c r="L243" s="29"/>
      <c r="M243" s="157" t="s">
        <v>1</v>
      </c>
      <c r="N243" s="158" t="s">
        <v>37</v>
      </c>
      <c r="O243" s="159">
        <v>0</v>
      </c>
      <c r="P243" s="159">
        <f t="shared" si="51"/>
        <v>0</v>
      </c>
      <c r="Q243" s="159">
        <v>0</v>
      </c>
      <c r="R243" s="159">
        <f t="shared" si="52"/>
        <v>0</v>
      </c>
      <c r="S243" s="159">
        <v>0</v>
      </c>
      <c r="T243" s="160">
        <f t="shared" si="53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61" t="s">
        <v>209</v>
      </c>
      <c r="AT243" s="161" t="s">
        <v>166</v>
      </c>
      <c r="AU243" s="161" t="s">
        <v>84</v>
      </c>
      <c r="AY243" s="14" t="s">
        <v>163</v>
      </c>
      <c r="BE243" s="162">
        <f t="shared" si="54"/>
        <v>0</v>
      </c>
      <c r="BF243" s="162">
        <f t="shared" si="55"/>
        <v>15.09</v>
      </c>
      <c r="BG243" s="162">
        <f t="shared" si="56"/>
        <v>0</v>
      </c>
      <c r="BH243" s="162">
        <f t="shared" si="57"/>
        <v>0</v>
      </c>
      <c r="BI243" s="162">
        <f t="shared" si="58"/>
        <v>0</v>
      </c>
      <c r="BJ243" s="14" t="s">
        <v>84</v>
      </c>
      <c r="BK243" s="163">
        <f t="shared" si="59"/>
        <v>15.09</v>
      </c>
      <c r="BL243" s="14" t="s">
        <v>209</v>
      </c>
      <c r="BM243" s="161" t="s">
        <v>943</v>
      </c>
    </row>
    <row r="244" spans="1:65" s="2" customFormat="1" ht="14.5" customHeight="1">
      <c r="A244" s="28"/>
      <c r="B244" s="150"/>
      <c r="C244" s="164" t="s">
        <v>796</v>
      </c>
      <c r="D244" s="164" t="s">
        <v>282</v>
      </c>
      <c r="E244" s="165" t="s">
        <v>944</v>
      </c>
      <c r="F244" s="166" t="s">
        <v>945</v>
      </c>
      <c r="G244" s="167" t="s">
        <v>700</v>
      </c>
      <c r="H244" s="168">
        <v>3</v>
      </c>
      <c r="I244" s="168">
        <v>12.82</v>
      </c>
      <c r="J244" s="168">
        <f t="shared" si="50"/>
        <v>38.46</v>
      </c>
      <c r="K244" s="169"/>
      <c r="L244" s="170"/>
      <c r="M244" s="171" t="s">
        <v>1</v>
      </c>
      <c r="N244" s="172" t="s">
        <v>37</v>
      </c>
      <c r="O244" s="159">
        <v>0</v>
      </c>
      <c r="P244" s="159">
        <f t="shared" si="51"/>
        <v>0</v>
      </c>
      <c r="Q244" s="159">
        <v>0</v>
      </c>
      <c r="R244" s="159">
        <f t="shared" si="52"/>
        <v>0</v>
      </c>
      <c r="S244" s="159">
        <v>0</v>
      </c>
      <c r="T244" s="160">
        <f t="shared" si="53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61" t="s">
        <v>292</v>
      </c>
      <c r="AT244" s="161" t="s">
        <v>282</v>
      </c>
      <c r="AU244" s="161" t="s">
        <v>84</v>
      </c>
      <c r="AY244" s="14" t="s">
        <v>163</v>
      </c>
      <c r="BE244" s="162">
        <f t="shared" si="54"/>
        <v>0</v>
      </c>
      <c r="BF244" s="162">
        <f t="shared" si="55"/>
        <v>38.46</v>
      </c>
      <c r="BG244" s="162">
        <f t="shared" si="56"/>
        <v>0</v>
      </c>
      <c r="BH244" s="162">
        <f t="shared" si="57"/>
        <v>0</v>
      </c>
      <c r="BI244" s="162">
        <f t="shared" si="58"/>
        <v>0</v>
      </c>
      <c r="BJ244" s="14" t="s">
        <v>84</v>
      </c>
      <c r="BK244" s="163">
        <f t="shared" si="59"/>
        <v>38.46</v>
      </c>
      <c r="BL244" s="14" t="s">
        <v>209</v>
      </c>
      <c r="BM244" s="161" t="s">
        <v>946</v>
      </c>
    </row>
    <row r="245" spans="1:65" s="2" customFormat="1" ht="14.5" customHeight="1">
      <c r="A245" s="28"/>
      <c r="B245" s="150"/>
      <c r="C245" s="151" t="s">
        <v>947</v>
      </c>
      <c r="D245" s="151" t="s">
        <v>166</v>
      </c>
      <c r="E245" s="152" t="s">
        <v>948</v>
      </c>
      <c r="F245" s="153" t="s">
        <v>949</v>
      </c>
      <c r="G245" s="154" t="s">
        <v>700</v>
      </c>
      <c r="H245" s="155">
        <v>1</v>
      </c>
      <c r="I245" s="155">
        <v>139</v>
      </c>
      <c r="J245" s="155">
        <f t="shared" si="50"/>
        <v>139</v>
      </c>
      <c r="K245" s="156"/>
      <c r="L245" s="29"/>
      <c r="M245" s="157" t="s">
        <v>1</v>
      </c>
      <c r="N245" s="158" t="s">
        <v>37</v>
      </c>
      <c r="O245" s="159">
        <v>0</v>
      </c>
      <c r="P245" s="159">
        <f t="shared" si="51"/>
        <v>0</v>
      </c>
      <c r="Q245" s="159">
        <v>0</v>
      </c>
      <c r="R245" s="159">
        <f t="shared" si="52"/>
        <v>0</v>
      </c>
      <c r="S245" s="159">
        <v>0</v>
      </c>
      <c r="T245" s="160">
        <f t="shared" si="53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61" t="s">
        <v>209</v>
      </c>
      <c r="AT245" s="161" t="s">
        <v>166</v>
      </c>
      <c r="AU245" s="161" t="s">
        <v>84</v>
      </c>
      <c r="AY245" s="14" t="s">
        <v>163</v>
      </c>
      <c r="BE245" s="162">
        <f t="shared" si="54"/>
        <v>0</v>
      </c>
      <c r="BF245" s="162">
        <f t="shared" si="55"/>
        <v>139</v>
      </c>
      <c r="BG245" s="162">
        <f t="shared" si="56"/>
        <v>0</v>
      </c>
      <c r="BH245" s="162">
        <f t="shared" si="57"/>
        <v>0</v>
      </c>
      <c r="BI245" s="162">
        <f t="shared" si="58"/>
        <v>0</v>
      </c>
      <c r="BJ245" s="14" t="s">
        <v>84</v>
      </c>
      <c r="BK245" s="163">
        <f t="shared" si="59"/>
        <v>139</v>
      </c>
      <c r="BL245" s="14" t="s">
        <v>209</v>
      </c>
      <c r="BM245" s="161" t="s">
        <v>950</v>
      </c>
    </row>
    <row r="246" spans="1:65" s="2" customFormat="1" ht="14.5" customHeight="1">
      <c r="A246" s="28"/>
      <c r="B246" s="150"/>
      <c r="C246" s="164" t="s">
        <v>799</v>
      </c>
      <c r="D246" s="164" t="s">
        <v>282</v>
      </c>
      <c r="E246" s="165" t="s">
        <v>951</v>
      </c>
      <c r="F246" s="166" t="s">
        <v>952</v>
      </c>
      <c r="G246" s="167" t="s">
        <v>700</v>
      </c>
      <c r="H246" s="168">
        <v>1</v>
      </c>
      <c r="I246" s="168">
        <v>44.22</v>
      </c>
      <c r="J246" s="168">
        <f t="shared" si="50"/>
        <v>44.22</v>
      </c>
      <c r="K246" s="169"/>
      <c r="L246" s="170"/>
      <c r="M246" s="171" t="s">
        <v>1</v>
      </c>
      <c r="N246" s="172" t="s">
        <v>37</v>
      </c>
      <c r="O246" s="159">
        <v>0</v>
      </c>
      <c r="P246" s="159">
        <f t="shared" si="51"/>
        <v>0</v>
      </c>
      <c r="Q246" s="159">
        <v>0</v>
      </c>
      <c r="R246" s="159">
        <f t="shared" si="52"/>
        <v>0</v>
      </c>
      <c r="S246" s="159">
        <v>0</v>
      </c>
      <c r="T246" s="160">
        <f t="shared" si="53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61" t="s">
        <v>292</v>
      </c>
      <c r="AT246" s="161" t="s">
        <v>282</v>
      </c>
      <c r="AU246" s="161" t="s">
        <v>84</v>
      </c>
      <c r="AY246" s="14" t="s">
        <v>163</v>
      </c>
      <c r="BE246" s="162">
        <f t="shared" si="54"/>
        <v>0</v>
      </c>
      <c r="BF246" s="162">
        <f t="shared" si="55"/>
        <v>44.22</v>
      </c>
      <c r="BG246" s="162">
        <f t="shared" si="56"/>
        <v>0</v>
      </c>
      <c r="BH246" s="162">
        <f t="shared" si="57"/>
        <v>0</v>
      </c>
      <c r="BI246" s="162">
        <f t="shared" si="58"/>
        <v>0</v>
      </c>
      <c r="BJ246" s="14" t="s">
        <v>84</v>
      </c>
      <c r="BK246" s="163">
        <f t="shared" si="59"/>
        <v>44.22</v>
      </c>
      <c r="BL246" s="14" t="s">
        <v>209</v>
      </c>
      <c r="BM246" s="161" t="s">
        <v>953</v>
      </c>
    </row>
    <row r="247" spans="1:65" s="2" customFormat="1" ht="14.5" customHeight="1">
      <c r="A247" s="28"/>
      <c r="B247" s="150"/>
      <c r="C247" s="151" t="s">
        <v>954</v>
      </c>
      <c r="D247" s="151" t="s">
        <v>166</v>
      </c>
      <c r="E247" s="152" t="s">
        <v>955</v>
      </c>
      <c r="F247" s="153" t="s">
        <v>956</v>
      </c>
      <c r="G247" s="154" t="s">
        <v>700</v>
      </c>
      <c r="H247" s="155">
        <v>1</v>
      </c>
      <c r="I247" s="155">
        <v>8</v>
      </c>
      <c r="J247" s="155">
        <f t="shared" si="50"/>
        <v>8</v>
      </c>
      <c r="K247" s="156"/>
      <c r="L247" s="29"/>
      <c r="M247" s="157" t="s">
        <v>1</v>
      </c>
      <c r="N247" s="158" t="s">
        <v>37</v>
      </c>
      <c r="O247" s="159">
        <v>0</v>
      </c>
      <c r="P247" s="159">
        <f t="shared" si="51"/>
        <v>0</v>
      </c>
      <c r="Q247" s="159">
        <v>0</v>
      </c>
      <c r="R247" s="159">
        <f t="shared" si="52"/>
        <v>0</v>
      </c>
      <c r="S247" s="159">
        <v>0</v>
      </c>
      <c r="T247" s="160">
        <f t="shared" si="53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61" t="s">
        <v>209</v>
      </c>
      <c r="AT247" s="161" t="s">
        <v>166</v>
      </c>
      <c r="AU247" s="161" t="s">
        <v>84</v>
      </c>
      <c r="AY247" s="14" t="s">
        <v>163</v>
      </c>
      <c r="BE247" s="162">
        <f t="shared" si="54"/>
        <v>0</v>
      </c>
      <c r="BF247" s="162">
        <f t="shared" si="55"/>
        <v>8</v>
      </c>
      <c r="BG247" s="162">
        <f t="shared" si="56"/>
        <v>0</v>
      </c>
      <c r="BH247" s="162">
        <f t="shared" si="57"/>
        <v>0</v>
      </c>
      <c r="BI247" s="162">
        <f t="shared" si="58"/>
        <v>0</v>
      </c>
      <c r="BJ247" s="14" t="s">
        <v>84</v>
      </c>
      <c r="BK247" s="163">
        <f t="shared" si="59"/>
        <v>8</v>
      </c>
      <c r="BL247" s="14" t="s">
        <v>209</v>
      </c>
      <c r="BM247" s="161" t="s">
        <v>957</v>
      </c>
    </row>
    <row r="248" spans="1:65" s="2" customFormat="1" ht="14.5" customHeight="1">
      <c r="A248" s="28"/>
      <c r="B248" s="150"/>
      <c r="C248" s="164" t="s">
        <v>802</v>
      </c>
      <c r="D248" s="164" t="s">
        <v>282</v>
      </c>
      <c r="E248" s="165" t="s">
        <v>958</v>
      </c>
      <c r="F248" s="166" t="s">
        <v>959</v>
      </c>
      <c r="G248" s="167" t="s">
        <v>700</v>
      </c>
      <c r="H248" s="168">
        <v>1</v>
      </c>
      <c r="I248" s="168">
        <v>106.49</v>
      </c>
      <c r="J248" s="168">
        <f t="shared" si="50"/>
        <v>106.49</v>
      </c>
      <c r="K248" s="169"/>
      <c r="L248" s="170"/>
      <c r="M248" s="171" t="s">
        <v>1</v>
      </c>
      <c r="N248" s="172" t="s">
        <v>37</v>
      </c>
      <c r="O248" s="159">
        <v>0</v>
      </c>
      <c r="P248" s="159">
        <f t="shared" si="51"/>
        <v>0</v>
      </c>
      <c r="Q248" s="159">
        <v>0</v>
      </c>
      <c r="R248" s="159">
        <f t="shared" si="52"/>
        <v>0</v>
      </c>
      <c r="S248" s="159">
        <v>0</v>
      </c>
      <c r="T248" s="160">
        <f t="shared" si="53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61" t="s">
        <v>292</v>
      </c>
      <c r="AT248" s="161" t="s">
        <v>282</v>
      </c>
      <c r="AU248" s="161" t="s">
        <v>84</v>
      </c>
      <c r="AY248" s="14" t="s">
        <v>163</v>
      </c>
      <c r="BE248" s="162">
        <f t="shared" si="54"/>
        <v>0</v>
      </c>
      <c r="BF248" s="162">
        <f t="shared" si="55"/>
        <v>106.49</v>
      </c>
      <c r="BG248" s="162">
        <f t="shared" si="56"/>
        <v>0</v>
      </c>
      <c r="BH248" s="162">
        <f t="shared" si="57"/>
        <v>0</v>
      </c>
      <c r="BI248" s="162">
        <f t="shared" si="58"/>
        <v>0</v>
      </c>
      <c r="BJ248" s="14" t="s">
        <v>84</v>
      </c>
      <c r="BK248" s="163">
        <f t="shared" si="59"/>
        <v>106.49</v>
      </c>
      <c r="BL248" s="14" t="s">
        <v>209</v>
      </c>
      <c r="BM248" s="161" t="s">
        <v>960</v>
      </c>
    </row>
    <row r="249" spans="1:65" s="2" customFormat="1" ht="14.5" customHeight="1">
      <c r="A249" s="28"/>
      <c r="B249" s="150"/>
      <c r="C249" s="151" t="s">
        <v>961</v>
      </c>
      <c r="D249" s="151" t="s">
        <v>166</v>
      </c>
      <c r="E249" s="152" t="s">
        <v>962</v>
      </c>
      <c r="F249" s="153" t="s">
        <v>963</v>
      </c>
      <c r="G249" s="154" t="s">
        <v>230</v>
      </c>
      <c r="H249" s="155">
        <v>153</v>
      </c>
      <c r="I249" s="155">
        <v>1.31</v>
      </c>
      <c r="J249" s="155">
        <f t="shared" si="50"/>
        <v>200.43</v>
      </c>
      <c r="K249" s="156"/>
      <c r="L249" s="29"/>
      <c r="M249" s="157" t="s">
        <v>1</v>
      </c>
      <c r="N249" s="158" t="s">
        <v>37</v>
      </c>
      <c r="O249" s="159">
        <v>0</v>
      </c>
      <c r="P249" s="159">
        <f t="shared" si="51"/>
        <v>0</v>
      </c>
      <c r="Q249" s="159">
        <v>1.7000000000000001E-4</v>
      </c>
      <c r="R249" s="159">
        <f t="shared" si="52"/>
        <v>2.6010000000000002E-2</v>
      </c>
      <c r="S249" s="159">
        <v>0</v>
      </c>
      <c r="T249" s="160">
        <f t="shared" si="53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61" t="s">
        <v>209</v>
      </c>
      <c r="AT249" s="161" t="s">
        <v>166</v>
      </c>
      <c r="AU249" s="161" t="s">
        <v>84</v>
      </c>
      <c r="AY249" s="14" t="s">
        <v>163</v>
      </c>
      <c r="BE249" s="162">
        <f t="shared" si="54"/>
        <v>0</v>
      </c>
      <c r="BF249" s="162">
        <f t="shared" si="55"/>
        <v>200.43</v>
      </c>
      <c r="BG249" s="162">
        <f t="shared" si="56"/>
        <v>0</v>
      </c>
      <c r="BH249" s="162">
        <f t="shared" si="57"/>
        <v>0</v>
      </c>
      <c r="BI249" s="162">
        <f t="shared" si="58"/>
        <v>0</v>
      </c>
      <c r="BJ249" s="14" t="s">
        <v>84</v>
      </c>
      <c r="BK249" s="163">
        <f t="shared" si="59"/>
        <v>200.43</v>
      </c>
      <c r="BL249" s="14" t="s">
        <v>209</v>
      </c>
      <c r="BM249" s="161" t="s">
        <v>964</v>
      </c>
    </row>
    <row r="250" spans="1:65" s="2" customFormat="1" ht="14.5" customHeight="1">
      <c r="A250" s="28"/>
      <c r="B250" s="150"/>
      <c r="C250" s="151" t="s">
        <v>805</v>
      </c>
      <c r="D250" s="151" t="s">
        <v>166</v>
      </c>
      <c r="E250" s="152" t="s">
        <v>965</v>
      </c>
      <c r="F250" s="153" t="s">
        <v>966</v>
      </c>
      <c r="G250" s="154" t="s">
        <v>230</v>
      </c>
      <c r="H250" s="155">
        <v>0</v>
      </c>
      <c r="I250" s="155">
        <v>2.52</v>
      </c>
      <c r="J250" s="155">
        <f t="shared" si="50"/>
        <v>0</v>
      </c>
      <c r="K250" s="156"/>
      <c r="L250" s="29"/>
      <c r="M250" s="157" t="s">
        <v>1</v>
      </c>
      <c r="N250" s="158" t="s">
        <v>37</v>
      </c>
      <c r="O250" s="159">
        <v>0</v>
      </c>
      <c r="P250" s="159">
        <f t="shared" si="51"/>
        <v>0</v>
      </c>
      <c r="Q250" s="159">
        <v>3.4000000000000002E-4</v>
      </c>
      <c r="R250" s="159">
        <f t="shared" si="52"/>
        <v>0</v>
      </c>
      <c r="S250" s="159">
        <v>0</v>
      </c>
      <c r="T250" s="160">
        <f t="shared" si="53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61" t="s">
        <v>209</v>
      </c>
      <c r="AT250" s="161" t="s">
        <v>166</v>
      </c>
      <c r="AU250" s="161" t="s">
        <v>84</v>
      </c>
      <c r="AY250" s="14" t="s">
        <v>163</v>
      </c>
      <c r="BE250" s="162">
        <f t="shared" si="54"/>
        <v>0</v>
      </c>
      <c r="BF250" s="162">
        <f t="shared" si="55"/>
        <v>0</v>
      </c>
      <c r="BG250" s="162">
        <f t="shared" si="56"/>
        <v>0</v>
      </c>
      <c r="BH250" s="162">
        <f t="shared" si="57"/>
        <v>0</v>
      </c>
      <c r="BI250" s="162">
        <f t="shared" si="58"/>
        <v>0</v>
      </c>
      <c r="BJ250" s="14" t="s">
        <v>84</v>
      </c>
      <c r="BK250" s="163">
        <f t="shared" si="59"/>
        <v>0</v>
      </c>
      <c r="BL250" s="14" t="s">
        <v>209</v>
      </c>
      <c r="BM250" s="161" t="s">
        <v>967</v>
      </c>
    </row>
    <row r="251" spans="1:65" s="2" customFormat="1" ht="14.5" customHeight="1">
      <c r="A251" s="28"/>
      <c r="B251" s="150"/>
      <c r="C251" s="151" t="s">
        <v>968</v>
      </c>
      <c r="D251" s="151" t="s">
        <v>166</v>
      </c>
      <c r="E251" s="152" t="s">
        <v>969</v>
      </c>
      <c r="F251" s="153" t="s">
        <v>970</v>
      </c>
      <c r="G251" s="154" t="s">
        <v>230</v>
      </c>
      <c r="H251" s="155">
        <v>153</v>
      </c>
      <c r="I251" s="155">
        <v>0.92</v>
      </c>
      <c r="J251" s="155">
        <f t="shared" si="50"/>
        <v>140.76</v>
      </c>
      <c r="K251" s="156"/>
      <c r="L251" s="29"/>
      <c r="M251" s="157" t="s">
        <v>1</v>
      </c>
      <c r="N251" s="158" t="s">
        <v>37</v>
      </c>
      <c r="O251" s="159">
        <v>0</v>
      </c>
      <c r="P251" s="159">
        <f t="shared" si="51"/>
        <v>0</v>
      </c>
      <c r="Q251" s="159">
        <v>0</v>
      </c>
      <c r="R251" s="159">
        <f t="shared" si="52"/>
        <v>0</v>
      </c>
      <c r="S251" s="159">
        <v>0</v>
      </c>
      <c r="T251" s="160">
        <f t="shared" si="53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61" t="s">
        <v>209</v>
      </c>
      <c r="AT251" s="161" t="s">
        <v>166</v>
      </c>
      <c r="AU251" s="161" t="s">
        <v>84</v>
      </c>
      <c r="AY251" s="14" t="s">
        <v>163</v>
      </c>
      <c r="BE251" s="162">
        <f t="shared" si="54"/>
        <v>0</v>
      </c>
      <c r="BF251" s="162">
        <f t="shared" si="55"/>
        <v>140.76</v>
      </c>
      <c r="BG251" s="162">
        <f t="shared" si="56"/>
        <v>0</v>
      </c>
      <c r="BH251" s="162">
        <f t="shared" si="57"/>
        <v>0</v>
      </c>
      <c r="BI251" s="162">
        <f t="shared" si="58"/>
        <v>0</v>
      </c>
      <c r="BJ251" s="14" t="s">
        <v>84</v>
      </c>
      <c r="BK251" s="163">
        <f t="shared" si="59"/>
        <v>140.76</v>
      </c>
      <c r="BL251" s="14" t="s">
        <v>209</v>
      </c>
      <c r="BM251" s="161" t="s">
        <v>971</v>
      </c>
    </row>
    <row r="252" spans="1:65" s="2" customFormat="1" ht="24.25" customHeight="1">
      <c r="A252" s="28"/>
      <c r="B252" s="150"/>
      <c r="C252" s="151" t="s">
        <v>808</v>
      </c>
      <c r="D252" s="151" t="s">
        <v>166</v>
      </c>
      <c r="E252" s="152" t="s">
        <v>972</v>
      </c>
      <c r="F252" s="153" t="s">
        <v>973</v>
      </c>
      <c r="G252" s="154" t="s">
        <v>197</v>
      </c>
      <c r="H252" s="155">
        <v>1.06</v>
      </c>
      <c r="I252" s="155">
        <v>45.38</v>
      </c>
      <c r="J252" s="155">
        <f t="shared" si="50"/>
        <v>48.103000000000002</v>
      </c>
      <c r="K252" s="156"/>
      <c r="L252" s="29"/>
      <c r="M252" s="157" t="s">
        <v>1</v>
      </c>
      <c r="N252" s="158" t="s">
        <v>37</v>
      </c>
      <c r="O252" s="159">
        <v>0</v>
      </c>
      <c r="P252" s="159">
        <f t="shared" si="51"/>
        <v>0</v>
      </c>
      <c r="Q252" s="159">
        <v>0</v>
      </c>
      <c r="R252" s="159">
        <f t="shared" si="52"/>
        <v>0</v>
      </c>
      <c r="S252" s="159">
        <v>0</v>
      </c>
      <c r="T252" s="160">
        <f t="shared" si="53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61" t="s">
        <v>209</v>
      </c>
      <c r="AT252" s="161" t="s">
        <v>166</v>
      </c>
      <c r="AU252" s="161" t="s">
        <v>84</v>
      </c>
      <c r="AY252" s="14" t="s">
        <v>163</v>
      </c>
      <c r="BE252" s="162">
        <f t="shared" si="54"/>
        <v>0</v>
      </c>
      <c r="BF252" s="162">
        <f t="shared" si="55"/>
        <v>48.103000000000002</v>
      </c>
      <c r="BG252" s="162">
        <f t="shared" si="56"/>
        <v>0</v>
      </c>
      <c r="BH252" s="162">
        <f t="shared" si="57"/>
        <v>0</v>
      </c>
      <c r="BI252" s="162">
        <f t="shared" si="58"/>
        <v>0</v>
      </c>
      <c r="BJ252" s="14" t="s">
        <v>84</v>
      </c>
      <c r="BK252" s="163">
        <f t="shared" si="59"/>
        <v>48.103000000000002</v>
      </c>
      <c r="BL252" s="14" t="s">
        <v>209</v>
      </c>
      <c r="BM252" s="161" t="s">
        <v>974</v>
      </c>
    </row>
    <row r="253" spans="1:65" s="2" customFormat="1" ht="24.25" customHeight="1">
      <c r="A253" s="28"/>
      <c r="B253" s="150"/>
      <c r="C253" s="151" t="s">
        <v>975</v>
      </c>
      <c r="D253" s="151" t="s">
        <v>166</v>
      </c>
      <c r="E253" s="152" t="s">
        <v>976</v>
      </c>
      <c r="F253" s="153" t="s">
        <v>977</v>
      </c>
      <c r="G253" s="154" t="s">
        <v>755</v>
      </c>
      <c r="H253" s="155">
        <v>51.468000000000004</v>
      </c>
      <c r="I253" s="155">
        <v>0.6</v>
      </c>
      <c r="J253" s="155">
        <f t="shared" si="50"/>
        <v>30.881</v>
      </c>
      <c r="K253" s="156"/>
      <c r="L253" s="29"/>
      <c r="M253" s="157" t="s">
        <v>1</v>
      </c>
      <c r="N253" s="158" t="s">
        <v>37</v>
      </c>
      <c r="O253" s="159">
        <v>0</v>
      </c>
      <c r="P253" s="159">
        <f t="shared" si="51"/>
        <v>0</v>
      </c>
      <c r="Q253" s="159">
        <v>0</v>
      </c>
      <c r="R253" s="159">
        <f t="shared" si="52"/>
        <v>0</v>
      </c>
      <c r="S253" s="159">
        <v>0</v>
      </c>
      <c r="T253" s="160">
        <f t="shared" si="53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61" t="s">
        <v>209</v>
      </c>
      <c r="AT253" s="161" t="s">
        <v>166</v>
      </c>
      <c r="AU253" s="161" t="s">
        <v>84</v>
      </c>
      <c r="AY253" s="14" t="s">
        <v>163</v>
      </c>
      <c r="BE253" s="162">
        <f t="shared" si="54"/>
        <v>0</v>
      </c>
      <c r="BF253" s="162">
        <f t="shared" si="55"/>
        <v>30.881</v>
      </c>
      <c r="BG253" s="162">
        <f t="shared" si="56"/>
        <v>0</v>
      </c>
      <c r="BH253" s="162">
        <f t="shared" si="57"/>
        <v>0</v>
      </c>
      <c r="BI253" s="162">
        <f t="shared" si="58"/>
        <v>0</v>
      </c>
      <c r="BJ253" s="14" t="s">
        <v>84</v>
      </c>
      <c r="BK253" s="163">
        <f t="shared" si="59"/>
        <v>30.881</v>
      </c>
      <c r="BL253" s="14" t="s">
        <v>209</v>
      </c>
      <c r="BM253" s="161" t="s">
        <v>978</v>
      </c>
    </row>
    <row r="254" spans="1:65" s="12" customFormat="1" ht="22.9" customHeight="1">
      <c r="B254" s="138"/>
      <c r="D254" s="139" t="s">
        <v>70</v>
      </c>
      <c r="E254" s="148" t="s">
        <v>979</v>
      </c>
      <c r="F254" s="148" t="s">
        <v>980</v>
      </c>
      <c r="J254" s="149">
        <f>BK254</f>
        <v>16135.580999999995</v>
      </c>
      <c r="L254" s="138"/>
      <c r="M254" s="142"/>
      <c r="N254" s="143"/>
      <c r="O254" s="143"/>
      <c r="P254" s="144">
        <f>SUM(P255:P298)</f>
        <v>0</v>
      </c>
      <c r="Q254" s="143"/>
      <c r="R254" s="144">
        <f>SUM(R255:R298)</f>
        <v>0.37647000000000003</v>
      </c>
      <c r="S254" s="143"/>
      <c r="T254" s="145">
        <f>SUM(T255:T298)</f>
        <v>0.47400000000000003</v>
      </c>
      <c r="AR254" s="139" t="s">
        <v>84</v>
      </c>
      <c r="AT254" s="146" t="s">
        <v>70</v>
      </c>
      <c r="AU254" s="146" t="s">
        <v>78</v>
      </c>
      <c r="AY254" s="139" t="s">
        <v>163</v>
      </c>
      <c r="BK254" s="147">
        <f>SUM(BK255:BK298)</f>
        <v>16135.580999999995</v>
      </c>
    </row>
    <row r="255" spans="1:65" s="2" customFormat="1" ht="14.5" customHeight="1">
      <c r="A255" s="28"/>
      <c r="B255" s="150"/>
      <c r="C255" s="151" t="s">
        <v>811</v>
      </c>
      <c r="D255" s="151" t="s">
        <v>166</v>
      </c>
      <c r="E255" s="152" t="s">
        <v>981</v>
      </c>
      <c r="F255" s="153" t="s">
        <v>982</v>
      </c>
      <c r="G255" s="154" t="s">
        <v>839</v>
      </c>
      <c r="H255" s="155">
        <v>14</v>
      </c>
      <c r="I255" s="155">
        <v>6.09</v>
      </c>
      <c r="J255" s="155">
        <f t="shared" ref="J255:J298" si="60">ROUND(I255*H255,3)</f>
        <v>85.26</v>
      </c>
      <c r="K255" s="156"/>
      <c r="L255" s="29"/>
      <c r="M255" s="157" t="s">
        <v>1</v>
      </c>
      <c r="N255" s="158" t="s">
        <v>37</v>
      </c>
      <c r="O255" s="159">
        <v>0</v>
      </c>
      <c r="P255" s="159">
        <f t="shared" ref="P255:P298" si="61">O255*H255</f>
        <v>0</v>
      </c>
      <c r="Q255" s="159">
        <v>0</v>
      </c>
      <c r="R255" s="159">
        <f t="shared" ref="R255:R298" si="62">Q255*H255</f>
        <v>0</v>
      </c>
      <c r="S255" s="159">
        <v>1.9E-2</v>
      </c>
      <c r="T255" s="160">
        <f t="shared" ref="T255:T298" si="63">S255*H255</f>
        <v>0.26600000000000001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61" t="s">
        <v>209</v>
      </c>
      <c r="AT255" s="161" t="s">
        <v>166</v>
      </c>
      <c r="AU255" s="161" t="s">
        <v>84</v>
      </c>
      <c r="AY255" s="14" t="s">
        <v>163</v>
      </c>
      <c r="BE255" s="162">
        <f t="shared" ref="BE255:BE298" si="64">IF(N255="základná",J255,0)</f>
        <v>0</v>
      </c>
      <c r="BF255" s="162">
        <f t="shared" ref="BF255:BF298" si="65">IF(N255="znížená",J255,0)</f>
        <v>85.26</v>
      </c>
      <c r="BG255" s="162">
        <f t="shared" ref="BG255:BG298" si="66">IF(N255="zákl. prenesená",J255,0)</f>
        <v>0</v>
      </c>
      <c r="BH255" s="162">
        <f t="shared" ref="BH255:BH298" si="67">IF(N255="zníž. prenesená",J255,0)</f>
        <v>0</v>
      </c>
      <c r="BI255" s="162">
        <f t="shared" ref="BI255:BI298" si="68">IF(N255="nulová",J255,0)</f>
        <v>0</v>
      </c>
      <c r="BJ255" s="14" t="s">
        <v>84</v>
      </c>
      <c r="BK255" s="163">
        <f t="shared" ref="BK255:BK298" si="69">ROUND(I255*H255,3)</f>
        <v>85.26</v>
      </c>
      <c r="BL255" s="14" t="s">
        <v>209</v>
      </c>
      <c r="BM255" s="161" t="s">
        <v>983</v>
      </c>
    </row>
    <row r="256" spans="1:65" s="2" customFormat="1" ht="14.5" customHeight="1">
      <c r="A256" s="28"/>
      <c r="B256" s="150"/>
      <c r="C256" s="151" t="s">
        <v>984</v>
      </c>
      <c r="D256" s="151" t="s">
        <v>166</v>
      </c>
      <c r="E256" s="152" t="s">
        <v>985</v>
      </c>
      <c r="F256" s="153" t="s">
        <v>986</v>
      </c>
      <c r="G256" s="154" t="s">
        <v>839</v>
      </c>
      <c r="H256" s="155">
        <v>1</v>
      </c>
      <c r="I256" s="155">
        <v>16.66</v>
      </c>
      <c r="J256" s="155">
        <f t="shared" si="60"/>
        <v>16.66</v>
      </c>
      <c r="K256" s="156"/>
      <c r="L256" s="29"/>
      <c r="M256" s="157" t="s">
        <v>1</v>
      </c>
      <c r="N256" s="158" t="s">
        <v>37</v>
      </c>
      <c r="O256" s="159">
        <v>0</v>
      </c>
      <c r="P256" s="159">
        <f t="shared" si="61"/>
        <v>0</v>
      </c>
      <c r="Q256" s="159">
        <v>4.2999999999999999E-4</v>
      </c>
      <c r="R256" s="159">
        <f t="shared" si="62"/>
        <v>4.2999999999999999E-4</v>
      </c>
      <c r="S256" s="159">
        <v>0</v>
      </c>
      <c r="T256" s="160">
        <f t="shared" si="63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61" t="s">
        <v>209</v>
      </c>
      <c r="AT256" s="161" t="s">
        <v>166</v>
      </c>
      <c r="AU256" s="161" t="s">
        <v>84</v>
      </c>
      <c r="AY256" s="14" t="s">
        <v>163</v>
      </c>
      <c r="BE256" s="162">
        <f t="shared" si="64"/>
        <v>0</v>
      </c>
      <c r="BF256" s="162">
        <f t="shared" si="65"/>
        <v>16.66</v>
      </c>
      <c r="BG256" s="162">
        <f t="shared" si="66"/>
        <v>0</v>
      </c>
      <c r="BH256" s="162">
        <f t="shared" si="67"/>
        <v>0</v>
      </c>
      <c r="BI256" s="162">
        <f t="shared" si="68"/>
        <v>0</v>
      </c>
      <c r="BJ256" s="14" t="s">
        <v>84</v>
      </c>
      <c r="BK256" s="163">
        <f t="shared" si="69"/>
        <v>16.66</v>
      </c>
      <c r="BL256" s="14" t="s">
        <v>209</v>
      </c>
      <c r="BM256" s="161" t="s">
        <v>987</v>
      </c>
    </row>
    <row r="257" spans="1:65" s="2" customFormat="1" ht="24.25" customHeight="1">
      <c r="A257" s="28"/>
      <c r="B257" s="150"/>
      <c r="C257" s="164" t="s">
        <v>515</v>
      </c>
      <c r="D257" s="164" t="s">
        <v>282</v>
      </c>
      <c r="E257" s="165" t="s">
        <v>988</v>
      </c>
      <c r="F257" s="166" t="s">
        <v>989</v>
      </c>
      <c r="G257" s="167" t="s">
        <v>700</v>
      </c>
      <c r="H257" s="168">
        <v>1</v>
      </c>
      <c r="I257" s="168">
        <v>33.869999999999997</v>
      </c>
      <c r="J257" s="168">
        <f t="shared" si="60"/>
        <v>33.869999999999997</v>
      </c>
      <c r="K257" s="169"/>
      <c r="L257" s="170"/>
      <c r="M257" s="171" t="s">
        <v>1</v>
      </c>
      <c r="N257" s="172" t="s">
        <v>37</v>
      </c>
      <c r="O257" s="159">
        <v>0</v>
      </c>
      <c r="P257" s="159">
        <f t="shared" si="61"/>
        <v>0</v>
      </c>
      <c r="Q257" s="159">
        <v>3.0000000000000001E-3</v>
      </c>
      <c r="R257" s="159">
        <f t="shared" si="62"/>
        <v>3.0000000000000001E-3</v>
      </c>
      <c r="S257" s="159">
        <v>0</v>
      </c>
      <c r="T257" s="160">
        <f t="shared" si="63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61" t="s">
        <v>292</v>
      </c>
      <c r="AT257" s="161" t="s">
        <v>282</v>
      </c>
      <c r="AU257" s="161" t="s">
        <v>84</v>
      </c>
      <c r="AY257" s="14" t="s">
        <v>163</v>
      </c>
      <c r="BE257" s="162">
        <f t="shared" si="64"/>
        <v>0</v>
      </c>
      <c r="BF257" s="162">
        <f t="shared" si="65"/>
        <v>33.869999999999997</v>
      </c>
      <c r="BG257" s="162">
        <f t="shared" si="66"/>
        <v>0</v>
      </c>
      <c r="BH257" s="162">
        <f t="shared" si="67"/>
        <v>0</v>
      </c>
      <c r="BI257" s="162">
        <f t="shared" si="68"/>
        <v>0</v>
      </c>
      <c r="BJ257" s="14" t="s">
        <v>84</v>
      </c>
      <c r="BK257" s="163">
        <f t="shared" si="69"/>
        <v>33.869999999999997</v>
      </c>
      <c r="BL257" s="14" t="s">
        <v>209</v>
      </c>
      <c r="BM257" s="161" t="s">
        <v>990</v>
      </c>
    </row>
    <row r="258" spans="1:65" s="2" customFormat="1" ht="14.5" customHeight="1">
      <c r="A258" s="28"/>
      <c r="B258" s="150"/>
      <c r="C258" s="151" t="s">
        <v>519</v>
      </c>
      <c r="D258" s="151" t="s">
        <v>166</v>
      </c>
      <c r="E258" s="152" t="s">
        <v>991</v>
      </c>
      <c r="F258" s="153" t="s">
        <v>992</v>
      </c>
      <c r="G258" s="154" t="s">
        <v>700</v>
      </c>
      <c r="H258" s="155">
        <v>14</v>
      </c>
      <c r="I258" s="155">
        <v>34.03</v>
      </c>
      <c r="J258" s="155">
        <f t="shared" si="60"/>
        <v>476.42</v>
      </c>
      <c r="K258" s="156"/>
      <c r="L258" s="29"/>
      <c r="M258" s="157" t="s">
        <v>1</v>
      </c>
      <c r="N258" s="158" t="s">
        <v>37</v>
      </c>
      <c r="O258" s="159">
        <v>0</v>
      </c>
      <c r="P258" s="159">
        <f t="shared" si="61"/>
        <v>0</v>
      </c>
      <c r="Q258" s="159">
        <v>1.8699999999999999E-3</v>
      </c>
      <c r="R258" s="159">
        <f t="shared" si="62"/>
        <v>2.6179999999999998E-2</v>
      </c>
      <c r="S258" s="159">
        <v>0</v>
      </c>
      <c r="T258" s="160">
        <f t="shared" si="63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61" t="s">
        <v>209</v>
      </c>
      <c r="AT258" s="161" t="s">
        <v>166</v>
      </c>
      <c r="AU258" s="161" t="s">
        <v>84</v>
      </c>
      <c r="AY258" s="14" t="s">
        <v>163</v>
      </c>
      <c r="BE258" s="162">
        <f t="shared" si="64"/>
        <v>0</v>
      </c>
      <c r="BF258" s="162">
        <f t="shared" si="65"/>
        <v>476.42</v>
      </c>
      <c r="BG258" s="162">
        <f t="shared" si="66"/>
        <v>0</v>
      </c>
      <c r="BH258" s="162">
        <f t="shared" si="67"/>
        <v>0</v>
      </c>
      <c r="BI258" s="162">
        <f t="shared" si="68"/>
        <v>0</v>
      </c>
      <c r="BJ258" s="14" t="s">
        <v>84</v>
      </c>
      <c r="BK258" s="163">
        <f t="shared" si="69"/>
        <v>476.42</v>
      </c>
      <c r="BL258" s="14" t="s">
        <v>209</v>
      </c>
      <c r="BM258" s="161" t="s">
        <v>993</v>
      </c>
    </row>
    <row r="259" spans="1:65" s="2" customFormat="1" ht="14.5" customHeight="1">
      <c r="A259" s="28"/>
      <c r="B259" s="150"/>
      <c r="C259" s="164" t="s">
        <v>449</v>
      </c>
      <c r="D259" s="164" t="s">
        <v>282</v>
      </c>
      <c r="E259" s="165" t="s">
        <v>994</v>
      </c>
      <c r="F259" s="166" t="s">
        <v>995</v>
      </c>
      <c r="G259" s="167" t="s">
        <v>700</v>
      </c>
      <c r="H259" s="168">
        <v>12</v>
      </c>
      <c r="I259" s="168">
        <v>164</v>
      </c>
      <c r="J259" s="168">
        <f t="shared" si="60"/>
        <v>1968</v>
      </c>
      <c r="K259" s="169"/>
      <c r="L259" s="170"/>
      <c r="M259" s="171" t="s">
        <v>1</v>
      </c>
      <c r="N259" s="172" t="s">
        <v>37</v>
      </c>
      <c r="O259" s="159">
        <v>0</v>
      </c>
      <c r="P259" s="159">
        <f t="shared" si="61"/>
        <v>0</v>
      </c>
      <c r="Q259" s="159">
        <v>0</v>
      </c>
      <c r="R259" s="159">
        <f t="shared" si="62"/>
        <v>0</v>
      </c>
      <c r="S259" s="159">
        <v>0</v>
      </c>
      <c r="T259" s="160">
        <f t="shared" si="63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61" t="s">
        <v>292</v>
      </c>
      <c r="AT259" s="161" t="s">
        <v>282</v>
      </c>
      <c r="AU259" s="161" t="s">
        <v>84</v>
      </c>
      <c r="AY259" s="14" t="s">
        <v>163</v>
      </c>
      <c r="BE259" s="162">
        <f t="shared" si="64"/>
        <v>0</v>
      </c>
      <c r="BF259" s="162">
        <f t="shared" si="65"/>
        <v>1968</v>
      </c>
      <c r="BG259" s="162">
        <f t="shared" si="66"/>
        <v>0</v>
      </c>
      <c r="BH259" s="162">
        <f t="shared" si="67"/>
        <v>0</v>
      </c>
      <c r="BI259" s="162">
        <f t="shared" si="68"/>
        <v>0</v>
      </c>
      <c r="BJ259" s="14" t="s">
        <v>84</v>
      </c>
      <c r="BK259" s="163">
        <f t="shared" si="69"/>
        <v>1968</v>
      </c>
      <c r="BL259" s="14" t="s">
        <v>209</v>
      </c>
      <c r="BM259" s="161" t="s">
        <v>996</v>
      </c>
    </row>
    <row r="260" spans="1:65" s="2" customFormat="1" ht="14.5" customHeight="1">
      <c r="A260" s="28"/>
      <c r="B260" s="150"/>
      <c r="C260" s="164" t="s">
        <v>453</v>
      </c>
      <c r="D260" s="164" t="s">
        <v>282</v>
      </c>
      <c r="E260" s="165" t="s">
        <v>997</v>
      </c>
      <c r="F260" s="166" t="s">
        <v>998</v>
      </c>
      <c r="G260" s="167" t="s">
        <v>700</v>
      </c>
      <c r="H260" s="168">
        <v>2</v>
      </c>
      <c r="I260" s="168">
        <v>85.59</v>
      </c>
      <c r="J260" s="168">
        <f t="shared" si="60"/>
        <v>171.18</v>
      </c>
      <c r="K260" s="169"/>
      <c r="L260" s="170"/>
      <c r="M260" s="171" t="s">
        <v>1</v>
      </c>
      <c r="N260" s="172" t="s">
        <v>37</v>
      </c>
      <c r="O260" s="159">
        <v>0</v>
      </c>
      <c r="P260" s="159">
        <f t="shared" si="61"/>
        <v>0</v>
      </c>
      <c r="Q260" s="159">
        <v>0</v>
      </c>
      <c r="R260" s="159">
        <f t="shared" si="62"/>
        <v>0</v>
      </c>
      <c r="S260" s="159">
        <v>0</v>
      </c>
      <c r="T260" s="160">
        <f t="shared" si="63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61" t="s">
        <v>292</v>
      </c>
      <c r="AT260" s="161" t="s">
        <v>282</v>
      </c>
      <c r="AU260" s="161" t="s">
        <v>84</v>
      </c>
      <c r="AY260" s="14" t="s">
        <v>163</v>
      </c>
      <c r="BE260" s="162">
        <f t="shared" si="64"/>
        <v>0</v>
      </c>
      <c r="BF260" s="162">
        <f t="shared" si="65"/>
        <v>171.18</v>
      </c>
      <c r="BG260" s="162">
        <f t="shared" si="66"/>
        <v>0</v>
      </c>
      <c r="BH260" s="162">
        <f t="shared" si="67"/>
        <v>0</v>
      </c>
      <c r="BI260" s="162">
        <f t="shared" si="68"/>
        <v>0</v>
      </c>
      <c r="BJ260" s="14" t="s">
        <v>84</v>
      </c>
      <c r="BK260" s="163">
        <f t="shared" si="69"/>
        <v>171.18</v>
      </c>
      <c r="BL260" s="14" t="s">
        <v>209</v>
      </c>
      <c r="BM260" s="161" t="s">
        <v>999</v>
      </c>
    </row>
    <row r="261" spans="1:65" s="2" customFormat="1" ht="14.5" customHeight="1">
      <c r="A261" s="28"/>
      <c r="B261" s="150"/>
      <c r="C261" s="164" t="s">
        <v>457</v>
      </c>
      <c r="D261" s="164" t="s">
        <v>282</v>
      </c>
      <c r="E261" s="165" t="s">
        <v>1000</v>
      </c>
      <c r="F261" s="166" t="s">
        <v>1001</v>
      </c>
      <c r="G261" s="167" t="s">
        <v>700</v>
      </c>
      <c r="H261" s="168">
        <v>14</v>
      </c>
      <c r="I261" s="168">
        <v>162</v>
      </c>
      <c r="J261" s="168">
        <f t="shared" si="60"/>
        <v>2268</v>
      </c>
      <c r="K261" s="169"/>
      <c r="L261" s="170"/>
      <c r="M261" s="171" t="s">
        <v>1</v>
      </c>
      <c r="N261" s="172" t="s">
        <v>37</v>
      </c>
      <c r="O261" s="159">
        <v>0</v>
      </c>
      <c r="P261" s="159">
        <f t="shared" si="61"/>
        <v>0</v>
      </c>
      <c r="Q261" s="159">
        <v>0</v>
      </c>
      <c r="R261" s="159">
        <f t="shared" si="62"/>
        <v>0</v>
      </c>
      <c r="S261" s="159">
        <v>0</v>
      </c>
      <c r="T261" s="160">
        <f t="shared" si="63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61" t="s">
        <v>292</v>
      </c>
      <c r="AT261" s="161" t="s">
        <v>282</v>
      </c>
      <c r="AU261" s="161" t="s">
        <v>84</v>
      </c>
      <c r="AY261" s="14" t="s">
        <v>163</v>
      </c>
      <c r="BE261" s="162">
        <f t="shared" si="64"/>
        <v>0</v>
      </c>
      <c r="BF261" s="162">
        <f t="shared" si="65"/>
        <v>2268</v>
      </c>
      <c r="BG261" s="162">
        <f t="shared" si="66"/>
        <v>0</v>
      </c>
      <c r="BH261" s="162">
        <f t="shared" si="67"/>
        <v>0</v>
      </c>
      <c r="BI261" s="162">
        <f t="shared" si="68"/>
        <v>0</v>
      </c>
      <c r="BJ261" s="14" t="s">
        <v>84</v>
      </c>
      <c r="BK261" s="163">
        <f t="shared" si="69"/>
        <v>2268</v>
      </c>
      <c r="BL261" s="14" t="s">
        <v>209</v>
      </c>
      <c r="BM261" s="161" t="s">
        <v>1002</v>
      </c>
    </row>
    <row r="262" spans="1:65" s="2" customFormat="1" ht="14.5" customHeight="1">
      <c r="A262" s="28"/>
      <c r="B262" s="150"/>
      <c r="C262" s="151" t="s">
        <v>461</v>
      </c>
      <c r="D262" s="151" t="s">
        <v>166</v>
      </c>
      <c r="E262" s="152" t="s">
        <v>1003</v>
      </c>
      <c r="F262" s="153" t="s">
        <v>1004</v>
      </c>
      <c r="G262" s="154" t="s">
        <v>700</v>
      </c>
      <c r="H262" s="155">
        <v>14</v>
      </c>
      <c r="I262" s="155">
        <v>3.36</v>
      </c>
      <c r="J262" s="155">
        <f t="shared" si="60"/>
        <v>47.04</v>
      </c>
      <c r="K262" s="156"/>
      <c r="L262" s="29"/>
      <c r="M262" s="157" t="s">
        <v>1</v>
      </c>
      <c r="N262" s="158" t="s">
        <v>37</v>
      </c>
      <c r="O262" s="159">
        <v>0</v>
      </c>
      <c r="P262" s="159">
        <f t="shared" si="61"/>
        <v>0</v>
      </c>
      <c r="Q262" s="159">
        <v>2.9999999999999997E-4</v>
      </c>
      <c r="R262" s="159">
        <f t="shared" si="62"/>
        <v>4.1999999999999997E-3</v>
      </c>
      <c r="S262" s="159">
        <v>0</v>
      </c>
      <c r="T262" s="160">
        <f t="shared" si="63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61" t="s">
        <v>209</v>
      </c>
      <c r="AT262" s="161" t="s">
        <v>166</v>
      </c>
      <c r="AU262" s="161" t="s">
        <v>84</v>
      </c>
      <c r="AY262" s="14" t="s">
        <v>163</v>
      </c>
      <c r="BE262" s="162">
        <f t="shared" si="64"/>
        <v>0</v>
      </c>
      <c r="BF262" s="162">
        <f t="shared" si="65"/>
        <v>47.04</v>
      </c>
      <c r="BG262" s="162">
        <f t="shared" si="66"/>
        <v>0</v>
      </c>
      <c r="BH262" s="162">
        <f t="shared" si="67"/>
        <v>0</v>
      </c>
      <c r="BI262" s="162">
        <f t="shared" si="68"/>
        <v>0</v>
      </c>
      <c r="BJ262" s="14" t="s">
        <v>84</v>
      </c>
      <c r="BK262" s="163">
        <f t="shared" si="69"/>
        <v>47.04</v>
      </c>
      <c r="BL262" s="14" t="s">
        <v>209</v>
      </c>
      <c r="BM262" s="161" t="s">
        <v>1005</v>
      </c>
    </row>
    <row r="263" spans="1:65" s="2" customFormat="1" ht="14.5" customHeight="1">
      <c r="A263" s="28"/>
      <c r="B263" s="150"/>
      <c r="C263" s="151" t="s">
        <v>465</v>
      </c>
      <c r="D263" s="151" t="s">
        <v>166</v>
      </c>
      <c r="E263" s="152" t="s">
        <v>1006</v>
      </c>
      <c r="F263" s="153" t="s">
        <v>1007</v>
      </c>
      <c r="G263" s="154" t="s">
        <v>839</v>
      </c>
      <c r="H263" s="155">
        <v>10</v>
      </c>
      <c r="I263" s="155">
        <v>3.44</v>
      </c>
      <c r="J263" s="155">
        <f t="shared" si="60"/>
        <v>34.4</v>
      </c>
      <c r="K263" s="156"/>
      <c r="L263" s="29"/>
      <c r="M263" s="157" t="s">
        <v>1</v>
      </c>
      <c r="N263" s="158" t="s">
        <v>37</v>
      </c>
      <c r="O263" s="159">
        <v>0</v>
      </c>
      <c r="P263" s="159">
        <f t="shared" si="61"/>
        <v>0</v>
      </c>
      <c r="Q263" s="159">
        <v>0</v>
      </c>
      <c r="R263" s="159">
        <f t="shared" si="62"/>
        <v>0</v>
      </c>
      <c r="S263" s="159">
        <v>1.9E-2</v>
      </c>
      <c r="T263" s="160">
        <f t="shared" si="63"/>
        <v>0.19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61" t="s">
        <v>209</v>
      </c>
      <c r="AT263" s="161" t="s">
        <v>166</v>
      </c>
      <c r="AU263" s="161" t="s">
        <v>84</v>
      </c>
      <c r="AY263" s="14" t="s">
        <v>163</v>
      </c>
      <c r="BE263" s="162">
        <f t="shared" si="64"/>
        <v>0</v>
      </c>
      <c r="BF263" s="162">
        <f t="shared" si="65"/>
        <v>34.4</v>
      </c>
      <c r="BG263" s="162">
        <f t="shared" si="66"/>
        <v>0</v>
      </c>
      <c r="BH263" s="162">
        <f t="shared" si="67"/>
        <v>0</v>
      </c>
      <c r="BI263" s="162">
        <f t="shared" si="68"/>
        <v>0</v>
      </c>
      <c r="BJ263" s="14" t="s">
        <v>84</v>
      </c>
      <c r="BK263" s="163">
        <f t="shared" si="69"/>
        <v>34.4</v>
      </c>
      <c r="BL263" s="14" t="s">
        <v>209</v>
      </c>
      <c r="BM263" s="161" t="s">
        <v>1008</v>
      </c>
    </row>
    <row r="264" spans="1:65" s="2" customFormat="1" ht="14.5" customHeight="1">
      <c r="A264" s="28"/>
      <c r="B264" s="150"/>
      <c r="C264" s="151" t="s">
        <v>469</v>
      </c>
      <c r="D264" s="151" t="s">
        <v>166</v>
      </c>
      <c r="E264" s="152" t="s">
        <v>1009</v>
      </c>
      <c r="F264" s="153" t="s">
        <v>1010</v>
      </c>
      <c r="G264" s="154" t="s">
        <v>839</v>
      </c>
      <c r="H264" s="155">
        <v>19</v>
      </c>
      <c r="I264" s="155">
        <v>27</v>
      </c>
      <c r="J264" s="155">
        <f t="shared" si="60"/>
        <v>513</v>
      </c>
      <c r="K264" s="156"/>
      <c r="L264" s="29"/>
      <c r="M264" s="157" t="s">
        <v>1</v>
      </c>
      <c r="N264" s="158" t="s">
        <v>37</v>
      </c>
      <c r="O264" s="159">
        <v>0</v>
      </c>
      <c r="P264" s="159">
        <f t="shared" si="61"/>
        <v>0</v>
      </c>
      <c r="Q264" s="159">
        <v>2.0799999999999998E-3</v>
      </c>
      <c r="R264" s="159">
        <f t="shared" si="62"/>
        <v>3.952E-2</v>
      </c>
      <c r="S264" s="159">
        <v>0</v>
      </c>
      <c r="T264" s="160">
        <f t="shared" si="63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61" t="s">
        <v>209</v>
      </c>
      <c r="AT264" s="161" t="s">
        <v>166</v>
      </c>
      <c r="AU264" s="161" t="s">
        <v>84</v>
      </c>
      <c r="AY264" s="14" t="s">
        <v>163</v>
      </c>
      <c r="BE264" s="162">
        <f t="shared" si="64"/>
        <v>0</v>
      </c>
      <c r="BF264" s="162">
        <f t="shared" si="65"/>
        <v>513</v>
      </c>
      <c r="BG264" s="162">
        <f t="shared" si="66"/>
        <v>0</v>
      </c>
      <c r="BH264" s="162">
        <f t="shared" si="67"/>
        <v>0</v>
      </c>
      <c r="BI264" s="162">
        <f t="shared" si="68"/>
        <v>0</v>
      </c>
      <c r="BJ264" s="14" t="s">
        <v>84</v>
      </c>
      <c r="BK264" s="163">
        <f t="shared" si="69"/>
        <v>513</v>
      </c>
      <c r="BL264" s="14" t="s">
        <v>209</v>
      </c>
      <c r="BM264" s="161" t="s">
        <v>1011</v>
      </c>
    </row>
    <row r="265" spans="1:65" s="2" customFormat="1" ht="14.5" customHeight="1">
      <c r="A265" s="28"/>
      <c r="B265" s="150"/>
      <c r="C265" s="164" t="s">
        <v>473</v>
      </c>
      <c r="D265" s="164" t="s">
        <v>282</v>
      </c>
      <c r="E265" s="165" t="s">
        <v>1012</v>
      </c>
      <c r="F265" s="166" t="s">
        <v>1013</v>
      </c>
      <c r="G265" s="167" t="s">
        <v>700</v>
      </c>
      <c r="H265" s="168">
        <v>6</v>
      </c>
      <c r="I265" s="168">
        <v>36</v>
      </c>
      <c r="J265" s="168">
        <f t="shared" si="60"/>
        <v>216</v>
      </c>
      <c r="K265" s="169"/>
      <c r="L265" s="170"/>
      <c r="M265" s="171" t="s">
        <v>1</v>
      </c>
      <c r="N265" s="172" t="s">
        <v>37</v>
      </c>
      <c r="O265" s="159">
        <v>0</v>
      </c>
      <c r="P265" s="159">
        <f t="shared" si="61"/>
        <v>0</v>
      </c>
      <c r="Q265" s="159">
        <v>1.2999999999999999E-2</v>
      </c>
      <c r="R265" s="159">
        <f t="shared" si="62"/>
        <v>7.8E-2</v>
      </c>
      <c r="S265" s="159">
        <v>0</v>
      </c>
      <c r="T265" s="160">
        <f t="shared" si="63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61" t="s">
        <v>292</v>
      </c>
      <c r="AT265" s="161" t="s">
        <v>282</v>
      </c>
      <c r="AU265" s="161" t="s">
        <v>84</v>
      </c>
      <c r="AY265" s="14" t="s">
        <v>163</v>
      </c>
      <c r="BE265" s="162">
        <f t="shared" si="64"/>
        <v>0</v>
      </c>
      <c r="BF265" s="162">
        <f t="shared" si="65"/>
        <v>216</v>
      </c>
      <c r="BG265" s="162">
        <f t="shared" si="66"/>
        <v>0</v>
      </c>
      <c r="BH265" s="162">
        <f t="shared" si="67"/>
        <v>0</v>
      </c>
      <c r="BI265" s="162">
        <f t="shared" si="68"/>
        <v>0</v>
      </c>
      <c r="BJ265" s="14" t="s">
        <v>84</v>
      </c>
      <c r="BK265" s="163">
        <f t="shared" si="69"/>
        <v>216</v>
      </c>
      <c r="BL265" s="14" t="s">
        <v>209</v>
      </c>
      <c r="BM265" s="161" t="s">
        <v>1014</v>
      </c>
    </row>
    <row r="266" spans="1:65" s="2" customFormat="1" ht="14.5" customHeight="1">
      <c r="A266" s="28"/>
      <c r="B266" s="150"/>
      <c r="C266" s="164" t="s">
        <v>477</v>
      </c>
      <c r="D266" s="164" t="s">
        <v>282</v>
      </c>
      <c r="E266" s="165" t="s">
        <v>1015</v>
      </c>
      <c r="F266" s="166" t="s">
        <v>1016</v>
      </c>
      <c r="G266" s="167" t="s">
        <v>700</v>
      </c>
      <c r="H266" s="168">
        <v>13</v>
      </c>
      <c r="I266" s="168">
        <v>32.5</v>
      </c>
      <c r="J266" s="168">
        <f t="shared" si="60"/>
        <v>422.5</v>
      </c>
      <c r="K266" s="169"/>
      <c r="L266" s="170"/>
      <c r="M266" s="171" t="s">
        <v>1</v>
      </c>
      <c r="N266" s="172" t="s">
        <v>37</v>
      </c>
      <c r="O266" s="159">
        <v>0</v>
      </c>
      <c r="P266" s="159">
        <f t="shared" si="61"/>
        <v>0</v>
      </c>
      <c r="Q266" s="159">
        <v>1.0999999999999999E-2</v>
      </c>
      <c r="R266" s="159">
        <f t="shared" si="62"/>
        <v>0.14299999999999999</v>
      </c>
      <c r="S266" s="159">
        <v>0</v>
      </c>
      <c r="T266" s="160">
        <f t="shared" si="63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61" t="s">
        <v>292</v>
      </c>
      <c r="AT266" s="161" t="s">
        <v>282</v>
      </c>
      <c r="AU266" s="161" t="s">
        <v>84</v>
      </c>
      <c r="AY266" s="14" t="s">
        <v>163</v>
      </c>
      <c r="BE266" s="162">
        <f t="shared" si="64"/>
        <v>0</v>
      </c>
      <c r="BF266" s="162">
        <f t="shared" si="65"/>
        <v>422.5</v>
      </c>
      <c r="BG266" s="162">
        <f t="shared" si="66"/>
        <v>0</v>
      </c>
      <c r="BH266" s="162">
        <f t="shared" si="67"/>
        <v>0</v>
      </c>
      <c r="BI266" s="162">
        <f t="shared" si="68"/>
        <v>0</v>
      </c>
      <c r="BJ266" s="14" t="s">
        <v>84</v>
      </c>
      <c r="BK266" s="163">
        <f t="shared" si="69"/>
        <v>422.5</v>
      </c>
      <c r="BL266" s="14" t="s">
        <v>209</v>
      </c>
      <c r="BM266" s="161" t="s">
        <v>1017</v>
      </c>
    </row>
    <row r="267" spans="1:65" s="2" customFormat="1" ht="14.5" customHeight="1">
      <c r="A267" s="28"/>
      <c r="B267" s="150"/>
      <c r="C267" s="151" t="s">
        <v>481</v>
      </c>
      <c r="D267" s="151" t="s">
        <v>166</v>
      </c>
      <c r="E267" s="152" t="s">
        <v>1018</v>
      </c>
      <c r="F267" s="153" t="s">
        <v>1019</v>
      </c>
      <c r="G267" s="154" t="s">
        <v>839</v>
      </c>
      <c r="H267" s="155">
        <v>1</v>
      </c>
      <c r="I267" s="155">
        <v>2200</v>
      </c>
      <c r="J267" s="155">
        <f t="shared" si="60"/>
        <v>2200</v>
      </c>
      <c r="K267" s="156"/>
      <c r="L267" s="29"/>
      <c r="M267" s="157" t="s">
        <v>1</v>
      </c>
      <c r="N267" s="158" t="s">
        <v>37</v>
      </c>
      <c r="O267" s="159">
        <v>0</v>
      </c>
      <c r="P267" s="159">
        <f t="shared" si="61"/>
        <v>0</v>
      </c>
      <c r="Q267" s="159">
        <v>1.7000000000000001E-4</v>
      </c>
      <c r="R267" s="159">
        <f t="shared" si="62"/>
        <v>1.7000000000000001E-4</v>
      </c>
      <c r="S267" s="159">
        <v>0</v>
      </c>
      <c r="T267" s="160">
        <f t="shared" si="63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61" t="s">
        <v>209</v>
      </c>
      <c r="AT267" s="161" t="s">
        <v>166</v>
      </c>
      <c r="AU267" s="161" t="s">
        <v>84</v>
      </c>
      <c r="AY267" s="14" t="s">
        <v>163</v>
      </c>
      <c r="BE267" s="162">
        <f t="shared" si="64"/>
        <v>0</v>
      </c>
      <c r="BF267" s="162">
        <f t="shared" si="65"/>
        <v>2200</v>
      </c>
      <c r="BG267" s="162">
        <f t="shared" si="66"/>
        <v>0</v>
      </c>
      <c r="BH267" s="162">
        <f t="shared" si="67"/>
        <v>0</v>
      </c>
      <c r="BI267" s="162">
        <f t="shared" si="68"/>
        <v>0</v>
      </c>
      <c r="BJ267" s="14" t="s">
        <v>84</v>
      </c>
      <c r="BK267" s="163">
        <f t="shared" si="69"/>
        <v>2200</v>
      </c>
      <c r="BL267" s="14" t="s">
        <v>209</v>
      </c>
      <c r="BM267" s="161" t="s">
        <v>1020</v>
      </c>
    </row>
    <row r="268" spans="1:65" s="2" customFormat="1" ht="14.5" customHeight="1">
      <c r="A268" s="28"/>
      <c r="B268" s="150"/>
      <c r="C268" s="164" t="s">
        <v>485</v>
      </c>
      <c r="D268" s="164" t="s">
        <v>282</v>
      </c>
      <c r="E268" s="165" t="s">
        <v>1021</v>
      </c>
      <c r="F268" s="166" t="s">
        <v>1022</v>
      </c>
      <c r="G268" s="167" t="s">
        <v>700</v>
      </c>
      <c r="H268" s="168">
        <v>1</v>
      </c>
      <c r="I268" s="168">
        <v>2720</v>
      </c>
      <c r="J268" s="168">
        <f t="shared" si="60"/>
        <v>2720</v>
      </c>
      <c r="K268" s="169"/>
      <c r="L268" s="170"/>
      <c r="M268" s="171" t="s">
        <v>1</v>
      </c>
      <c r="N268" s="172" t="s">
        <v>37</v>
      </c>
      <c r="O268" s="159">
        <v>0</v>
      </c>
      <c r="P268" s="159">
        <f t="shared" si="61"/>
        <v>0</v>
      </c>
      <c r="Q268" s="159">
        <v>0</v>
      </c>
      <c r="R268" s="159">
        <f t="shared" si="62"/>
        <v>0</v>
      </c>
      <c r="S268" s="159">
        <v>0</v>
      </c>
      <c r="T268" s="160">
        <f t="shared" si="63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61" t="s">
        <v>292</v>
      </c>
      <c r="AT268" s="161" t="s">
        <v>282</v>
      </c>
      <c r="AU268" s="161" t="s">
        <v>84</v>
      </c>
      <c r="AY268" s="14" t="s">
        <v>163</v>
      </c>
      <c r="BE268" s="162">
        <f t="shared" si="64"/>
        <v>0</v>
      </c>
      <c r="BF268" s="162">
        <f t="shared" si="65"/>
        <v>2720</v>
      </c>
      <c r="BG268" s="162">
        <f t="shared" si="66"/>
        <v>0</v>
      </c>
      <c r="BH268" s="162">
        <f t="shared" si="67"/>
        <v>0</v>
      </c>
      <c r="BI268" s="162">
        <f t="shared" si="68"/>
        <v>0</v>
      </c>
      <c r="BJ268" s="14" t="s">
        <v>84</v>
      </c>
      <c r="BK268" s="163">
        <f t="shared" si="69"/>
        <v>2720</v>
      </c>
      <c r="BL268" s="14" t="s">
        <v>209</v>
      </c>
      <c r="BM268" s="161" t="s">
        <v>1023</v>
      </c>
    </row>
    <row r="269" spans="1:65" s="2" customFormat="1" ht="24.25" customHeight="1">
      <c r="A269" s="28"/>
      <c r="B269" s="150"/>
      <c r="C269" s="151" t="s">
        <v>489</v>
      </c>
      <c r="D269" s="151" t="s">
        <v>166</v>
      </c>
      <c r="E269" s="152" t="s">
        <v>1024</v>
      </c>
      <c r="F269" s="153" t="s">
        <v>1025</v>
      </c>
      <c r="G269" s="154" t="s">
        <v>839</v>
      </c>
      <c r="H269" s="155">
        <v>2</v>
      </c>
      <c r="I269" s="155">
        <v>36.19</v>
      </c>
      <c r="J269" s="155">
        <f t="shared" si="60"/>
        <v>72.38</v>
      </c>
      <c r="K269" s="156"/>
      <c r="L269" s="29"/>
      <c r="M269" s="157" t="s">
        <v>1</v>
      </c>
      <c r="N269" s="158" t="s">
        <v>37</v>
      </c>
      <c r="O269" s="159">
        <v>0</v>
      </c>
      <c r="P269" s="159">
        <f t="shared" si="61"/>
        <v>0</v>
      </c>
      <c r="Q269" s="159">
        <v>2.6199999999999999E-3</v>
      </c>
      <c r="R269" s="159">
        <f t="shared" si="62"/>
        <v>5.2399999999999999E-3</v>
      </c>
      <c r="S269" s="159">
        <v>0</v>
      </c>
      <c r="T269" s="160">
        <f t="shared" si="63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61" t="s">
        <v>209</v>
      </c>
      <c r="AT269" s="161" t="s">
        <v>166</v>
      </c>
      <c r="AU269" s="161" t="s">
        <v>84</v>
      </c>
      <c r="AY269" s="14" t="s">
        <v>163</v>
      </c>
      <c r="BE269" s="162">
        <f t="shared" si="64"/>
        <v>0</v>
      </c>
      <c r="BF269" s="162">
        <f t="shared" si="65"/>
        <v>72.38</v>
      </c>
      <c r="BG269" s="162">
        <f t="shared" si="66"/>
        <v>0</v>
      </c>
      <c r="BH269" s="162">
        <f t="shared" si="67"/>
        <v>0</v>
      </c>
      <c r="BI269" s="162">
        <f t="shared" si="68"/>
        <v>0</v>
      </c>
      <c r="BJ269" s="14" t="s">
        <v>84</v>
      </c>
      <c r="BK269" s="163">
        <f t="shared" si="69"/>
        <v>72.38</v>
      </c>
      <c r="BL269" s="14" t="s">
        <v>209</v>
      </c>
      <c r="BM269" s="161" t="s">
        <v>1026</v>
      </c>
    </row>
    <row r="270" spans="1:65" s="2" customFormat="1" ht="14.5" customHeight="1">
      <c r="A270" s="28"/>
      <c r="B270" s="150"/>
      <c r="C270" s="164" t="s">
        <v>493</v>
      </c>
      <c r="D270" s="164" t="s">
        <v>282</v>
      </c>
      <c r="E270" s="165" t="s">
        <v>1027</v>
      </c>
      <c r="F270" s="166" t="s">
        <v>1028</v>
      </c>
      <c r="G270" s="167" t="s">
        <v>700</v>
      </c>
      <c r="H270" s="168">
        <v>2</v>
      </c>
      <c r="I270" s="168">
        <v>19.989999999999998</v>
      </c>
      <c r="J270" s="168">
        <f t="shared" si="60"/>
        <v>39.979999999999997</v>
      </c>
      <c r="K270" s="169"/>
      <c r="L270" s="170"/>
      <c r="M270" s="171" t="s">
        <v>1</v>
      </c>
      <c r="N270" s="172" t="s">
        <v>37</v>
      </c>
      <c r="O270" s="159">
        <v>0</v>
      </c>
      <c r="P270" s="159">
        <f t="shared" si="61"/>
        <v>0</v>
      </c>
      <c r="Q270" s="159">
        <v>2E-3</v>
      </c>
      <c r="R270" s="159">
        <f t="shared" si="62"/>
        <v>4.0000000000000001E-3</v>
      </c>
      <c r="S270" s="159">
        <v>0</v>
      </c>
      <c r="T270" s="160">
        <f t="shared" si="63"/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61" t="s">
        <v>292</v>
      </c>
      <c r="AT270" s="161" t="s">
        <v>282</v>
      </c>
      <c r="AU270" s="161" t="s">
        <v>84</v>
      </c>
      <c r="AY270" s="14" t="s">
        <v>163</v>
      </c>
      <c r="BE270" s="162">
        <f t="shared" si="64"/>
        <v>0</v>
      </c>
      <c r="BF270" s="162">
        <f t="shared" si="65"/>
        <v>39.979999999999997</v>
      </c>
      <c r="BG270" s="162">
        <f t="shared" si="66"/>
        <v>0</v>
      </c>
      <c r="BH270" s="162">
        <f t="shared" si="67"/>
        <v>0</v>
      </c>
      <c r="BI270" s="162">
        <f t="shared" si="68"/>
        <v>0</v>
      </c>
      <c r="BJ270" s="14" t="s">
        <v>84</v>
      </c>
      <c r="BK270" s="163">
        <f t="shared" si="69"/>
        <v>39.979999999999997</v>
      </c>
      <c r="BL270" s="14" t="s">
        <v>209</v>
      </c>
      <c r="BM270" s="161" t="s">
        <v>1029</v>
      </c>
    </row>
    <row r="271" spans="1:65" s="2" customFormat="1" ht="14.5" customHeight="1">
      <c r="A271" s="28"/>
      <c r="B271" s="150"/>
      <c r="C271" s="164" t="s">
        <v>830</v>
      </c>
      <c r="D271" s="164" t="s">
        <v>282</v>
      </c>
      <c r="E271" s="165" t="s">
        <v>1030</v>
      </c>
      <c r="F271" s="166" t="s">
        <v>1031</v>
      </c>
      <c r="G271" s="167" t="s">
        <v>700</v>
      </c>
      <c r="H271" s="168">
        <v>2</v>
      </c>
      <c r="I271" s="168">
        <v>154.01</v>
      </c>
      <c r="J271" s="168">
        <f t="shared" si="60"/>
        <v>308.02</v>
      </c>
      <c r="K271" s="169"/>
      <c r="L271" s="170"/>
      <c r="M271" s="171" t="s">
        <v>1</v>
      </c>
      <c r="N271" s="172" t="s">
        <v>37</v>
      </c>
      <c r="O271" s="159">
        <v>0</v>
      </c>
      <c r="P271" s="159">
        <f t="shared" si="61"/>
        <v>0</v>
      </c>
      <c r="Q271" s="159">
        <v>1.4E-2</v>
      </c>
      <c r="R271" s="159">
        <f t="shared" si="62"/>
        <v>2.8000000000000001E-2</v>
      </c>
      <c r="S271" s="159">
        <v>0</v>
      </c>
      <c r="T271" s="160">
        <f t="shared" si="63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61" t="s">
        <v>292</v>
      </c>
      <c r="AT271" s="161" t="s">
        <v>282</v>
      </c>
      <c r="AU271" s="161" t="s">
        <v>84</v>
      </c>
      <c r="AY271" s="14" t="s">
        <v>163</v>
      </c>
      <c r="BE271" s="162">
        <f t="shared" si="64"/>
        <v>0</v>
      </c>
      <c r="BF271" s="162">
        <f t="shared" si="65"/>
        <v>308.02</v>
      </c>
      <c r="BG271" s="162">
        <f t="shared" si="66"/>
        <v>0</v>
      </c>
      <c r="BH271" s="162">
        <f t="shared" si="67"/>
        <v>0</v>
      </c>
      <c r="BI271" s="162">
        <f t="shared" si="68"/>
        <v>0</v>
      </c>
      <c r="BJ271" s="14" t="s">
        <v>84</v>
      </c>
      <c r="BK271" s="163">
        <f t="shared" si="69"/>
        <v>308.02</v>
      </c>
      <c r="BL271" s="14" t="s">
        <v>209</v>
      </c>
      <c r="BM271" s="161" t="s">
        <v>1032</v>
      </c>
    </row>
    <row r="272" spans="1:65" s="2" customFormat="1" ht="14.5" customHeight="1">
      <c r="A272" s="28"/>
      <c r="B272" s="150"/>
      <c r="C272" s="164" t="s">
        <v>1033</v>
      </c>
      <c r="D272" s="164" t="s">
        <v>282</v>
      </c>
      <c r="E272" s="165" t="s">
        <v>1034</v>
      </c>
      <c r="F272" s="166" t="s">
        <v>1035</v>
      </c>
      <c r="G272" s="167" t="s">
        <v>700</v>
      </c>
      <c r="H272" s="168">
        <v>2</v>
      </c>
      <c r="I272" s="168">
        <v>13.86</v>
      </c>
      <c r="J272" s="168">
        <f t="shared" si="60"/>
        <v>27.72</v>
      </c>
      <c r="K272" s="169"/>
      <c r="L272" s="170"/>
      <c r="M272" s="171" t="s">
        <v>1</v>
      </c>
      <c r="N272" s="172" t="s">
        <v>37</v>
      </c>
      <c r="O272" s="159">
        <v>0</v>
      </c>
      <c r="P272" s="159">
        <f t="shared" si="61"/>
        <v>0</v>
      </c>
      <c r="Q272" s="159">
        <v>0</v>
      </c>
      <c r="R272" s="159">
        <f t="shared" si="62"/>
        <v>0</v>
      </c>
      <c r="S272" s="159">
        <v>0</v>
      </c>
      <c r="T272" s="160">
        <f t="shared" si="63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61" t="s">
        <v>292</v>
      </c>
      <c r="AT272" s="161" t="s">
        <v>282</v>
      </c>
      <c r="AU272" s="161" t="s">
        <v>84</v>
      </c>
      <c r="AY272" s="14" t="s">
        <v>163</v>
      </c>
      <c r="BE272" s="162">
        <f t="shared" si="64"/>
        <v>0</v>
      </c>
      <c r="BF272" s="162">
        <f t="shared" si="65"/>
        <v>27.72</v>
      </c>
      <c r="BG272" s="162">
        <f t="shared" si="66"/>
        <v>0</v>
      </c>
      <c r="BH272" s="162">
        <f t="shared" si="67"/>
        <v>0</v>
      </c>
      <c r="BI272" s="162">
        <f t="shared" si="68"/>
        <v>0</v>
      </c>
      <c r="BJ272" s="14" t="s">
        <v>84</v>
      </c>
      <c r="BK272" s="163">
        <f t="shared" si="69"/>
        <v>27.72</v>
      </c>
      <c r="BL272" s="14" t="s">
        <v>209</v>
      </c>
      <c r="BM272" s="161" t="s">
        <v>1036</v>
      </c>
    </row>
    <row r="273" spans="1:65" s="2" customFormat="1" ht="24.25" customHeight="1">
      <c r="A273" s="28"/>
      <c r="B273" s="150"/>
      <c r="C273" s="151" t="s">
        <v>833</v>
      </c>
      <c r="D273" s="151" t="s">
        <v>166</v>
      </c>
      <c r="E273" s="152" t="s">
        <v>1037</v>
      </c>
      <c r="F273" s="153" t="s">
        <v>1038</v>
      </c>
      <c r="G273" s="154" t="s">
        <v>197</v>
      </c>
      <c r="H273" s="155">
        <v>1.244</v>
      </c>
      <c r="I273" s="155">
        <v>40.4</v>
      </c>
      <c r="J273" s="155">
        <f t="shared" si="60"/>
        <v>50.258000000000003</v>
      </c>
      <c r="K273" s="156"/>
      <c r="L273" s="29"/>
      <c r="M273" s="157" t="s">
        <v>1</v>
      </c>
      <c r="N273" s="158" t="s">
        <v>37</v>
      </c>
      <c r="O273" s="159">
        <v>0</v>
      </c>
      <c r="P273" s="159">
        <f t="shared" si="61"/>
        <v>0</v>
      </c>
      <c r="Q273" s="159">
        <v>0</v>
      </c>
      <c r="R273" s="159">
        <f t="shared" si="62"/>
        <v>0</v>
      </c>
      <c r="S273" s="159">
        <v>0</v>
      </c>
      <c r="T273" s="160">
        <f t="shared" si="63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61" t="s">
        <v>209</v>
      </c>
      <c r="AT273" s="161" t="s">
        <v>166</v>
      </c>
      <c r="AU273" s="161" t="s">
        <v>84</v>
      </c>
      <c r="AY273" s="14" t="s">
        <v>163</v>
      </c>
      <c r="BE273" s="162">
        <f t="shared" si="64"/>
        <v>0</v>
      </c>
      <c r="BF273" s="162">
        <f t="shared" si="65"/>
        <v>50.258000000000003</v>
      </c>
      <c r="BG273" s="162">
        <f t="shared" si="66"/>
        <v>0</v>
      </c>
      <c r="BH273" s="162">
        <f t="shared" si="67"/>
        <v>0</v>
      </c>
      <c r="BI273" s="162">
        <f t="shared" si="68"/>
        <v>0</v>
      </c>
      <c r="BJ273" s="14" t="s">
        <v>84</v>
      </c>
      <c r="BK273" s="163">
        <f t="shared" si="69"/>
        <v>50.258000000000003</v>
      </c>
      <c r="BL273" s="14" t="s">
        <v>209</v>
      </c>
      <c r="BM273" s="161" t="s">
        <v>1039</v>
      </c>
    </row>
    <row r="274" spans="1:65" s="2" customFormat="1" ht="14.5" customHeight="1">
      <c r="A274" s="28"/>
      <c r="B274" s="150"/>
      <c r="C274" s="151" t="s">
        <v>1040</v>
      </c>
      <c r="D274" s="151" t="s">
        <v>166</v>
      </c>
      <c r="E274" s="152" t="s">
        <v>1041</v>
      </c>
      <c r="F274" s="153" t="s">
        <v>1042</v>
      </c>
      <c r="G274" s="154" t="s">
        <v>700</v>
      </c>
      <c r="H274" s="155">
        <v>10</v>
      </c>
      <c r="I274" s="155">
        <v>1.25</v>
      </c>
      <c r="J274" s="155">
        <f t="shared" si="60"/>
        <v>12.5</v>
      </c>
      <c r="K274" s="156"/>
      <c r="L274" s="29"/>
      <c r="M274" s="157" t="s">
        <v>1</v>
      </c>
      <c r="N274" s="158" t="s">
        <v>37</v>
      </c>
      <c r="O274" s="159">
        <v>0</v>
      </c>
      <c r="P274" s="159">
        <f t="shared" si="61"/>
        <v>0</v>
      </c>
      <c r="Q274" s="159">
        <v>0</v>
      </c>
      <c r="R274" s="159">
        <f t="shared" si="62"/>
        <v>0</v>
      </c>
      <c r="S274" s="159">
        <v>0</v>
      </c>
      <c r="T274" s="160">
        <f t="shared" si="63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61" t="s">
        <v>209</v>
      </c>
      <c r="AT274" s="161" t="s">
        <v>166</v>
      </c>
      <c r="AU274" s="161" t="s">
        <v>84</v>
      </c>
      <c r="AY274" s="14" t="s">
        <v>163</v>
      </c>
      <c r="BE274" s="162">
        <f t="shared" si="64"/>
        <v>0</v>
      </c>
      <c r="BF274" s="162">
        <f t="shared" si="65"/>
        <v>12.5</v>
      </c>
      <c r="BG274" s="162">
        <f t="shared" si="66"/>
        <v>0</v>
      </c>
      <c r="BH274" s="162">
        <f t="shared" si="67"/>
        <v>0</v>
      </c>
      <c r="BI274" s="162">
        <f t="shared" si="68"/>
        <v>0</v>
      </c>
      <c r="BJ274" s="14" t="s">
        <v>84</v>
      </c>
      <c r="BK274" s="163">
        <f t="shared" si="69"/>
        <v>12.5</v>
      </c>
      <c r="BL274" s="14" t="s">
        <v>209</v>
      </c>
      <c r="BM274" s="161" t="s">
        <v>1043</v>
      </c>
    </row>
    <row r="275" spans="1:65" s="2" customFormat="1" ht="14.5" customHeight="1">
      <c r="A275" s="28"/>
      <c r="B275" s="150"/>
      <c r="C275" s="164" t="s">
        <v>836</v>
      </c>
      <c r="D275" s="164" t="s">
        <v>282</v>
      </c>
      <c r="E275" s="165" t="s">
        <v>1044</v>
      </c>
      <c r="F275" s="166" t="s">
        <v>1045</v>
      </c>
      <c r="G275" s="167" t="s">
        <v>700</v>
      </c>
      <c r="H275" s="168">
        <v>12</v>
      </c>
      <c r="I275" s="168">
        <v>15.5</v>
      </c>
      <c r="J275" s="168">
        <f t="shared" si="60"/>
        <v>186</v>
      </c>
      <c r="K275" s="169"/>
      <c r="L275" s="170"/>
      <c r="M275" s="171" t="s">
        <v>1</v>
      </c>
      <c r="N275" s="172" t="s">
        <v>37</v>
      </c>
      <c r="O275" s="159">
        <v>0</v>
      </c>
      <c r="P275" s="159">
        <f t="shared" si="61"/>
        <v>0</v>
      </c>
      <c r="Q275" s="159">
        <v>1E-3</v>
      </c>
      <c r="R275" s="159">
        <f t="shared" si="62"/>
        <v>1.2E-2</v>
      </c>
      <c r="S275" s="159">
        <v>0</v>
      </c>
      <c r="T275" s="160">
        <f t="shared" si="63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61" t="s">
        <v>292</v>
      </c>
      <c r="AT275" s="161" t="s">
        <v>282</v>
      </c>
      <c r="AU275" s="161" t="s">
        <v>84</v>
      </c>
      <c r="AY275" s="14" t="s">
        <v>163</v>
      </c>
      <c r="BE275" s="162">
        <f t="shared" si="64"/>
        <v>0</v>
      </c>
      <c r="BF275" s="162">
        <f t="shared" si="65"/>
        <v>186</v>
      </c>
      <c r="BG275" s="162">
        <f t="shared" si="66"/>
        <v>0</v>
      </c>
      <c r="BH275" s="162">
        <f t="shared" si="67"/>
        <v>0</v>
      </c>
      <c r="BI275" s="162">
        <f t="shared" si="68"/>
        <v>0</v>
      </c>
      <c r="BJ275" s="14" t="s">
        <v>84</v>
      </c>
      <c r="BK275" s="163">
        <f t="shared" si="69"/>
        <v>186</v>
      </c>
      <c r="BL275" s="14" t="s">
        <v>209</v>
      </c>
      <c r="BM275" s="161" t="s">
        <v>1046</v>
      </c>
    </row>
    <row r="276" spans="1:65" s="2" customFormat="1" ht="14.5" customHeight="1">
      <c r="A276" s="28"/>
      <c r="B276" s="150"/>
      <c r="C276" s="164" t="s">
        <v>1047</v>
      </c>
      <c r="D276" s="164" t="s">
        <v>282</v>
      </c>
      <c r="E276" s="165" t="s">
        <v>1048</v>
      </c>
      <c r="F276" s="166" t="s">
        <v>1049</v>
      </c>
      <c r="G276" s="167" t="s">
        <v>700</v>
      </c>
      <c r="H276" s="168">
        <v>15</v>
      </c>
      <c r="I276" s="168">
        <v>1.68</v>
      </c>
      <c r="J276" s="168">
        <f t="shared" si="60"/>
        <v>25.2</v>
      </c>
      <c r="K276" s="169"/>
      <c r="L276" s="170"/>
      <c r="M276" s="171" t="s">
        <v>1</v>
      </c>
      <c r="N276" s="172" t="s">
        <v>37</v>
      </c>
      <c r="O276" s="159">
        <v>0</v>
      </c>
      <c r="P276" s="159">
        <f t="shared" si="61"/>
        <v>0</v>
      </c>
      <c r="Q276" s="159">
        <v>0</v>
      </c>
      <c r="R276" s="159">
        <f t="shared" si="62"/>
        <v>0</v>
      </c>
      <c r="S276" s="159">
        <v>0</v>
      </c>
      <c r="T276" s="160">
        <f t="shared" si="63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61" t="s">
        <v>292</v>
      </c>
      <c r="AT276" s="161" t="s">
        <v>282</v>
      </c>
      <c r="AU276" s="161" t="s">
        <v>84</v>
      </c>
      <c r="AY276" s="14" t="s">
        <v>163</v>
      </c>
      <c r="BE276" s="162">
        <f t="shared" si="64"/>
        <v>0</v>
      </c>
      <c r="BF276" s="162">
        <f t="shared" si="65"/>
        <v>25.2</v>
      </c>
      <c r="BG276" s="162">
        <f t="shared" si="66"/>
        <v>0</v>
      </c>
      <c r="BH276" s="162">
        <f t="shared" si="67"/>
        <v>0</v>
      </c>
      <c r="BI276" s="162">
        <f t="shared" si="68"/>
        <v>0</v>
      </c>
      <c r="BJ276" s="14" t="s">
        <v>84</v>
      </c>
      <c r="BK276" s="163">
        <f t="shared" si="69"/>
        <v>25.2</v>
      </c>
      <c r="BL276" s="14" t="s">
        <v>209</v>
      </c>
      <c r="BM276" s="161" t="s">
        <v>1050</v>
      </c>
    </row>
    <row r="277" spans="1:65" s="2" customFormat="1" ht="14.5" customHeight="1">
      <c r="A277" s="28"/>
      <c r="B277" s="150"/>
      <c r="C277" s="164" t="s">
        <v>840</v>
      </c>
      <c r="D277" s="164" t="s">
        <v>282</v>
      </c>
      <c r="E277" s="165" t="s">
        <v>1051</v>
      </c>
      <c r="F277" s="166" t="s">
        <v>1052</v>
      </c>
      <c r="G277" s="167" t="s">
        <v>700</v>
      </c>
      <c r="H277" s="168">
        <v>14</v>
      </c>
      <c r="I277" s="168">
        <v>104</v>
      </c>
      <c r="J277" s="168">
        <f t="shared" si="60"/>
        <v>1456</v>
      </c>
      <c r="K277" s="169"/>
      <c r="L277" s="170"/>
      <c r="M277" s="171" t="s">
        <v>1</v>
      </c>
      <c r="N277" s="172" t="s">
        <v>37</v>
      </c>
      <c r="O277" s="159">
        <v>0</v>
      </c>
      <c r="P277" s="159">
        <f t="shared" si="61"/>
        <v>0</v>
      </c>
      <c r="Q277" s="159">
        <v>0</v>
      </c>
      <c r="R277" s="159">
        <f t="shared" si="62"/>
        <v>0</v>
      </c>
      <c r="S277" s="159">
        <v>0</v>
      </c>
      <c r="T277" s="160">
        <f t="shared" si="63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61" t="s">
        <v>292</v>
      </c>
      <c r="AT277" s="161" t="s">
        <v>282</v>
      </c>
      <c r="AU277" s="161" t="s">
        <v>84</v>
      </c>
      <c r="AY277" s="14" t="s">
        <v>163</v>
      </c>
      <c r="BE277" s="162">
        <f t="shared" si="64"/>
        <v>0</v>
      </c>
      <c r="BF277" s="162">
        <f t="shared" si="65"/>
        <v>1456</v>
      </c>
      <c r="BG277" s="162">
        <f t="shared" si="66"/>
        <v>0</v>
      </c>
      <c r="BH277" s="162">
        <f t="shared" si="67"/>
        <v>0</v>
      </c>
      <c r="BI277" s="162">
        <f t="shared" si="68"/>
        <v>0</v>
      </c>
      <c r="BJ277" s="14" t="s">
        <v>84</v>
      </c>
      <c r="BK277" s="163">
        <f t="shared" si="69"/>
        <v>1456</v>
      </c>
      <c r="BL277" s="14" t="s">
        <v>209</v>
      </c>
      <c r="BM277" s="161" t="s">
        <v>1053</v>
      </c>
    </row>
    <row r="278" spans="1:65" s="2" customFormat="1" ht="14.5" customHeight="1">
      <c r="A278" s="28"/>
      <c r="B278" s="150"/>
      <c r="C278" s="164" t="s">
        <v>1054</v>
      </c>
      <c r="D278" s="164" t="s">
        <v>282</v>
      </c>
      <c r="E278" s="165" t="s">
        <v>1055</v>
      </c>
      <c r="F278" s="166" t="s">
        <v>1056</v>
      </c>
      <c r="G278" s="167" t="s">
        <v>700</v>
      </c>
      <c r="H278" s="168">
        <v>4</v>
      </c>
      <c r="I278" s="168">
        <v>3.44</v>
      </c>
      <c r="J278" s="168">
        <f t="shared" si="60"/>
        <v>13.76</v>
      </c>
      <c r="K278" s="169"/>
      <c r="L278" s="170"/>
      <c r="M278" s="171" t="s">
        <v>1</v>
      </c>
      <c r="N278" s="172" t="s">
        <v>37</v>
      </c>
      <c r="O278" s="159">
        <v>0</v>
      </c>
      <c r="P278" s="159">
        <f t="shared" si="61"/>
        <v>0</v>
      </c>
      <c r="Q278" s="159">
        <v>0</v>
      </c>
      <c r="R278" s="159">
        <f t="shared" si="62"/>
        <v>0</v>
      </c>
      <c r="S278" s="159">
        <v>0</v>
      </c>
      <c r="T278" s="160">
        <f t="shared" si="63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61" t="s">
        <v>292</v>
      </c>
      <c r="AT278" s="161" t="s">
        <v>282</v>
      </c>
      <c r="AU278" s="161" t="s">
        <v>84</v>
      </c>
      <c r="AY278" s="14" t="s">
        <v>163</v>
      </c>
      <c r="BE278" s="162">
        <f t="shared" si="64"/>
        <v>0</v>
      </c>
      <c r="BF278" s="162">
        <f t="shared" si="65"/>
        <v>13.76</v>
      </c>
      <c r="BG278" s="162">
        <f t="shared" si="66"/>
        <v>0</v>
      </c>
      <c r="BH278" s="162">
        <f t="shared" si="67"/>
        <v>0</v>
      </c>
      <c r="BI278" s="162">
        <f t="shared" si="68"/>
        <v>0</v>
      </c>
      <c r="BJ278" s="14" t="s">
        <v>84</v>
      </c>
      <c r="BK278" s="163">
        <f t="shared" si="69"/>
        <v>13.76</v>
      </c>
      <c r="BL278" s="14" t="s">
        <v>209</v>
      </c>
      <c r="BM278" s="161" t="s">
        <v>1057</v>
      </c>
    </row>
    <row r="279" spans="1:65" s="2" customFormat="1" ht="14.5" customHeight="1">
      <c r="A279" s="28"/>
      <c r="B279" s="150"/>
      <c r="C279" s="151" t="s">
        <v>843</v>
      </c>
      <c r="D279" s="151" t="s">
        <v>166</v>
      </c>
      <c r="E279" s="152" t="s">
        <v>1058</v>
      </c>
      <c r="F279" s="153" t="s">
        <v>1059</v>
      </c>
      <c r="G279" s="154" t="s">
        <v>839</v>
      </c>
      <c r="H279" s="155">
        <v>36</v>
      </c>
      <c r="I279" s="155">
        <v>6.05</v>
      </c>
      <c r="J279" s="155">
        <f t="shared" si="60"/>
        <v>217.8</v>
      </c>
      <c r="K279" s="156"/>
      <c r="L279" s="29"/>
      <c r="M279" s="157" t="s">
        <v>1</v>
      </c>
      <c r="N279" s="158" t="s">
        <v>37</v>
      </c>
      <c r="O279" s="159">
        <v>0</v>
      </c>
      <c r="P279" s="159">
        <f t="shared" si="61"/>
        <v>0</v>
      </c>
      <c r="Q279" s="159">
        <v>4.0000000000000003E-5</v>
      </c>
      <c r="R279" s="159">
        <f t="shared" si="62"/>
        <v>1.4400000000000001E-3</v>
      </c>
      <c r="S279" s="159">
        <v>0</v>
      </c>
      <c r="T279" s="160">
        <f t="shared" si="63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61" t="s">
        <v>209</v>
      </c>
      <c r="AT279" s="161" t="s">
        <v>166</v>
      </c>
      <c r="AU279" s="161" t="s">
        <v>84</v>
      </c>
      <c r="AY279" s="14" t="s">
        <v>163</v>
      </c>
      <c r="BE279" s="162">
        <f t="shared" si="64"/>
        <v>0</v>
      </c>
      <c r="BF279" s="162">
        <f t="shared" si="65"/>
        <v>217.8</v>
      </c>
      <c r="BG279" s="162">
        <f t="shared" si="66"/>
        <v>0</v>
      </c>
      <c r="BH279" s="162">
        <f t="shared" si="67"/>
        <v>0</v>
      </c>
      <c r="BI279" s="162">
        <f t="shared" si="68"/>
        <v>0</v>
      </c>
      <c r="BJ279" s="14" t="s">
        <v>84</v>
      </c>
      <c r="BK279" s="163">
        <f t="shared" si="69"/>
        <v>217.8</v>
      </c>
      <c r="BL279" s="14" t="s">
        <v>209</v>
      </c>
      <c r="BM279" s="161" t="s">
        <v>1060</v>
      </c>
    </row>
    <row r="280" spans="1:65" s="2" customFormat="1" ht="14.5" customHeight="1">
      <c r="A280" s="28"/>
      <c r="B280" s="150"/>
      <c r="C280" s="151" t="s">
        <v>1061</v>
      </c>
      <c r="D280" s="151" t="s">
        <v>166</v>
      </c>
      <c r="E280" s="152" t="s">
        <v>1062</v>
      </c>
      <c r="F280" s="153" t="s">
        <v>1063</v>
      </c>
      <c r="G280" s="154" t="s">
        <v>839</v>
      </c>
      <c r="H280" s="155">
        <v>10</v>
      </c>
      <c r="I280" s="155">
        <v>2.04</v>
      </c>
      <c r="J280" s="155">
        <f t="shared" si="60"/>
        <v>20.399999999999999</v>
      </c>
      <c r="K280" s="156"/>
      <c r="L280" s="29"/>
      <c r="M280" s="157" t="s">
        <v>1</v>
      </c>
      <c r="N280" s="158" t="s">
        <v>37</v>
      </c>
      <c r="O280" s="159">
        <v>0</v>
      </c>
      <c r="P280" s="159">
        <f t="shared" si="61"/>
        <v>0</v>
      </c>
      <c r="Q280" s="159">
        <v>0</v>
      </c>
      <c r="R280" s="159">
        <f t="shared" si="62"/>
        <v>0</v>
      </c>
      <c r="S280" s="159">
        <v>1E-3</v>
      </c>
      <c r="T280" s="160">
        <f t="shared" si="63"/>
        <v>0.01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61" t="s">
        <v>209</v>
      </c>
      <c r="AT280" s="161" t="s">
        <v>166</v>
      </c>
      <c r="AU280" s="161" t="s">
        <v>84</v>
      </c>
      <c r="AY280" s="14" t="s">
        <v>163</v>
      </c>
      <c r="BE280" s="162">
        <f t="shared" si="64"/>
        <v>0</v>
      </c>
      <c r="BF280" s="162">
        <f t="shared" si="65"/>
        <v>20.399999999999999</v>
      </c>
      <c r="BG280" s="162">
        <f t="shared" si="66"/>
        <v>0</v>
      </c>
      <c r="BH280" s="162">
        <f t="shared" si="67"/>
        <v>0</v>
      </c>
      <c r="BI280" s="162">
        <f t="shared" si="68"/>
        <v>0</v>
      </c>
      <c r="BJ280" s="14" t="s">
        <v>84</v>
      </c>
      <c r="BK280" s="163">
        <f t="shared" si="69"/>
        <v>20.399999999999999</v>
      </c>
      <c r="BL280" s="14" t="s">
        <v>209</v>
      </c>
      <c r="BM280" s="161" t="s">
        <v>1064</v>
      </c>
    </row>
    <row r="281" spans="1:65" s="2" customFormat="1" ht="24.25" customHeight="1">
      <c r="A281" s="28"/>
      <c r="B281" s="150"/>
      <c r="C281" s="151" t="s">
        <v>846</v>
      </c>
      <c r="D281" s="151" t="s">
        <v>166</v>
      </c>
      <c r="E281" s="152" t="s">
        <v>1065</v>
      </c>
      <c r="F281" s="153" t="s">
        <v>1066</v>
      </c>
      <c r="G281" s="154" t="s">
        <v>700</v>
      </c>
      <c r="H281" s="155">
        <v>6</v>
      </c>
      <c r="I281" s="155">
        <v>6.75</v>
      </c>
      <c r="J281" s="155">
        <f t="shared" si="60"/>
        <v>40.5</v>
      </c>
      <c r="K281" s="156"/>
      <c r="L281" s="29"/>
      <c r="M281" s="157" t="s">
        <v>1</v>
      </c>
      <c r="N281" s="158" t="s">
        <v>37</v>
      </c>
      <c r="O281" s="159">
        <v>0</v>
      </c>
      <c r="P281" s="159">
        <f t="shared" si="61"/>
        <v>0</v>
      </c>
      <c r="Q281" s="159">
        <v>0</v>
      </c>
      <c r="R281" s="159">
        <f t="shared" si="62"/>
        <v>0</v>
      </c>
      <c r="S281" s="159">
        <v>0</v>
      </c>
      <c r="T281" s="160">
        <f t="shared" si="63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61" t="s">
        <v>209</v>
      </c>
      <c r="AT281" s="161" t="s">
        <v>166</v>
      </c>
      <c r="AU281" s="161" t="s">
        <v>84</v>
      </c>
      <c r="AY281" s="14" t="s">
        <v>163</v>
      </c>
      <c r="BE281" s="162">
        <f t="shared" si="64"/>
        <v>0</v>
      </c>
      <c r="BF281" s="162">
        <f t="shared" si="65"/>
        <v>40.5</v>
      </c>
      <c r="BG281" s="162">
        <f t="shared" si="66"/>
        <v>0</v>
      </c>
      <c r="BH281" s="162">
        <f t="shared" si="67"/>
        <v>0</v>
      </c>
      <c r="BI281" s="162">
        <f t="shared" si="68"/>
        <v>0</v>
      </c>
      <c r="BJ281" s="14" t="s">
        <v>84</v>
      </c>
      <c r="BK281" s="163">
        <f t="shared" si="69"/>
        <v>40.5</v>
      </c>
      <c r="BL281" s="14" t="s">
        <v>209</v>
      </c>
      <c r="BM281" s="161" t="s">
        <v>1067</v>
      </c>
    </row>
    <row r="282" spans="1:65" s="2" customFormat="1" ht="14.5" customHeight="1">
      <c r="A282" s="28"/>
      <c r="B282" s="150"/>
      <c r="C282" s="164" t="s">
        <v>1068</v>
      </c>
      <c r="D282" s="164" t="s">
        <v>282</v>
      </c>
      <c r="E282" s="165" t="s">
        <v>1069</v>
      </c>
      <c r="F282" s="166" t="s">
        <v>1070</v>
      </c>
      <c r="G282" s="167" t="s">
        <v>700</v>
      </c>
      <c r="H282" s="168">
        <v>6</v>
      </c>
      <c r="I282" s="168">
        <v>54.68</v>
      </c>
      <c r="J282" s="168">
        <f t="shared" si="60"/>
        <v>328.08</v>
      </c>
      <c r="K282" s="169"/>
      <c r="L282" s="170"/>
      <c r="M282" s="171" t="s">
        <v>1</v>
      </c>
      <c r="N282" s="172" t="s">
        <v>37</v>
      </c>
      <c r="O282" s="159">
        <v>0</v>
      </c>
      <c r="P282" s="159">
        <f t="shared" si="61"/>
        <v>0</v>
      </c>
      <c r="Q282" s="159">
        <v>1E-3</v>
      </c>
      <c r="R282" s="159">
        <f t="shared" si="62"/>
        <v>6.0000000000000001E-3</v>
      </c>
      <c r="S282" s="159">
        <v>0</v>
      </c>
      <c r="T282" s="160">
        <f t="shared" si="63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61" t="s">
        <v>292</v>
      </c>
      <c r="AT282" s="161" t="s">
        <v>282</v>
      </c>
      <c r="AU282" s="161" t="s">
        <v>84</v>
      </c>
      <c r="AY282" s="14" t="s">
        <v>163</v>
      </c>
      <c r="BE282" s="162">
        <f t="shared" si="64"/>
        <v>0</v>
      </c>
      <c r="BF282" s="162">
        <f t="shared" si="65"/>
        <v>328.08</v>
      </c>
      <c r="BG282" s="162">
        <f t="shared" si="66"/>
        <v>0</v>
      </c>
      <c r="BH282" s="162">
        <f t="shared" si="67"/>
        <v>0</v>
      </c>
      <c r="BI282" s="162">
        <f t="shared" si="68"/>
        <v>0</v>
      </c>
      <c r="BJ282" s="14" t="s">
        <v>84</v>
      </c>
      <c r="BK282" s="163">
        <f t="shared" si="69"/>
        <v>328.08</v>
      </c>
      <c r="BL282" s="14" t="s">
        <v>209</v>
      </c>
      <c r="BM282" s="161" t="s">
        <v>1071</v>
      </c>
    </row>
    <row r="283" spans="1:65" s="2" customFormat="1" ht="14.5" customHeight="1">
      <c r="A283" s="28"/>
      <c r="B283" s="150"/>
      <c r="C283" s="151" t="s">
        <v>849</v>
      </c>
      <c r="D283" s="151" t="s">
        <v>166</v>
      </c>
      <c r="E283" s="152" t="s">
        <v>1072</v>
      </c>
      <c r="F283" s="153" t="s">
        <v>1073</v>
      </c>
      <c r="G283" s="154" t="s">
        <v>839</v>
      </c>
      <c r="H283" s="155">
        <v>2</v>
      </c>
      <c r="I283" s="155">
        <v>12.51</v>
      </c>
      <c r="J283" s="155">
        <f t="shared" si="60"/>
        <v>25.02</v>
      </c>
      <c r="K283" s="156"/>
      <c r="L283" s="29"/>
      <c r="M283" s="157" t="s">
        <v>1</v>
      </c>
      <c r="N283" s="158" t="s">
        <v>37</v>
      </c>
      <c r="O283" s="159">
        <v>0</v>
      </c>
      <c r="P283" s="159">
        <f t="shared" si="61"/>
        <v>0</v>
      </c>
      <c r="Q283" s="159">
        <v>3.4000000000000002E-4</v>
      </c>
      <c r="R283" s="159">
        <f t="shared" si="62"/>
        <v>6.8000000000000005E-4</v>
      </c>
      <c r="S283" s="159">
        <v>0</v>
      </c>
      <c r="T283" s="160">
        <f t="shared" si="63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61" t="s">
        <v>209</v>
      </c>
      <c r="AT283" s="161" t="s">
        <v>166</v>
      </c>
      <c r="AU283" s="161" t="s">
        <v>84</v>
      </c>
      <c r="AY283" s="14" t="s">
        <v>163</v>
      </c>
      <c r="BE283" s="162">
        <f t="shared" si="64"/>
        <v>0</v>
      </c>
      <c r="BF283" s="162">
        <f t="shared" si="65"/>
        <v>25.02</v>
      </c>
      <c r="BG283" s="162">
        <f t="shared" si="66"/>
        <v>0</v>
      </c>
      <c r="BH283" s="162">
        <f t="shared" si="67"/>
        <v>0</v>
      </c>
      <c r="BI283" s="162">
        <f t="shared" si="68"/>
        <v>0</v>
      </c>
      <c r="BJ283" s="14" t="s">
        <v>84</v>
      </c>
      <c r="BK283" s="163">
        <f t="shared" si="69"/>
        <v>25.02</v>
      </c>
      <c r="BL283" s="14" t="s">
        <v>209</v>
      </c>
      <c r="BM283" s="161" t="s">
        <v>1074</v>
      </c>
    </row>
    <row r="284" spans="1:65" s="2" customFormat="1" ht="14.5" customHeight="1">
      <c r="A284" s="28"/>
      <c r="B284" s="150"/>
      <c r="C284" s="164" t="s">
        <v>1075</v>
      </c>
      <c r="D284" s="164" t="s">
        <v>282</v>
      </c>
      <c r="E284" s="165" t="s">
        <v>1076</v>
      </c>
      <c r="F284" s="166" t="s">
        <v>1077</v>
      </c>
      <c r="G284" s="167" t="s">
        <v>700</v>
      </c>
      <c r="H284" s="168">
        <v>2</v>
      </c>
      <c r="I284" s="168">
        <v>70.430000000000007</v>
      </c>
      <c r="J284" s="168">
        <f t="shared" si="60"/>
        <v>140.86000000000001</v>
      </c>
      <c r="K284" s="169"/>
      <c r="L284" s="170"/>
      <c r="M284" s="171" t="s">
        <v>1</v>
      </c>
      <c r="N284" s="172" t="s">
        <v>37</v>
      </c>
      <c r="O284" s="159">
        <v>0</v>
      </c>
      <c r="P284" s="159">
        <f t="shared" si="61"/>
        <v>0</v>
      </c>
      <c r="Q284" s="159">
        <v>1.33E-3</v>
      </c>
      <c r="R284" s="159">
        <f t="shared" si="62"/>
        <v>2.66E-3</v>
      </c>
      <c r="S284" s="159">
        <v>0</v>
      </c>
      <c r="T284" s="160">
        <f t="shared" si="63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61" t="s">
        <v>292</v>
      </c>
      <c r="AT284" s="161" t="s">
        <v>282</v>
      </c>
      <c r="AU284" s="161" t="s">
        <v>84</v>
      </c>
      <c r="AY284" s="14" t="s">
        <v>163</v>
      </c>
      <c r="BE284" s="162">
        <f t="shared" si="64"/>
        <v>0</v>
      </c>
      <c r="BF284" s="162">
        <f t="shared" si="65"/>
        <v>140.86000000000001</v>
      </c>
      <c r="BG284" s="162">
        <f t="shared" si="66"/>
        <v>0</v>
      </c>
      <c r="BH284" s="162">
        <f t="shared" si="67"/>
        <v>0</v>
      </c>
      <c r="BI284" s="162">
        <f t="shared" si="68"/>
        <v>0</v>
      </c>
      <c r="BJ284" s="14" t="s">
        <v>84</v>
      </c>
      <c r="BK284" s="163">
        <f t="shared" si="69"/>
        <v>140.86000000000001</v>
      </c>
      <c r="BL284" s="14" t="s">
        <v>209</v>
      </c>
      <c r="BM284" s="161" t="s">
        <v>1078</v>
      </c>
    </row>
    <row r="285" spans="1:65" s="2" customFormat="1" ht="14.5" customHeight="1">
      <c r="A285" s="28"/>
      <c r="B285" s="150"/>
      <c r="C285" s="151" t="s">
        <v>852</v>
      </c>
      <c r="D285" s="151" t="s">
        <v>166</v>
      </c>
      <c r="E285" s="152" t="s">
        <v>1079</v>
      </c>
      <c r="F285" s="153" t="s">
        <v>1080</v>
      </c>
      <c r="G285" s="154" t="s">
        <v>839</v>
      </c>
      <c r="H285" s="155">
        <v>3</v>
      </c>
      <c r="I285" s="155">
        <v>11.5</v>
      </c>
      <c r="J285" s="155">
        <f t="shared" si="60"/>
        <v>34.5</v>
      </c>
      <c r="K285" s="156"/>
      <c r="L285" s="29"/>
      <c r="M285" s="157" t="s">
        <v>1</v>
      </c>
      <c r="N285" s="158" t="s">
        <v>37</v>
      </c>
      <c r="O285" s="159">
        <v>0</v>
      </c>
      <c r="P285" s="159">
        <f t="shared" si="61"/>
        <v>0</v>
      </c>
      <c r="Q285" s="159">
        <v>1.6000000000000001E-4</v>
      </c>
      <c r="R285" s="159">
        <f t="shared" si="62"/>
        <v>4.8000000000000007E-4</v>
      </c>
      <c r="S285" s="159">
        <v>0</v>
      </c>
      <c r="T285" s="160">
        <f t="shared" si="63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61" t="s">
        <v>209</v>
      </c>
      <c r="AT285" s="161" t="s">
        <v>166</v>
      </c>
      <c r="AU285" s="161" t="s">
        <v>84</v>
      </c>
      <c r="AY285" s="14" t="s">
        <v>163</v>
      </c>
      <c r="BE285" s="162">
        <f t="shared" si="64"/>
        <v>0</v>
      </c>
      <c r="BF285" s="162">
        <f t="shared" si="65"/>
        <v>34.5</v>
      </c>
      <c r="BG285" s="162">
        <f t="shared" si="66"/>
        <v>0</v>
      </c>
      <c r="BH285" s="162">
        <f t="shared" si="67"/>
        <v>0</v>
      </c>
      <c r="BI285" s="162">
        <f t="shared" si="68"/>
        <v>0</v>
      </c>
      <c r="BJ285" s="14" t="s">
        <v>84</v>
      </c>
      <c r="BK285" s="163">
        <f t="shared" si="69"/>
        <v>34.5</v>
      </c>
      <c r="BL285" s="14" t="s">
        <v>209</v>
      </c>
      <c r="BM285" s="161" t="s">
        <v>1081</v>
      </c>
    </row>
    <row r="286" spans="1:65" s="2" customFormat="1" ht="14.5" customHeight="1">
      <c r="A286" s="28"/>
      <c r="B286" s="150"/>
      <c r="C286" s="164" t="s">
        <v>1082</v>
      </c>
      <c r="D286" s="164" t="s">
        <v>282</v>
      </c>
      <c r="E286" s="165" t="s">
        <v>1083</v>
      </c>
      <c r="F286" s="166" t="s">
        <v>1084</v>
      </c>
      <c r="G286" s="167" t="s">
        <v>700</v>
      </c>
      <c r="H286" s="168">
        <v>3</v>
      </c>
      <c r="I286" s="168">
        <v>115</v>
      </c>
      <c r="J286" s="168">
        <f t="shared" si="60"/>
        <v>345</v>
      </c>
      <c r="K286" s="169"/>
      <c r="L286" s="170"/>
      <c r="M286" s="171" t="s">
        <v>1</v>
      </c>
      <c r="N286" s="172" t="s">
        <v>37</v>
      </c>
      <c r="O286" s="159">
        <v>0</v>
      </c>
      <c r="P286" s="159">
        <f t="shared" si="61"/>
        <v>0</v>
      </c>
      <c r="Q286" s="159">
        <v>0</v>
      </c>
      <c r="R286" s="159">
        <f t="shared" si="62"/>
        <v>0</v>
      </c>
      <c r="S286" s="159">
        <v>0</v>
      </c>
      <c r="T286" s="160">
        <f t="shared" si="63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61" t="s">
        <v>292</v>
      </c>
      <c r="AT286" s="161" t="s">
        <v>282</v>
      </c>
      <c r="AU286" s="161" t="s">
        <v>84</v>
      </c>
      <c r="AY286" s="14" t="s">
        <v>163</v>
      </c>
      <c r="BE286" s="162">
        <f t="shared" si="64"/>
        <v>0</v>
      </c>
      <c r="BF286" s="162">
        <f t="shared" si="65"/>
        <v>345</v>
      </c>
      <c r="BG286" s="162">
        <f t="shared" si="66"/>
        <v>0</v>
      </c>
      <c r="BH286" s="162">
        <f t="shared" si="67"/>
        <v>0</v>
      </c>
      <c r="BI286" s="162">
        <f t="shared" si="68"/>
        <v>0</v>
      </c>
      <c r="BJ286" s="14" t="s">
        <v>84</v>
      </c>
      <c r="BK286" s="163">
        <f t="shared" si="69"/>
        <v>345</v>
      </c>
      <c r="BL286" s="14" t="s">
        <v>209</v>
      </c>
      <c r="BM286" s="161" t="s">
        <v>1085</v>
      </c>
    </row>
    <row r="287" spans="1:65" s="2" customFormat="1" ht="24.25" customHeight="1">
      <c r="A287" s="28"/>
      <c r="B287" s="150"/>
      <c r="C287" s="151" t="s">
        <v>855</v>
      </c>
      <c r="D287" s="151" t="s">
        <v>166</v>
      </c>
      <c r="E287" s="152" t="s">
        <v>1086</v>
      </c>
      <c r="F287" s="153" t="s">
        <v>1087</v>
      </c>
      <c r="G287" s="154" t="s">
        <v>700</v>
      </c>
      <c r="H287" s="155">
        <v>4</v>
      </c>
      <c r="I287" s="155">
        <v>4.54</v>
      </c>
      <c r="J287" s="155">
        <f t="shared" si="60"/>
        <v>18.16</v>
      </c>
      <c r="K287" s="156"/>
      <c r="L287" s="29"/>
      <c r="M287" s="157" t="s">
        <v>1</v>
      </c>
      <c r="N287" s="158" t="s">
        <v>37</v>
      </c>
      <c r="O287" s="159">
        <v>0</v>
      </c>
      <c r="P287" s="159">
        <f t="shared" si="61"/>
        <v>0</v>
      </c>
      <c r="Q287" s="159">
        <v>0</v>
      </c>
      <c r="R287" s="159">
        <f t="shared" si="62"/>
        <v>0</v>
      </c>
      <c r="S287" s="159">
        <v>2E-3</v>
      </c>
      <c r="T287" s="160">
        <f t="shared" si="63"/>
        <v>8.0000000000000002E-3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61" t="s">
        <v>209</v>
      </c>
      <c r="AT287" s="161" t="s">
        <v>166</v>
      </c>
      <c r="AU287" s="161" t="s">
        <v>84</v>
      </c>
      <c r="AY287" s="14" t="s">
        <v>163</v>
      </c>
      <c r="BE287" s="162">
        <f t="shared" si="64"/>
        <v>0</v>
      </c>
      <c r="BF287" s="162">
        <f t="shared" si="65"/>
        <v>18.16</v>
      </c>
      <c r="BG287" s="162">
        <f t="shared" si="66"/>
        <v>0</v>
      </c>
      <c r="BH287" s="162">
        <f t="shared" si="67"/>
        <v>0</v>
      </c>
      <c r="BI287" s="162">
        <f t="shared" si="68"/>
        <v>0</v>
      </c>
      <c r="BJ287" s="14" t="s">
        <v>84</v>
      </c>
      <c r="BK287" s="163">
        <f t="shared" si="69"/>
        <v>18.16</v>
      </c>
      <c r="BL287" s="14" t="s">
        <v>209</v>
      </c>
      <c r="BM287" s="161" t="s">
        <v>1088</v>
      </c>
    </row>
    <row r="288" spans="1:65" s="2" customFormat="1" ht="14.5" customHeight="1">
      <c r="A288" s="28"/>
      <c r="B288" s="150"/>
      <c r="C288" s="151" t="s">
        <v>1089</v>
      </c>
      <c r="D288" s="151" t="s">
        <v>166</v>
      </c>
      <c r="E288" s="152" t="s">
        <v>1090</v>
      </c>
      <c r="F288" s="153" t="s">
        <v>1091</v>
      </c>
      <c r="G288" s="154" t="s">
        <v>700</v>
      </c>
      <c r="H288" s="155">
        <v>3</v>
      </c>
      <c r="I288" s="155">
        <v>283</v>
      </c>
      <c r="J288" s="155">
        <f t="shared" si="60"/>
        <v>849</v>
      </c>
      <c r="K288" s="156"/>
      <c r="L288" s="29"/>
      <c r="M288" s="157" t="s">
        <v>1</v>
      </c>
      <c r="N288" s="158" t="s">
        <v>37</v>
      </c>
      <c r="O288" s="159">
        <v>0</v>
      </c>
      <c r="P288" s="159">
        <f t="shared" si="61"/>
        <v>0</v>
      </c>
      <c r="Q288" s="159">
        <v>9.0000000000000006E-5</v>
      </c>
      <c r="R288" s="159">
        <f t="shared" si="62"/>
        <v>2.7E-4</v>
      </c>
      <c r="S288" s="159">
        <v>0</v>
      </c>
      <c r="T288" s="160">
        <f t="shared" si="63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61" t="s">
        <v>209</v>
      </c>
      <c r="AT288" s="161" t="s">
        <v>166</v>
      </c>
      <c r="AU288" s="161" t="s">
        <v>84</v>
      </c>
      <c r="AY288" s="14" t="s">
        <v>163</v>
      </c>
      <c r="BE288" s="162">
        <f t="shared" si="64"/>
        <v>0</v>
      </c>
      <c r="BF288" s="162">
        <f t="shared" si="65"/>
        <v>849</v>
      </c>
      <c r="BG288" s="162">
        <f t="shared" si="66"/>
        <v>0</v>
      </c>
      <c r="BH288" s="162">
        <f t="shared" si="67"/>
        <v>0</v>
      </c>
      <c r="BI288" s="162">
        <f t="shared" si="68"/>
        <v>0</v>
      </c>
      <c r="BJ288" s="14" t="s">
        <v>84</v>
      </c>
      <c r="BK288" s="163">
        <f t="shared" si="69"/>
        <v>849</v>
      </c>
      <c r="BL288" s="14" t="s">
        <v>209</v>
      </c>
      <c r="BM288" s="161" t="s">
        <v>1092</v>
      </c>
    </row>
    <row r="289" spans="1:65" s="2" customFormat="1" ht="14.5" customHeight="1">
      <c r="A289" s="28"/>
      <c r="B289" s="150"/>
      <c r="C289" s="164" t="s">
        <v>858</v>
      </c>
      <c r="D289" s="164" t="s">
        <v>282</v>
      </c>
      <c r="E289" s="165" t="s">
        <v>1093</v>
      </c>
      <c r="F289" s="166" t="s">
        <v>1094</v>
      </c>
      <c r="G289" s="167" t="s">
        <v>700</v>
      </c>
      <c r="H289" s="168">
        <v>3</v>
      </c>
      <c r="I289" s="168">
        <v>127.99</v>
      </c>
      <c r="J289" s="168">
        <f t="shared" si="60"/>
        <v>383.97</v>
      </c>
      <c r="K289" s="169"/>
      <c r="L289" s="170"/>
      <c r="M289" s="171" t="s">
        <v>1</v>
      </c>
      <c r="N289" s="172" t="s">
        <v>37</v>
      </c>
      <c r="O289" s="159">
        <v>0</v>
      </c>
      <c r="P289" s="159">
        <f t="shared" si="61"/>
        <v>0</v>
      </c>
      <c r="Q289" s="159">
        <v>3.0000000000000001E-3</v>
      </c>
      <c r="R289" s="159">
        <f t="shared" si="62"/>
        <v>9.0000000000000011E-3</v>
      </c>
      <c r="S289" s="159">
        <v>0</v>
      </c>
      <c r="T289" s="160">
        <f t="shared" si="63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61" t="s">
        <v>292</v>
      </c>
      <c r="AT289" s="161" t="s">
        <v>282</v>
      </c>
      <c r="AU289" s="161" t="s">
        <v>84</v>
      </c>
      <c r="AY289" s="14" t="s">
        <v>163</v>
      </c>
      <c r="BE289" s="162">
        <f t="shared" si="64"/>
        <v>0</v>
      </c>
      <c r="BF289" s="162">
        <f t="shared" si="65"/>
        <v>383.97</v>
      </c>
      <c r="BG289" s="162">
        <f t="shared" si="66"/>
        <v>0</v>
      </c>
      <c r="BH289" s="162">
        <f t="shared" si="67"/>
        <v>0</v>
      </c>
      <c r="BI289" s="162">
        <f t="shared" si="68"/>
        <v>0</v>
      </c>
      <c r="BJ289" s="14" t="s">
        <v>84</v>
      </c>
      <c r="BK289" s="163">
        <f t="shared" si="69"/>
        <v>383.97</v>
      </c>
      <c r="BL289" s="14" t="s">
        <v>209</v>
      </c>
      <c r="BM289" s="161" t="s">
        <v>1095</v>
      </c>
    </row>
    <row r="290" spans="1:65" s="2" customFormat="1" ht="24.25" customHeight="1">
      <c r="A290" s="28"/>
      <c r="B290" s="150"/>
      <c r="C290" s="151" t="s">
        <v>1096</v>
      </c>
      <c r="D290" s="151" t="s">
        <v>166</v>
      </c>
      <c r="E290" s="152" t="s">
        <v>1097</v>
      </c>
      <c r="F290" s="153" t="s">
        <v>1098</v>
      </c>
      <c r="G290" s="154" t="s">
        <v>700</v>
      </c>
      <c r="H290" s="155">
        <v>10</v>
      </c>
      <c r="I290" s="155">
        <v>0.43</v>
      </c>
      <c r="J290" s="155">
        <f t="shared" si="60"/>
        <v>4.3</v>
      </c>
      <c r="K290" s="156"/>
      <c r="L290" s="29"/>
      <c r="M290" s="157" t="s">
        <v>1</v>
      </c>
      <c r="N290" s="158" t="s">
        <v>37</v>
      </c>
      <c r="O290" s="159">
        <v>0</v>
      </c>
      <c r="P290" s="159">
        <f t="shared" si="61"/>
        <v>0</v>
      </c>
      <c r="Q290" s="159">
        <v>0</v>
      </c>
      <c r="R290" s="159">
        <f t="shared" si="62"/>
        <v>0</v>
      </c>
      <c r="S290" s="159">
        <v>0</v>
      </c>
      <c r="T290" s="160">
        <f t="shared" si="63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61" t="s">
        <v>209</v>
      </c>
      <c r="AT290" s="161" t="s">
        <v>166</v>
      </c>
      <c r="AU290" s="161" t="s">
        <v>84</v>
      </c>
      <c r="AY290" s="14" t="s">
        <v>163</v>
      </c>
      <c r="BE290" s="162">
        <f t="shared" si="64"/>
        <v>0</v>
      </c>
      <c r="BF290" s="162">
        <f t="shared" si="65"/>
        <v>4.3</v>
      </c>
      <c r="BG290" s="162">
        <f t="shared" si="66"/>
        <v>0</v>
      </c>
      <c r="BH290" s="162">
        <f t="shared" si="67"/>
        <v>0</v>
      </c>
      <c r="BI290" s="162">
        <f t="shared" si="68"/>
        <v>0</v>
      </c>
      <c r="BJ290" s="14" t="s">
        <v>84</v>
      </c>
      <c r="BK290" s="163">
        <f t="shared" si="69"/>
        <v>4.3</v>
      </c>
      <c r="BL290" s="14" t="s">
        <v>209</v>
      </c>
      <c r="BM290" s="161" t="s">
        <v>1099</v>
      </c>
    </row>
    <row r="291" spans="1:65" s="2" customFormat="1" ht="14.5" customHeight="1">
      <c r="A291" s="28"/>
      <c r="B291" s="150"/>
      <c r="C291" s="151" t="s">
        <v>861</v>
      </c>
      <c r="D291" s="151" t="s">
        <v>166</v>
      </c>
      <c r="E291" s="152" t="s">
        <v>1100</v>
      </c>
      <c r="F291" s="153" t="s">
        <v>1101</v>
      </c>
      <c r="G291" s="154" t="s">
        <v>700</v>
      </c>
      <c r="H291" s="155">
        <v>18</v>
      </c>
      <c r="I291" s="155">
        <v>4.38</v>
      </c>
      <c r="J291" s="155">
        <f t="shared" si="60"/>
        <v>78.84</v>
      </c>
      <c r="K291" s="156"/>
      <c r="L291" s="29"/>
      <c r="M291" s="157" t="s">
        <v>1</v>
      </c>
      <c r="N291" s="158" t="s">
        <v>37</v>
      </c>
      <c r="O291" s="159">
        <v>0</v>
      </c>
      <c r="P291" s="159">
        <f t="shared" si="61"/>
        <v>0</v>
      </c>
      <c r="Q291" s="159">
        <v>9.0000000000000006E-5</v>
      </c>
      <c r="R291" s="159">
        <f t="shared" si="62"/>
        <v>1.6200000000000001E-3</v>
      </c>
      <c r="S291" s="159">
        <v>0</v>
      </c>
      <c r="T291" s="160">
        <f t="shared" si="63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61" t="s">
        <v>209</v>
      </c>
      <c r="AT291" s="161" t="s">
        <v>166</v>
      </c>
      <c r="AU291" s="161" t="s">
        <v>84</v>
      </c>
      <c r="AY291" s="14" t="s">
        <v>163</v>
      </c>
      <c r="BE291" s="162">
        <f t="shared" si="64"/>
        <v>0</v>
      </c>
      <c r="BF291" s="162">
        <f t="shared" si="65"/>
        <v>78.84</v>
      </c>
      <c r="BG291" s="162">
        <f t="shared" si="66"/>
        <v>0</v>
      </c>
      <c r="BH291" s="162">
        <f t="shared" si="67"/>
        <v>0</v>
      </c>
      <c r="BI291" s="162">
        <f t="shared" si="68"/>
        <v>0</v>
      </c>
      <c r="BJ291" s="14" t="s">
        <v>84</v>
      </c>
      <c r="BK291" s="163">
        <f t="shared" si="69"/>
        <v>78.84</v>
      </c>
      <c r="BL291" s="14" t="s">
        <v>209</v>
      </c>
      <c r="BM291" s="161" t="s">
        <v>1102</v>
      </c>
    </row>
    <row r="292" spans="1:65" s="2" customFormat="1" ht="14.5" customHeight="1">
      <c r="A292" s="28"/>
      <c r="B292" s="150"/>
      <c r="C292" s="164" t="s">
        <v>1103</v>
      </c>
      <c r="D292" s="164" t="s">
        <v>282</v>
      </c>
      <c r="E292" s="165" t="s">
        <v>1104</v>
      </c>
      <c r="F292" s="166" t="s">
        <v>1105</v>
      </c>
      <c r="G292" s="167" t="s">
        <v>700</v>
      </c>
      <c r="H292" s="168">
        <v>18</v>
      </c>
      <c r="I292" s="168">
        <v>5.3</v>
      </c>
      <c r="J292" s="168">
        <f t="shared" si="60"/>
        <v>95.4</v>
      </c>
      <c r="K292" s="169"/>
      <c r="L292" s="170"/>
      <c r="M292" s="171" t="s">
        <v>1</v>
      </c>
      <c r="N292" s="172" t="s">
        <v>37</v>
      </c>
      <c r="O292" s="159">
        <v>0</v>
      </c>
      <c r="P292" s="159">
        <f t="shared" si="61"/>
        <v>0</v>
      </c>
      <c r="Q292" s="159">
        <v>3.2000000000000003E-4</v>
      </c>
      <c r="R292" s="159">
        <f t="shared" si="62"/>
        <v>5.7600000000000004E-3</v>
      </c>
      <c r="S292" s="159">
        <v>0</v>
      </c>
      <c r="T292" s="160">
        <f t="shared" si="63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61" t="s">
        <v>292</v>
      </c>
      <c r="AT292" s="161" t="s">
        <v>282</v>
      </c>
      <c r="AU292" s="161" t="s">
        <v>84</v>
      </c>
      <c r="AY292" s="14" t="s">
        <v>163</v>
      </c>
      <c r="BE292" s="162">
        <f t="shared" si="64"/>
        <v>0</v>
      </c>
      <c r="BF292" s="162">
        <f t="shared" si="65"/>
        <v>95.4</v>
      </c>
      <c r="BG292" s="162">
        <f t="shared" si="66"/>
        <v>0</v>
      </c>
      <c r="BH292" s="162">
        <f t="shared" si="67"/>
        <v>0</v>
      </c>
      <c r="BI292" s="162">
        <f t="shared" si="68"/>
        <v>0</v>
      </c>
      <c r="BJ292" s="14" t="s">
        <v>84</v>
      </c>
      <c r="BK292" s="163">
        <f t="shared" si="69"/>
        <v>95.4</v>
      </c>
      <c r="BL292" s="14" t="s">
        <v>209</v>
      </c>
      <c r="BM292" s="161" t="s">
        <v>1106</v>
      </c>
    </row>
    <row r="293" spans="1:65" s="2" customFormat="1" ht="14.5" customHeight="1">
      <c r="A293" s="28"/>
      <c r="B293" s="150"/>
      <c r="C293" s="151" t="s">
        <v>864</v>
      </c>
      <c r="D293" s="151" t="s">
        <v>166</v>
      </c>
      <c r="E293" s="152" t="s">
        <v>1107</v>
      </c>
      <c r="F293" s="153" t="s">
        <v>1108</v>
      </c>
      <c r="G293" s="154" t="s">
        <v>700</v>
      </c>
      <c r="H293" s="155">
        <v>2</v>
      </c>
      <c r="I293" s="155">
        <v>19.3</v>
      </c>
      <c r="J293" s="155">
        <f t="shared" si="60"/>
        <v>38.6</v>
      </c>
      <c r="K293" s="156"/>
      <c r="L293" s="29"/>
      <c r="M293" s="157" t="s">
        <v>1</v>
      </c>
      <c r="N293" s="158" t="s">
        <v>37</v>
      </c>
      <c r="O293" s="159">
        <v>0</v>
      </c>
      <c r="P293" s="159">
        <f t="shared" si="61"/>
        <v>0</v>
      </c>
      <c r="Q293" s="159">
        <v>9.0000000000000006E-5</v>
      </c>
      <c r="R293" s="159">
        <f t="shared" si="62"/>
        <v>1.8000000000000001E-4</v>
      </c>
      <c r="S293" s="159">
        <v>0</v>
      </c>
      <c r="T293" s="160">
        <f t="shared" si="63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61" t="s">
        <v>209</v>
      </c>
      <c r="AT293" s="161" t="s">
        <v>166</v>
      </c>
      <c r="AU293" s="161" t="s">
        <v>84</v>
      </c>
      <c r="AY293" s="14" t="s">
        <v>163</v>
      </c>
      <c r="BE293" s="162">
        <f t="shared" si="64"/>
        <v>0</v>
      </c>
      <c r="BF293" s="162">
        <f t="shared" si="65"/>
        <v>38.6</v>
      </c>
      <c r="BG293" s="162">
        <f t="shared" si="66"/>
        <v>0</v>
      </c>
      <c r="BH293" s="162">
        <f t="shared" si="67"/>
        <v>0</v>
      </c>
      <c r="BI293" s="162">
        <f t="shared" si="68"/>
        <v>0</v>
      </c>
      <c r="BJ293" s="14" t="s">
        <v>84</v>
      </c>
      <c r="BK293" s="163">
        <f t="shared" si="69"/>
        <v>38.6</v>
      </c>
      <c r="BL293" s="14" t="s">
        <v>209</v>
      </c>
      <c r="BM293" s="161" t="s">
        <v>1109</v>
      </c>
    </row>
    <row r="294" spans="1:65" s="2" customFormat="1" ht="14.5" customHeight="1">
      <c r="A294" s="28"/>
      <c r="B294" s="150"/>
      <c r="C294" s="151" t="s">
        <v>1110</v>
      </c>
      <c r="D294" s="151" t="s">
        <v>166</v>
      </c>
      <c r="E294" s="152" t="s">
        <v>1111</v>
      </c>
      <c r="F294" s="153" t="s">
        <v>1112</v>
      </c>
      <c r="G294" s="154" t="s">
        <v>700</v>
      </c>
      <c r="H294" s="155">
        <v>3</v>
      </c>
      <c r="I294" s="155">
        <v>2.63</v>
      </c>
      <c r="J294" s="155">
        <f t="shared" si="60"/>
        <v>7.89</v>
      </c>
      <c r="K294" s="156"/>
      <c r="L294" s="29"/>
      <c r="M294" s="157" t="s">
        <v>1</v>
      </c>
      <c r="N294" s="158" t="s">
        <v>37</v>
      </c>
      <c r="O294" s="159">
        <v>0</v>
      </c>
      <c r="P294" s="159">
        <f t="shared" si="61"/>
        <v>0</v>
      </c>
      <c r="Q294" s="159">
        <v>1.6000000000000001E-4</v>
      </c>
      <c r="R294" s="159">
        <f t="shared" si="62"/>
        <v>4.8000000000000007E-4</v>
      </c>
      <c r="S294" s="159">
        <v>0</v>
      </c>
      <c r="T294" s="160">
        <f t="shared" si="63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61" t="s">
        <v>209</v>
      </c>
      <c r="AT294" s="161" t="s">
        <v>166</v>
      </c>
      <c r="AU294" s="161" t="s">
        <v>84</v>
      </c>
      <c r="AY294" s="14" t="s">
        <v>163</v>
      </c>
      <c r="BE294" s="162">
        <f t="shared" si="64"/>
        <v>0</v>
      </c>
      <c r="BF294" s="162">
        <f t="shared" si="65"/>
        <v>7.89</v>
      </c>
      <c r="BG294" s="162">
        <f t="shared" si="66"/>
        <v>0</v>
      </c>
      <c r="BH294" s="162">
        <f t="shared" si="67"/>
        <v>0</v>
      </c>
      <c r="BI294" s="162">
        <f t="shared" si="68"/>
        <v>0</v>
      </c>
      <c r="BJ294" s="14" t="s">
        <v>84</v>
      </c>
      <c r="BK294" s="163">
        <f t="shared" si="69"/>
        <v>7.89</v>
      </c>
      <c r="BL294" s="14" t="s">
        <v>209</v>
      </c>
      <c r="BM294" s="161" t="s">
        <v>1113</v>
      </c>
    </row>
    <row r="295" spans="1:65" s="2" customFormat="1" ht="14.5" customHeight="1">
      <c r="A295" s="28"/>
      <c r="B295" s="150"/>
      <c r="C295" s="151" t="s">
        <v>867</v>
      </c>
      <c r="D295" s="151" t="s">
        <v>166</v>
      </c>
      <c r="E295" s="152" t="s">
        <v>1114</v>
      </c>
      <c r="F295" s="153" t="s">
        <v>1115</v>
      </c>
      <c r="G295" s="154" t="s">
        <v>700</v>
      </c>
      <c r="H295" s="155">
        <v>8</v>
      </c>
      <c r="I295" s="155">
        <v>3.1</v>
      </c>
      <c r="J295" s="155">
        <f t="shared" si="60"/>
        <v>24.8</v>
      </c>
      <c r="K295" s="156"/>
      <c r="L295" s="29"/>
      <c r="M295" s="157" t="s">
        <v>1</v>
      </c>
      <c r="N295" s="158" t="s">
        <v>37</v>
      </c>
      <c r="O295" s="159">
        <v>0</v>
      </c>
      <c r="P295" s="159">
        <f t="shared" si="61"/>
        <v>0</v>
      </c>
      <c r="Q295" s="159">
        <v>2.7E-4</v>
      </c>
      <c r="R295" s="159">
        <f t="shared" si="62"/>
        <v>2.16E-3</v>
      </c>
      <c r="S295" s="159">
        <v>0</v>
      </c>
      <c r="T295" s="160">
        <f t="shared" si="63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61" t="s">
        <v>209</v>
      </c>
      <c r="AT295" s="161" t="s">
        <v>166</v>
      </c>
      <c r="AU295" s="161" t="s">
        <v>84</v>
      </c>
      <c r="AY295" s="14" t="s">
        <v>163</v>
      </c>
      <c r="BE295" s="162">
        <f t="shared" si="64"/>
        <v>0</v>
      </c>
      <c r="BF295" s="162">
        <f t="shared" si="65"/>
        <v>24.8</v>
      </c>
      <c r="BG295" s="162">
        <f t="shared" si="66"/>
        <v>0</v>
      </c>
      <c r="BH295" s="162">
        <f t="shared" si="67"/>
        <v>0</v>
      </c>
      <c r="BI295" s="162">
        <f t="shared" si="68"/>
        <v>0</v>
      </c>
      <c r="BJ295" s="14" t="s">
        <v>84</v>
      </c>
      <c r="BK295" s="163">
        <f t="shared" si="69"/>
        <v>24.8</v>
      </c>
      <c r="BL295" s="14" t="s">
        <v>209</v>
      </c>
      <c r="BM295" s="161" t="s">
        <v>1116</v>
      </c>
    </row>
    <row r="296" spans="1:65" s="2" customFormat="1" ht="14.5" customHeight="1">
      <c r="A296" s="28"/>
      <c r="B296" s="150"/>
      <c r="C296" s="151" t="s">
        <v>1117</v>
      </c>
      <c r="D296" s="151" t="s">
        <v>166</v>
      </c>
      <c r="E296" s="152" t="s">
        <v>1118</v>
      </c>
      <c r="F296" s="153" t="s">
        <v>1119</v>
      </c>
      <c r="G296" s="154" t="s">
        <v>700</v>
      </c>
      <c r="H296" s="155">
        <v>2</v>
      </c>
      <c r="I296" s="155">
        <v>8</v>
      </c>
      <c r="J296" s="155">
        <f t="shared" si="60"/>
        <v>16</v>
      </c>
      <c r="K296" s="156"/>
      <c r="L296" s="29"/>
      <c r="M296" s="157" t="s">
        <v>1</v>
      </c>
      <c r="N296" s="158" t="s">
        <v>37</v>
      </c>
      <c r="O296" s="159">
        <v>0</v>
      </c>
      <c r="P296" s="159">
        <f t="shared" si="61"/>
        <v>0</v>
      </c>
      <c r="Q296" s="159">
        <v>1E-3</v>
      </c>
      <c r="R296" s="159">
        <f t="shared" si="62"/>
        <v>2E-3</v>
      </c>
      <c r="S296" s="159">
        <v>0</v>
      </c>
      <c r="T296" s="160">
        <f t="shared" si="63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61" t="s">
        <v>209</v>
      </c>
      <c r="AT296" s="161" t="s">
        <v>166</v>
      </c>
      <c r="AU296" s="161" t="s">
        <v>84</v>
      </c>
      <c r="AY296" s="14" t="s">
        <v>163</v>
      </c>
      <c r="BE296" s="162">
        <f t="shared" si="64"/>
        <v>0</v>
      </c>
      <c r="BF296" s="162">
        <f t="shared" si="65"/>
        <v>16</v>
      </c>
      <c r="BG296" s="162">
        <f t="shared" si="66"/>
        <v>0</v>
      </c>
      <c r="BH296" s="162">
        <f t="shared" si="67"/>
        <v>0</v>
      </c>
      <c r="BI296" s="162">
        <f t="shared" si="68"/>
        <v>0</v>
      </c>
      <c r="BJ296" s="14" t="s">
        <v>84</v>
      </c>
      <c r="BK296" s="163">
        <f t="shared" si="69"/>
        <v>16</v>
      </c>
      <c r="BL296" s="14" t="s">
        <v>209</v>
      </c>
      <c r="BM296" s="161" t="s">
        <v>1120</v>
      </c>
    </row>
    <row r="297" spans="1:65" s="2" customFormat="1" ht="14.5" customHeight="1">
      <c r="A297" s="28"/>
      <c r="B297" s="150"/>
      <c r="C297" s="164" t="s">
        <v>870</v>
      </c>
      <c r="D297" s="164" t="s">
        <v>282</v>
      </c>
      <c r="E297" s="165" t="s">
        <v>1121</v>
      </c>
      <c r="F297" s="166" t="s">
        <v>1122</v>
      </c>
      <c r="G297" s="167" t="s">
        <v>700</v>
      </c>
      <c r="H297" s="168">
        <v>3</v>
      </c>
      <c r="I297" s="168">
        <v>18.100000000000001</v>
      </c>
      <c r="J297" s="168">
        <f t="shared" si="60"/>
        <v>54.3</v>
      </c>
      <c r="K297" s="169"/>
      <c r="L297" s="170"/>
      <c r="M297" s="171" t="s">
        <v>1</v>
      </c>
      <c r="N297" s="172" t="s">
        <v>37</v>
      </c>
      <c r="O297" s="159">
        <v>0</v>
      </c>
      <c r="P297" s="159">
        <f t="shared" si="61"/>
        <v>0</v>
      </c>
      <c r="Q297" s="159">
        <v>0</v>
      </c>
      <c r="R297" s="159">
        <f t="shared" si="62"/>
        <v>0</v>
      </c>
      <c r="S297" s="159">
        <v>0</v>
      </c>
      <c r="T297" s="160">
        <f t="shared" si="63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61" t="s">
        <v>292</v>
      </c>
      <c r="AT297" s="161" t="s">
        <v>282</v>
      </c>
      <c r="AU297" s="161" t="s">
        <v>84</v>
      </c>
      <c r="AY297" s="14" t="s">
        <v>163</v>
      </c>
      <c r="BE297" s="162">
        <f t="shared" si="64"/>
        <v>0</v>
      </c>
      <c r="BF297" s="162">
        <f t="shared" si="65"/>
        <v>54.3</v>
      </c>
      <c r="BG297" s="162">
        <f t="shared" si="66"/>
        <v>0</v>
      </c>
      <c r="BH297" s="162">
        <f t="shared" si="67"/>
        <v>0</v>
      </c>
      <c r="BI297" s="162">
        <f t="shared" si="68"/>
        <v>0</v>
      </c>
      <c r="BJ297" s="14" t="s">
        <v>84</v>
      </c>
      <c r="BK297" s="163">
        <f t="shared" si="69"/>
        <v>54.3</v>
      </c>
      <c r="BL297" s="14" t="s">
        <v>209</v>
      </c>
      <c r="BM297" s="161" t="s">
        <v>1123</v>
      </c>
    </row>
    <row r="298" spans="1:65" s="2" customFormat="1" ht="24.25" customHeight="1">
      <c r="A298" s="28"/>
      <c r="B298" s="150"/>
      <c r="C298" s="151" t="s">
        <v>1124</v>
      </c>
      <c r="D298" s="151" t="s">
        <v>166</v>
      </c>
      <c r="E298" s="152" t="s">
        <v>1125</v>
      </c>
      <c r="F298" s="153" t="s">
        <v>1126</v>
      </c>
      <c r="G298" s="154" t="s">
        <v>755</v>
      </c>
      <c r="H298" s="155">
        <v>160.042</v>
      </c>
      <c r="I298" s="155">
        <v>0.3</v>
      </c>
      <c r="J298" s="155">
        <f t="shared" si="60"/>
        <v>48.012999999999998</v>
      </c>
      <c r="K298" s="156"/>
      <c r="L298" s="29"/>
      <c r="M298" s="157" t="s">
        <v>1</v>
      </c>
      <c r="N298" s="158" t="s">
        <v>37</v>
      </c>
      <c r="O298" s="159">
        <v>0</v>
      </c>
      <c r="P298" s="159">
        <f t="shared" si="61"/>
        <v>0</v>
      </c>
      <c r="Q298" s="159">
        <v>0</v>
      </c>
      <c r="R298" s="159">
        <f t="shared" si="62"/>
        <v>0</v>
      </c>
      <c r="S298" s="159">
        <v>0</v>
      </c>
      <c r="T298" s="160">
        <f t="shared" si="63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61" t="s">
        <v>209</v>
      </c>
      <c r="AT298" s="161" t="s">
        <v>166</v>
      </c>
      <c r="AU298" s="161" t="s">
        <v>84</v>
      </c>
      <c r="AY298" s="14" t="s">
        <v>163</v>
      </c>
      <c r="BE298" s="162">
        <f t="shared" si="64"/>
        <v>0</v>
      </c>
      <c r="BF298" s="162">
        <f t="shared" si="65"/>
        <v>48.012999999999998</v>
      </c>
      <c r="BG298" s="162">
        <f t="shared" si="66"/>
        <v>0</v>
      </c>
      <c r="BH298" s="162">
        <f t="shared" si="67"/>
        <v>0</v>
      </c>
      <c r="BI298" s="162">
        <f t="shared" si="68"/>
        <v>0</v>
      </c>
      <c r="BJ298" s="14" t="s">
        <v>84</v>
      </c>
      <c r="BK298" s="163">
        <f t="shared" si="69"/>
        <v>48.012999999999998</v>
      </c>
      <c r="BL298" s="14" t="s">
        <v>209</v>
      </c>
      <c r="BM298" s="161" t="s">
        <v>1127</v>
      </c>
    </row>
    <row r="299" spans="1:65" s="12" customFormat="1" ht="22.9" customHeight="1">
      <c r="B299" s="138"/>
      <c r="D299" s="139" t="s">
        <v>70</v>
      </c>
      <c r="E299" s="148" t="s">
        <v>501</v>
      </c>
      <c r="F299" s="148" t="s">
        <v>1128</v>
      </c>
      <c r="J299" s="149">
        <f>BK299</f>
        <v>46.286999999999999</v>
      </c>
      <c r="L299" s="138"/>
      <c r="M299" s="142"/>
      <c r="N299" s="143"/>
      <c r="O299" s="143"/>
      <c r="P299" s="144">
        <f>SUM(P300:P301)</f>
        <v>0</v>
      </c>
      <c r="Q299" s="143"/>
      <c r="R299" s="144">
        <f>SUM(R300:R301)</f>
        <v>9.7999999999999997E-4</v>
      </c>
      <c r="S299" s="143"/>
      <c r="T299" s="145">
        <f>SUM(T300:T301)</f>
        <v>0</v>
      </c>
      <c r="AR299" s="139" t="s">
        <v>84</v>
      </c>
      <c r="AT299" s="146" t="s">
        <v>70</v>
      </c>
      <c r="AU299" s="146" t="s">
        <v>78</v>
      </c>
      <c r="AY299" s="139" t="s">
        <v>163</v>
      </c>
      <c r="BK299" s="147">
        <f>SUM(BK300:BK301)</f>
        <v>46.286999999999999</v>
      </c>
    </row>
    <row r="300" spans="1:65" s="2" customFormat="1" ht="24.25" customHeight="1">
      <c r="A300" s="28"/>
      <c r="B300" s="150"/>
      <c r="C300" s="151" t="s">
        <v>873</v>
      </c>
      <c r="D300" s="151" t="s">
        <v>166</v>
      </c>
      <c r="E300" s="152" t="s">
        <v>1129</v>
      </c>
      <c r="F300" s="153" t="s">
        <v>1130</v>
      </c>
      <c r="G300" s="154" t="s">
        <v>285</v>
      </c>
      <c r="H300" s="155">
        <v>14</v>
      </c>
      <c r="I300" s="155">
        <v>3.28</v>
      </c>
      <c r="J300" s="155">
        <f>ROUND(I300*H300,3)</f>
        <v>45.92</v>
      </c>
      <c r="K300" s="156"/>
      <c r="L300" s="29"/>
      <c r="M300" s="157" t="s">
        <v>1</v>
      </c>
      <c r="N300" s="158" t="s">
        <v>37</v>
      </c>
      <c r="O300" s="159">
        <v>0</v>
      </c>
      <c r="P300" s="159">
        <f>O300*H300</f>
        <v>0</v>
      </c>
      <c r="Q300" s="159">
        <v>6.9999999999999994E-5</v>
      </c>
      <c r="R300" s="159">
        <f>Q300*H300</f>
        <v>9.7999999999999997E-4</v>
      </c>
      <c r="S300" s="159">
        <v>0</v>
      </c>
      <c r="T300" s="160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61" t="s">
        <v>209</v>
      </c>
      <c r="AT300" s="161" t="s">
        <v>166</v>
      </c>
      <c r="AU300" s="161" t="s">
        <v>84</v>
      </c>
      <c r="AY300" s="14" t="s">
        <v>163</v>
      </c>
      <c r="BE300" s="162">
        <f>IF(N300="základná",J300,0)</f>
        <v>0</v>
      </c>
      <c r="BF300" s="162">
        <f>IF(N300="znížená",J300,0)</f>
        <v>45.92</v>
      </c>
      <c r="BG300" s="162">
        <f>IF(N300="zákl. prenesená",J300,0)</f>
        <v>0</v>
      </c>
      <c r="BH300" s="162">
        <f>IF(N300="zníž. prenesená",J300,0)</f>
        <v>0</v>
      </c>
      <c r="BI300" s="162">
        <f>IF(N300="nulová",J300,0)</f>
        <v>0</v>
      </c>
      <c r="BJ300" s="14" t="s">
        <v>84</v>
      </c>
      <c r="BK300" s="163">
        <f>ROUND(I300*H300,3)</f>
        <v>45.92</v>
      </c>
      <c r="BL300" s="14" t="s">
        <v>209</v>
      </c>
      <c r="BM300" s="161" t="s">
        <v>1131</v>
      </c>
    </row>
    <row r="301" spans="1:65" s="2" customFormat="1" ht="24.25" customHeight="1">
      <c r="A301" s="28"/>
      <c r="B301" s="150"/>
      <c r="C301" s="151" t="s">
        <v>1132</v>
      </c>
      <c r="D301" s="151" t="s">
        <v>166</v>
      </c>
      <c r="E301" s="152" t="s">
        <v>1133</v>
      </c>
      <c r="F301" s="153" t="s">
        <v>1134</v>
      </c>
      <c r="G301" s="154" t="s">
        <v>755</v>
      </c>
      <c r="H301" s="155">
        <v>0.45900000000000002</v>
      </c>
      <c r="I301" s="155">
        <v>0.8</v>
      </c>
      <c r="J301" s="155">
        <f>ROUND(I301*H301,3)</f>
        <v>0.36699999999999999</v>
      </c>
      <c r="K301" s="156"/>
      <c r="L301" s="29"/>
      <c r="M301" s="173" t="s">
        <v>1</v>
      </c>
      <c r="N301" s="174" t="s">
        <v>37</v>
      </c>
      <c r="O301" s="175">
        <v>0</v>
      </c>
      <c r="P301" s="175">
        <f>O301*H301</f>
        <v>0</v>
      </c>
      <c r="Q301" s="175">
        <v>0</v>
      </c>
      <c r="R301" s="175">
        <f>Q301*H301</f>
        <v>0</v>
      </c>
      <c r="S301" s="175">
        <v>0</v>
      </c>
      <c r="T301" s="176">
        <f>S301*H301</f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61" t="s">
        <v>209</v>
      </c>
      <c r="AT301" s="161" t="s">
        <v>166</v>
      </c>
      <c r="AU301" s="161" t="s">
        <v>84</v>
      </c>
      <c r="AY301" s="14" t="s">
        <v>163</v>
      </c>
      <c r="BE301" s="162">
        <f>IF(N301="základná",J301,0)</f>
        <v>0</v>
      </c>
      <c r="BF301" s="162">
        <f>IF(N301="znížená",J301,0)</f>
        <v>0.36699999999999999</v>
      </c>
      <c r="BG301" s="162">
        <f>IF(N301="zákl. prenesená",J301,0)</f>
        <v>0</v>
      </c>
      <c r="BH301" s="162">
        <f>IF(N301="zníž. prenesená",J301,0)</f>
        <v>0</v>
      </c>
      <c r="BI301" s="162">
        <f>IF(N301="nulová",J301,0)</f>
        <v>0</v>
      </c>
      <c r="BJ301" s="14" t="s">
        <v>84</v>
      </c>
      <c r="BK301" s="163">
        <f>ROUND(I301*H301,3)</f>
        <v>0.36699999999999999</v>
      </c>
      <c r="BL301" s="14" t="s">
        <v>209</v>
      </c>
      <c r="BM301" s="161" t="s">
        <v>1135</v>
      </c>
    </row>
    <row r="302" spans="1:65" s="2" customFormat="1" ht="7" customHeight="1">
      <c r="A302" s="28"/>
      <c r="B302" s="43"/>
      <c r="C302" s="44"/>
      <c r="D302" s="44"/>
      <c r="E302" s="44"/>
      <c r="F302" s="44"/>
      <c r="G302" s="44"/>
      <c r="H302" s="44"/>
      <c r="I302" s="44"/>
      <c r="J302" s="44"/>
      <c r="K302" s="44"/>
      <c r="L302" s="29"/>
      <c r="M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</row>
  </sheetData>
  <autoFilter ref="C131:K301" xr:uid="{00000000-0009-0000-0000-000003000000}"/>
  <mergeCells count="8">
    <mergeCell ref="E122:H122"/>
    <mergeCell ref="E124:H12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6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BM168"/>
  <sheetViews>
    <sheetView showGridLines="0" topLeftCell="A154" workbookViewId="0">
      <selection activeCell="H166" sqref="H166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94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4" t="s">
        <v>1136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21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 t="s">
        <v>21</v>
      </c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21</v>
      </c>
      <c r="F15" s="28"/>
      <c r="G15" s="28"/>
      <c r="H15" s="28"/>
      <c r="I15" s="23" t="s">
        <v>19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" t="s">
        <v>21</v>
      </c>
      <c r="F18" s="28"/>
      <c r="G18" s="28"/>
      <c r="H18" s="28"/>
      <c r="I18" s="23" t="s">
        <v>19</v>
      </c>
      <c r="J18" s="21" t="s">
        <v>1</v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">
        <v>21</v>
      </c>
      <c r="F21" s="28"/>
      <c r="G21" s="28"/>
      <c r="H21" s="28"/>
      <c r="I21" s="23" t="s">
        <v>19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">
        <v>668</v>
      </c>
      <c r="F24" s="28"/>
      <c r="G24" s="28"/>
      <c r="H24" s="28"/>
      <c r="I24" s="23" t="s">
        <v>19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2" t="s">
        <v>1</v>
      </c>
      <c r="F27" s="192"/>
      <c r="G27" s="192"/>
      <c r="H27" s="19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J107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4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7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5" customHeight="1">
      <c r="A35" s="28"/>
      <c r="B35" s="29"/>
      <c r="C35" s="28"/>
      <c r="D35" s="104" t="s">
        <v>35</v>
      </c>
      <c r="E35" s="23" t="s">
        <v>36</v>
      </c>
      <c r="F35" s="105">
        <f>ROUND((SUM(BE107:BE108) + SUM(BE128:BE167)),  2)</f>
        <v>0</v>
      </c>
      <c r="G35" s="28"/>
      <c r="H35" s="28"/>
      <c r="I35" s="106">
        <v>0.2</v>
      </c>
      <c r="J35" s="105">
        <f>ROUND(((SUM(BE107:BE108) + SUM(BE128:BE167))*I35),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3" t="s">
        <v>37</v>
      </c>
      <c r="F36" s="105">
        <f>ROUND((SUM(BF107:BF108) + SUM(BF128:BF167)),  2)</f>
        <v>0</v>
      </c>
      <c r="G36" s="28"/>
      <c r="H36" s="28"/>
      <c r="I36" s="106">
        <v>0.2</v>
      </c>
      <c r="J36" s="105">
        <f>ROUND(((SUM(BF107:BF108) + SUM(BF128:BF167))*I36),  2)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hidden="1" customHeight="1">
      <c r="A37" s="28"/>
      <c r="B37" s="29"/>
      <c r="C37" s="28"/>
      <c r="D37" s="28"/>
      <c r="E37" s="23" t="s">
        <v>38</v>
      </c>
      <c r="F37" s="105">
        <f>ROUND((SUM(BG107:BG108) + SUM(BG128:BG167)),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hidden="1" customHeight="1">
      <c r="A38" s="28"/>
      <c r="B38" s="29"/>
      <c r="C38" s="28"/>
      <c r="D38" s="28"/>
      <c r="E38" s="23" t="s">
        <v>39</v>
      </c>
      <c r="F38" s="105">
        <f>ROUND((SUM(BH107:BH108) + SUM(BH128:BH167)),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40</v>
      </c>
      <c r="F39" s="105">
        <f>ROUND((SUM(BI107:BI108) + SUM(BI128:BI167)),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7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4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0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4" t="str">
        <f>E9</f>
        <v>03 - Plynoinštalácia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 t="str">
        <f>F12</f>
        <v xml:space="preserve"> </v>
      </c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5" customHeight="1">
      <c r="A91" s="28"/>
      <c r="B91" s="29"/>
      <c r="C91" s="23" t="s">
        <v>16</v>
      </c>
      <c r="D91" s="28"/>
      <c r="E91" s="28"/>
      <c r="F91" s="21" t="str">
        <f>E15</f>
        <v xml:space="preserve"> </v>
      </c>
      <c r="G91" s="28"/>
      <c r="H91" s="28"/>
      <c r="I91" s="23" t="s">
        <v>22</v>
      </c>
      <c r="J91" s="24" t="str">
        <f>E21</f>
        <v xml:space="preserve"> 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5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 t="str">
        <f>E24</f>
        <v xml:space="preserve">                                         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4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J128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5" customHeight="1">
      <c r="B97" s="117"/>
      <c r="D97" s="118" t="s">
        <v>669</v>
      </c>
      <c r="E97" s="119"/>
      <c r="F97" s="119"/>
      <c r="G97" s="119"/>
      <c r="H97" s="119"/>
      <c r="I97" s="119"/>
      <c r="J97" s="120">
        <f>J129</f>
        <v>0</v>
      </c>
      <c r="L97" s="117"/>
    </row>
    <row r="98" spans="1:31" s="10" customFormat="1" ht="19.899999999999999" customHeight="1">
      <c r="B98" s="121"/>
      <c r="D98" s="122" t="s">
        <v>670</v>
      </c>
      <c r="E98" s="123"/>
      <c r="F98" s="123"/>
      <c r="G98" s="123"/>
      <c r="H98" s="123"/>
      <c r="I98" s="123"/>
      <c r="J98" s="124">
        <f>J130</f>
        <v>0</v>
      </c>
      <c r="L98" s="121"/>
    </row>
    <row r="99" spans="1:31" s="9" customFormat="1" ht="25" customHeight="1">
      <c r="B99" s="117"/>
      <c r="D99" s="118" t="s">
        <v>675</v>
      </c>
      <c r="E99" s="119"/>
      <c r="F99" s="119"/>
      <c r="G99" s="119"/>
      <c r="H99" s="119"/>
      <c r="I99" s="119"/>
      <c r="J99" s="120">
        <f>J134</f>
        <v>0</v>
      </c>
      <c r="L99" s="117"/>
    </row>
    <row r="100" spans="1:31" s="10" customFormat="1" ht="19.899999999999999" customHeight="1">
      <c r="B100" s="121"/>
      <c r="D100" s="122" t="s">
        <v>677</v>
      </c>
      <c r="E100" s="123"/>
      <c r="F100" s="123"/>
      <c r="G100" s="123"/>
      <c r="H100" s="123"/>
      <c r="I100" s="123"/>
      <c r="J100" s="124">
        <f>J135</f>
        <v>0</v>
      </c>
      <c r="L100" s="121"/>
    </row>
    <row r="101" spans="1:31" s="10" customFormat="1" ht="19.899999999999999" customHeight="1">
      <c r="B101" s="121"/>
      <c r="D101" s="122" t="s">
        <v>1137</v>
      </c>
      <c r="E101" s="123"/>
      <c r="F101" s="123"/>
      <c r="G101" s="123"/>
      <c r="H101" s="123"/>
      <c r="I101" s="123"/>
      <c r="J101" s="124">
        <f>J138</f>
        <v>0</v>
      </c>
      <c r="L101" s="121"/>
    </row>
    <row r="102" spans="1:31" s="10" customFormat="1" ht="19.899999999999999" customHeight="1">
      <c r="B102" s="121"/>
      <c r="D102" s="122" t="s">
        <v>1138</v>
      </c>
      <c r="E102" s="123"/>
      <c r="F102" s="123"/>
      <c r="G102" s="123"/>
      <c r="H102" s="123"/>
      <c r="I102" s="123"/>
      <c r="J102" s="124">
        <f>J160</f>
        <v>0</v>
      </c>
      <c r="L102" s="121"/>
    </row>
    <row r="103" spans="1:31" s="9" customFormat="1" ht="25" customHeight="1">
      <c r="B103" s="117"/>
      <c r="D103" s="118" t="s">
        <v>1139</v>
      </c>
      <c r="E103" s="119"/>
      <c r="F103" s="119"/>
      <c r="G103" s="119"/>
      <c r="H103" s="119"/>
      <c r="I103" s="119"/>
      <c r="J103" s="120">
        <f>J162</f>
        <v>0</v>
      </c>
      <c r="L103" s="117"/>
    </row>
    <row r="104" spans="1:31" s="10" customFormat="1" ht="19.899999999999999" customHeight="1">
      <c r="B104" s="121"/>
      <c r="D104" s="122" t="s">
        <v>1140</v>
      </c>
      <c r="E104" s="123"/>
      <c r="F104" s="123"/>
      <c r="G104" s="123"/>
      <c r="H104" s="123"/>
      <c r="I104" s="123"/>
      <c r="J104" s="124">
        <f>J163</f>
        <v>0</v>
      </c>
      <c r="L104" s="121"/>
    </row>
    <row r="105" spans="1:31" s="2" customFormat="1" ht="21.75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7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9.25" customHeight="1">
      <c r="A107" s="28"/>
      <c r="B107" s="29"/>
      <c r="C107" s="116" t="s">
        <v>148</v>
      </c>
      <c r="D107" s="28"/>
      <c r="E107" s="28"/>
      <c r="F107" s="28"/>
      <c r="G107" s="28"/>
      <c r="H107" s="28"/>
      <c r="I107" s="28"/>
      <c r="J107" s="125">
        <v>0</v>
      </c>
      <c r="K107" s="28"/>
      <c r="L107" s="38"/>
      <c r="N107" s="126" t="s">
        <v>35</v>
      </c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8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9.25" customHeight="1">
      <c r="A109" s="28"/>
      <c r="B109" s="29"/>
      <c r="C109" s="95" t="s">
        <v>116</v>
      </c>
      <c r="D109" s="96"/>
      <c r="E109" s="96"/>
      <c r="F109" s="96"/>
      <c r="G109" s="96"/>
      <c r="H109" s="96"/>
      <c r="I109" s="96"/>
      <c r="J109" s="97">
        <f>ROUND(J96+J107,2)</f>
        <v>0</v>
      </c>
      <c r="K109" s="9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7" customHeight="1">
      <c r="A110" s="28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4" spans="1:63" s="2" customFormat="1" ht="7" customHeight="1">
      <c r="A114" s="28"/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25" customHeight="1">
      <c r="A115" s="28"/>
      <c r="B115" s="29"/>
      <c r="C115" s="18" t="s">
        <v>149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7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3" t="s">
        <v>11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23.25" customHeight="1">
      <c r="A118" s="28"/>
      <c r="B118" s="29"/>
      <c r="C118" s="28"/>
      <c r="D118" s="28"/>
      <c r="E118" s="218" t="str">
        <f>E7</f>
        <v>Prestavba školníckeho bytu na triedu MŠ na MŠ Ševčenkova 35, Bratislava</v>
      </c>
      <c r="F118" s="219"/>
      <c r="G118" s="219"/>
      <c r="H118" s="219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3" t="s">
        <v>118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28"/>
      <c r="D120" s="28"/>
      <c r="E120" s="204" t="str">
        <f>E9</f>
        <v>03 - Plynoinštalácia</v>
      </c>
      <c r="F120" s="217"/>
      <c r="G120" s="217"/>
      <c r="H120" s="217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7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3" t="s">
        <v>14</v>
      </c>
      <c r="D122" s="28"/>
      <c r="E122" s="28"/>
      <c r="F122" s="21" t="str">
        <f>F12</f>
        <v xml:space="preserve"> </v>
      </c>
      <c r="G122" s="28"/>
      <c r="H122" s="28"/>
      <c r="I122" s="23" t="s">
        <v>15</v>
      </c>
      <c r="J122" s="51">
        <f>IF(J12="","",J12)</f>
        <v>44448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7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5.25" customHeight="1">
      <c r="A124" s="28"/>
      <c r="B124" s="29"/>
      <c r="C124" s="23" t="s">
        <v>16</v>
      </c>
      <c r="D124" s="28"/>
      <c r="E124" s="28"/>
      <c r="F124" s="21" t="str">
        <f>E15</f>
        <v xml:space="preserve"> </v>
      </c>
      <c r="G124" s="28"/>
      <c r="H124" s="28"/>
      <c r="I124" s="23" t="s">
        <v>22</v>
      </c>
      <c r="J124" s="24" t="str">
        <f>E21</f>
        <v xml:space="preserve"> 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5.25" customHeight="1">
      <c r="A125" s="28"/>
      <c r="B125" s="29"/>
      <c r="C125" s="23" t="s">
        <v>20</v>
      </c>
      <c r="D125" s="28"/>
      <c r="E125" s="28"/>
      <c r="F125" s="21" t="str">
        <f>IF(E18="","",E18)</f>
        <v xml:space="preserve"> </v>
      </c>
      <c r="G125" s="28"/>
      <c r="H125" s="28"/>
      <c r="I125" s="23" t="s">
        <v>26</v>
      </c>
      <c r="J125" s="24" t="str">
        <f>E24</f>
        <v xml:space="preserve">                                         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4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27"/>
      <c r="B127" s="128"/>
      <c r="C127" s="129" t="s">
        <v>150</v>
      </c>
      <c r="D127" s="130" t="s">
        <v>56</v>
      </c>
      <c r="E127" s="130" t="s">
        <v>52</v>
      </c>
      <c r="F127" s="130" t="s">
        <v>53</v>
      </c>
      <c r="G127" s="130" t="s">
        <v>151</v>
      </c>
      <c r="H127" s="130" t="s">
        <v>152</v>
      </c>
      <c r="I127" s="130" t="s">
        <v>153</v>
      </c>
      <c r="J127" s="131" t="s">
        <v>127</v>
      </c>
      <c r="K127" s="132" t="s">
        <v>154</v>
      </c>
      <c r="L127" s="133"/>
      <c r="M127" s="58" t="s">
        <v>1</v>
      </c>
      <c r="N127" s="59" t="s">
        <v>35</v>
      </c>
      <c r="O127" s="59" t="s">
        <v>155</v>
      </c>
      <c r="P127" s="59" t="s">
        <v>156</v>
      </c>
      <c r="Q127" s="59" t="s">
        <v>157</v>
      </c>
      <c r="R127" s="59" t="s">
        <v>158</v>
      </c>
      <c r="S127" s="59" t="s">
        <v>159</v>
      </c>
      <c r="T127" s="60" t="s">
        <v>160</v>
      </c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</row>
    <row r="128" spans="1:63" s="2" customFormat="1" ht="22.9" customHeight="1">
      <c r="A128" s="28"/>
      <c r="B128" s="29"/>
      <c r="C128" s="65" t="s">
        <v>123</v>
      </c>
      <c r="D128" s="28"/>
      <c r="E128" s="28"/>
      <c r="F128" s="28"/>
      <c r="G128" s="28"/>
      <c r="H128" s="28"/>
      <c r="I128" s="28"/>
      <c r="J128" s="134">
        <f>BK128</f>
        <v>0</v>
      </c>
      <c r="K128" s="28"/>
      <c r="L128" s="29"/>
      <c r="M128" s="61"/>
      <c r="N128" s="52"/>
      <c r="O128" s="62"/>
      <c r="P128" s="135">
        <f>P129+P134+P162</f>
        <v>0</v>
      </c>
      <c r="Q128" s="62"/>
      <c r="R128" s="135">
        <f>R129+R134+R162</f>
        <v>0</v>
      </c>
      <c r="S128" s="62"/>
      <c r="T128" s="136">
        <f>T129+T134+T162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70</v>
      </c>
      <c r="AU128" s="14" t="s">
        <v>129</v>
      </c>
      <c r="BK128" s="137">
        <f>BK129+BK134+BK162</f>
        <v>0</v>
      </c>
    </row>
    <row r="129" spans="1:65" s="12" customFormat="1" ht="25.9" customHeight="1">
      <c r="B129" s="138"/>
      <c r="D129" s="139" t="s">
        <v>70</v>
      </c>
      <c r="E129" s="140" t="s">
        <v>680</v>
      </c>
      <c r="F129" s="140" t="s">
        <v>681</v>
      </c>
      <c r="J129" s="141">
        <f>BK129</f>
        <v>0</v>
      </c>
      <c r="L129" s="138"/>
      <c r="M129" s="142"/>
      <c r="N129" s="143"/>
      <c r="O129" s="143"/>
      <c r="P129" s="144">
        <f>P130</f>
        <v>0</v>
      </c>
      <c r="Q129" s="143"/>
      <c r="R129" s="144">
        <f>R130</f>
        <v>0</v>
      </c>
      <c r="S129" s="143"/>
      <c r="T129" s="145">
        <f>T130</f>
        <v>0</v>
      </c>
      <c r="AR129" s="139" t="s">
        <v>78</v>
      </c>
      <c r="AT129" s="146" t="s">
        <v>70</v>
      </c>
      <c r="AU129" s="146" t="s">
        <v>71</v>
      </c>
      <c r="AY129" s="139" t="s">
        <v>163</v>
      </c>
      <c r="BK129" s="147">
        <f>BK130</f>
        <v>0</v>
      </c>
    </row>
    <row r="130" spans="1:65" s="12" customFormat="1" ht="22.9" customHeight="1">
      <c r="B130" s="138"/>
      <c r="D130" s="139" t="s">
        <v>70</v>
      </c>
      <c r="E130" s="148" t="s">
        <v>78</v>
      </c>
      <c r="F130" s="148" t="s">
        <v>682</v>
      </c>
      <c r="J130" s="149">
        <f>BK130</f>
        <v>0</v>
      </c>
      <c r="L130" s="138"/>
      <c r="M130" s="142"/>
      <c r="N130" s="143"/>
      <c r="O130" s="143"/>
      <c r="P130" s="144">
        <f>SUM(P131:P133)</f>
        <v>0</v>
      </c>
      <c r="Q130" s="143"/>
      <c r="R130" s="144">
        <f>SUM(R131:R133)</f>
        <v>0</v>
      </c>
      <c r="S130" s="143"/>
      <c r="T130" s="145">
        <f>SUM(T131:T133)</f>
        <v>0</v>
      </c>
      <c r="AR130" s="139" t="s">
        <v>78</v>
      </c>
      <c r="AT130" s="146" t="s">
        <v>70</v>
      </c>
      <c r="AU130" s="146" t="s">
        <v>78</v>
      </c>
      <c r="AY130" s="139" t="s">
        <v>163</v>
      </c>
      <c r="BK130" s="147">
        <f>SUM(BK131:BK133)</f>
        <v>0</v>
      </c>
    </row>
    <row r="131" spans="1:65" s="2" customFormat="1" ht="14.5" customHeight="1">
      <c r="A131" s="28"/>
      <c r="B131" s="150"/>
      <c r="C131" s="151" t="s">
        <v>78</v>
      </c>
      <c r="D131" s="151" t="s">
        <v>166</v>
      </c>
      <c r="E131" s="152" t="s">
        <v>1141</v>
      </c>
      <c r="F131" s="153" t="s">
        <v>1142</v>
      </c>
      <c r="G131" s="154" t="s">
        <v>169</v>
      </c>
      <c r="H131" s="155">
        <v>0</v>
      </c>
      <c r="I131" s="155">
        <v>8.27</v>
      </c>
      <c r="J131" s="155">
        <f>ROUND(I131*H131,3)</f>
        <v>0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84</v>
      </c>
      <c r="AY131" s="14" t="s">
        <v>163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84</v>
      </c>
      <c r="BK131" s="163">
        <f>ROUND(I131*H131,3)</f>
        <v>0</v>
      </c>
      <c r="BL131" s="14" t="s">
        <v>170</v>
      </c>
      <c r="BM131" s="161" t="s">
        <v>84</v>
      </c>
    </row>
    <row r="132" spans="1:65" s="2" customFormat="1" ht="24.25" customHeight="1">
      <c r="A132" s="28"/>
      <c r="B132" s="150"/>
      <c r="C132" s="151" t="s">
        <v>84</v>
      </c>
      <c r="D132" s="151" t="s">
        <v>166</v>
      </c>
      <c r="E132" s="152" t="s">
        <v>1143</v>
      </c>
      <c r="F132" s="153" t="s">
        <v>1144</v>
      </c>
      <c r="G132" s="154" t="s">
        <v>169</v>
      </c>
      <c r="H132" s="155">
        <v>0</v>
      </c>
      <c r="I132" s="155">
        <v>2.58</v>
      </c>
      <c r="J132" s="155">
        <f>ROUND(I132*H132,3)</f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84</v>
      </c>
      <c r="AY132" s="14" t="s">
        <v>163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84</v>
      </c>
      <c r="BK132" s="163">
        <f>ROUND(I132*H132,3)</f>
        <v>0</v>
      </c>
      <c r="BL132" s="14" t="s">
        <v>170</v>
      </c>
      <c r="BM132" s="161" t="s">
        <v>170</v>
      </c>
    </row>
    <row r="133" spans="1:65" s="2" customFormat="1" ht="14.5" customHeight="1">
      <c r="A133" s="28"/>
      <c r="B133" s="150"/>
      <c r="C133" s="151" t="s">
        <v>203</v>
      </c>
      <c r="D133" s="151" t="s">
        <v>166</v>
      </c>
      <c r="E133" s="152" t="s">
        <v>693</v>
      </c>
      <c r="F133" s="153" t="s">
        <v>694</v>
      </c>
      <c r="G133" s="154" t="s">
        <v>169</v>
      </c>
      <c r="H133" s="155">
        <v>0</v>
      </c>
      <c r="I133" s="155">
        <v>3.09</v>
      </c>
      <c r="J133" s="155">
        <f>ROUND(I133*H133,3)</f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84</v>
      </c>
      <c r="AY133" s="14" t="s">
        <v>163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84</v>
      </c>
      <c r="BK133" s="163">
        <f>ROUND(I133*H133,3)</f>
        <v>0</v>
      </c>
      <c r="BL133" s="14" t="s">
        <v>170</v>
      </c>
      <c r="BM133" s="161" t="s">
        <v>240</v>
      </c>
    </row>
    <row r="134" spans="1:65" s="12" customFormat="1" ht="25.9" customHeight="1">
      <c r="B134" s="138"/>
      <c r="D134" s="139" t="s">
        <v>70</v>
      </c>
      <c r="E134" s="140" t="s">
        <v>740</v>
      </c>
      <c r="F134" s="140" t="s">
        <v>741</v>
      </c>
      <c r="J134" s="141">
        <f>BK134</f>
        <v>0</v>
      </c>
      <c r="L134" s="138"/>
      <c r="M134" s="142"/>
      <c r="N134" s="143"/>
      <c r="O134" s="143"/>
      <c r="P134" s="144">
        <f>P135+P138+P160</f>
        <v>0</v>
      </c>
      <c r="Q134" s="143"/>
      <c r="R134" s="144">
        <f>R135+R138+R160</f>
        <v>0</v>
      </c>
      <c r="S134" s="143"/>
      <c r="T134" s="145">
        <f>T135+T138+T160</f>
        <v>0</v>
      </c>
      <c r="AR134" s="139" t="s">
        <v>78</v>
      </c>
      <c r="AT134" s="146" t="s">
        <v>70</v>
      </c>
      <c r="AU134" s="146" t="s">
        <v>71</v>
      </c>
      <c r="AY134" s="139" t="s">
        <v>163</v>
      </c>
      <c r="BK134" s="147">
        <f>BK135+BK138+BK160</f>
        <v>0</v>
      </c>
    </row>
    <row r="135" spans="1:65" s="12" customFormat="1" ht="22.9" customHeight="1">
      <c r="B135" s="138"/>
      <c r="D135" s="139" t="s">
        <v>70</v>
      </c>
      <c r="E135" s="148" t="s">
        <v>820</v>
      </c>
      <c r="F135" s="148" t="s">
        <v>821</v>
      </c>
      <c r="J135" s="149">
        <f>BK135</f>
        <v>0</v>
      </c>
      <c r="L135" s="138"/>
      <c r="M135" s="142"/>
      <c r="N135" s="143"/>
      <c r="O135" s="143"/>
      <c r="P135" s="144">
        <f>SUM(P136:P137)</f>
        <v>0</v>
      </c>
      <c r="Q135" s="143"/>
      <c r="R135" s="144">
        <f>SUM(R136:R137)</f>
        <v>0</v>
      </c>
      <c r="S135" s="143"/>
      <c r="T135" s="145">
        <f>SUM(T136:T137)</f>
        <v>0</v>
      </c>
      <c r="AR135" s="139" t="s">
        <v>84</v>
      </c>
      <c r="AT135" s="146" t="s">
        <v>70</v>
      </c>
      <c r="AU135" s="146" t="s">
        <v>78</v>
      </c>
      <c r="AY135" s="139" t="s">
        <v>163</v>
      </c>
      <c r="BK135" s="147">
        <f>SUM(BK136:BK137)</f>
        <v>0</v>
      </c>
    </row>
    <row r="136" spans="1:65" s="2" customFormat="1" ht="24.25" customHeight="1">
      <c r="A136" s="28"/>
      <c r="B136" s="150"/>
      <c r="C136" s="151" t="s">
        <v>170</v>
      </c>
      <c r="D136" s="151" t="s">
        <v>166</v>
      </c>
      <c r="E136" s="152" t="s">
        <v>828</v>
      </c>
      <c r="F136" s="153" t="s">
        <v>829</v>
      </c>
      <c r="G136" s="154" t="s">
        <v>700</v>
      </c>
      <c r="H136" s="155">
        <v>0</v>
      </c>
      <c r="I136" s="155">
        <v>0.78</v>
      </c>
      <c r="J136" s="155">
        <f>ROUND(I136*H136,3)</f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209</v>
      </c>
      <c r="AT136" s="161" t="s">
        <v>166</v>
      </c>
      <c r="AU136" s="161" t="s">
        <v>84</v>
      </c>
      <c r="AY136" s="14" t="s">
        <v>163</v>
      </c>
      <c r="BE136" s="162">
        <f>IF(N136="základná",J136,0)</f>
        <v>0</v>
      </c>
      <c r="BF136" s="162">
        <f>IF(N136="znížená",J136,0)</f>
        <v>0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84</v>
      </c>
      <c r="BK136" s="163">
        <f>ROUND(I136*H136,3)</f>
        <v>0</v>
      </c>
      <c r="BL136" s="14" t="s">
        <v>209</v>
      </c>
      <c r="BM136" s="161" t="s">
        <v>286</v>
      </c>
    </row>
    <row r="137" spans="1:65" s="2" customFormat="1" ht="24.25" customHeight="1">
      <c r="A137" s="28"/>
      <c r="B137" s="150"/>
      <c r="C137" s="151" t="s">
        <v>344</v>
      </c>
      <c r="D137" s="151" t="s">
        <v>166</v>
      </c>
      <c r="E137" s="152" t="s">
        <v>831</v>
      </c>
      <c r="F137" s="153" t="s">
        <v>832</v>
      </c>
      <c r="G137" s="154" t="s">
        <v>700</v>
      </c>
      <c r="H137" s="155">
        <v>0</v>
      </c>
      <c r="I137" s="155">
        <v>1.1499999999999999</v>
      </c>
      <c r="J137" s="155">
        <f>ROUND(I137*H137,3)</f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209</v>
      </c>
      <c r="AT137" s="161" t="s">
        <v>166</v>
      </c>
      <c r="AU137" s="161" t="s">
        <v>84</v>
      </c>
      <c r="AY137" s="14" t="s">
        <v>163</v>
      </c>
      <c r="BE137" s="162">
        <f>IF(N137="základná",J137,0)</f>
        <v>0</v>
      </c>
      <c r="BF137" s="162">
        <f>IF(N137="znížená",J137,0)</f>
        <v>0</v>
      </c>
      <c r="BG137" s="162">
        <f>IF(N137="zákl. prenesená",J137,0)</f>
        <v>0</v>
      </c>
      <c r="BH137" s="162">
        <f>IF(N137="zníž. prenesená",J137,0)</f>
        <v>0</v>
      </c>
      <c r="BI137" s="162">
        <f>IF(N137="nulová",J137,0)</f>
        <v>0</v>
      </c>
      <c r="BJ137" s="14" t="s">
        <v>84</v>
      </c>
      <c r="BK137" s="163">
        <f>ROUND(I137*H137,3)</f>
        <v>0</v>
      </c>
      <c r="BL137" s="14" t="s">
        <v>209</v>
      </c>
      <c r="BM137" s="161" t="s">
        <v>176</v>
      </c>
    </row>
    <row r="138" spans="1:65" s="12" customFormat="1" ht="22.9" customHeight="1">
      <c r="B138" s="138"/>
      <c r="D138" s="139" t="s">
        <v>70</v>
      </c>
      <c r="E138" s="148" t="s">
        <v>1145</v>
      </c>
      <c r="F138" s="148" t="s">
        <v>1146</v>
      </c>
      <c r="J138" s="149">
        <f>BK138</f>
        <v>0</v>
      </c>
      <c r="L138" s="138"/>
      <c r="M138" s="142"/>
      <c r="N138" s="143"/>
      <c r="O138" s="143"/>
      <c r="P138" s="144">
        <f>SUM(P139:P159)</f>
        <v>0</v>
      </c>
      <c r="Q138" s="143"/>
      <c r="R138" s="144">
        <f>SUM(R139:R159)</f>
        <v>0</v>
      </c>
      <c r="S138" s="143"/>
      <c r="T138" s="145">
        <f>SUM(T139:T159)</f>
        <v>0</v>
      </c>
      <c r="AR138" s="139" t="s">
        <v>84</v>
      </c>
      <c r="AT138" s="146" t="s">
        <v>70</v>
      </c>
      <c r="AU138" s="146" t="s">
        <v>78</v>
      </c>
      <c r="AY138" s="139" t="s">
        <v>163</v>
      </c>
      <c r="BK138" s="147">
        <f>SUM(BK139:BK159)</f>
        <v>0</v>
      </c>
    </row>
    <row r="139" spans="1:65" s="2" customFormat="1" ht="14.5" customHeight="1">
      <c r="A139" s="28"/>
      <c r="B139" s="150"/>
      <c r="C139" s="151" t="s">
        <v>240</v>
      </c>
      <c r="D139" s="151" t="s">
        <v>166</v>
      </c>
      <c r="E139" s="152" t="s">
        <v>1147</v>
      </c>
      <c r="F139" s="153" t="s">
        <v>1148</v>
      </c>
      <c r="G139" s="154" t="s">
        <v>230</v>
      </c>
      <c r="H139" s="155">
        <v>0</v>
      </c>
      <c r="I139" s="155">
        <v>19.739999999999998</v>
      </c>
      <c r="J139" s="155">
        <f t="shared" ref="J139:J159" si="0">ROUND(I139*H139,3)</f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ref="P139:P159" si="1">O139*H139</f>
        <v>0</v>
      </c>
      <c r="Q139" s="159">
        <v>3.6800000000000001E-3</v>
      </c>
      <c r="R139" s="159">
        <f t="shared" ref="R139:R159" si="2">Q139*H139</f>
        <v>0</v>
      </c>
      <c r="S139" s="159">
        <v>0</v>
      </c>
      <c r="T139" s="160">
        <f t="shared" ref="T139:T159" si="3"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209</v>
      </c>
      <c r="AT139" s="161" t="s">
        <v>166</v>
      </c>
      <c r="AU139" s="161" t="s">
        <v>84</v>
      </c>
      <c r="AY139" s="14" t="s">
        <v>163</v>
      </c>
      <c r="BE139" s="162">
        <f t="shared" ref="BE139:BE159" si="4">IF(N139="základná",J139,0)</f>
        <v>0</v>
      </c>
      <c r="BF139" s="162">
        <f t="shared" ref="BF139:BF159" si="5">IF(N139="znížená",J139,0)</f>
        <v>0</v>
      </c>
      <c r="BG139" s="162">
        <f t="shared" ref="BG139:BG159" si="6">IF(N139="zákl. prenesená",J139,0)</f>
        <v>0</v>
      </c>
      <c r="BH139" s="162">
        <f t="shared" ref="BH139:BH159" si="7">IF(N139="zníž. prenesená",J139,0)</f>
        <v>0</v>
      </c>
      <c r="BI139" s="162">
        <f t="shared" ref="BI139:BI159" si="8">IF(N139="nulová",J139,0)</f>
        <v>0</v>
      </c>
      <c r="BJ139" s="14" t="s">
        <v>84</v>
      </c>
      <c r="BK139" s="163">
        <f t="shared" ref="BK139:BK159" si="9">ROUND(I139*H139,3)</f>
        <v>0</v>
      </c>
      <c r="BL139" s="14" t="s">
        <v>209</v>
      </c>
      <c r="BM139" s="161" t="s">
        <v>352</v>
      </c>
    </row>
    <row r="140" spans="1:65" s="2" customFormat="1" ht="14.5" customHeight="1">
      <c r="A140" s="28"/>
      <c r="B140" s="150"/>
      <c r="C140" s="151" t="s">
        <v>511</v>
      </c>
      <c r="D140" s="151" t="s">
        <v>166</v>
      </c>
      <c r="E140" s="152" t="s">
        <v>1149</v>
      </c>
      <c r="F140" s="153" t="s">
        <v>1150</v>
      </c>
      <c r="G140" s="154" t="s">
        <v>230</v>
      </c>
      <c r="H140" s="155">
        <v>0</v>
      </c>
      <c r="I140" s="155">
        <v>21.73</v>
      </c>
      <c r="J140" s="155">
        <f t="shared" si="0"/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3.48E-3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209</v>
      </c>
      <c r="AT140" s="161" t="s">
        <v>166</v>
      </c>
      <c r="AU140" s="161" t="s">
        <v>84</v>
      </c>
      <c r="AY140" s="14" t="s">
        <v>163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0</v>
      </c>
      <c r="BL140" s="14" t="s">
        <v>209</v>
      </c>
      <c r="BM140" s="161" t="s">
        <v>360</v>
      </c>
    </row>
    <row r="141" spans="1:65" s="2" customFormat="1" ht="14.5" customHeight="1">
      <c r="A141" s="28"/>
      <c r="B141" s="150"/>
      <c r="C141" s="151" t="s">
        <v>286</v>
      </c>
      <c r="D141" s="151" t="s">
        <v>166</v>
      </c>
      <c r="E141" s="152" t="s">
        <v>1151</v>
      </c>
      <c r="F141" s="153" t="s">
        <v>1152</v>
      </c>
      <c r="G141" s="154" t="s">
        <v>230</v>
      </c>
      <c r="H141" s="155">
        <v>0</v>
      </c>
      <c r="I141" s="155">
        <v>12.58</v>
      </c>
      <c r="J141" s="155">
        <f t="shared" si="0"/>
        <v>0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"/>
        <v>0</v>
      </c>
      <c r="Q141" s="159">
        <v>4.3099999999999996E-3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209</v>
      </c>
      <c r="AT141" s="161" t="s">
        <v>166</v>
      </c>
      <c r="AU141" s="161" t="s">
        <v>84</v>
      </c>
      <c r="AY141" s="14" t="s">
        <v>163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84</v>
      </c>
      <c r="BK141" s="163">
        <f t="shared" si="9"/>
        <v>0</v>
      </c>
      <c r="BL141" s="14" t="s">
        <v>209</v>
      </c>
      <c r="BM141" s="161" t="s">
        <v>209</v>
      </c>
    </row>
    <row r="142" spans="1:65" s="2" customFormat="1" ht="14.5" customHeight="1">
      <c r="A142" s="28"/>
      <c r="B142" s="150"/>
      <c r="C142" s="151" t="s">
        <v>308</v>
      </c>
      <c r="D142" s="151" t="s">
        <v>166</v>
      </c>
      <c r="E142" s="152" t="s">
        <v>1153</v>
      </c>
      <c r="F142" s="153" t="s">
        <v>1154</v>
      </c>
      <c r="G142" s="154" t="s">
        <v>230</v>
      </c>
      <c r="H142" s="155">
        <v>0</v>
      </c>
      <c r="I142" s="155">
        <v>2.15</v>
      </c>
      <c r="J142" s="155">
        <f t="shared" si="0"/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si="1"/>
        <v>0</v>
      </c>
      <c r="Q142" s="159">
        <v>3.2000000000000003E-4</v>
      </c>
      <c r="R142" s="159">
        <f t="shared" si="2"/>
        <v>0</v>
      </c>
      <c r="S142" s="159">
        <v>2E-3</v>
      </c>
      <c r="T142" s="160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209</v>
      </c>
      <c r="AT142" s="161" t="s">
        <v>166</v>
      </c>
      <c r="AU142" s="161" t="s">
        <v>84</v>
      </c>
      <c r="AY142" s="14" t="s">
        <v>163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84</v>
      </c>
      <c r="BK142" s="163">
        <f t="shared" si="9"/>
        <v>0</v>
      </c>
      <c r="BL142" s="14" t="s">
        <v>209</v>
      </c>
      <c r="BM142" s="161" t="s">
        <v>606</v>
      </c>
    </row>
    <row r="143" spans="1:65" s="2" customFormat="1" ht="14.5" customHeight="1">
      <c r="A143" s="28"/>
      <c r="B143" s="150"/>
      <c r="C143" s="151" t="s">
        <v>176</v>
      </c>
      <c r="D143" s="151" t="s">
        <v>166</v>
      </c>
      <c r="E143" s="152" t="s">
        <v>1155</v>
      </c>
      <c r="F143" s="153" t="s">
        <v>1156</v>
      </c>
      <c r="G143" s="154" t="s">
        <v>839</v>
      </c>
      <c r="H143" s="155">
        <v>0</v>
      </c>
      <c r="I143" s="155">
        <v>43.4</v>
      </c>
      <c r="J143" s="155">
        <f t="shared" si="0"/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"/>
        <v>0</v>
      </c>
      <c r="Q143" s="159">
        <v>3.1900000000000001E-3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209</v>
      </c>
      <c r="AT143" s="161" t="s">
        <v>166</v>
      </c>
      <c r="AU143" s="161" t="s">
        <v>84</v>
      </c>
      <c r="AY143" s="14" t="s">
        <v>163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84</v>
      </c>
      <c r="BK143" s="163">
        <f t="shared" si="9"/>
        <v>0</v>
      </c>
      <c r="BL143" s="14" t="s">
        <v>209</v>
      </c>
      <c r="BM143" s="161" t="s">
        <v>7</v>
      </c>
    </row>
    <row r="144" spans="1:65" s="2" customFormat="1" ht="14.5" customHeight="1">
      <c r="A144" s="28"/>
      <c r="B144" s="150"/>
      <c r="C144" s="151" t="s">
        <v>348</v>
      </c>
      <c r="D144" s="151" t="s">
        <v>166</v>
      </c>
      <c r="E144" s="152" t="s">
        <v>1157</v>
      </c>
      <c r="F144" s="153" t="s">
        <v>1158</v>
      </c>
      <c r="G144" s="154" t="s">
        <v>839</v>
      </c>
      <c r="H144" s="155">
        <v>0</v>
      </c>
      <c r="I144" s="155">
        <v>12.64</v>
      </c>
      <c r="J144" s="155">
        <f t="shared" si="0"/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"/>
        <v>0</v>
      </c>
      <c r="Q144" s="159">
        <v>6.0000000000000002E-5</v>
      </c>
      <c r="R144" s="159">
        <f t="shared" si="2"/>
        <v>0</v>
      </c>
      <c r="S144" s="159">
        <v>0</v>
      </c>
      <c r="T144" s="160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209</v>
      </c>
      <c r="AT144" s="161" t="s">
        <v>166</v>
      </c>
      <c r="AU144" s="161" t="s">
        <v>84</v>
      </c>
      <c r="AY144" s="14" t="s">
        <v>163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84</v>
      </c>
      <c r="BK144" s="163">
        <f t="shared" si="9"/>
        <v>0</v>
      </c>
      <c r="BL144" s="14" t="s">
        <v>209</v>
      </c>
      <c r="BM144" s="161" t="s">
        <v>249</v>
      </c>
    </row>
    <row r="145" spans="1:65" s="2" customFormat="1" ht="24.25" customHeight="1">
      <c r="A145" s="28"/>
      <c r="B145" s="150"/>
      <c r="C145" s="151" t="s">
        <v>352</v>
      </c>
      <c r="D145" s="151" t="s">
        <v>166</v>
      </c>
      <c r="E145" s="152" t="s">
        <v>1159</v>
      </c>
      <c r="F145" s="153" t="s">
        <v>1160</v>
      </c>
      <c r="G145" s="154" t="s">
        <v>1161</v>
      </c>
      <c r="H145" s="155">
        <v>0</v>
      </c>
      <c r="I145" s="155">
        <v>2.95</v>
      </c>
      <c r="J145" s="155">
        <f t="shared" si="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5.0000000000000001E-3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209</v>
      </c>
      <c r="AT145" s="161" t="s">
        <v>166</v>
      </c>
      <c r="AU145" s="161" t="s">
        <v>84</v>
      </c>
      <c r="AY145" s="14" t="s">
        <v>163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84</v>
      </c>
      <c r="BK145" s="163">
        <f t="shared" si="9"/>
        <v>0</v>
      </c>
      <c r="BL145" s="14" t="s">
        <v>209</v>
      </c>
      <c r="BM145" s="161" t="s">
        <v>257</v>
      </c>
    </row>
    <row r="146" spans="1:65" s="2" customFormat="1" ht="14.5" customHeight="1">
      <c r="A146" s="28"/>
      <c r="B146" s="150"/>
      <c r="C146" s="151" t="s">
        <v>356</v>
      </c>
      <c r="D146" s="151" t="s">
        <v>166</v>
      </c>
      <c r="E146" s="152" t="s">
        <v>1162</v>
      </c>
      <c r="F146" s="153" t="s">
        <v>1163</v>
      </c>
      <c r="G146" s="154" t="s">
        <v>230</v>
      </c>
      <c r="H146" s="155">
        <v>0</v>
      </c>
      <c r="I146" s="155">
        <v>14.39</v>
      </c>
      <c r="J146" s="155">
        <f t="shared" si="0"/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"/>
        <v>0</v>
      </c>
      <c r="Q146" s="159">
        <v>1.58E-3</v>
      </c>
      <c r="R146" s="159">
        <f t="shared" si="2"/>
        <v>0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209</v>
      </c>
      <c r="AT146" s="161" t="s">
        <v>166</v>
      </c>
      <c r="AU146" s="161" t="s">
        <v>84</v>
      </c>
      <c r="AY146" s="14" t="s">
        <v>163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84</v>
      </c>
      <c r="BK146" s="163">
        <f t="shared" si="9"/>
        <v>0</v>
      </c>
      <c r="BL146" s="14" t="s">
        <v>209</v>
      </c>
      <c r="BM146" s="161" t="s">
        <v>265</v>
      </c>
    </row>
    <row r="147" spans="1:65" s="2" customFormat="1" ht="14.5" customHeight="1">
      <c r="A147" s="28"/>
      <c r="B147" s="150"/>
      <c r="C147" s="151" t="s">
        <v>360</v>
      </c>
      <c r="D147" s="151" t="s">
        <v>166</v>
      </c>
      <c r="E147" s="152" t="s">
        <v>1164</v>
      </c>
      <c r="F147" s="153" t="s">
        <v>1165</v>
      </c>
      <c r="G147" s="154" t="s">
        <v>230</v>
      </c>
      <c r="H147" s="155">
        <v>0</v>
      </c>
      <c r="I147" s="155">
        <v>23.7</v>
      </c>
      <c r="J147" s="155">
        <f t="shared" si="0"/>
        <v>0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"/>
        <v>0</v>
      </c>
      <c r="Q147" s="159">
        <v>2.16E-3</v>
      </c>
      <c r="R147" s="159">
        <f t="shared" si="2"/>
        <v>0</v>
      </c>
      <c r="S147" s="159">
        <v>0</v>
      </c>
      <c r="T147" s="160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209</v>
      </c>
      <c r="AT147" s="161" t="s">
        <v>166</v>
      </c>
      <c r="AU147" s="161" t="s">
        <v>84</v>
      </c>
      <c r="AY147" s="14" t="s">
        <v>163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84</v>
      </c>
      <c r="BK147" s="163">
        <f t="shared" si="9"/>
        <v>0</v>
      </c>
      <c r="BL147" s="14" t="s">
        <v>209</v>
      </c>
      <c r="BM147" s="161" t="s">
        <v>273</v>
      </c>
    </row>
    <row r="148" spans="1:65" s="2" customFormat="1" ht="14.5" customHeight="1">
      <c r="A148" s="28"/>
      <c r="B148" s="150"/>
      <c r="C148" s="151" t="s">
        <v>601</v>
      </c>
      <c r="D148" s="151" t="s">
        <v>166</v>
      </c>
      <c r="E148" s="152" t="s">
        <v>1166</v>
      </c>
      <c r="F148" s="153" t="s">
        <v>1167</v>
      </c>
      <c r="G148" s="154" t="s">
        <v>700</v>
      </c>
      <c r="H148" s="155">
        <v>0</v>
      </c>
      <c r="I148" s="155">
        <v>0.95</v>
      </c>
      <c r="J148" s="155">
        <f t="shared" si="0"/>
        <v>0</v>
      </c>
      <c r="K148" s="156"/>
      <c r="L148" s="29"/>
      <c r="M148" s="157" t="s">
        <v>1</v>
      </c>
      <c r="N148" s="158" t="s">
        <v>37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209</v>
      </c>
      <c r="AT148" s="161" t="s">
        <v>166</v>
      </c>
      <c r="AU148" s="161" t="s">
        <v>84</v>
      </c>
      <c r="AY148" s="14" t="s">
        <v>163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84</v>
      </c>
      <c r="BK148" s="163">
        <f t="shared" si="9"/>
        <v>0</v>
      </c>
      <c r="BL148" s="14" t="s">
        <v>209</v>
      </c>
      <c r="BM148" s="161" t="s">
        <v>281</v>
      </c>
    </row>
    <row r="149" spans="1:65" s="2" customFormat="1" ht="24.25" customHeight="1">
      <c r="A149" s="28"/>
      <c r="B149" s="150"/>
      <c r="C149" s="151" t="s">
        <v>209</v>
      </c>
      <c r="D149" s="151" t="s">
        <v>166</v>
      </c>
      <c r="E149" s="152" t="s">
        <v>1168</v>
      </c>
      <c r="F149" s="153" t="s">
        <v>1169</v>
      </c>
      <c r="G149" s="154" t="s">
        <v>230</v>
      </c>
      <c r="H149" s="155">
        <v>0</v>
      </c>
      <c r="I149" s="155">
        <v>0.83</v>
      </c>
      <c r="J149" s="155">
        <f t="shared" si="0"/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209</v>
      </c>
      <c r="AT149" s="161" t="s">
        <v>166</v>
      </c>
      <c r="AU149" s="161" t="s">
        <v>84</v>
      </c>
      <c r="AY149" s="14" t="s">
        <v>163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84</v>
      </c>
      <c r="BK149" s="163">
        <f t="shared" si="9"/>
        <v>0</v>
      </c>
      <c r="BL149" s="14" t="s">
        <v>209</v>
      </c>
      <c r="BM149" s="161" t="s">
        <v>292</v>
      </c>
    </row>
    <row r="150" spans="1:65" s="2" customFormat="1" ht="24.25" customHeight="1">
      <c r="A150" s="28"/>
      <c r="B150" s="150"/>
      <c r="C150" s="151" t="s">
        <v>214</v>
      </c>
      <c r="D150" s="151" t="s">
        <v>166</v>
      </c>
      <c r="E150" s="152" t="s">
        <v>1170</v>
      </c>
      <c r="F150" s="153" t="s">
        <v>1171</v>
      </c>
      <c r="G150" s="154" t="s">
        <v>700</v>
      </c>
      <c r="H150" s="155">
        <v>0</v>
      </c>
      <c r="I150" s="155">
        <v>7.23</v>
      </c>
      <c r="J150" s="155">
        <f t="shared" si="0"/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209</v>
      </c>
      <c r="AT150" s="161" t="s">
        <v>166</v>
      </c>
      <c r="AU150" s="161" t="s">
        <v>84</v>
      </c>
      <c r="AY150" s="14" t="s">
        <v>163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84</v>
      </c>
      <c r="BK150" s="163">
        <f t="shared" si="9"/>
        <v>0</v>
      </c>
      <c r="BL150" s="14" t="s">
        <v>209</v>
      </c>
      <c r="BM150" s="161" t="s">
        <v>624</v>
      </c>
    </row>
    <row r="151" spans="1:65" s="2" customFormat="1" ht="24.25" customHeight="1">
      <c r="A151" s="28"/>
      <c r="B151" s="150"/>
      <c r="C151" s="151" t="s">
        <v>606</v>
      </c>
      <c r="D151" s="151" t="s">
        <v>166</v>
      </c>
      <c r="E151" s="152" t="s">
        <v>1172</v>
      </c>
      <c r="F151" s="153" t="s">
        <v>1173</v>
      </c>
      <c r="G151" s="154" t="s">
        <v>700</v>
      </c>
      <c r="H151" s="155">
        <v>0</v>
      </c>
      <c r="I151" s="155">
        <v>31.93</v>
      </c>
      <c r="J151" s="155">
        <f t="shared" si="0"/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si="1"/>
        <v>0</v>
      </c>
      <c r="Q151" s="159">
        <v>5.9000000000000003E-4</v>
      </c>
      <c r="R151" s="159">
        <f t="shared" si="2"/>
        <v>0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209</v>
      </c>
      <c r="AT151" s="161" t="s">
        <v>166</v>
      </c>
      <c r="AU151" s="161" t="s">
        <v>84</v>
      </c>
      <c r="AY151" s="14" t="s">
        <v>163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84</v>
      </c>
      <c r="BK151" s="163">
        <f t="shared" si="9"/>
        <v>0</v>
      </c>
      <c r="BL151" s="14" t="s">
        <v>209</v>
      </c>
      <c r="BM151" s="161" t="s">
        <v>366</v>
      </c>
    </row>
    <row r="152" spans="1:65" s="2" customFormat="1" ht="24.25" customHeight="1">
      <c r="A152" s="28"/>
      <c r="B152" s="150"/>
      <c r="C152" s="151" t="s">
        <v>222</v>
      </c>
      <c r="D152" s="151" t="s">
        <v>166</v>
      </c>
      <c r="E152" s="152" t="s">
        <v>1174</v>
      </c>
      <c r="F152" s="153" t="s">
        <v>1175</v>
      </c>
      <c r="G152" s="154" t="s">
        <v>700</v>
      </c>
      <c r="H152" s="155">
        <v>0</v>
      </c>
      <c r="I152" s="155">
        <v>4.41</v>
      </c>
      <c r="J152" s="155">
        <f t="shared" si="0"/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209</v>
      </c>
      <c r="AT152" s="161" t="s">
        <v>166</v>
      </c>
      <c r="AU152" s="161" t="s">
        <v>84</v>
      </c>
      <c r="AY152" s="14" t="s">
        <v>163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84</v>
      </c>
      <c r="BK152" s="163">
        <f t="shared" si="9"/>
        <v>0</v>
      </c>
      <c r="BL152" s="14" t="s">
        <v>209</v>
      </c>
      <c r="BM152" s="161" t="s">
        <v>378</v>
      </c>
    </row>
    <row r="153" spans="1:65" s="2" customFormat="1" ht="14.5" customHeight="1">
      <c r="A153" s="28"/>
      <c r="B153" s="150"/>
      <c r="C153" s="164" t="s">
        <v>7</v>
      </c>
      <c r="D153" s="164" t="s">
        <v>282</v>
      </c>
      <c r="E153" s="165" t="s">
        <v>1176</v>
      </c>
      <c r="F153" s="166" t="s">
        <v>1177</v>
      </c>
      <c r="G153" s="167" t="s">
        <v>700</v>
      </c>
      <c r="H153" s="168">
        <v>0</v>
      </c>
      <c r="I153" s="168">
        <v>16.87</v>
      </c>
      <c r="J153" s="168">
        <f t="shared" si="0"/>
        <v>0</v>
      </c>
      <c r="K153" s="169"/>
      <c r="L153" s="170"/>
      <c r="M153" s="171" t="s">
        <v>1</v>
      </c>
      <c r="N153" s="172" t="s">
        <v>37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292</v>
      </c>
      <c r="AT153" s="161" t="s">
        <v>282</v>
      </c>
      <c r="AU153" s="161" t="s">
        <v>84</v>
      </c>
      <c r="AY153" s="14" t="s">
        <v>163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84</v>
      </c>
      <c r="BK153" s="163">
        <f t="shared" si="9"/>
        <v>0</v>
      </c>
      <c r="BL153" s="14" t="s">
        <v>209</v>
      </c>
      <c r="BM153" s="161" t="s">
        <v>387</v>
      </c>
    </row>
    <row r="154" spans="1:65" s="2" customFormat="1" ht="14.5" customHeight="1">
      <c r="A154" s="28"/>
      <c r="B154" s="150"/>
      <c r="C154" s="151" t="s">
        <v>245</v>
      </c>
      <c r="D154" s="151" t="s">
        <v>166</v>
      </c>
      <c r="E154" s="152" t="s">
        <v>1178</v>
      </c>
      <c r="F154" s="153" t="s">
        <v>1179</v>
      </c>
      <c r="G154" s="154" t="s">
        <v>700</v>
      </c>
      <c r="H154" s="155">
        <v>0</v>
      </c>
      <c r="I154" s="155">
        <v>5.15</v>
      </c>
      <c r="J154" s="155">
        <f t="shared" si="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1"/>
        <v>0</v>
      </c>
      <c r="Q154" s="159">
        <v>2.2000000000000001E-4</v>
      </c>
      <c r="R154" s="159">
        <f t="shared" si="2"/>
        <v>0</v>
      </c>
      <c r="S154" s="159">
        <v>4.0000000000000001E-3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209</v>
      </c>
      <c r="AT154" s="161" t="s">
        <v>166</v>
      </c>
      <c r="AU154" s="161" t="s">
        <v>84</v>
      </c>
      <c r="AY154" s="14" t="s">
        <v>163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84</v>
      </c>
      <c r="BK154" s="163">
        <f t="shared" si="9"/>
        <v>0</v>
      </c>
      <c r="BL154" s="14" t="s">
        <v>209</v>
      </c>
      <c r="BM154" s="161" t="s">
        <v>395</v>
      </c>
    </row>
    <row r="155" spans="1:65" s="2" customFormat="1" ht="24.25" customHeight="1">
      <c r="A155" s="28"/>
      <c r="B155" s="150"/>
      <c r="C155" s="151" t="s">
        <v>249</v>
      </c>
      <c r="D155" s="151" t="s">
        <v>166</v>
      </c>
      <c r="E155" s="152" t="s">
        <v>1180</v>
      </c>
      <c r="F155" s="153" t="s">
        <v>1181</v>
      </c>
      <c r="G155" s="154" t="s">
        <v>700</v>
      </c>
      <c r="H155" s="155">
        <v>0</v>
      </c>
      <c r="I155" s="155">
        <v>3.74</v>
      </c>
      <c r="J155" s="155">
        <f t="shared" si="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209</v>
      </c>
      <c r="AT155" s="161" t="s">
        <v>166</v>
      </c>
      <c r="AU155" s="161" t="s">
        <v>84</v>
      </c>
      <c r="AY155" s="14" t="s">
        <v>163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84</v>
      </c>
      <c r="BK155" s="163">
        <f t="shared" si="9"/>
        <v>0</v>
      </c>
      <c r="BL155" s="14" t="s">
        <v>209</v>
      </c>
      <c r="BM155" s="161" t="s">
        <v>403</v>
      </c>
    </row>
    <row r="156" spans="1:65" s="2" customFormat="1" ht="24.25" customHeight="1">
      <c r="A156" s="28"/>
      <c r="B156" s="150"/>
      <c r="C156" s="151" t="s">
        <v>253</v>
      </c>
      <c r="D156" s="151" t="s">
        <v>166</v>
      </c>
      <c r="E156" s="152" t="s">
        <v>1182</v>
      </c>
      <c r="F156" s="153" t="s">
        <v>1183</v>
      </c>
      <c r="G156" s="154" t="s">
        <v>197</v>
      </c>
      <c r="H156" s="155">
        <v>0</v>
      </c>
      <c r="I156" s="155">
        <v>43.36</v>
      </c>
      <c r="J156" s="155">
        <f t="shared" si="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209</v>
      </c>
      <c r="AT156" s="161" t="s">
        <v>166</v>
      </c>
      <c r="AU156" s="161" t="s">
        <v>84</v>
      </c>
      <c r="AY156" s="14" t="s">
        <v>163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84</v>
      </c>
      <c r="BK156" s="163">
        <f t="shared" si="9"/>
        <v>0</v>
      </c>
      <c r="BL156" s="14" t="s">
        <v>209</v>
      </c>
      <c r="BM156" s="161" t="s">
        <v>413</v>
      </c>
    </row>
    <row r="157" spans="1:65" s="2" customFormat="1" ht="24.25" customHeight="1">
      <c r="A157" s="28"/>
      <c r="B157" s="150"/>
      <c r="C157" s="151" t="s">
        <v>257</v>
      </c>
      <c r="D157" s="151" t="s">
        <v>166</v>
      </c>
      <c r="E157" s="152" t="s">
        <v>1184</v>
      </c>
      <c r="F157" s="153" t="s">
        <v>1185</v>
      </c>
      <c r="G157" s="154" t="s">
        <v>755</v>
      </c>
      <c r="H157" s="155">
        <v>0</v>
      </c>
      <c r="I157" s="155">
        <v>0.8</v>
      </c>
      <c r="J157" s="155">
        <f t="shared" si="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209</v>
      </c>
      <c r="AT157" s="161" t="s">
        <v>166</v>
      </c>
      <c r="AU157" s="161" t="s">
        <v>84</v>
      </c>
      <c r="AY157" s="14" t="s">
        <v>163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84</v>
      </c>
      <c r="BK157" s="163">
        <f t="shared" si="9"/>
        <v>0</v>
      </c>
      <c r="BL157" s="14" t="s">
        <v>209</v>
      </c>
      <c r="BM157" s="161" t="s">
        <v>421</v>
      </c>
    </row>
    <row r="158" spans="1:65" s="2" customFormat="1" ht="14.5" customHeight="1">
      <c r="A158" s="28"/>
      <c r="B158" s="150"/>
      <c r="C158" s="164" t="s">
        <v>261</v>
      </c>
      <c r="D158" s="164" t="s">
        <v>282</v>
      </c>
      <c r="E158" s="165" t="s">
        <v>1186</v>
      </c>
      <c r="F158" s="166" t="s">
        <v>1187</v>
      </c>
      <c r="G158" s="167" t="s">
        <v>700</v>
      </c>
      <c r="H158" s="168">
        <v>0</v>
      </c>
      <c r="I158" s="168">
        <v>12.23</v>
      </c>
      <c r="J158" s="168">
        <f t="shared" si="0"/>
        <v>0</v>
      </c>
      <c r="K158" s="169"/>
      <c r="L158" s="170"/>
      <c r="M158" s="171" t="s">
        <v>1</v>
      </c>
      <c r="N158" s="172" t="s">
        <v>37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292</v>
      </c>
      <c r="AT158" s="161" t="s">
        <v>282</v>
      </c>
      <c r="AU158" s="161" t="s">
        <v>84</v>
      </c>
      <c r="AY158" s="14" t="s">
        <v>163</v>
      </c>
      <c r="BE158" s="162">
        <f t="shared" si="4"/>
        <v>0</v>
      </c>
      <c r="BF158" s="162">
        <f t="shared" si="5"/>
        <v>0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84</v>
      </c>
      <c r="BK158" s="163">
        <f t="shared" si="9"/>
        <v>0</v>
      </c>
      <c r="BL158" s="14" t="s">
        <v>209</v>
      </c>
      <c r="BM158" s="161" t="s">
        <v>439</v>
      </c>
    </row>
    <row r="159" spans="1:65" s="2" customFormat="1" ht="14.5" customHeight="1">
      <c r="A159" s="28"/>
      <c r="B159" s="150"/>
      <c r="C159" s="164" t="s">
        <v>265</v>
      </c>
      <c r="D159" s="164" t="s">
        <v>282</v>
      </c>
      <c r="E159" s="165" t="s">
        <v>1188</v>
      </c>
      <c r="F159" s="166" t="s">
        <v>1189</v>
      </c>
      <c r="G159" s="167" t="s">
        <v>700</v>
      </c>
      <c r="H159" s="168">
        <v>0</v>
      </c>
      <c r="I159" s="168">
        <v>10.42</v>
      </c>
      <c r="J159" s="168">
        <f t="shared" si="0"/>
        <v>0</v>
      </c>
      <c r="K159" s="169"/>
      <c r="L159" s="170"/>
      <c r="M159" s="171" t="s">
        <v>1</v>
      </c>
      <c r="N159" s="172" t="s">
        <v>37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292</v>
      </c>
      <c r="AT159" s="161" t="s">
        <v>282</v>
      </c>
      <c r="AU159" s="161" t="s">
        <v>84</v>
      </c>
      <c r="AY159" s="14" t="s">
        <v>163</v>
      </c>
      <c r="BE159" s="162">
        <f t="shared" si="4"/>
        <v>0</v>
      </c>
      <c r="BF159" s="162">
        <f t="shared" si="5"/>
        <v>0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84</v>
      </c>
      <c r="BK159" s="163">
        <f t="shared" si="9"/>
        <v>0</v>
      </c>
      <c r="BL159" s="14" t="s">
        <v>209</v>
      </c>
      <c r="BM159" s="161" t="s">
        <v>643</v>
      </c>
    </row>
    <row r="160" spans="1:65" s="12" customFormat="1" ht="22.9" customHeight="1">
      <c r="B160" s="138"/>
      <c r="D160" s="139" t="s">
        <v>70</v>
      </c>
      <c r="E160" s="148" t="s">
        <v>1190</v>
      </c>
      <c r="F160" s="148" t="s">
        <v>1191</v>
      </c>
      <c r="J160" s="149">
        <f>BK160</f>
        <v>0</v>
      </c>
      <c r="L160" s="138"/>
      <c r="M160" s="142"/>
      <c r="N160" s="143"/>
      <c r="O160" s="143"/>
      <c r="P160" s="144">
        <f>P161</f>
        <v>0</v>
      </c>
      <c r="Q160" s="143"/>
      <c r="R160" s="144">
        <f>R161</f>
        <v>0</v>
      </c>
      <c r="S160" s="143"/>
      <c r="T160" s="145">
        <f>T161</f>
        <v>0</v>
      </c>
      <c r="AR160" s="139" t="s">
        <v>84</v>
      </c>
      <c r="AT160" s="146" t="s">
        <v>70</v>
      </c>
      <c r="AU160" s="146" t="s">
        <v>78</v>
      </c>
      <c r="AY160" s="139" t="s">
        <v>163</v>
      </c>
      <c r="BK160" s="147">
        <f>BK161</f>
        <v>0</v>
      </c>
    </row>
    <row r="161" spans="1:65" s="2" customFormat="1" ht="24.25" customHeight="1">
      <c r="A161" s="28"/>
      <c r="B161" s="150"/>
      <c r="C161" s="151" t="s">
        <v>269</v>
      </c>
      <c r="D161" s="151" t="s">
        <v>166</v>
      </c>
      <c r="E161" s="152" t="s">
        <v>1192</v>
      </c>
      <c r="F161" s="153" t="s">
        <v>1193</v>
      </c>
      <c r="G161" s="154" t="s">
        <v>230</v>
      </c>
      <c r="H161" s="155">
        <v>0</v>
      </c>
      <c r="I161" s="155">
        <v>1.62</v>
      </c>
      <c r="J161" s="155">
        <f>ROUND(I161*H161,3)</f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>O161*H161</f>
        <v>0</v>
      </c>
      <c r="Q161" s="159">
        <v>9.0000000000000006E-5</v>
      </c>
      <c r="R161" s="159">
        <f>Q161*H161</f>
        <v>0</v>
      </c>
      <c r="S161" s="159">
        <v>0</v>
      </c>
      <c r="T161" s="16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209</v>
      </c>
      <c r="AT161" s="161" t="s">
        <v>166</v>
      </c>
      <c r="AU161" s="161" t="s">
        <v>84</v>
      </c>
      <c r="AY161" s="14" t="s">
        <v>163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84</v>
      </c>
      <c r="BK161" s="163">
        <f>ROUND(I161*H161,3)</f>
        <v>0</v>
      </c>
      <c r="BL161" s="14" t="s">
        <v>209</v>
      </c>
      <c r="BM161" s="161" t="s">
        <v>647</v>
      </c>
    </row>
    <row r="162" spans="1:65" s="12" customFormat="1" ht="25.9" customHeight="1">
      <c r="B162" s="138"/>
      <c r="D162" s="139" t="s">
        <v>70</v>
      </c>
      <c r="E162" s="140" t="s">
        <v>1194</v>
      </c>
      <c r="F162" s="140" t="s">
        <v>1195</v>
      </c>
      <c r="J162" s="141">
        <f>BK162</f>
        <v>0</v>
      </c>
      <c r="L162" s="138"/>
      <c r="M162" s="142"/>
      <c r="N162" s="143"/>
      <c r="O162" s="143"/>
      <c r="P162" s="144">
        <f>P163</f>
        <v>0</v>
      </c>
      <c r="Q162" s="143"/>
      <c r="R162" s="144">
        <f>R163</f>
        <v>0</v>
      </c>
      <c r="S162" s="143"/>
      <c r="T162" s="145">
        <f>T163</f>
        <v>0</v>
      </c>
      <c r="AR162" s="139" t="s">
        <v>78</v>
      </c>
      <c r="AT162" s="146" t="s">
        <v>70</v>
      </c>
      <c r="AU162" s="146" t="s">
        <v>71</v>
      </c>
      <c r="AY162" s="139" t="s">
        <v>163</v>
      </c>
      <c r="BK162" s="147">
        <f>BK163</f>
        <v>0</v>
      </c>
    </row>
    <row r="163" spans="1:65" s="12" customFormat="1" ht="22.9" customHeight="1">
      <c r="B163" s="138"/>
      <c r="D163" s="139" t="s">
        <v>70</v>
      </c>
      <c r="E163" s="148" t="s">
        <v>1060</v>
      </c>
      <c r="F163" s="148" t="s">
        <v>1196</v>
      </c>
      <c r="J163" s="149">
        <f>BK163</f>
        <v>0</v>
      </c>
      <c r="L163" s="138"/>
      <c r="M163" s="142"/>
      <c r="N163" s="143"/>
      <c r="O163" s="143"/>
      <c r="P163" s="144">
        <f>SUM(P164:P167)</f>
        <v>0</v>
      </c>
      <c r="Q163" s="143"/>
      <c r="R163" s="144">
        <f>SUM(R164:R167)</f>
        <v>0</v>
      </c>
      <c r="S163" s="143"/>
      <c r="T163" s="145">
        <f>SUM(T164:T167)</f>
        <v>0</v>
      </c>
      <c r="AR163" s="139" t="s">
        <v>78</v>
      </c>
      <c r="AT163" s="146" t="s">
        <v>70</v>
      </c>
      <c r="AU163" s="146" t="s">
        <v>78</v>
      </c>
      <c r="AY163" s="139" t="s">
        <v>163</v>
      </c>
      <c r="BK163" s="147">
        <f>SUM(BK164:BK167)</f>
        <v>0</v>
      </c>
    </row>
    <row r="164" spans="1:65" s="2" customFormat="1" ht="14.5" customHeight="1">
      <c r="A164" s="28"/>
      <c r="B164" s="150"/>
      <c r="C164" s="151" t="s">
        <v>273</v>
      </c>
      <c r="D164" s="151" t="s">
        <v>166</v>
      </c>
      <c r="E164" s="152" t="s">
        <v>1197</v>
      </c>
      <c r="F164" s="153" t="s">
        <v>1198</v>
      </c>
      <c r="G164" s="154" t="s">
        <v>230</v>
      </c>
      <c r="H164" s="155">
        <v>0</v>
      </c>
      <c r="I164" s="155">
        <v>9.9</v>
      </c>
      <c r="J164" s="155">
        <f>ROUND(I164*H164,3)</f>
        <v>0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84</v>
      </c>
      <c r="BK164" s="163">
        <f>ROUND(I164*H164,3)</f>
        <v>0</v>
      </c>
      <c r="BL164" s="14" t="s">
        <v>170</v>
      </c>
      <c r="BM164" s="161" t="s">
        <v>651</v>
      </c>
    </row>
    <row r="165" spans="1:65" s="2" customFormat="1" ht="14.5" customHeight="1">
      <c r="A165" s="28"/>
      <c r="B165" s="150"/>
      <c r="C165" s="151" t="s">
        <v>277</v>
      </c>
      <c r="D165" s="151" t="s">
        <v>166</v>
      </c>
      <c r="E165" s="152" t="s">
        <v>1199</v>
      </c>
      <c r="F165" s="153" t="s">
        <v>1200</v>
      </c>
      <c r="G165" s="154" t="s">
        <v>230</v>
      </c>
      <c r="H165" s="155">
        <v>0</v>
      </c>
      <c r="I165" s="155">
        <v>0.26</v>
      </c>
      <c r="J165" s="155">
        <f>ROUND(I165*H165,3)</f>
        <v>0</v>
      </c>
      <c r="K165" s="156"/>
      <c r="L165" s="29"/>
      <c r="M165" s="157" t="s">
        <v>1</v>
      </c>
      <c r="N165" s="158" t="s">
        <v>37</v>
      </c>
      <c r="O165" s="159">
        <v>0</v>
      </c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>IF(N165="základná",J165,0)</f>
        <v>0</v>
      </c>
      <c r="BF165" s="162">
        <f>IF(N165="znížená",J165,0)</f>
        <v>0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84</v>
      </c>
      <c r="BK165" s="163">
        <f>ROUND(I165*H165,3)</f>
        <v>0</v>
      </c>
      <c r="BL165" s="14" t="s">
        <v>170</v>
      </c>
      <c r="BM165" s="161" t="s">
        <v>655</v>
      </c>
    </row>
    <row r="166" spans="1:65" s="2" customFormat="1" ht="14.5" customHeight="1">
      <c r="A166" s="28"/>
      <c r="B166" s="150"/>
      <c r="C166" s="151" t="s">
        <v>281</v>
      </c>
      <c r="D166" s="151" t="s">
        <v>166</v>
      </c>
      <c r="E166" s="152" t="s">
        <v>1201</v>
      </c>
      <c r="F166" s="153" t="s">
        <v>1202</v>
      </c>
      <c r="G166" s="154" t="s">
        <v>230</v>
      </c>
      <c r="H166" s="155">
        <v>0</v>
      </c>
      <c r="I166" s="155">
        <v>1.58</v>
      </c>
      <c r="J166" s="155">
        <f>ROUND(I166*H166,3)</f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>IF(N166="základná",J166,0)</f>
        <v>0</v>
      </c>
      <c r="BF166" s="162">
        <f>IF(N166="znížená",J166,0)</f>
        <v>0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4" t="s">
        <v>84</v>
      </c>
      <c r="BK166" s="163">
        <f>ROUND(I166*H166,3)</f>
        <v>0</v>
      </c>
      <c r="BL166" s="14" t="s">
        <v>170</v>
      </c>
      <c r="BM166" s="161" t="s">
        <v>659</v>
      </c>
    </row>
    <row r="167" spans="1:65" s="2" customFormat="1" ht="14.5" customHeight="1">
      <c r="A167" s="28"/>
      <c r="B167" s="150"/>
      <c r="C167" s="151" t="s">
        <v>288</v>
      </c>
      <c r="D167" s="151" t="s">
        <v>166</v>
      </c>
      <c r="E167" s="152" t="s">
        <v>1203</v>
      </c>
      <c r="F167" s="153" t="s">
        <v>1204</v>
      </c>
      <c r="G167" s="154" t="s">
        <v>1205</v>
      </c>
      <c r="H167" s="155">
        <v>0</v>
      </c>
      <c r="I167" s="155">
        <v>10.6</v>
      </c>
      <c r="J167" s="155">
        <f>ROUND(I167*H167,3)</f>
        <v>0</v>
      </c>
      <c r="K167" s="156"/>
      <c r="L167" s="29"/>
      <c r="M167" s="173" t="s">
        <v>1</v>
      </c>
      <c r="N167" s="174" t="s">
        <v>37</v>
      </c>
      <c r="O167" s="175">
        <v>0</v>
      </c>
      <c r="P167" s="175">
        <f>O167*H167</f>
        <v>0</v>
      </c>
      <c r="Q167" s="175">
        <v>0</v>
      </c>
      <c r="R167" s="175">
        <f>Q167*H167</f>
        <v>0</v>
      </c>
      <c r="S167" s="175">
        <v>0</v>
      </c>
      <c r="T167" s="176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>IF(N167="základná",J167,0)</f>
        <v>0</v>
      </c>
      <c r="BF167" s="162">
        <f>IF(N167="znížená",J167,0)</f>
        <v>0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84</v>
      </c>
      <c r="BK167" s="163">
        <f>ROUND(I167*H167,3)</f>
        <v>0</v>
      </c>
      <c r="BL167" s="14" t="s">
        <v>170</v>
      </c>
      <c r="BM167" s="161" t="s">
        <v>663</v>
      </c>
    </row>
    <row r="168" spans="1:65" s="2" customFormat="1" ht="7" customHeight="1">
      <c r="A168" s="28"/>
      <c r="B168" s="43"/>
      <c r="C168" s="44"/>
      <c r="D168" s="44"/>
      <c r="E168" s="44"/>
      <c r="F168" s="44"/>
      <c r="G168" s="44"/>
      <c r="H168" s="44"/>
      <c r="I168" s="44"/>
      <c r="J168" s="44"/>
      <c r="K168" s="44"/>
      <c r="L168" s="29"/>
      <c r="M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</row>
  </sheetData>
  <autoFilter ref="C127:K167" xr:uid="{00000000-0009-0000-0000-000004000000}"/>
  <mergeCells count="8">
    <mergeCell ref="E118:H118"/>
    <mergeCell ref="E120:H12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BM184"/>
  <sheetViews>
    <sheetView showGridLines="0" topLeftCell="A66" workbookViewId="0">
      <selection activeCell="F91" sqref="F91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100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18" t="s">
        <v>1206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4"/>
      <c r="F11" s="217"/>
      <c r="G11" s="217"/>
      <c r="H11" s="21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/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1742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89" t="str">
        <f>'Rekapitulácia stavby'!E14</f>
        <v xml:space="preserve"> </v>
      </c>
      <c r="F20" s="189"/>
      <c r="G20" s="189"/>
      <c r="H20" s="189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/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/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2" t="s">
        <v>1</v>
      </c>
      <c r="F29" s="192"/>
      <c r="G29" s="192"/>
      <c r="H29" s="19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6915.3449999999993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J109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4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6915.35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4" t="s">
        <v>35</v>
      </c>
      <c r="E37" s="23" t="s">
        <v>36</v>
      </c>
      <c r="F37" s="105">
        <f>ROUND((SUM(BE109:BE110) + SUM(BE132:BE183)),  2)</f>
        <v>0</v>
      </c>
      <c r="G37" s="28"/>
      <c r="H37" s="28"/>
      <c r="I37" s="106">
        <v>0.2</v>
      </c>
      <c r="J37" s="105">
        <f>ROUND(((SUM(BE109:BE110) + SUM(BE132:BE183))*I37),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37</v>
      </c>
      <c r="F38" s="105">
        <f>ROUND((SUM(BF109:BF110) + SUM(BF132:BF183)),  2)</f>
        <v>6915.35</v>
      </c>
      <c r="G38" s="28"/>
      <c r="H38" s="28"/>
      <c r="I38" s="106">
        <v>0.2</v>
      </c>
      <c r="J38" s="105">
        <f>ROUND(((SUM(BF109:BF110) + SUM(BF132:BF183))*I38),  2)</f>
        <v>1383.07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38</v>
      </c>
      <c r="F39" s="105">
        <f>ROUND((SUM(BG109:BG110) + SUM(BG132:BG183)),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39</v>
      </c>
      <c r="F40" s="105">
        <f>ROUND((SUM(BH109:BH110) + SUM(BH132:BH183)),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40</v>
      </c>
      <c r="F41" s="105">
        <f>ROUND((SUM(BI109:BI110) + SUM(BI132:BI183)),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4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8298.42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18" t="s">
        <v>1206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4"/>
      <c r="F89" s="217"/>
      <c r="G89" s="217"/>
      <c r="H89" s="21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/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Mestská časť Bratislava - Petržalka, Kutlíkova 17, Bratislava</v>
      </c>
      <c r="G93" s="28"/>
      <c r="H93" s="28"/>
      <c r="I93" s="23" t="s">
        <v>22</v>
      </c>
      <c r="J93" s="24">
        <f>E23</f>
        <v>0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>
        <f>E26</f>
        <v>0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4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J132</f>
        <v>6915.3449999999993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5" customHeight="1">
      <c r="B99" s="117"/>
      <c r="D99" s="118" t="s">
        <v>1208</v>
      </c>
      <c r="E99" s="119"/>
      <c r="F99" s="119"/>
      <c r="G99" s="119"/>
      <c r="H99" s="119"/>
      <c r="I99" s="119"/>
      <c r="J99" s="120">
        <f>J133</f>
        <v>855.4</v>
      </c>
      <c r="L99" s="117"/>
    </row>
    <row r="100" spans="1:47" s="9" customFormat="1" ht="25" customHeight="1">
      <c r="B100" s="117"/>
      <c r="D100" s="118" t="s">
        <v>1209</v>
      </c>
      <c r="E100" s="119"/>
      <c r="F100" s="119"/>
      <c r="G100" s="119"/>
      <c r="H100" s="119"/>
      <c r="I100" s="119"/>
      <c r="J100" s="120">
        <f>J141</f>
        <v>620.62</v>
      </c>
      <c r="L100" s="117"/>
    </row>
    <row r="101" spans="1:47" s="9" customFormat="1" ht="25" customHeight="1">
      <c r="B101" s="117"/>
      <c r="D101" s="118" t="s">
        <v>1210</v>
      </c>
      <c r="E101" s="119"/>
      <c r="F101" s="119"/>
      <c r="G101" s="119"/>
      <c r="H101" s="119"/>
      <c r="I101" s="119"/>
      <c r="J101" s="120">
        <f>J150</f>
        <v>4050.375</v>
      </c>
      <c r="L101" s="117"/>
    </row>
    <row r="102" spans="1:47" s="9" customFormat="1" ht="25" customHeight="1">
      <c r="B102" s="117"/>
      <c r="D102" s="118" t="s">
        <v>1211</v>
      </c>
      <c r="E102" s="119"/>
      <c r="F102" s="119"/>
      <c r="G102" s="119"/>
      <c r="H102" s="119"/>
      <c r="I102" s="119"/>
      <c r="J102" s="120">
        <f>J164</f>
        <v>110.4</v>
      </c>
      <c r="L102" s="117"/>
    </row>
    <row r="103" spans="1:47" s="9" customFormat="1" ht="25" customHeight="1">
      <c r="B103" s="117"/>
      <c r="D103" s="118" t="s">
        <v>1212</v>
      </c>
      <c r="E103" s="119"/>
      <c r="F103" s="119"/>
      <c r="G103" s="119"/>
      <c r="H103" s="119"/>
      <c r="I103" s="119"/>
      <c r="J103" s="120">
        <f>J168</f>
        <v>123.75</v>
      </c>
      <c r="L103" s="117"/>
    </row>
    <row r="104" spans="1:47" s="9" customFormat="1" ht="25" customHeight="1">
      <c r="B104" s="117"/>
      <c r="D104" s="118" t="s">
        <v>1213</v>
      </c>
      <c r="E104" s="119"/>
      <c r="F104" s="119"/>
      <c r="G104" s="119"/>
      <c r="H104" s="119"/>
      <c r="I104" s="119"/>
      <c r="J104" s="120">
        <f>J174</f>
        <v>186</v>
      </c>
      <c r="L104" s="117"/>
    </row>
    <row r="105" spans="1:47" s="9" customFormat="1" ht="25" customHeight="1">
      <c r="B105" s="117"/>
      <c r="D105" s="118" t="s">
        <v>1214</v>
      </c>
      <c r="E105" s="119"/>
      <c r="F105" s="119"/>
      <c r="G105" s="119"/>
      <c r="H105" s="119"/>
      <c r="I105" s="119"/>
      <c r="J105" s="120">
        <f>J176</f>
        <v>245.4</v>
      </c>
      <c r="L105" s="117"/>
    </row>
    <row r="106" spans="1:47" s="9" customFormat="1" ht="25" customHeight="1">
      <c r="B106" s="117"/>
      <c r="D106" s="118" t="s">
        <v>1215</v>
      </c>
      <c r="E106" s="119"/>
      <c r="F106" s="119"/>
      <c r="G106" s="119"/>
      <c r="H106" s="119"/>
      <c r="I106" s="119"/>
      <c r="J106" s="120">
        <f>J179</f>
        <v>723.4</v>
      </c>
      <c r="L106" s="117"/>
    </row>
    <row r="107" spans="1:47" s="2" customFormat="1" ht="21.7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7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29.25" customHeight="1">
      <c r="A109" s="28"/>
      <c r="B109" s="29"/>
      <c r="C109" s="116" t="s">
        <v>148</v>
      </c>
      <c r="D109" s="28"/>
      <c r="E109" s="28"/>
      <c r="F109" s="28"/>
      <c r="G109" s="28"/>
      <c r="H109" s="28"/>
      <c r="I109" s="28"/>
      <c r="J109" s="125">
        <v>0</v>
      </c>
      <c r="K109" s="28"/>
      <c r="L109" s="38"/>
      <c r="N109" s="126" t="s">
        <v>35</v>
      </c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8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29.25" customHeight="1">
      <c r="A111" s="28"/>
      <c r="B111" s="29"/>
      <c r="C111" s="95" t="s">
        <v>116</v>
      </c>
      <c r="D111" s="96"/>
      <c r="E111" s="96"/>
      <c r="F111" s="96"/>
      <c r="G111" s="96"/>
      <c r="H111" s="96"/>
      <c r="I111" s="96"/>
      <c r="J111" s="97">
        <f>ROUND(J98+J109,2)</f>
        <v>6915.35</v>
      </c>
      <c r="K111" s="9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2" customFormat="1" ht="7" customHeight="1">
      <c r="A112" s="28"/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6" spans="1:31" s="2" customFormat="1" ht="7" customHeight="1">
      <c r="A116" s="28"/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25" customHeight="1">
      <c r="A117" s="28"/>
      <c r="B117" s="29"/>
      <c r="C117" s="18" t="s">
        <v>149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7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2" customHeight="1">
      <c r="A119" s="28"/>
      <c r="B119" s="29"/>
      <c r="C119" s="23" t="s">
        <v>11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23.25" customHeight="1">
      <c r="A120" s="28"/>
      <c r="B120" s="29"/>
      <c r="C120" s="28"/>
      <c r="D120" s="28"/>
      <c r="E120" s="218" t="str">
        <f>E7</f>
        <v>Prestavba školníckeho bytu na triedu MŠ na MŠ Ševčenkova 35, Bratislava</v>
      </c>
      <c r="F120" s="219"/>
      <c r="G120" s="219"/>
      <c r="H120" s="219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1" customFormat="1" ht="12" customHeight="1">
      <c r="B121" s="17"/>
      <c r="C121" s="23" t="s">
        <v>118</v>
      </c>
      <c r="L121" s="17"/>
    </row>
    <row r="122" spans="1:31" s="2" customFormat="1" ht="16.5" customHeight="1">
      <c r="A122" s="28"/>
      <c r="B122" s="29"/>
      <c r="C122" s="28"/>
      <c r="D122" s="28"/>
      <c r="E122" s="218" t="s">
        <v>1206</v>
      </c>
      <c r="F122" s="217"/>
      <c r="G122" s="217"/>
      <c r="H122" s="217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3" t="s">
        <v>120</v>
      </c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16.5" customHeight="1">
      <c r="A124" s="28"/>
      <c r="B124" s="29"/>
      <c r="C124" s="28"/>
      <c r="D124" s="28"/>
      <c r="E124" s="204">
        <f>E11</f>
        <v>0</v>
      </c>
      <c r="F124" s="217"/>
      <c r="G124" s="217"/>
      <c r="H124" s="217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7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2" customHeight="1">
      <c r="A126" s="28"/>
      <c r="B126" s="29"/>
      <c r="C126" s="23" t="s">
        <v>14</v>
      </c>
      <c r="D126" s="28"/>
      <c r="E126" s="28"/>
      <c r="F126" s="21">
        <f>F14</f>
        <v>0</v>
      </c>
      <c r="G126" s="28"/>
      <c r="H126" s="28"/>
      <c r="I126" s="23" t="s">
        <v>15</v>
      </c>
      <c r="J126" s="51">
        <f>IF(J14="","",J14)</f>
        <v>44448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7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40.15" customHeight="1">
      <c r="A128" s="28"/>
      <c r="B128" s="29"/>
      <c r="C128" s="23" t="s">
        <v>16</v>
      </c>
      <c r="D128" s="28"/>
      <c r="E128" s="28"/>
      <c r="F128" s="21" t="str">
        <f>E17</f>
        <v>Mestská časť Bratislava - Petržalka, Kutlíkova 17, Bratislava</v>
      </c>
      <c r="G128" s="28"/>
      <c r="H128" s="28"/>
      <c r="I128" s="23" t="s">
        <v>22</v>
      </c>
      <c r="J128" s="24">
        <f>E23</f>
        <v>0</v>
      </c>
      <c r="K128" s="28"/>
      <c r="L128" s="3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25.75" customHeight="1">
      <c r="A129" s="28"/>
      <c r="B129" s="29"/>
      <c r="C129" s="23" t="s">
        <v>20</v>
      </c>
      <c r="D129" s="28"/>
      <c r="E129" s="28"/>
      <c r="F129" s="21" t="str">
        <f>IF(E20="","",E20)</f>
        <v xml:space="preserve"> </v>
      </c>
      <c r="G129" s="28"/>
      <c r="H129" s="28"/>
      <c r="I129" s="23" t="s">
        <v>26</v>
      </c>
      <c r="J129" s="24">
        <f>E26</f>
        <v>0</v>
      </c>
      <c r="K129" s="28"/>
      <c r="L129" s="3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10.4" customHeight="1">
      <c r="A130" s="28"/>
      <c r="B130" s="29"/>
      <c r="C130" s="28"/>
      <c r="D130" s="28"/>
      <c r="E130" s="28"/>
      <c r="F130" s="28"/>
      <c r="G130" s="28"/>
      <c r="H130" s="28"/>
      <c r="I130" s="28"/>
      <c r="J130" s="28"/>
      <c r="K130" s="28"/>
      <c r="L130" s="3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11" customFormat="1" ht="29.25" customHeight="1">
      <c r="A131" s="127"/>
      <c r="B131" s="128"/>
      <c r="C131" s="129" t="s">
        <v>150</v>
      </c>
      <c r="D131" s="130" t="s">
        <v>56</v>
      </c>
      <c r="E131" s="130" t="s">
        <v>52</v>
      </c>
      <c r="F131" s="130" t="s">
        <v>53</v>
      </c>
      <c r="G131" s="130" t="s">
        <v>151</v>
      </c>
      <c r="H131" s="130" t="s">
        <v>152</v>
      </c>
      <c r="I131" s="130" t="s">
        <v>153</v>
      </c>
      <c r="J131" s="131" t="s">
        <v>127</v>
      </c>
      <c r="K131" s="132" t="s">
        <v>154</v>
      </c>
      <c r="L131" s="133"/>
      <c r="M131" s="58" t="s">
        <v>1</v>
      </c>
      <c r="N131" s="59" t="s">
        <v>35</v>
      </c>
      <c r="O131" s="59" t="s">
        <v>155</v>
      </c>
      <c r="P131" s="59" t="s">
        <v>156</v>
      </c>
      <c r="Q131" s="59" t="s">
        <v>157</v>
      </c>
      <c r="R131" s="59" t="s">
        <v>158</v>
      </c>
      <c r="S131" s="59" t="s">
        <v>159</v>
      </c>
      <c r="T131" s="60" t="s">
        <v>160</v>
      </c>
      <c r="U131" s="127"/>
      <c r="V131" s="127"/>
      <c r="W131" s="127"/>
      <c r="X131" s="127"/>
      <c r="Y131" s="127"/>
      <c r="Z131" s="127"/>
      <c r="AA131" s="127"/>
      <c r="AB131" s="127"/>
      <c r="AC131" s="127"/>
      <c r="AD131" s="127"/>
      <c r="AE131" s="127"/>
    </row>
    <row r="132" spans="1:65" s="2" customFormat="1" ht="22.9" customHeight="1">
      <c r="A132" s="28"/>
      <c r="B132" s="29"/>
      <c r="C132" s="65" t="s">
        <v>123</v>
      </c>
      <c r="D132" s="28"/>
      <c r="E132" s="28"/>
      <c r="F132" s="28"/>
      <c r="G132" s="28"/>
      <c r="H132" s="28"/>
      <c r="I132" s="28"/>
      <c r="J132" s="134">
        <f>BK132</f>
        <v>6915.3449999999993</v>
      </c>
      <c r="K132" s="28"/>
      <c r="L132" s="29"/>
      <c r="M132" s="61"/>
      <c r="N132" s="52"/>
      <c r="O132" s="62"/>
      <c r="P132" s="135">
        <f>P133+P141+P150+P164+P168+P174+P176+P179</f>
        <v>0</v>
      </c>
      <c r="Q132" s="62"/>
      <c r="R132" s="135">
        <f>R133+R141+R150+R164+R168+R174+R176+R179</f>
        <v>0</v>
      </c>
      <c r="S132" s="62"/>
      <c r="T132" s="136">
        <f>T133+T141+T150+T164+T168+T174+T176+T179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4" t="s">
        <v>70</v>
      </c>
      <c r="AU132" s="14" t="s">
        <v>129</v>
      </c>
      <c r="BK132" s="137">
        <f>BK133+BK141+BK150+BK164+BK168+BK174+BK176+BK179</f>
        <v>6915.3449999999993</v>
      </c>
    </row>
    <row r="133" spans="1:65" s="12" customFormat="1" ht="25.9" customHeight="1">
      <c r="B133" s="138"/>
      <c r="D133" s="139" t="s">
        <v>70</v>
      </c>
      <c r="E133" s="140" t="s">
        <v>680</v>
      </c>
      <c r="F133" s="140" t="s">
        <v>1216</v>
      </c>
      <c r="J133" s="141">
        <f>BK133</f>
        <v>855.4</v>
      </c>
      <c r="L133" s="138"/>
      <c r="M133" s="142"/>
      <c r="N133" s="143"/>
      <c r="O133" s="143"/>
      <c r="P133" s="144">
        <f>SUM(P134:P140)</f>
        <v>0</v>
      </c>
      <c r="Q133" s="143"/>
      <c r="R133" s="144">
        <f>SUM(R134:R140)</f>
        <v>0</v>
      </c>
      <c r="S133" s="143"/>
      <c r="T133" s="145">
        <f>SUM(T134:T140)</f>
        <v>0</v>
      </c>
      <c r="AR133" s="139" t="s">
        <v>78</v>
      </c>
      <c r="AT133" s="146" t="s">
        <v>70</v>
      </c>
      <c r="AU133" s="146" t="s">
        <v>71</v>
      </c>
      <c r="AY133" s="139" t="s">
        <v>163</v>
      </c>
      <c r="BK133" s="147">
        <f>SUM(BK134:BK140)</f>
        <v>855.4</v>
      </c>
    </row>
    <row r="134" spans="1:65" s="2" customFormat="1" ht="24.25" customHeight="1">
      <c r="A134" s="28"/>
      <c r="B134" s="150"/>
      <c r="C134" s="151" t="s">
        <v>78</v>
      </c>
      <c r="D134" s="151" t="s">
        <v>166</v>
      </c>
      <c r="E134" s="152" t="s">
        <v>1217</v>
      </c>
      <c r="F134" s="153" t="s">
        <v>1218</v>
      </c>
      <c r="G134" s="154" t="s">
        <v>230</v>
      </c>
      <c r="H134" s="155">
        <v>50</v>
      </c>
      <c r="I134" s="155">
        <v>8.6999999999999993</v>
      </c>
      <c r="J134" s="155">
        <f t="shared" ref="J134:J140" si="0">ROUND(I134*H134,3)</f>
        <v>435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 t="shared" ref="P134:P140" si="1">O134*H134</f>
        <v>0</v>
      </c>
      <c r="Q134" s="159">
        <v>0</v>
      </c>
      <c r="R134" s="159">
        <f t="shared" ref="R134:R140" si="2">Q134*H134</f>
        <v>0</v>
      </c>
      <c r="S134" s="159">
        <v>0</v>
      </c>
      <c r="T134" s="160">
        <f t="shared" ref="T134:T140" si="3"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 t="shared" ref="BE134:BE140" si="4">IF(N134="základná",J134,0)</f>
        <v>0</v>
      </c>
      <c r="BF134" s="162">
        <f t="shared" ref="BF134:BF140" si="5">IF(N134="znížená",J134,0)</f>
        <v>435</v>
      </c>
      <c r="BG134" s="162">
        <f t="shared" ref="BG134:BG140" si="6">IF(N134="zákl. prenesená",J134,0)</f>
        <v>0</v>
      </c>
      <c r="BH134" s="162">
        <f t="shared" ref="BH134:BH140" si="7">IF(N134="zníž. prenesená",J134,0)</f>
        <v>0</v>
      </c>
      <c r="BI134" s="162">
        <f t="shared" ref="BI134:BI140" si="8">IF(N134="nulová",J134,0)</f>
        <v>0</v>
      </c>
      <c r="BJ134" s="14" t="s">
        <v>84</v>
      </c>
      <c r="BK134" s="163">
        <f t="shared" ref="BK134:BK140" si="9">ROUND(I134*H134,3)</f>
        <v>435</v>
      </c>
      <c r="BL134" s="14" t="s">
        <v>170</v>
      </c>
      <c r="BM134" s="161" t="s">
        <v>84</v>
      </c>
    </row>
    <row r="135" spans="1:65" s="2" customFormat="1" ht="24.25" customHeight="1">
      <c r="A135" s="28"/>
      <c r="B135" s="150"/>
      <c r="C135" s="151" t="s">
        <v>84</v>
      </c>
      <c r="D135" s="151" t="s">
        <v>166</v>
      </c>
      <c r="E135" s="152" t="s">
        <v>1219</v>
      </c>
      <c r="F135" s="153" t="s">
        <v>1220</v>
      </c>
      <c r="G135" s="154" t="s">
        <v>230</v>
      </c>
      <c r="H135" s="155">
        <v>15</v>
      </c>
      <c r="I135" s="155">
        <v>10.1</v>
      </c>
      <c r="J135" s="155">
        <f t="shared" si="0"/>
        <v>151.5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 t="shared" si="4"/>
        <v>0</v>
      </c>
      <c r="BF135" s="162">
        <f t="shared" si="5"/>
        <v>151.5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84</v>
      </c>
      <c r="BK135" s="163">
        <f t="shared" si="9"/>
        <v>151.5</v>
      </c>
      <c r="BL135" s="14" t="s">
        <v>170</v>
      </c>
      <c r="BM135" s="161" t="s">
        <v>170</v>
      </c>
    </row>
    <row r="136" spans="1:65" s="2" customFormat="1" ht="24.25" customHeight="1">
      <c r="A136" s="28"/>
      <c r="B136" s="150"/>
      <c r="C136" s="151" t="s">
        <v>203</v>
      </c>
      <c r="D136" s="151" t="s">
        <v>166</v>
      </c>
      <c r="E136" s="152" t="s">
        <v>1221</v>
      </c>
      <c r="F136" s="153" t="s">
        <v>1222</v>
      </c>
      <c r="G136" s="154" t="s">
        <v>230</v>
      </c>
      <c r="H136" s="155">
        <v>0</v>
      </c>
      <c r="I136" s="155">
        <v>12.3</v>
      </c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240</v>
      </c>
    </row>
    <row r="137" spans="1:65" s="2" customFormat="1" ht="24.25" customHeight="1">
      <c r="A137" s="28"/>
      <c r="B137" s="150"/>
      <c r="C137" s="151" t="s">
        <v>170</v>
      </c>
      <c r="D137" s="151" t="s">
        <v>166</v>
      </c>
      <c r="E137" s="152" t="s">
        <v>1223</v>
      </c>
      <c r="F137" s="153" t="s">
        <v>1224</v>
      </c>
      <c r="G137" s="154" t="s">
        <v>230</v>
      </c>
      <c r="H137" s="155">
        <v>0</v>
      </c>
      <c r="I137" s="155">
        <v>15.1</v>
      </c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78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286</v>
      </c>
    </row>
    <row r="138" spans="1:65" s="2" customFormat="1" ht="14.5" customHeight="1">
      <c r="A138" s="28"/>
      <c r="B138" s="150"/>
      <c r="C138" s="151" t="s">
        <v>344</v>
      </c>
      <c r="D138" s="151" t="s">
        <v>166</v>
      </c>
      <c r="E138" s="152" t="s">
        <v>1225</v>
      </c>
      <c r="F138" s="153" t="s">
        <v>1226</v>
      </c>
      <c r="G138" s="154" t="s">
        <v>230</v>
      </c>
      <c r="H138" s="155">
        <v>65</v>
      </c>
      <c r="I138" s="155">
        <v>0.3</v>
      </c>
      <c r="J138" s="155">
        <f t="shared" si="0"/>
        <v>19.5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 t="shared" si="4"/>
        <v>0</v>
      </c>
      <c r="BF138" s="162">
        <f t="shared" si="5"/>
        <v>19.5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19.5</v>
      </c>
      <c r="BL138" s="14" t="s">
        <v>170</v>
      </c>
      <c r="BM138" s="161" t="s">
        <v>176</v>
      </c>
    </row>
    <row r="139" spans="1:65" s="2" customFormat="1" ht="14.5" customHeight="1">
      <c r="A139" s="28"/>
      <c r="B139" s="150"/>
      <c r="C139" s="151" t="s">
        <v>240</v>
      </c>
      <c r="D139" s="151" t="s">
        <v>166</v>
      </c>
      <c r="E139" s="152" t="s">
        <v>1227</v>
      </c>
      <c r="F139" s="153" t="s">
        <v>1228</v>
      </c>
      <c r="G139" s="154" t="s">
        <v>230</v>
      </c>
      <c r="H139" s="155">
        <v>65</v>
      </c>
      <c r="I139" s="155">
        <v>0.8</v>
      </c>
      <c r="J139" s="155">
        <f t="shared" si="0"/>
        <v>52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 t="shared" si="4"/>
        <v>0</v>
      </c>
      <c r="BF139" s="162">
        <f t="shared" si="5"/>
        <v>52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84</v>
      </c>
      <c r="BK139" s="163">
        <f t="shared" si="9"/>
        <v>52</v>
      </c>
      <c r="BL139" s="14" t="s">
        <v>170</v>
      </c>
      <c r="BM139" s="161" t="s">
        <v>352</v>
      </c>
    </row>
    <row r="140" spans="1:65" s="2" customFormat="1" ht="14.5" customHeight="1">
      <c r="A140" s="28"/>
      <c r="B140" s="150"/>
      <c r="C140" s="151" t="s">
        <v>511</v>
      </c>
      <c r="D140" s="151" t="s">
        <v>166</v>
      </c>
      <c r="E140" s="152" t="s">
        <v>1229</v>
      </c>
      <c r="F140" s="153" t="s">
        <v>1230</v>
      </c>
      <c r="G140" s="154" t="s">
        <v>230</v>
      </c>
      <c r="H140" s="155">
        <v>0.3</v>
      </c>
      <c r="I140" s="155">
        <v>658</v>
      </c>
      <c r="J140" s="155">
        <f t="shared" si="0"/>
        <v>197.4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 t="shared" si="4"/>
        <v>0</v>
      </c>
      <c r="BF140" s="162">
        <f t="shared" si="5"/>
        <v>197.4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197.4</v>
      </c>
      <c r="BL140" s="14" t="s">
        <v>170</v>
      </c>
      <c r="BM140" s="161" t="s">
        <v>360</v>
      </c>
    </row>
    <row r="141" spans="1:65" s="12" customFormat="1" ht="25.9" customHeight="1">
      <c r="B141" s="138"/>
      <c r="D141" s="139" t="s">
        <v>70</v>
      </c>
      <c r="E141" s="140" t="s">
        <v>740</v>
      </c>
      <c r="F141" s="140" t="s">
        <v>1231</v>
      </c>
      <c r="J141" s="141">
        <f>BK141</f>
        <v>620.62</v>
      </c>
      <c r="L141" s="138"/>
      <c r="M141" s="142"/>
      <c r="N141" s="143"/>
      <c r="O141" s="143"/>
      <c r="P141" s="144">
        <f>SUM(P142:P149)</f>
        <v>0</v>
      </c>
      <c r="Q141" s="143"/>
      <c r="R141" s="144">
        <f>SUM(R142:R149)</f>
        <v>0</v>
      </c>
      <c r="S141" s="143"/>
      <c r="T141" s="145">
        <f>SUM(T142:T149)</f>
        <v>0</v>
      </c>
      <c r="AR141" s="139" t="s">
        <v>78</v>
      </c>
      <c r="AT141" s="146" t="s">
        <v>70</v>
      </c>
      <c r="AU141" s="146" t="s">
        <v>71</v>
      </c>
      <c r="AY141" s="139" t="s">
        <v>163</v>
      </c>
      <c r="BK141" s="147">
        <f>SUM(BK142:BK149)</f>
        <v>620.62</v>
      </c>
    </row>
    <row r="142" spans="1:65" s="2" customFormat="1" ht="14.5" customHeight="1">
      <c r="A142" s="28"/>
      <c r="B142" s="150"/>
      <c r="C142" s="151" t="s">
        <v>78</v>
      </c>
      <c r="D142" s="151" t="s">
        <v>166</v>
      </c>
      <c r="E142" s="152" t="s">
        <v>1232</v>
      </c>
      <c r="F142" s="153" t="s">
        <v>1233</v>
      </c>
      <c r="G142" s="154" t="s">
        <v>212</v>
      </c>
      <c r="H142" s="155">
        <v>0</v>
      </c>
      <c r="I142" s="155">
        <v>16.899999999999999</v>
      </c>
      <c r="J142" s="155">
        <f t="shared" ref="J142:J149" si="10">ROUND(I142*H142,3)</f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ref="P142:P149" si="11">O142*H142</f>
        <v>0</v>
      </c>
      <c r="Q142" s="159">
        <v>0</v>
      </c>
      <c r="R142" s="159">
        <f t="shared" ref="R142:R149" si="12">Q142*H142</f>
        <v>0</v>
      </c>
      <c r="S142" s="159">
        <v>0</v>
      </c>
      <c r="T142" s="160">
        <f t="shared" ref="T142:T149" si="13"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 t="shared" ref="BE142:BE149" si="14">IF(N142="základná",J142,0)</f>
        <v>0</v>
      </c>
      <c r="BF142" s="162">
        <f t="shared" ref="BF142:BF149" si="15">IF(N142="znížená",J142,0)</f>
        <v>0</v>
      </c>
      <c r="BG142" s="162">
        <f t="shared" ref="BG142:BG149" si="16">IF(N142="zákl. prenesená",J142,0)</f>
        <v>0</v>
      </c>
      <c r="BH142" s="162">
        <f t="shared" ref="BH142:BH149" si="17">IF(N142="zníž. prenesená",J142,0)</f>
        <v>0</v>
      </c>
      <c r="BI142" s="162">
        <f t="shared" ref="BI142:BI149" si="18">IF(N142="nulová",J142,0)</f>
        <v>0</v>
      </c>
      <c r="BJ142" s="14" t="s">
        <v>84</v>
      </c>
      <c r="BK142" s="163">
        <f t="shared" ref="BK142:BK149" si="19">ROUND(I142*H142,3)</f>
        <v>0</v>
      </c>
      <c r="BL142" s="14" t="s">
        <v>170</v>
      </c>
      <c r="BM142" s="161" t="s">
        <v>209</v>
      </c>
    </row>
    <row r="143" spans="1:65" s="2" customFormat="1" ht="14.5" customHeight="1">
      <c r="A143" s="28"/>
      <c r="B143" s="150"/>
      <c r="C143" s="151" t="s">
        <v>84</v>
      </c>
      <c r="D143" s="151" t="s">
        <v>166</v>
      </c>
      <c r="E143" s="152" t="s">
        <v>1234</v>
      </c>
      <c r="F143" s="153" t="s">
        <v>1235</v>
      </c>
      <c r="G143" s="154" t="s">
        <v>212</v>
      </c>
      <c r="H143" s="155">
        <v>0</v>
      </c>
      <c r="I143" s="155">
        <v>7.1</v>
      </c>
      <c r="J143" s="155">
        <f t="shared" si="10"/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1"/>
        <v>0</v>
      </c>
      <c r="Q143" s="159">
        <v>0</v>
      </c>
      <c r="R143" s="159">
        <f t="shared" si="12"/>
        <v>0</v>
      </c>
      <c r="S143" s="159">
        <v>0</v>
      </c>
      <c r="T143" s="160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78</v>
      </c>
      <c r="AY143" s="14" t="s">
        <v>163</v>
      </c>
      <c r="BE143" s="162">
        <f t="shared" si="14"/>
        <v>0</v>
      </c>
      <c r="BF143" s="162">
        <f t="shared" si="15"/>
        <v>0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4" t="s">
        <v>84</v>
      </c>
      <c r="BK143" s="163">
        <f t="shared" si="19"/>
        <v>0</v>
      </c>
      <c r="BL143" s="14" t="s">
        <v>170</v>
      </c>
      <c r="BM143" s="161" t="s">
        <v>606</v>
      </c>
    </row>
    <row r="144" spans="1:65" s="2" customFormat="1" ht="14.5" customHeight="1">
      <c r="A144" s="28"/>
      <c r="B144" s="150"/>
      <c r="C144" s="151" t="s">
        <v>203</v>
      </c>
      <c r="D144" s="151" t="s">
        <v>166</v>
      </c>
      <c r="E144" s="152" t="s">
        <v>1236</v>
      </c>
      <c r="F144" s="153" t="s">
        <v>1237</v>
      </c>
      <c r="G144" s="154" t="s">
        <v>212</v>
      </c>
      <c r="H144" s="155">
        <v>0</v>
      </c>
      <c r="I144" s="155">
        <v>27.6</v>
      </c>
      <c r="J144" s="155">
        <f t="shared" si="10"/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si="14"/>
        <v>0</v>
      </c>
      <c r="BF144" s="162">
        <f t="shared" si="15"/>
        <v>0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4" t="s">
        <v>84</v>
      </c>
      <c r="BK144" s="163">
        <f t="shared" si="19"/>
        <v>0</v>
      </c>
      <c r="BL144" s="14" t="s">
        <v>170</v>
      </c>
      <c r="BM144" s="161" t="s">
        <v>7</v>
      </c>
    </row>
    <row r="145" spans="1:65" s="2" customFormat="1" ht="14.5" customHeight="1">
      <c r="A145" s="28"/>
      <c r="B145" s="150"/>
      <c r="C145" s="151" t="s">
        <v>170</v>
      </c>
      <c r="D145" s="151" t="s">
        <v>166</v>
      </c>
      <c r="E145" s="152" t="s">
        <v>1238</v>
      </c>
      <c r="F145" s="153" t="s">
        <v>1239</v>
      </c>
      <c r="G145" s="154" t="s">
        <v>212</v>
      </c>
      <c r="H145" s="155">
        <v>0</v>
      </c>
      <c r="I145" s="155">
        <v>90.7</v>
      </c>
      <c r="J145" s="155">
        <f t="shared" si="1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14"/>
        <v>0</v>
      </c>
      <c r="BF145" s="162">
        <f t="shared" si="15"/>
        <v>0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84</v>
      </c>
      <c r="BK145" s="163">
        <f t="shared" si="19"/>
        <v>0</v>
      </c>
      <c r="BL145" s="14" t="s">
        <v>170</v>
      </c>
      <c r="BM145" s="161" t="s">
        <v>249</v>
      </c>
    </row>
    <row r="146" spans="1:65" s="2" customFormat="1" ht="37.9" customHeight="1">
      <c r="A146" s="28"/>
      <c r="B146" s="150"/>
      <c r="C146" s="151" t="s">
        <v>344</v>
      </c>
      <c r="D146" s="151" t="s">
        <v>166</v>
      </c>
      <c r="E146" s="152" t="s">
        <v>1240</v>
      </c>
      <c r="F146" s="153" t="s">
        <v>1241</v>
      </c>
      <c r="G146" s="154" t="s">
        <v>212</v>
      </c>
      <c r="H146" s="155">
        <v>11</v>
      </c>
      <c r="I146" s="155">
        <v>21.2</v>
      </c>
      <c r="J146" s="155">
        <f t="shared" si="10"/>
        <v>233.2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14"/>
        <v>0</v>
      </c>
      <c r="BF146" s="162">
        <f t="shared" si="15"/>
        <v>233.2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84</v>
      </c>
      <c r="BK146" s="163">
        <f t="shared" si="19"/>
        <v>233.2</v>
      </c>
      <c r="BL146" s="14" t="s">
        <v>170</v>
      </c>
      <c r="BM146" s="161" t="s">
        <v>257</v>
      </c>
    </row>
    <row r="147" spans="1:65" s="2" customFormat="1" ht="24.25" customHeight="1">
      <c r="A147" s="28"/>
      <c r="B147" s="150"/>
      <c r="C147" s="151" t="s">
        <v>240</v>
      </c>
      <c r="D147" s="151" t="s">
        <v>166</v>
      </c>
      <c r="E147" s="152" t="s">
        <v>1242</v>
      </c>
      <c r="F147" s="153" t="s">
        <v>1243</v>
      </c>
      <c r="G147" s="154" t="s">
        <v>212</v>
      </c>
      <c r="H147" s="155">
        <v>11</v>
      </c>
      <c r="I147" s="155">
        <v>17.899999999999999</v>
      </c>
      <c r="J147" s="155">
        <f t="shared" si="10"/>
        <v>196.9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14"/>
        <v>0</v>
      </c>
      <c r="BF147" s="162">
        <f t="shared" si="15"/>
        <v>196.9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84</v>
      </c>
      <c r="BK147" s="163">
        <f t="shared" si="19"/>
        <v>196.9</v>
      </c>
      <c r="BL147" s="14" t="s">
        <v>170</v>
      </c>
      <c r="BM147" s="161" t="s">
        <v>265</v>
      </c>
    </row>
    <row r="148" spans="1:65" s="2" customFormat="1" ht="14.5" customHeight="1">
      <c r="A148" s="28"/>
      <c r="B148" s="150"/>
      <c r="C148" s="151" t="s">
        <v>511</v>
      </c>
      <c r="D148" s="151" t="s">
        <v>166</v>
      </c>
      <c r="E148" s="152" t="s">
        <v>1244</v>
      </c>
      <c r="F148" s="153" t="s">
        <v>1245</v>
      </c>
      <c r="G148" s="154" t="s">
        <v>212</v>
      </c>
      <c r="H148" s="155">
        <v>11</v>
      </c>
      <c r="I148" s="155">
        <v>4.3</v>
      </c>
      <c r="J148" s="155">
        <f t="shared" si="10"/>
        <v>47.3</v>
      </c>
      <c r="K148" s="156"/>
      <c r="L148" s="29"/>
      <c r="M148" s="157" t="s">
        <v>1</v>
      </c>
      <c r="N148" s="158" t="s">
        <v>37</v>
      </c>
      <c r="O148" s="159">
        <v>0</v>
      </c>
      <c r="P148" s="159">
        <f t="shared" si="11"/>
        <v>0</v>
      </c>
      <c r="Q148" s="159">
        <v>0</v>
      </c>
      <c r="R148" s="159">
        <f t="shared" si="12"/>
        <v>0</v>
      </c>
      <c r="S148" s="159">
        <v>0</v>
      </c>
      <c r="T148" s="160">
        <f t="shared" si="1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170</v>
      </c>
      <c r="AT148" s="161" t="s">
        <v>166</v>
      </c>
      <c r="AU148" s="161" t="s">
        <v>78</v>
      </c>
      <c r="AY148" s="14" t="s">
        <v>163</v>
      </c>
      <c r="BE148" s="162">
        <f t="shared" si="14"/>
        <v>0</v>
      </c>
      <c r="BF148" s="162">
        <f t="shared" si="15"/>
        <v>47.3</v>
      </c>
      <c r="BG148" s="162">
        <f t="shared" si="16"/>
        <v>0</v>
      </c>
      <c r="BH148" s="162">
        <f t="shared" si="17"/>
        <v>0</v>
      </c>
      <c r="BI148" s="162">
        <f t="shared" si="18"/>
        <v>0</v>
      </c>
      <c r="BJ148" s="14" t="s">
        <v>84</v>
      </c>
      <c r="BK148" s="163">
        <f t="shared" si="19"/>
        <v>47.3</v>
      </c>
      <c r="BL148" s="14" t="s">
        <v>170</v>
      </c>
      <c r="BM148" s="161" t="s">
        <v>273</v>
      </c>
    </row>
    <row r="149" spans="1:65" s="2" customFormat="1" ht="14.5" customHeight="1">
      <c r="A149" s="28"/>
      <c r="B149" s="150"/>
      <c r="C149" s="151" t="s">
        <v>286</v>
      </c>
      <c r="D149" s="151" t="s">
        <v>166</v>
      </c>
      <c r="E149" s="152" t="s">
        <v>1246</v>
      </c>
      <c r="F149" s="153" t="s">
        <v>1247</v>
      </c>
      <c r="G149" s="154" t="s">
        <v>1</v>
      </c>
      <c r="H149" s="155">
        <v>0.3</v>
      </c>
      <c r="I149" s="155">
        <v>477.4</v>
      </c>
      <c r="J149" s="155">
        <f t="shared" si="10"/>
        <v>143.22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si="11"/>
        <v>0</v>
      </c>
      <c r="Q149" s="159">
        <v>0</v>
      </c>
      <c r="R149" s="159">
        <f t="shared" si="12"/>
        <v>0</v>
      </c>
      <c r="S149" s="159">
        <v>0</v>
      </c>
      <c r="T149" s="160">
        <f t="shared" si="1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si="14"/>
        <v>0</v>
      </c>
      <c r="BF149" s="162">
        <f t="shared" si="15"/>
        <v>143.22</v>
      </c>
      <c r="BG149" s="162">
        <f t="shared" si="16"/>
        <v>0</v>
      </c>
      <c r="BH149" s="162">
        <f t="shared" si="17"/>
        <v>0</v>
      </c>
      <c r="BI149" s="162">
        <f t="shared" si="18"/>
        <v>0</v>
      </c>
      <c r="BJ149" s="14" t="s">
        <v>84</v>
      </c>
      <c r="BK149" s="163">
        <f t="shared" si="19"/>
        <v>143.22</v>
      </c>
      <c r="BL149" s="14" t="s">
        <v>170</v>
      </c>
      <c r="BM149" s="161" t="s">
        <v>281</v>
      </c>
    </row>
    <row r="150" spans="1:65" s="12" customFormat="1" ht="25.9" customHeight="1">
      <c r="B150" s="138"/>
      <c r="D150" s="139" t="s">
        <v>70</v>
      </c>
      <c r="E150" s="140" t="s">
        <v>1194</v>
      </c>
      <c r="F150" s="140" t="s">
        <v>1248</v>
      </c>
      <c r="J150" s="141">
        <f>BK150</f>
        <v>4050.375</v>
      </c>
      <c r="L150" s="138"/>
      <c r="M150" s="142"/>
      <c r="N150" s="143"/>
      <c r="O150" s="143"/>
      <c r="P150" s="144">
        <f>SUM(P151:P163)</f>
        <v>0</v>
      </c>
      <c r="Q150" s="143"/>
      <c r="R150" s="144">
        <f>SUM(R151:R163)</f>
        <v>0</v>
      </c>
      <c r="S150" s="143"/>
      <c r="T150" s="145">
        <f>SUM(T151:T163)</f>
        <v>0</v>
      </c>
      <c r="AR150" s="139" t="s">
        <v>78</v>
      </c>
      <c r="AT150" s="146" t="s">
        <v>70</v>
      </c>
      <c r="AU150" s="146" t="s">
        <v>71</v>
      </c>
      <c r="AY150" s="139" t="s">
        <v>163</v>
      </c>
      <c r="BK150" s="147">
        <f>SUM(BK151:BK163)</f>
        <v>4050.375</v>
      </c>
    </row>
    <row r="151" spans="1:65" s="2" customFormat="1" ht="37.9" customHeight="1">
      <c r="A151" s="28"/>
      <c r="B151" s="150"/>
      <c r="C151" s="151" t="s">
        <v>78</v>
      </c>
      <c r="D151" s="151" t="s">
        <v>166</v>
      </c>
      <c r="E151" s="152" t="s">
        <v>1249</v>
      </c>
      <c r="F151" s="153" t="s">
        <v>1250</v>
      </c>
      <c r="G151" s="154" t="s">
        <v>212</v>
      </c>
      <c r="H151" s="155">
        <v>0</v>
      </c>
      <c r="I151" s="155">
        <v>126.6</v>
      </c>
      <c r="J151" s="155">
        <f t="shared" ref="J151:J163" si="20">ROUND(I151*H151,3)</f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ref="P151:P163" si="21">O151*H151</f>
        <v>0</v>
      </c>
      <c r="Q151" s="159">
        <v>0</v>
      </c>
      <c r="R151" s="159">
        <f t="shared" ref="R151:R163" si="22">Q151*H151</f>
        <v>0</v>
      </c>
      <c r="S151" s="159">
        <v>0</v>
      </c>
      <c r="T151" s="160">
        <f t="shared" ref="T151:T163" si="23"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78</v>
      </c>
      <c r="AY151" s="14" t="s">
        <v>163</v>
      </c>
      <c r="BE151" s="162">
        <f t="shared" ref="BE151:BE163" si="24">IF(N151="základná",J151,0)</f>
        <v>0</v>
      </c>
      <c r="BF151" s="162">
        <f t="shared" ref="BF151:BF163" si="25">IF(N151="znížená",J151,0)</f>
        <v>0</v>
      </c>
      <c r="BG151" s="162">
        <f t="shared" ref="BG151:BG163" si="26">IF(N151="zákl. prenesená",J151,0)</f>
        <v>0</v>
      </c>
      <c r="BH151" s="162">
        <f t="shared" ref="BH151:BH163" si="27">IF(N151="zníž. prenesená",J151,0)</f>
        <v>0</v>
      </c>
      <c r="BI151" s="162">
        <f t="shared" ref="BI151:BI163" si="28">IF(N151="nulová",J151,0)</f>
        <v>0</v>
      </c>
      <c r="BJ151" s="14" t="s">
        <v>84</v>
      </c>
      <c r="BK151" s="163">
        <f t="shared" ref="BK151:BK163" si="29">ROUND(I151*H151,3)</f>
        <v>0</v>
      </c>
      <c r="BL151" s="14" t="s">
        <v>170</v>
      </c>
      <c r="BM151" s="161" t="s">
        <v>292</v>
      </c>
    </row>
    <row r="152" spans="1:65" s="2" customFormat="1" ht="37.9" customHeight="1">
      <c r="A152" s="28"/>
      <c r="B152" s="150"/>
      <c r="C152" s="151" t="s">
        <v>84</v>
      </c>
      <c r="D152" s="151" t="s">
        <v>166</v>
      </c>
      <c r="E152" s="152" t="s">
        <v>1251</v>
      </c>
      <c r="F152" s="153" t="s">
        <v>1252</v>
      </c>
      <c r="G152" s="154" t="s">
        <v>212</v>
      </c>
      <c r="H152" s="155">
        <v>0</v>
      </c>
      <c r="I152" s="155">
        <v>153.6</v>
      </c>
      <c r="J152" s="155">
        <f t="shared" si="20"/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21"/>
        <v>0</v>
      </c>
      <c r="Q152" s="159">
        <v>0</v>
      </c>
      <c r="R152" s="159">
        <f t="shared" si="22"/>
        <v>0</v>
      </c>
      <c r="S152" s="159">
        <v>0</v>
      </c>
      <c r="T152" s="160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si="24"/>
        <v>0</v>
      </c>
      <c r="BF152" s="162">
        <f t="shared" si="25"/>
        <v>0</v>
      </c>
      <c r="BG152" s="162">
        <f t="shared" si="26"/>
        <v>0</v>
      </c>
      <c r="BH152" s="162">
        <f t="shared" si="27"/>
        <v>0</v>
      </c>
      <c r="BI152" s="162">
        <f t="shared" si="28"/>
        <v>0</v>
      </c>
      <c r="BJ152" s="14" t="s">
        <v>84</v>
      </c>
      <c r="BK152" s="163">
        <f t="shared" si="29"/>
        <v>0</v>
      </c>
      <c r="BL152" s="14" t="s">
        <v>170</v>
      </c>
      <c r="BM152" s="161" t="s">
        <v>624</v>
      </c>
    </row>
    <row r="153" spans="1:65" s="2" customFormat="1" ht="37.9" customHeight="1">
      <c r="A153" s="28"/>
      <c r="B153" s="150"/>
      <c r="C153" s="151" t="s">
        <v>203</v>
      </c>
      <c r="D153" s="151" t="s">
        <v>166</v>
      </c>
      <c r="E153" s="152" t="s">
        <v>1253</v>
      </c>
      <c r="F153" s="153" t="s">
        <v>1254</v>
      </c>
      <c r="G153" s="154" t="s">
        <v>212</v>
      </c>
      <c r="H153" s="155">
        <v>0</v>
      </c>
      <c r="I153" s="155">
        <v>180.5</v>
      </c>
      <c r="J153" s="155">
        <f t="shared" si="20"/>
        <v>0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21"/>
        <v>0</v>
      </c>
      <c r="Q153" s="159">
        <v>0</v>
      </c>
      <c r="R153" s="159">
        <f t="shared" si="22"/>
        <v>0</v>
      </c>
      <c r="S153" s="159">
        <v>0</v>
      </c>
      <c r="T153" s="160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24"/>
        <v>0</v>
      </c>
      <c r="BF153" s="162">
        <f t="shared" si="25"/>
        <v>0</v>
      </c>
      <c r="BG153" s="162">
        <f t="shared" si="26"/>
        <v>0</v>
      </c>
      <c r="BH153" s="162">
        <f t="shared" si="27"/>
        <v>0</v>
      </c>
      <c r="BI153" s="162">
        <f t="shared" si="28"/>
        <v>0</v>
      </c>
      <c r="BJ153" s="14" t="s">
        <v>84</v>
      </c>
      <c r="BK153" s="163">
        <f t="shared" si="29"/>
        <v>0</v>
      </c>
      <c r="BL153" s="14" t="s">
        <v>170</v>
      </c>
      <c r="BM153" s="161" t="s">
        <v>366</v>
      </c>
    </row>
    <row r="154" spans="1:65" s="2" customFormat="1" ht="37.9" customHeight="1">
      <c r="A154" s="28"/>
      <c r="B154" s="150"/>
      <c r="C154" s="151" t="s">
        <v>170</v>
      </c>
      <c r="D154" s="151" t="s">
        <v>166</v>
      </c>
      <c r="E154" s="152" t="s">
        <v>1255</v>
      </c>
      <c r="F154" s="153" t="s">
        <v>1736</v>
      </c>
      <c r="G154" s="154" t="s">
        <v>212</v>
      </c>
      <c r="H154" s="155">
        <v>1</v>
      </c>
      <c r="I154" s="155">
        <v>194.1</v>
      </c>
      <c r="J154" s="155">
        <f t="shared" si="20"/>
        <v>194.1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21"/>
        <v>0</v>
      </c>
      <c r="Q154" s="159">
        <v>0</v>
      </c>
      <c r="R154" s="159">
        <f t="shared" si="22"/>
        <v>0</v>
      </c>
      <c r="S154" s="159">
        <v>0</v>
      </c>
      <c r="T154" s="160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24"/>
        <v>0</v>
      </c>
      <c r="BF154" s="162">
        <f t="shared" si="25"/>
        <v>194.1</v>
      </c>
      <c r="BG154" s="162">
        <f t="shared" si="26"/>
        <v>0</v>
      </c>
      <c r="BH154" s="162">
        <f t="shared" si="27"/>
        <v>0</v>
      </c>
      <c r="BI154" s="162">
        <f t="shared" si="28"/>
        <v>0</v>
      </c>
      <c r="BJ154" s="14" t="s">
        <v>84</v>
      </c>
      <c r="BK154" s="163">
        <f t="shared" si="29"/>
        <v>194.1</v>
      </c>
      <c r="BL154" s="14" t="s">
        <v>170</v>
      </c>
      <c r="BM154" s="161" t="s">
        <v>378</v>
      </c>
    </row>
    <row r="155" spans="1:65" s="2" customFormat="1" ht="37.9" customHeight="1">
      <c r="A155" s="28"/>
      <c r="B155" s="150"/>
      <c r="C155" s="151" t="s">
        <v>344</v>
      </c>
      <c r="D155" s="151" t="s">
        <v>166</v>
      </c>
      <c r="E155" s="152" t="s">
        <v>1256</v>
      </c>
      <c r="F155" s="153" t="s">
        <v>1737</v>
      </c>
      <c r="G155" s="154" t="s">
        <v>212</v>
      </c>
      <c r="H155" s="155">
        <v>1</v>
      </c>
      <c r="I155" s="155">
        <v>207.5</v>
      </c>
      <c r="J155" s="155">
        <f t="shared" si="20"/>
        <v>207.5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21"/>
        <v>0</v>
      </c>
      <c r="Q155" s="159">
        <v>0</v>
      </c>
      <c r="R155" s="159">
        <f t="shared" si="22"/>
        <v>0</v>
      </c>
      <c r="S155" s="159">
        <v>0</v>
      </c>
      <c r="T155" s="160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24"/>
        <v>0</v>
      </c>
      <c r="BF155" s="162">
        <f t="shared" si="25"/>
        <v>207.5</v>
      </c>
      <c r="BG155" s="162">
        <f t="shared" si="26"/>
        <v>0</v>
      </c>
      <c r="BH155" s="162">
        <f t="shared" si="27"/>
        <v>0</v>
      </c>
      <c r="BI155" s="162">
        <f t="shared" si="28"/>
        <v>0</v>
      </c>
      <c r="BJ155" s="14" t="s">
        <v>84</v>
      </c>
      <c r="BK155" s="163">
        <f t="shared" si="29"/>
        <v>207.5</v>
      </c>
      <c r="BL155" s="14" t="s">
        <v>170</v>
      </c>
      <c r="BM155" s="161" t="s">
        <v>387</v>
      </c>
    </row>
    <row r="156" spans="1:65" s="2" customFormat="1" ht="37.9" customHeight="1">
      <c r="A156" s="28"/>
      <c r="B156" s="150"/>
      <c r="C156" s="151" t="s">
        <v>240</v>
      </c>
      <c r="D156" s="151" t="s">
        <v>166</v>
      </c>
      <c r="E156" s="152" t="s">
        <v>1257</v>
      </c>
      <c r="F156" s="153" t="s">
        <v>1258</v>
      </c>
      <c r="G156" s="154" t="s">
        <v>212</v>
      </c>
      <c r="H156" s="155">
        <v>0</v>
      </c>
      <c r="I156" s="155">
        <v>234.4</v>
      </c>
      <c r="J156" s="155">
        <f t="shared" si="2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21"/>
        <v>0</v>
      </c>
      <c r="Q156" s="159">
        <v>0</v>
      </c>
      <c r="R156" s="159">
        <f t="shared" si="22"/>
        <v>0</v>
      </c>
      <c r="S156" s="159">
        <v>0</v>
      </c>
      <c r="T156" s="160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24"/>
        <v>0</v>
      </c>
      <c r="BF156" s="162">
        <f t="shared" si="25"/>
        <v>0</v>
      </c>
      <c r="BG156" s="162">
        <f t="shared" si="26"/>
        <v>0</v>
      </c>
      <c r="BH156" s="162">
        <f t="shared" si="27"/>
        <v>0</v>
      </c>
      <c r="BI156" s="162">
        <f t="shared" si="28"/>
        <v>0</v>
      </c>
      <c r="BJ156" s="14" t="s">
        <v>84</v>
      </c>
      <c r="BK156" s="163">
        <f t="shared" si="29"/>
        <v>0</v>
      </c>
      <c r="BL156" s="14" t="s">
        <v>170</v>
      </c>
      <c r="BM156" s="161" t="s">
        <v>395</v>
      </c>
    </row>
    <row r="157" spans="1:65" s="2" customFormat="1" ht="37.9" customHeight="1">
      <c r="A157" s="28"/>
      <c r="B157" s="150"/>
      <c r="C157" s="151" t="s">
        <v>511</v>
      </c>
      <c r="D157" s="151" t="s">
        <v>166</v>
      </c>
      <c r="E157" s="152" t="s">
        <v>1259</v>
      </c>
      <c r="F157" s="153" t="s">
        <v>1260</v>
      </c>
      <c r="G157" s="154" t="s">
        <v>212</v>
      </c>
      <c r="H157" s="155">
        <v>0</v>
      </c>
      <c r="I157" s="155">
        <v>261.39999999999998</v>
      </c>
      <c r="J157" s="155">
        <f t="shared" si="2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24"/>
        <v>0</v>
      </c>
      <c r="BF157" s="162">
        <f t="shared" si="25"/>
        <v>0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84</v>
      </c>
      <c r="BK157" s="163">
        <f t="shared" si="29"/>
        <v>0</v>
      </c>
      <c r="BL157" s="14" t="s">
        <v>170</v>
      </c>
      <c r="BM157" s="161" t="s">
        <v>403</v>
      </c>
    </row>
    <row r="158" spans="1:65" s="2" customFormat="1" ht="37.9" customHeight="1">
      <c r="A158" s="28"/>
      <c r="B158" s="150"/>
      <c r="C158" s="151" t="s">
        <v>286</v>
      </c>
      <c r="D158" s="151" t="s">
        <v>166</v>
      </c>
      <c r="E158" s="152" t="s">
        <v>1261</v>
      </c>
      <c r="F158" s="153" t="s">
        <v>1738</v>
      </c>
      <c r="G158" s="154" t="s">
        <v>212</v>
      </c>
      <c r="H158" s="155">
        <v>9</v>
      </c>
      <c r="I158" s="155">
        <v>288.39999999999998</v>
      </c>
      <c r="J158" s="155">
        <f t="shared" si="20"/>
        <v>2595.6</v>
      </c>
      <c r="K158" s="156"/>
      <c r="L158" s="29"/>
      <c r="M158" s="157" t="s">
        <v>1</v>
      </c>
      <c r="N158" s="158" t="s">
        <v>37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78</v>
      </c>
      <c r="AY158" s="14" t="s">
        <v>163</v>
      </c>
      <c r="BE158" s="162">
        <f t="shared" si="24"/>
        <v>0</v>
      </c>
      <c r="BF158" s="162">
        <f t="shared" si="25"/>
        <v>2595.6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84</v>
      </c>
      <c r="BK158" s="163">
        <f t="shared" si="29"/>
        <v>2595.6</v>
      </c>
      <c r="BL158" s="14" t="s">
        <v>170</v>
      </c>
      <c r="BM158" s="161" t="s">
        <v>413</v>
      </c>
    </row>
    <row r="159" spans="1:65" s="2" customFormat="1" ht="37.9" customHeight="1">
      <c r="A159" s="28"/>
      <c r="B159" s="150"/>
      <c r="C159" s="151" t="s">
        <v>308</v>
      </c>
      <c r="D159" s="151" t="s">
        <v>166</v>
      </c>
      <c r="E159" s="152" t="s">
        <v>1262</v>
      </c>
      <c r="F159" s="153" t="s">
        <v>1263</v>
      </c>
      <c r="G159" s="154" t="s">
        <v>212</v>
      </c>
      <c r="H159" s="155">
        <v>0</v>
      </c>
      <c r="I159" s="155">
        <v>316.7</v>
      </c>
      <c r="J159" s="155">
        <f t="shared" si="20"/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84</v>
      </c>
      <c r="BK159" s="163">
        <f t="shared" si="29"/>
        <v>0</v>
      </c>
      <c r="BL159" s="14" t="s">
        <v>170</v>
      </c>
      <c r="BM159" s="161" t="s">
        <v>421</v>
      </c>
    </row>
    <row r="160" spans="1:65" s="2" customFormat="1" ht="24.25" customHeight="1">
      <c r="A160" s="28"/>
      <c r="B160" s="150"/>
      <c r="C160" s="151" t="s">
        <v>176</v>
      </c>
      <c r="D160" s="151" t="s">
        <v>166</v>
      </c>
      <c r="E160" s="152" t="s">
        <v>1264</v>
      </c>
      <c r="F160" s="153" t="s">
        <v>1265</v>
      </c>
      <c r="G160" s="154" t="s">
        <v>212</v>
      </c>
      <c r="H160" s="155">
        <v>11</v>
      </c>
      <c r="I160" s="155">
        <v>10.7</v>
      </c>
      <c r="J160" s="155">
        <f t="shared" si="20"/>
        <v>117.7</v>
      </c>
      <c r="K160" s="156"/>
      <c r="L160" s="29"/>
      <c r="M160" s="157" t="s">
        <v>1</v>
      </c>
      <c r="N160" s="158" t="s">
        <v>37</v>
      </c>
      <c r="O160" s="159">
        <v>0</v>
      </c>
      <c r="P160" s="159">
        <f t="shared" si="21"/>
        <v>0</v>
      </c>
      <c r="Q160" s="159">
        <v>0</v>
      </c>
      <c r="R160" s="159">
        <f t="shared" si="22"/>
        <v>0</v>
      </c>
      <c r="S160" s="159">
        <v>0</v>
      </c>
      <c r="T160" s="160">
        <f t="shared" si="2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78</v>
      </c>
      <c r="AY160" s="14" t="s">
        <v>163</v>
      </c>
      <c r="BE160" s="162">
        <f t="shared" si="24"/>
        <v>0</v>
      </c>
      <c r="BF160" s="162">
        <f t="shared" si="25"/>
        <v>117.7</v>
      </c>
      <c r="BG160" s="162">
        <f t="shared" si="26"/>
        <v>0</v>
      </c>
      <c r="BH160" s="162">
        <f t="shared" si="27"/>
        <v>0</v>
      </c>
      <c r="BI160" s="162">
        <f t="shared" si="28"/>
        <v>0</v>
      </c>
      <c r="BJ160" s="14" t="s">
        <v>84</v>
      </c>
      <c r="BK160" s="163">
        <f t="shared" si="29"/>
        <v>117.7</v>
      </c>
      <c r="BL160" s="14" t="s">
        <v>170</v>
      </c>
      <c r="BM160" s="161" t="s">
        <v>439</v>
      </c>
    </row>
    <row r="161" spans="1:65" s="2" customFormat="1" ht="14.5" customHeight="1">
      <c r="A161" s="28"/>
      <c r="B161" s="150"/>
      <c r="C161" s="151" t="s">
        <v>348</v>
      </c>
      <c r="D161" s="151" t="s">
        <v>166</v>
      </c>
      <c r="E161" s="152" t="s">
        <v>1266</v>
      </c>
      <c r="F161" s="153" t="s">
        <v>1267</v>
      </c>
      <c r="G161" s="154" t="s">
        <v>212</v>
      </c>
      <c r="H161" s="155">
        <v>11</v>
      </c>
      <c r="I161" s="155">
        <v>4.5999999999999996</v>
      </c>
      <c r="J161" s="155">
        <f t="shared" si="20"/>
        <v>50.6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 t="shared" si="21"/>
        <v>0</v>
      </c>
      <c r="Q161" s="159">
        <v>0</v>
      </c>
      <c r="R161" s="159">
        <f t="shared" si="22"/>
        <v>0</v>
      </c>
      <c r="S161" s="159">
        <v>0</v>
      </c>
      <c r="T161" s="160">
        <f t="shared" si="2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 t="shared" si="24"/>
        <v>0</v>
      </c>
      <c r="BF161" s="162">
        <f t="shared" si="25"/>
        <v>50.6</v>
      </c>
      <c r="BG161" s="162">
        <f t="shared" si="26"/>
        <v>0</v>
      </c>
      <c r="BH161" s="162">
        <f t="shared" si="27"/>
        <v>0</v>
      </c>
      <c r="BI161" s="162">
        <f t="shared" si="28"/>
        <v>0</v>
      </c>
      <c r="BJ161" s="14" t="s">
        <v>84</v>
      </c>
      <c r="BK161" s="163">
        <f t="shared" si="29"/>
        <v>50.6</v>
      </c>
      <c r="BL161" s="14" t="s">
        <v>170</v>
      </c>
      <c r="BM161" s="161" t="s">
        <v>643</v>
      </c>
    </row>
    <row r="162" spans="1:65" s="2" customFormat="1" ht="14.5" customHeight="1">
      <c r="A162" s="28"/>
      <c r="B162" s="150"/>
      <c r="C162" s="151" t="s">
        <v>352</v>
      </c>
      <c r="D162" s="151" t="s">
        <v>166</v>
      </c>
      <c r="E162" s="152" t="s">
        <v>1268</v>
      </c>
      <c r="F162" s="153" t="s">
        <v>1269</v>
      </c>
      <c r="G162" s="154" t="s">
        <v>212</v>
      </c>
      <c r="H162" s="155">
        <v>11</v>
      </c>
      <c r="I162" s="155">
        <v>6.8</v>
      </c>
      <c r="J162" s="155">
        <f t="shared" si="20"/>
        <v>74.8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 t="shared" si="21"/>
        <v>0</v>
      </c>
      <c r="Q162" s="159">
        <v>0</v>
      </c>
      <c r="R162" s="159">
        <f t="shared" si="22"/>
        <v>0</v>
      </c>
      <c r="S162" s="159">
        <v>0</v>
      </c>
      <c r="T162" s="160">
        <f t="shared" si="2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 t="shared" si="24"/>
        <v>0</v>
      </c>
      <c r="BF162" s="162">
        <f t="shared" si="25"/>
        <v>74.8</v>
      </c>
      <c r="BG162" s="162">
        <f t="shared" si="26"/>
        <v>0</v>
      </c>
      <c r="BH162" s="162">
        <f t="shared" si="27"/>
        <v>0</v>
      </c>
      <c r="BI162" s="162">
        <f t="shared" si="28"/>
        <v>0</v>
      </c>
      <c r="BJ162" s="14" t="s">
        <v>84</v>
      </c>
      <c r="BK162" s="163">
        <f t="shared" si="29"/>
        <v>74.8</v>
      </c>
      <c r="BL162" s="14" t="s">
        <v>170</v>
      </c>
      <c r="BM162" s="161" t="s">
        <v>647</v>
      </c>
    </row>
    <row r="163" spans="1:65" s="2" customFormat="1" ht="14.5" customHeight="1">
      <c r="A163" s="28"/>
      <c r="B163" s="150"/>
      <c r="C163" s="151" t="s">
        <v>356</v>
      </c>
      <c r="D163" s="151" t="s">
        <v>166</v>
      </c>
      <c r="E163" s="152" t="s">
        <v>1270</v>
      </c>
      <c r="F163" s="153" t="s">
        <v>1271</v>
      </c>
      <c r="G163" s="154" t="s">
        <v>212</v>
      </c>
      <c r="H163" s="155">
        <v>0.25</v>
      </c>
      <c r="I163" s="155">
        <v>3240.3</v>
      </c>
      <c r="J163" s="155">
        <f t="shared" si="20"/>
        <v>810.07500000000005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 t="shared" si="21"/>
        <v>0</v>
      </c>
      <c r="Q163" s="159">
        <v>0</v>
      </c>
      <c r="R163" s="159">
        <f t="shared" si="22"/>
        <v>0</v>
      </c>
      <c r="S163" s="159">
        <v>0</v>
      </c>
      <c r="T163" s="160">
        <f t="shared" si="2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78</v>
      </c>
      <c r="AY163" s="14" t="s">
        <v>163</v>
      </c>
      <c r="BE163" s="162">
        <f t="shared" si="24"/>
        <v>0</v>
      </c>
      <c r="BF163" s="162">
        <f t="shared" si="25"/>
        <v>810.07500000000005</v>
      </c>
      <c r="BG163" s="162">
        <f t="shared" si="26"/>
        <v>0</v>
      </c>
      <c r="BH163" s="162">
        <f t="shared" si="27"/>
        <v>0</v>
      </c>
      <c r="BI163" s="162">
        <f t="shared" si="28"/>
        <v>0</v>
      </c>
      <c r="BJ163" s="14" t="s">
        <v>84</v>
      </c>
      <c r="BK163" s="163">
        <f t="shared" si="29"/>
        <v>810.07500000000005</v>
      </c>
      <c r="BL163" s="14" t="s">
        <v>170</v>
      </c>
      <c r="BM163" s="161" t="s">
        <v>651</v>
      </c>
    </row>
    <row r="164" spans="1:65" s="12" customFormat="1" ht="25.9" customHeight="1">
      <c r="B164" s="138"/>
      <c r="D164" s="139" t="s">
        <v>70</v>
      </c>
      <c r="E164" s="140" t="s">
        <v>1272</v>
      </c>
      <c r="F164" s="140" t="s">
        <v>1273</v>
      </c>
      <c r="J164" s="141">
        <f>BK164</f>
        <v>110.4</v>
      </c>
      <c r="L164" s="138"/>
      <c r="M164" s="142"/>
      <c r="N164" s="143"/>
      <c r="O164" s="143"/>
      <c r="P164" s="144">
        <f>SUM(P165:P167)</f>
        <v>0</v>
      </c>
      <c r="Q164" s="143"/>
      <c r="R164" s="144">
        <f>SUM(R165:R167)</f>
        <v>0</v>
      </c>
      <c r="S164" s="143"/>
      <c r="T164" s="145">
        <f>SUM(T165:T167)</f>
        <v>0</v>
      </c>
      <c r="AR164" s="139" t="s">
        <v>78</v>
      </c>
      <c r="AT164" s="146" t="s">
        <v>70</v>
      </c>
      <c r="AU164" s="146" t="s">
        <v>71</v>
      </c>
      <c r="AY164" s="139" t="s">
        <v>163</v>
      </c>
      <c r="BK164" s="147">
        <f>SUM(BK165:BK167)</f>
        <v>110.4</v>
      </c>
    </row>
    <row r="165" spans="1:65" s="2" customFormat="1" ht="24.25" customHeight="1">
      <c r="A165" s="28"/>
      <c r="B165" s="150"/>
      <c r="C165" s="151" t="s">
        <v>78</v>
      </c>
      <c r="D165" s="151" t="s">
        <v>166</v>
      </c>
      <c r="E165" s="152" t="s">
        <v>1274</v>
      </c>
      <c r="F165" s="153" t="s">
        <v>1275</v>
      </c>
      <c r="G165" s="154" t="s">
        <v>230</v>
      </c>
      <c r="H165" s="155">
        <v>65</v>
      </c>
      <c r="I165" s="155">
        <v>1.3</v>
      </c>
      <c r="J165" s="155">
        <f>ROUND(I165*H165,3)</f>
        <v>84.5</v>
      </c>
      <c r="K165" s="156"/>
      <c r="L165" s="29"/>
      <c r="M165" s="157" t="s">
        <v>1</v>
      </c>
      <c r="N165" s="158" t="s">
        <v>37</v>
      </c>
      <c r="O165" s="159">
        <v>0</v>
      </c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78</v>
      </c>
      <c r="AY165" s="14" t="s">
        <v>163</v>
      </c>
      <c r="BE165" s="162">
        <f>IF(N165="základná",J165,0)</f>
        <v>0</v>
      </c>
      <c r="BF165" s="162">
        <f>IF(N165="znížená",J165,0)</f>
        <v>84.5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84</v>
      </c>
      <c r="BK165" s="163">
        <f>ROUND(I165*H165,3)</f>
        <v>84.5</v>
      </c>
      <c r="BL165" s="14" t="s">
        <v>170</v>
      </c>
      <c r="BM165" s="161" t="s">
        <v>655</v>
      </c>
    </row>
    <row r="166" spans="1:65" s="2" customFormat="1" ht="24.25" customHeight="1">
      <c r="A166" s="28"/>
      <c r="B166" s="150"/>
      <c r="C166" s="151" t="s">
        <v>84</v>
      </c>
      <c r="D166" s="151" t="s">
        <v>166</v>
      </c>
      <c r="E166" s="152" t="s">
        <v>1276</v>
      </c>
      <c r="F166" s="153" t="s">
        <v>1277</v>
      </c>
      <c r="G166" s="154" t="s">
        <v>230</v>
      </c>
      <c r="H166" s="155">
        <v>12</v>
      </c>
      <c r="I166" s="155">
        <v>1.2</v>
      </c>
      <c r="J166" s="155">
        <f>ROUND(I166*H166,3)</f>
        <v>14.4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78</v>
      </c>
      <c r="AY166" s="14" t="s">
        <v>163</v>
      </c>
      <c r="BE166" s="162">
        <f>IF(N166="základná",J166,0)</f>
        <v>0</v>
      </c>
      <c r="BF166" s="162">
        <f>IF(N166="znížená",J166,0)</f>
        <v>14.4</v>
      </c>
      <c r="BG166" s="162">
        <f>IF(N166="zákl. prenesená",J166,0)</f>
        <v>0</v>
      </c>
      <c r="BH166" s="162">
        <f>IF(N166="zníž. prenesená",J166,0)</f>
        <v>0</v>
      </c>
      <c r="BI166" s="162">
        <f>IF(N166="nulová",J166,0)</f>
        <v>0</v>
      </c>
      <c r="BJ166" s="14" t="s">
        <v>84</v>
      </c>
      <c r="BK166" s="163">
        <f>ROUND(I166*H166,3)</f>
        <v>14.4</v>
      </c>
      <c r="BL166" s="14" t="s">
        <v>170</v>
      </c>
      <c r="BM166" s="161" t="s">
        <v>659</v>
      </c>
    </row>
    <row r="167" spans="1:65" s="2" customFormat="1" ht="14.5" customHeight="1">
      <c r="A167" s="28"/>
      <c r="B167" s="150"/>
      <c r="C167" s="151" t="s">
        <v>203</v>
      </c>
      <c r="D167" s="151" t="s">
        <v>166</v>
      </c>
      <c r="E167" s="152" t="s">
        <v>1278</v>
      </c>
      <c r="F167" s="153" t="s">
        <v>1279</v>
      </c>
      <c r="G167" s="154" t="s">
        <v>230</v>
      </c>
      <c r="H167" s="155">
        <v>5</v>
      </c>
      <c r="I167" s="155">
        <v>2.2999999999999998</v>
      </c>
      <c r="J167" s="155">
        <f>ROUND(I167*H167,3)</f>
        <v>11.5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78</v>
      </c>
      <c r="AY167" s="14" t="s">
        <v>163</v>
      </c>
      <c r="BE167" s="162">
        <f>IF(N167="základná",J167,0)</f>
        <v>0</v>
      </c>
      <c r="BF167" s="162">
        <f>IF(N167="znížená",J167,0)</f>
        <v>11.5</v>
      </c>
      <c r="BG167" s="162">
        <f>IF(N167="zákl. prenesená",J167,0)</f>
        <v>0</v>
      </c>
      <c r="BH167" s="162">
        <f>IF(N167="zníž. prenesená",J167,0)</f>
        <v>0</v>
      </c>
      <c r="BI167" s="162">
        <f>IF(N167="nulová",J167,0)</f>
        <v>0</v>
      </c>
      <c r="BJ167" s="14" t="s">
        <v>84</v>
      </c>
      <c r="BK167" s="163">
        <f>ROUND(I167*H167,3)</f>
        <v>11.5</v>
      </c>
      <c r="BL167" s="14" t="s">
        <v>170</v>
      </c>
      <c r="BM167" s="161" t="s">
        <v>663</v>
      </c>
    </row>
    <row r="168" spans="1:65" s="12" customFormat="1" ht="25.9" customHeight="1">
      <c r="B168" s="138"/>
      <c r="D168" s="139" t="s">
        <v>70</v>
      </c>
      <c r="E168" s="140" t="s">
        <v>1280</v>
      </c>
      <c r="F168" s="140" t="s">
        <v>1281</v>
      </c>
      <c r="J168" s="141">
        <f>BK168</f>
        <v>123.75</v>
      </c>
      <c r="L168" s="138"/>
      <c r="M168" s="142"/>
      <c r="N168" s="143"/>
      <c r="O168" s="143"/>
      <c r="P168" s="144">
        <f>SUM(P169:P173)</f>
        <v>0</v>
      </c>
      <c r="Q168" s="143"/>
      <c r="R168" s="144">
        <f>SUM(R169:R173)</f>
        <v>0</v>
      </c>
      <c r="S168" s="143"/>
      <c r="T168" s="145">
        <f>SUM(T169:T173)</f>
        <v>0</v>
      </c>
      <c r="AR168" s="139" t="s">
        <v>78</v>
      </c>
      <c r="AT168" s="146" t="s">
        <v>70</v>
      </c>
      <c r="AU168" s="146" t="s">
        <v>71</v>
      </c>
      <c r="AY168" s="139" t="s">
        <v>163</v>
      </c>
      <c r="BK168" s="147">
        <f>SUM(BK169:BK173)</f>
        <v>123.75</v>
      </c>
    </row>
    <row r="169" spans="1:65" s="2" customFormat="1" ht="37.9" customHeight="1">
      <c r="A169" s="28"/>
      <c r="B169" s="150"/>
      <c r="C169" s="151" t="s">
        <v>78</v>
      </c>
      <c r="D169" s="151" t="s">
        <v>166</v>
      </c>
      <c r="E169" s="152" t="s">
        <v>1282</v>
      </c>
      <c r="F169" s="153" t="s">
        <v>1283</v>
      </c>
      <c r="G169" s="154" t="s">
        <v>230</v>
      </c>
      <c r="H169" s="155">
        <v>50</v>
      </c>
      <c r="I169" s="155">
        <v>1.2</v>
      </c>
      <c r="J169" s="155">
        <f>ROUND(I169*H169,3)</f>
        <v>60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78</v>
      </c>
      <c r="AY169" s="14" t="s">
        <v>163</v>
      </c>
      <c r="BE169" s="162">
        <f>IF(N169="základná",J169,0)</f>
        <v>0</v>
      </c>
      <c r="BF169" s="162">
        <f>IF(N169="znížená",J169,0)</f>
        <v>60</v>
      </c>
      <c r="BG169" s="162">
        <f>IF(N169="zákl. prenesená",J169,0)</f>
        <v>0</v>
      </c>
      <c r="BH169" s="162">
        <f>IF(N169="zníž. prenesená",J169,0)</f>
        <v>0</v>
      </c>
      <c r="BI169" s="162">
        <f>IF(N169="nulová",J169,0)</f>
        <v>0</v>
      </c>
      <c r="BJ169" s="14" t="s">
        <v>84</v>
      </c>
      <c r="BK169" s="163">
        <f>ROUND(I169*H169,3)</f>
        <v>60</v>
      </c>
      <c r="BL169" s="14" t="s">
        <v>170</v>
      </c>
      <c r="BM169" s="161" t="s">
        <v>503</v>
      </c>
    </row>
    <row r="170" spans="1:65" s="2" customFormat="1" ht="37.9" customHeight="1">
      <c r="A170" s="28"/>
      <c r="B170" s="150"/>
      <c r="C170" s="151" t="s">
        <v>84</v>
      </c>
      <c r="D170" s="151" t="s">
        <v>166</v>
      </c>
      <c r="E170" s="152" t="s">
        <v>1284</v>
      </c>
      <c r="F170" s="153" t="s">
        <v>1285</v>
      </c>
      <c r="G170" s="154" t="s">
        <v>230</v>
      </c>
      <c r="H170" s="155">
        <v>15</v>
      </c>
      <c r="I170" s="155">
        <v>1.5</v>
      </c>
      <c r="J170" s="155">
        <f>ROUND(I170*H170,3)</f>
        <v>22.5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78</v>
      </c>
      <c r="AY170" s="14" t="s">
        <v>163</v>
      </c>
      <c r="BE170" s="162">
        <f>IF(N170="základná",J170,0)</f>
        <v>0</v>
      </c>
      <c r="BF170" s="162">
        <f>IF(N170="znížená",J170,0)</f>
        <v>22.5</v>
      </c>
      <c r="BG170" s="162">
        <f>IF(N170="zákl. prenesená",J170,0)</f>
        <v>0</v>
      </c>
      <c r="BH170" s="162">
        <f>IF(N170="zníž. prenesená",J170,0)</f>
        <v>0</v>
      </c>
      <c r="BI170" s="162">
        <f>IF(N170="nulová",J170,0)</f>
        <v>0</v>
      </c>
      <c r="BJ170" s="14" t="s">
        <v>84</v>
      </c>
      <c r="BK170" s="163">
        <f>ROUND(I170*H170,3)</f>
        <v>22.5</v>
      </c>
      <c r="BL170" s="14" t="s">
        <v>170</v>
      </c>
      <c r="BM170" s="161" t="s">
        <v>523</v>
      </c>
    </row>
    <row r="171" spans="1:65" s="2" customFormat="1" ht="37.9" customHeight="1">
      <c r="A171" s="28"/>
      <c r="B171" s="150"/>
      <c r="C171" s="151" t="s">
        <v>203</v>
      </c>
      <c r="D171" s="151" t="s">
        <v>166</v>
      </c>
      <c r="E171" s="152" t="s">
        <v>1286</v>
      </c>
      <c r="F171" s="153" t="s">
        <v>1287</v>
      </c>
      <c r="G171" s="154" t="s">
        <v>230</v>
      </c>
      <c r="H171" s="155">
        <v>0</v>
      </c>
      <c r="I171" s="155">
        <v>1.8</v>
      </c>
      <c r="J171" s="155">
        <f>ROUND(I171*H171,3)</f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78</v>
      </c>
      <c r="AY171" s="14" t="s">
        <v>163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84</v>
      </c>
      <c r="BK171" s="163">
        <f>ROUND(I171*H171,3)</f>
        <v>0</v>
      </c>
      <c r="BL171" s="14" t="s">
        <v>170</v>
      </c>
      <c r="BM171" s="161" t="s">
        <v>533</v>
      </c>
    </row>
    <row r="172" spans="1:65" s="2" customFormat="1" ht="37.9" customHeight="1">
      <c r="A172" s="28"/>
      <c r="B172" s="150"/>
      <c r="C172" s="151" t="s">
        <v>170</v>
      </c>
      <c r="D172" s="151" t="s">
        <v>166</v>
      </c>
      <c r="E172" s="152" t="s">
        <v>1288</v>
      </c>
      <c r="F172" s="153" t="s">
        <v>1289</v>
      </c>
      <c r="G172" s="154" t="s">
        <v>230</v>
      </c>
      <c r="H172" s="155">
        <v>0</v>
      </c>
      <c r="I172" s="155">
        <v>2.1</v>
      </c>
      <c r="J172" s="155">
        <f>ROUND(I172*H172,3)</f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78</v>
      </c>
      <c r="AY172" s="14" t="s">
        <v>163</v>
      </c>
      <c r="BE172" s="162">
        <f>IF(N172="základná",J172,0)</f>
        <v>0</v>
      </c>
      <c r="BF172" s="162">
        <f>IF(N172="znížená",J172,0)</f>
        <v>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4" t="s">
        <v>84</v>
      </c>
      <c r="BK172" s="163">
        <f>ROUND(I172*H172,3)</f>
        <v>0</v>
      </c>
      <c r="BL172" s="14" t="s">
        <v>170</v>
      </c>
      <c r="BM172" s="161" t="s">
        <v>546</v>
      </c>
    </row>
    <row r="173" spans="1:65" s="2" customFormat="1" ht="14.5" customHeight="1">
      <c r="A173" s="28"/>
      <c r="B173" s="150"/>
      <c r="C173" s="151" t="s">
        <v>344</v>
      </c>
      <c r="D173" s="151" t="s">
        <v>166</v>
      </c>
      <c r="E173" s="152" t="s">
        <v>1290</v>
      </c>
      <c r="F173" s="153" t="s">
        <v>1291</v>
      </c>
      <c r="G173" s="154" t="s">
        <v>230</v>
      </c>
      <c r="H173" s="155">
        <v>0.5</v>
      </c>
      <c r="I173" s="155">
        <v>82.5</v>
      </c>
      <c r="J173" s="155">
        <f>ROUND(I173*H173,3)</f>
        <v>41.25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78</v>
      </c>
      <c r="AY173" s="14" t="s">
        <v>163</v>
      </c>
      <c r="BE173" s="162">
        <f>IF(N173="základná",J173,0)</f>
        <v>0</v>
      </c>
      <c r="BF173" s="162">
        <f>IF(N173="znížená",J173,0)</f>
        <v>41.25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4" t="s">
        <v>84</v>
      </c>
      <c r="BK173" s="163">
        <f>ROUND(I173*H173,3)</f>
        <v>41.25</v>
      </c>
      <c r="BL173" s="14" t="s">
        <v>170</v>
      </c>
      <c r="BM173" s="161" t="s">
        <v>554</v>
      </c>
    </row>
    <row r="174" spans="1:65" s="12" customFormat="1" ht="25.9" customHeight="1">
      <c r="B174" s="138"/>
      <c r="D174" s="139" t="s">
        <v>70</v>
      </c>
      <c r="E174" s="140" t="s">
        <v>1292</v>
      </c>
      <c r="F174" s="140" t="s">
        <v>1293</v>
      </c>
      <c r="J174" s="141">
        <f>BK174</f>
        <v>186</v>
      </c>
      <c r="L174" s="138"/>
      <c r="M174" s="142"/>
      <c r="N174" s="143"/>
      <c r="O174" s="143"/>
      <c r="P174" s="144">
        <f>P175</f>
        <v>0</v>
      </c>
      <c r="Q174" s="143"/>
      <c r="R174" s="144">
        <f>R175</f>
        <v>0</v>
      </c>
      <c r="S174" s="143"/>
      <c r="T174" s="145">
        <f>T175</f>
        <v>0</v>
      </c>
      <c r="AR174" s="139" t="s">
        <v>78</v>
      </c>
      <c r="AT174" s="146" t="s">
        <v>70</v>
      </c>
      <c r="AU174" s="146" t="s">
        <v>71</v>
      </c>
      <c r="AY174" s="139" t="s">
        <v>163</v>
      </c>
      <c r="BK174" s="147">
        <f>BK175</f>
        <v>186</v>
      </c>
    </row>
    <row r="175" spans="1:65" s="2" customFormat="1" ht="14.5" customHeight="1">
      <c r="A175" s="28"/>
      <c r="B175" s="150"/>
      <c r="C175" s="151" t="s">
        <v>78</v>
      </c>
      <c r="D175" s="151" t="s">
        <v>166</v>
      </c>
      <c r="E175" s="152" t="s">
        <v>1294</v>
      </c>
      <c r="F175" s="153" t="s">
        <v>1295</v>
      </c>
      <c r="G175" s="154" t="s">
        <v>1296</v>
      </c>
      <c r="H175" s="155">
        <v>1</v>
      </c>
      <c r="I175" s="155">
        <v>186</v>
      </c>
      <c r="J175" s="155">
        <f>ROUND(I175*H175,3)</f>
        <v>186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>IF(N175="základná",J175,0)</f>
        <v>0</v>
      </c>
      <c r="BF175" s="162">
        <f>IF(N175="znížená",J175,0)</f>
        <v>186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4" t="s">
        <v>84</v>
      </c>
      <c r="BK175" s="163">
        <f>ROUND(I175*H175,3)</f>
        <v>186</v>
      </c>
      <c r="BL175" s="14" t="s">
        <v>170</v>
      </c>
      <c r="BM175" s="161" t="s">
        <v>564</v>
      </c>
    </row>
    <row r="176" spans="1:65" s="12" customFormat="1" ht="25.9" customHeight="1">
      <c r="B176" s="138"/>
      <c r="D176" s="139" t="s">
        <v>70</v>
      </c>
      <c r="E176" s="140" t="s">
        <v>1297</v>
      </c>
      <c r="F176" s="140" t="s">
        <v>1298</v>
      </c>
      <c r="J176" s="141">
        <f>BK176</f>
        <v>245.4</v>
      </c>
      <c r="L176" s="138"/>
      <c r="M176" s="142"/>
      <c r="N176" s="143"/>
      <c r="O176" s="143"/>
      <c r="P176" s="144">
        <f>SUM(P177:P178)</f>
        <v>0</v>
      </c>
      <c r="Q176" s="143"/>
      <c r="R176" s="144">
        <f>SUM(R177:R178)</f>
        <v>0</v>
      </c>
      <c r="S176" s="143"/>
      <c r="T176" s="145">
        <f>SUM(T177:T178)</f>
        <v>0</v>
      </c>
      <c r="AR176" s="139" t="s">
        <v>78</v>
      </c>
      <c r="AT176" s="146" t="s">
        <v>70</v>
      </c>
      <c r="AU176" s="146" t="s">
        <v>71</v>
      </c>
      <c r="AY176" s="139" t="s">
        <v>163</v>
      </c>
      <c r="BK176" s="147">
        <f>SUM(BK177:BK178)</f>
        <v>245.4</v>
      </c>
    </row>
    <row r="177" spans="1:65" s="2" customFormat="1" ht="24.25" customHeight="1">
      <c r="A177" s="28"/>
      <c r="B177" s="150"/>
      <c r="C177" s="151" t="s">
        <v>78</v>
      </c>
      <c r="D177" s="151" t="s">
        <v>166</v>
      </c>
      <c r="E177" s="152" t="s">
        <v>1299</v>
      </c>
      <c r="F177" s="153" t="s">
        <v>1300</v>
      </c>
      <c r="G177" s="154" t="s">
        <v>1296</v>
      </c>
      <c r="H177" s="155">
        <v>1</v>
      </c>
      <c r="I177" s="155">
        <v>145.9</v>
      </c>
      <c r="J177" s="155">
        <f>ROUND(I177*H177,3)</f>
        <v>145.9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78</v>
      </c>
      <c r="AY177" s="14" t="s">
        <v>163</v>
      </c>
      <c r="BE177" s="162">
        <f>IF(N177="základná",J177,0)</f>
        <v>0</v>
      </c>
      <c r="BF177" s="162">
        <f>IF(N177="znížená",J177,0)</f>
        <v>145.9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84</v>
      </c>
      <c r="BK177" s="163">
        <f>ROUND(I177*H177,3)</f>
        <v>145.9</v>
      </c>
      <c r="BL177" s="14" t="s">
        <v>170</v>
      </c>
      <c r="BM177" s="161" t="s">
        <v>574</v>
      </c>
    </row>
    <row r="178" spans="1:65" s="2" customFormat="1" ht="24.25" customHeight="1">
      <c r="A178" s="28"/>
      <c r="B178" s="150"/>
      <c r="C178" s="151" t="s">
        <v>84</v>
      </c>
      <c r="D178" s="151" t="s">
        <v>166</v>
      </c>
      <c r="E178" s="152" t="s">
        <v>1301</v>
      </c>
      <c r="F178" s="153" t="s">
        <v>1302</v>
      </c>
      <c r="G178" s="154" t="s">
        <v>1296</v>
      </c>
      <c r="H178" s="155">
        <v>1</v>
      </c>
      <c r="I178" s="155">
        <v>99.5</v>
      </c>
      <c r="J178" s="155">
        <f>ROUND(I178*H178,3)</f>
        <v>99.5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78</v>
      </c>
      <c r="AY178" s="14" t="s">
        <v>163</v>
      </c>
      <c r="BE178" s="162">
        <f>IF(N178="základná",J178,0)</f>
        <v>0</v>
      </c>
      <c r="BF178" s="162">
        <f>IF(N178="znížená",J178,0)</f>
        <v>99.5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84</v>
      </c>
      <c r="BK178" s="163">
        <f>ROUND(I178*H178,3)</f>
        <v>99.5</v>
      </c>
      <c r="BL178" s="14" t="s">
        <v>170</v>
      </c>
      <c r="BM178" s="161" t="s">
        <v>218</v>
      </c>
    </row>
    <row r="179" spans="1:65" s="12" customFormat="1" ht="25.9" customHeight="1">
      <c r="B179" s="138"/>
      <c r="D179" s="139" t="s">
        <v>70</v>
      </c>
      <c r="E179" s="140" t="s">
        <v>1303</v>
      </c>
      <c r="F179" s="140" t="s">
        <v>1304</v>
      </c>
      <c r="J179" s="141">
        <f>BK179</f>
        <v>723.4</v>
      </c>
      <c r="L179" s="138"/>
      <c r="M179" s="142"/>
      <c r="N179" s="143"/>
      <c r="O179" s="143"/>
      <c r="P179" s="144">
        <f>SUM(P180:P183)</f>
        <v>0</v>
      </c>
      <c r="Q179" s="143"/>
      <c r="R179" s="144">
        <f>SUM(R180:R183)</f>
        <v>0</v>
      </c>
      <c r="S179" s="143"/>
      <c r="T179" s="145">
        <f>SUM(T180:T183)</f>
        <v>0</v>
      </c>
      <c r="AR179" s="139" t="s">
        <v>78</v>
      </c>
      <c r="AT179" s="146" t="s">
        <v>70</v>
      </c>
      <c r="AU179" s="146" t="s">
        <v>71</v>
      </c>
      <c r="AY179" s="139" t="s">
        <v>163</v>
      </c>
      <c r="BK179" s="147">
        <f>SUM(BK180:BK183)</f>
        <v>723.4</v>
      </c>
    </row>
    <row r="180" spans="1:65" s="2" customFormat="1" ht="14.5" customHeight="1">
      <c r="A180" s="28"/>
      <c r="B180" s="150"/>
      <c r="C180" s="151" t="s">
        <v>78</v>
      </c>
      <c r="D180" s="151" t="s">
        <v>166</v>
      </c>
      <c r="E180" s="152" t="s">
        <v>1305</v>
      </c>
      <c r="F180" s="153" t="s">
        <v>1306</v>
      </c>
      <c r="G180" s="154" t="s">
        <v>1307</v>
      </c>
      <c r="H180" s="155">
        <v>16</v>
      </c>
      <c r="I180" s="155">
        <v>9.1999999999999993</v>
      </c>
      <c r="J180" s="155">
        <f>ROUND(I180*H180,3)</f>
        <v>147.19999999999999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78</v>
      </c>
      <c r="AY180" s="14" t="s">
        <v>163</v>
      </c>
      <c r="BE180" s="162">
        <f>IF(N180="základná",J180,0)</f>
        <v>0</v>
      </c>
      <c r="BF180" s="162">
        <f>IF(N180="znížená",J180,0)</f>
        <v>147.19999999999999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4" t="s">
        <v>84</v>
      </c>
      <c r="BK180" s="163">
        <f>ROUND(I180*H180,3)</f>
        <v>147.19999999999999</v>
      </c>
      <c r="BL180" s="14" t="s">
        <v>170</v>
      </c>
      <c r="BM180" s="161" t="s">
        <v>772</v>
      </c>
    </row>
    <row r="181" spans="1:65" s="2" customFormat="1" ht="14.5" customHeight="1">
      <c r="A181" s="28"/>
      <c r="B181" s="150"/>
      <c r="C181" s="151" t="s">
        <v>84</v>
      </c>
      <c r="D181" s="151" t="s">
        <v>166</v>
      </c>
      <c r="E181" s="152" t="s">
        <v>1308</v>
      </c>
      <c r="F181" s="153" t="s">
        <v>1309</v>
      </c>
      <c r="G181" s="154" t="s">
        <v>1307</v>
      </c>
      <c r="H181" s="155">
        <v>32</v>
      </c>
      <c r="I181" s="155">
        <v>8.1999999999999993</v>
      </c>
      <c r="J181" s="155">
        <f>ROUND(I181*H181,3)</f>
        <v>262.39999999999998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170</v>
      </c>
      <c r="AT181" s="161" t="s">
        <v>166</v>
      </c>
      <c r="AU181" s="161" t="s">
        <v>78</v>
      </c>
      <c r="AY181" s="14" t="s">
        <v>163</v>
      </c>
      <c r="BE181" s="162">
        <f>IF(N181="základná",J181,0)</f>
        <v>0</v>
      </c>
      <c r="BF181" s="162">
        <f>IF(N181="znížená",J181,0)</f>
        <v>262.39999999999998</v>
      </c>
      <c r="BG181" s="162">
        <f>IF(N181="zákl. prenesená",J181,0)</f>
        <v>0</v>
      </c>
      <c r="BH181" s="162">
        <f>IF(N181="zníž. prenesená",J181,0)</f>
        <v>0</v>
      </c>
      <c r="BI181" s="162">
        <f>IF(N181="nulová",J181,0)</f>
        <v>0</v>
      </c>
      <c r="BJ181" s="14" t="s">
        <v>84</v>
      </c>
      <c r="BK181" s="163">
        <f>ROUND(I181*H181,3)</f>
        <v>262.39999999999998</v>
      </c>
      <c r="BL181" s="14" t="s">
        <v>170</v>
      </c>
      <c r="BM181" s="161" t="s">
        <v>333</v>
      </c>
    </row>
    <row r="182" spans="1:65" s="2" customFormat="1" ht="14.5" customHeight="1">
      <c r="A182" s="28"/>
      <c r="B182" s="150"/>
      <c r="C182" s="151" t="s">
        <v>203</v>
      </c>
      <c r="D182" s="151" t="s">
        <v>166</v>
      </c>
      <c r="E182" s="152" t="s">
        <v>1310</v>
      </c>
      <c r="F182" s="153" t="s">
        <v>1311</v>
      </c>
      <c r="G182" s="154" t="s">
        <v>1307</v>
      </c>
      <c r="H182" s="155">
        <v>72</v>
      </c>
      <c r="I182" s="155">
        <v>2.9</v>
      </c>
      <c r="J182" s="155">
        <f>ROUND(I182*H182,3)</f>
        <v>208.8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78</v>
      </c>
      <c r="AY182" s="14" t="s">
        <v>163</v>
      </c>
      <c r="BE182" s="162">
        <f>IF(N182="základná",J182,0)</f>
        <v>0</v>
      </c>
      <c r="BF182" s="162">
        <f>IF(N182="znížená",J182,0)</f>
        <v>208.8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84</v>
      </c>
      <c r="BK182" s="163">
        <f>ROUND(I182*H182,3)</f>
        <v>208.8</v>
      </c>
      <c r="BL182" s="14" t="s">
        <v>170</v>
      </c>
      <c r="BM182" s="161" t="s">
        <v>296</v>
      </c>
    </row>
    <row r="183" spans="1:65" s="2" customFormat="1" ht="14.5" customHeight="1">
      <c r="A183" s="28"/>
      <c r="B183" s="150"/>
      <c r="C183" s="151" t="s">
        <v>170</v>
      </c>
      <c r="D183" s="151" t="s">
        <v>166</v>
      </c>
      <c r="E183" s="152" t="s">
        <v>1312</v>
      </c>
      <c r="F183" s="153" t="s">
        <v>1313</v>
      </c>
      <c r="G183" s="154" t="s">
        <v>1307</v>
      </c>
      <c r="H183" s="155">
        <v>1</v>
      </c>
      <c r="I183" s="155">
        <v>105</v>
      </c>
      <c r="J183" s="155">
        <f>ROUND(I183*H183,3)</f>
        <v>105</v>
      </c>
      <c r="K183" s="156"/>
      <c r="L183" s="29"/>
      <c r="M183" s="173" t="s">
        <v>1</v>
      </c>
      <c r="N183" s="174" t="s">
        <v>37</v>
      </c>
      <c r="O183" s="175">
        <v>0</v>
      </c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>IF(N183="základná",J183,0)</f>
        <v>0</v>
      </c>
      <c r="BF183" s="162">
        <f>IF(N183="znížená",J183,0)</f>
        <v>105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84</v>
      </c>
      <c r="BK183" s="163">
        <f>ROUND(I183*H183,3)</f>
        <v>105</v>
      </c>
      <c r="BL183" s="14" t="s">
        <v>170</v>
      </c>
      <c r="BM183" s="161" t="s">
        <v>429</v>
      </c>
    </row>
    <row r="184" spans="1:65" s="2" customFormat="1" ht="7" customHeight="1">
      <c r="A184" s="28"/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29"/>
      <c r="M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</row>
  </sheetData>
  <autoFilter ref="C131:K183" xr:uid="{00000000-0009-0000-0000-000005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BM142"/>
  <sheetViews>
    <sheetView showGridLines="0" topLeftCell="A123" workbookViewId="0">
      <selection activeCell="E148" sqref="E148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103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1" customFormat="1" ht="12" customHeight="1">
      <c r="B8" s="17"/>
      <c r="D8" s="23" t="s">
        <v>118</v>
      </c>
      <c r="L8" s="17"/>
    </row>
    <row r="9" spans="1:46" s="2" customFormat="1" ht="16.5" customHeight="1">
      <c r="A9" s="28"/>
      <c r="B9" s="29"/>
      <c r="C9" s="28"/>
      <c r="D9" s="28"/>
      <c r="E9" s="218" t="s">
        <v>1206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3" t="s">
        <v>120</v>
      </c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04" t="s">
        <v>1314</v>
      </c>
      <c r="F11" s="217"/>
      <c r="G11" s="217"/>
      <c r="H11" s="217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3" t="s">
        <v>12</v>
      </c>
      <c r="E13" s="28"/>
      <c r="F13" s="21" t="s">
        <v>1</v>
      </c>
      <c r="G13" s="28"/>
      <c r="H13" s="28"/>
      <c r="I13" s="23" t="s">
        <v>13</v>
      </c>
      <c r="J13" s="21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14</v>
      </c>
      <c r="E14" s="28"/>
      <c r="F14" s="21" t="s">
        <v>1207</v>
      </c>
      <c r="G14" s="28"/>
      <c r="H14" s="28"/>
      <c r="I14" s="23" t="s">
        <v>15</v>
      </c>
      <c r="J14" s="51">
        <f>'Rekapitulácia stavby'!AN8</f>
        <v>44448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3" t="s">
        <v>16</v>
      </c>
      <c r="E16" s="28"/>
      <c r="F16" s="28"/>
      <c r="G16" s="28"/>
      <c r="H16" s="28"/>
      <c r="I16" s="23" t="s">
        <v>17</v>
      </c>
      <c r="J16" s="21" t="s">
        <v>1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customHeight="1">
      <c r="A17" s="28"/>
      <c r="B17" s="29"/>
      <c r="C17" s="28"/>
      <c r="D17" s="28"/>
      <c r="E17" s="21" t="s">
        <v>18</v>
      </c>
      <c r="F17" s="28"/>
      <c r="G17" s="28"/>
      <c r="H17" s="28"/>
      <c r="I17" s="23" t="s">
        <v>19</v>
      </c>
      <c r="J17" s="21" t="s">
        <v>1</v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7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customHeight="1">
      <c r="A19" s="28"/>
      <c r="B19" s="29"/>
      <c r="C19" s="28"/>
      <c r="D19" s="23" t="s">
        <v>20</v>
      </c>
      <c r="E19" s="28"/>
      <c r="F19" s="28"/>
      <c r="G19" s="28"/>
      <c r="H19" s="28"/>
      <c r="I19" s="23" t="s">
        <v>17</v>
      </c>
      <c r="J19" s="21" t="str">
        <f>'Rekapitulácia stavby'!AN13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customHeight="1">
      <c r="A20" s="28"/>
      <c r="B20" s="29"/>
      <c r="C20" s="28"/>
      <c r="D20" s="28"/>
      <c r="E20" s="189" t="str">
        <f>'Rekapitulácia stavby'!E14</f>
        <v xml:space="preserve"> </v>
      </c>
      <c r="F20" s="189"/>
      <c r="G20" s="189"/>
      <c r="H20" s="189"/>
      <c r="I20" s="23" t="s">
        <v>19</v>
      </c>
      <c r="J20" s="21" t="str">
        <f>'Rekapitulácia stavby'!AN14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7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customHeight="1">
      <c r="A22" s="28"/>
      <c r="B22" s="29"/>
      <c r="C22" s="28"/>
      <c r="D22" s="23" t="s">
        <v>22</v>
      </c>
      <c r="E22" s="28"/>
      <c r="F22" s="28"/>
      <c r="G22" s="28"/>
      <c r="H22" s="28"/>
      <c r="I22" s="23" t="s">
        <v>17</v>
      </c>
      <c r="J22" s="21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customHeight="1">
      <c r="A23" s="28"/>
      <c r="B23" s="29"/>
      <c r="C23" s="28"/>
      <c r="D23" s="28"/>
      <c r="E23" s="21" t="s">
        <v>23</v>
      </c>
      <c r="F23" s="28"/>
      <c r="G23" s="28"/>
      <c r="H23" s="28"/>
      <c r="I23" s="23" t="s">
        <v>19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7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customHeight="1">
      <c r="A25" s="28"/>
      <c r="B25" s="29"/>
      <c r="C25" s="28"/>
      <c r="D25" s="23" t="s">
        <v>26</v>
      </c>
      <c r="E25" s="28"/>
      <c r="F25" s="28"/>
      <c r="G25" s="28"/>
      <c r="H25" s="28"/>
      <c r="I25" s="23" t="s">
        <v>17</v>
      </c>
      <c r="J25" s="21" t="s">
        <v>1</v>
      </c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customHeight="1">
      <c r="A26" s="28"/>
      <c r="B26" s="29"/>
      <c r="C26" s="28"/>
      <c r="D26" s="28"/>
      <c r="E26" s="21" t="s">
        <v>27</v>
      </c>
      <c r="F26" s="28"/>
      <c r="G26" s="28"/>
      <c r="H26" s="28"/>
      <c r="I26" s="23" t="s">
        <v>19</v>
      </c>
      <c r="J26" s="21" t="s">
        <v>1</v>
      </c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7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customHeight="1">
      <c r="A28" s="28"/>
      <c r="B28" s="29"/>
      <c r="C28" s="28"/>
      <c r="D28" s="23" t="s">
        <v>28</v>
      </c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customHeight="1">
      <c r="A29" s="100"/>
      <c r="B29" s="101"/>
      <c r="C29" s="100"/>
      <c r="D29" s="100"/>
      <c r="E29" s="192" t="s">
        <v>1</v>
      </c>
      <c r="F29" s="192"/>
      <c r="G29" s="192"/>
      <c r="H29" s="192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7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7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5" customHeight="1">
      <c r="A32" s="28"/>
      <c r="B32" s="29"/>
      <c r="C32" s="28"/>
      <c r="D32" s="21" t="s">
        <v>123</v>
      </c>
      <c r="E32" s="28"/>
      <c r="F32" s="28"/>
      <c r="G32" s="28"/>
      <c r="H32" s="28"/>
      <c r="I32" s="28"/>
      <c r="J32" s="27">
        <f>J98</f>
        <v>300.2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5" customHeight="1">
      <c r="A33" s="28"/>
      <c r="B33" s="29"/>
      <c r="C33" s="28"/>
      <c r="D33" s="26" t="s">
        <v>124</v>
      </c>
      <c r="E33" s="28"/>
      <c r="F33" s="28"/>
      <c r="G33" s="28"/>
      <c r="H33" s="28"/>
      <c r="I33" s="28"/>
      <c r="J33" s="27">
        <f>J105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25.4" customHeight="1">
      <c r="A34" s="28"/>
      <c r="B34" s="29"/>
      <c r="C34" s="28"/>
      <c r="D34" s="103" t="s">
        <v>31</v>
      </c>
      <c r="E34" s="28"/>
      <c r="F34" s="28"/>
      <c r="G34" s="28"/>
      <c r="H34" s="28"/>
      <c r="I34" s="28"/>
      <c r="J34" s="67">
        <f>ROUND(J32 + J33, 2)</f>
        <v>300.2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7" customHeight="1">
      <c r="A35" s="28"/>
      <c r="B35" s="29"/>
      <c r="C35" s="28"/>
      <c r="D35" s="62"/>
      <c r="E35" s="62"/>
      <c r="F35" s="62"/>
      <c r="G35" s="62"/>
      <c r="H35" s="62"/>
      <c r="I35" s="62"/>
      <c r="J35" s="62"/>
      <c r="K35" s="62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8"/>
      <c r="F36" s="32" t="s">
        <v>33</v>
      </c>
      <c r="G36" s="28"/>
      <c r="H36" s="28"/>
      <c r="I36" s="32" t="s">
        <v>32</v>
      </c>
      <c r="J36" s="32" t="s">
        <v>34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customHeight="1">
      <c r="A37" s="28"/>
      <c r="B37" s="29"/>
      <c r="C37" s="28"/>
      <c r="D37" s="104" t="s">
        <v>35</v>
      </c>
      <c r="E37" s="23" t="s">
        <v>36</v>
      </c>
      <c r="F37" s="105">
        <f>ROUND((SUM(BE105:BE106) + SUM(BE128:BE141)),  2)</f>
        <v>0</v>
      </c>
      <c r="G37" s="28"/>
      <c r="H37" s="28"/>
      <c r="I37" s="106">
        <v>0.2</v>
      </c>
      <c r="J37" s="105">
        <f>ROUND(((SUM(BE105:BE106) + SUM(BE128:BE141))*I37),  2)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customHeight="1">
      <c r="A38" s="28"/>
      <c r="B38" s="29"/>
      <c r="C38" s="28"/>
      <c r="D38" s="28"/>
      <c r="E38" s="23" t="s">
        <v>37</v>
      </c>
      <c r="F38" s="105">
        <f>ROUND((SUM(BF105:BF106) + SUM(BF128:BF141)),  2)</f>
        <v>300.2</v>
      </c>
      <c r="G38" s="28"/>
      <c r="H38" s="28"/>
      <c r="I38" s="106">
        <v>0.2</v>
      </c>
      <c r="J38" s="105">
        <f>ROUND(((SUM(BF105:BF106) + SUM(BF128:BF141))*I38),  2)</f>
        <v>60.04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38</v>
      </c>
      <c r="F39" s="105">
        <f>ROUND((SUM(BG105:BG106) + SUM(BG128:BG141)),  2)</f>
        <v>0</v>
      </c>
      <c r="G39" s="28"/>
      <c r="H39" s="28"/>
      <c r="I39" s="106">
        <v>0.2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5" hidden="1" customHeight="1">
      <c r="A40" s="28"/>
      <c r="B40" s="29"/>
      <c r="C40" s="28"/>
      <c r="D40" s="28"/>
      <c r="E40" s="23" t="s">
        <v>39</v>
      </c>
      <c r="F40" s="105">
        <f>ROUND((SUM(BH105:BH106) + SUM(BH128:BH141)),  2)</f>
        <v>0</v>
      </c>
      <c r="G40" s="28"/>
      <c r="H40" s="28"/>
      <c r="I40" s="106">
        <v>0.2</v>
      </c>
      <c r="J40" s="105">
        <f>0</f>
        <v>0</v>
      </c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14.5" hidden="1" customHeight="1">
      <c r="A41" s="28"/>
      <c r="B41" s="29"/>
      <c r="C41" s="28"/>
      <c r="D41" s="28"/>
      <c r="E41" s="23" t="s">
        <v>40</v>
      </c>
      <c r="F41" s="105">
        <f>ROUND((SUM(BI105:BI106) + SUM(BI128:BI141)),  2)</f>
        <v>0</v>
      </c>
      <c r="G41" s="28"/>
      <c r="H41" s="28"/>
      <c r="I41" s="106">
        <v>0</v>
      </c>
      <c r="J41" s="105">
        <f>0</f>
        <v>0</v>
      </c>
      <c r="K41" s="28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7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2" customFormat="1" ht="25.4" customHeight="1">
      <c r="A43" s="28"/>
      <c r="B43" s="29"/>
      <c r="C43" s="96"/>
      <c r="D43" s="107" t="s">
        <v>41</v>
      </c>
      <c r="E43" s="56"/>
      <c r="F43" s="56"/>
      <c r="G43" s="108" t="s">
        <v>42</v>
      </c>
      <c r="H43" s="109" t="s">
        <v>43</v>
      </c>
      <c r="I43" s="56"/>
      <c r="J43" s="110">
        <f>SUM(J34:J41)</f>
        <v>360.24</v>
      </c>
      <c r="K43" s="111"/>
      <c r="L43" s="3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</row>
    <row r="44" spans="1:31" s="2" customFormat="1" ht="14.5" customHeight="1">
      <c r="A44" s="28"/>
      <c r="B44" s="29"/>
      <c r="C44" s="28"/>
      <c r="D44" s="28"/>
      <c r="E44" s="28"/>
      <c r="F44" s="28"/>
      <c r="G44" s="28"/>
      <c r="H44" s="28"/>
      <c r="I44" s="28"/>
      <c r="J44" s="28"/>
      <c r="K44" s="28"/>
      <c r="L44" s="3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customHeight="1">
      <c r="B86" s="17"/>
      <c r="C86" s="23" t="s">
        <v>118</v>
      </c>
      <c r="L86" s="17"/>
    </row>
    <row r="87" spans="1:31" s="2" customFormat="1" ht="16.5" customHeight="1">
      <c r="A87" s="28"/>
      <c r="B87" s="29"/>
      <c r="C87" s="28"/>
      <c r="D87" s="28"/>
      <c r="E87" s="218" t="s">
        <v>1206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customHeight="1">
      <c r="A88" s="28"/>
      <c r="B88" s="29"/>
      <c r="C88" s="23" t="s">
        <v>120</v>
      </c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customHeight="1">
      <c r="A89" s="28"/>
      <c r="B89" s="29"/>
      <c r="C89" s="28"/>
      <c r="D89" s="28"/>
      <c r="E89" s="204" t="str">
        <f>E11</f>
        <v>002 - Demontáž</v>
      </c>
      <c r="F89" s="217"/>
      <c r="G89" s="217"/>
      <c r="H89" s="217"/>
      <c r="I89" s="28"/>
      <c r="J89" s="28"/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customHeight="1">
      <c r="A91" s="28"/>
      <c r="B91" s="29"/>
      <c r="C91" s="23" t="s">
        <v>14</v>
      </c>
      <c r="D91" s="28"/>
      <c r="E91" s="28"/>
      <c r="F91" s="21" t="str">
        <f>F14</f>
        <v>p.č. 4525, 4526 a 4559/1, k.ú. Petržalka</v>
      </c>
      <c r="G91" s="28"/>
      <c r="H91" s="28"/>
      <c r="I91" s="23" t="s">
        <v>15</v>
      </c>
      <c r="J91" s="51">
        <f>IF(J14="","",J14)</f>
        <v>44448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7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40.15" customHeight="1">
      <c r="A93" s="28"/>
      <c r="B93" s="29"/>
      <c r="C93" s="23" t="s">
        <v>16</v>
      </c>
      <c r="D93" s="28"/>
      <c r="E93" s="28"/>
      <c r="F93" s="21" t="str">
        <f>E17</f>
        <v>Stredisko služieb školám a školským zariadeniam Pe</v>
      </c>
      <c r="G93" s="28"/>
      <c r="H93" s="28"/>
      <c r="I93" s="23" t="s">
        <v>22</v>
      </c>
      <c r="J93" s="24" t="str">
        <f>E23</f>
        <v>Ing. arch. Marián Mikuš - ATELIÉR M</v>
      </c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25.75" customHeight="1">
      <c r="A94" s="28"/>
      <c r="B94" s="29"/>
      <c r="C94" s="23" t="s">
        <v>20</v>
      </c>
      <c r="D94" s="28"/>
      <c r="E94" s="28"/>
      <c r="F94" s="21" t="str">
        <f>IF(E20="","",E20)</f>
        <v xml:space="preserve"> </v>
      </c>
      <c r="G94" s="28"/>
      <c r="H94" s="28"/>
      <c r="I94" s="23" t="s">
        <v>26</v>
      </c>
      <c r="J94" s="24" t="str">
        <f>E26</f>
        <v>Ing. Michaela Blašková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customHeight="1">
      <c r="A96" s="28"/>
      <c r="B96" s="29"/>
      <c r="C96" s="114" t="s">
        <v>126</v>
      </c>
      <c r="D96" s="96"/>
      <c r="E96" s="96"/>
      <c r="F96" s="96"/>
      <c r="G96" s="96"/>
      <c r="H96" s="96"/>
      <c r="I96" s="96"/>
      <c r="J96" s="115" t="s">
        <v>127</v>
      </c>
      <c r="K96" s="96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4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customHeight="1">
      <c r="A98" s="28"/>
      <c r="B98" s="29"/>
      <c r="C98" s="116" t="s">
        <v>128</v>
      </c>
      <c r="D98" s="28"/>
      <c r="E98" s="28"/>
      <c r="F98" s="28"/>
      <c r="G98" s="28"/>
      <c r="H98" s="28"/>
      <c r="I98" s="28"/>
      <c r="J98" s="67">
        <f>J128</f>
        <v>300.2</v>
      </c>
      <c r="K98" s="28"/>
      <c r="L98" s="3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4" t="s">
        <v>129</v>
      </c>
    </row>
    <row r="99" spans="1:47" s="9" customFormat="1" ht="25" customHeight="1">
      <c r="B99" s="117"/>
      <c r="D99" s="118" t="s">
        <v>1315</v>
      </c>
      <c r="E99" s="119"/>
      <c r="F99" s="119"/>
      <c r="G99" s="119"/>
      <c r="H99" s="119"/>
      <c r="I99" s="119"/>
      <c r="J99" s="120">
        <f>J129</f>
        <v>53</v>
      </c>
      <c r="L99" s="117"/>
    </row>
    <row r="100" spans="1:47" s="9" customFormat="1" ht="25" customHeight="1">
      <c r="B100" s="117"/>
      <c r="D100" s="118" t="s">
        <v>1316</v>
      </c>
      <c r="E100" s="119"/>
      <c r="F100" s="119"/>
      <c r="G100" s="119"/>
      <c r="H100" s="119"/>
      <c r="I100" s="119"/>
      <c r="J100" s="120">
        <f>J134</f>
        <v>39.299999999999997</v>
      </c>
      <c r="L100" s="117"/>
    </row>
    <row r="101" spans="1:47" s="9" customFormat="1" ht="25" customHeight="1">
      <c r="B101" s="117"/>
      <c r="D101" s="118" t="s">
        <v>1317</v>
      </c>
      <c r="E101" s="119"/>
      <c r="F101" s="119"/>
      <c r="G101" s="119"/>
      <c r="H101" s="119"/>
      <c r="I101" s="119"/>
      <c r="J101" s="120">
        <f>J137</f>
        <v>123.9</v>
      </c>
      <c r="L101" s="117"/>
    </row>
    <row r="102" spans="1:47" s="9" customFormat="1" ht="25" customHeight="1">
      <c r="B102" s="117"/>
      <c r="D102" s="118" t="s">
        <v>1318</v>
      </c>
      <c r="E102" s="119"/>
      <c r="F102" s="119"/>
      <c r="G102" s="119"/>
      <c r="H102" s="119"/>
      <c r="I102" s="119"/>
      <c r="J102" s="120">
        <f>J140</f>
        <v>84</v>
      </c>
      <c r="L102" s="117"/>
    </row>
    <row r="103" spans="1:47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s="2" customFormat="1" ht="7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47" s="2" customFormat="1" ht="29.25" customHeight="1">
      <c r="A105" s="28"/>
      <c r="B105" s="29"/>
      <c r="C105" s="116" t="s">
        <v>148</v>
      </c>
      <c r="D105" s="28"/>
      <c r="E105" s="28"/>
      <c r="F105" s="28"/>
      <c r="G105" s="28"/>
      <c r="H105" s="28"/>
      <c r="I105" s="28"/>
      <c r="J105" s="125">
        <v>0</v>
      </c>
      <c r="K105" s="28"/>
      <c r="L105" s="38"/>
      <c r="N105" s="126" t="s">
        <v>35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47" s="2" customFormat="1" ht="18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47" s="2" customFormat="1" ht="29.25" customHeight="1">
      <c r="A107" s="28"/>
      <c r="B107" s="29"/>
      <c r="C107" s="95" t="s">
        <v>116</v>
      </c>
      <c r="D107" s="96"/>
      <c r="E107" s="96"/>
      <c r="F107" s="96"/>
      <c r="G107" s="96"/>
      <c r="H107" s="96"/>
      <c r="I107" s="96"/>
      <c r="J107" s="97">
        <f>ROUND(J98+J105,2)</f>
        <v>300.2</v>
      </c>
      <c r="K107" s="9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7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47" s="2" customFormat="1" ht="7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5" customHeight="1">
      <c r="A113" s="28"/>
      <c r="B113" s="29"/>
      <c r="C113" s="18" t="s">
        <v>149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7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3" t="s">
        <v>11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23.25" customHeight="1">
      <c r="A116" s="28"/>
      <c r="B116" s="29"/>
      <c r="C116" s="28"/>
      <c r="D116" s="28"/>
      <c r="E116" s="218" t="str">
        <f>E7</f>
        <v>Prestavba školníckeho bytu na triedu MŠ na MŠ Ševčenkova 35, Bratislava</v>
      </c>
      <c r="F116" s="219"/>
      <c r="G116" s="219"/>
      <c r="H116" s="219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1" customFormat="1" ht="12" customHeight="1">
      <c r="B117" s="17"/>
      <c r="C117" s="23" t="s">
        <v>118</v>
      </c>
      <c r="L117" s="17"/>
    </row>
    <row r="118" spans="1:63" s="2" customFormat="1" ht="16.5" customHeight="1">
      <c r="A118" s="28"/>
      <c r="B118" s="29"/>
      <c r="C118" s="28"/>
      <c r="D118" s="28"/>
      <c r="E118" s="218" t="s">
        <v>1206</v>
      </c>
      <c r="F118" s="217"/>
      <c r="G118" s="217"/>
      <c r="H118" s="217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2" customHeight="1">
      <c r="A119" s="28"/>
      <c r="B119" s="29"/>
      <c r="C119" s="23" t="s">
        <v>120</v>
      </c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6.5" customHeight="1">
      <c r="A120" s="28"/>
      <c r="B120" s="29"/>
      <c r="C120" s="28"/>
      <c r="D120" s="28"/>
      <c r="E120" s="204" t="str">
        <f>E11</f>
        <v>002 - Demontáž</v>
      </c>
      <c r="F120" s="217"/>
      <c r="G120" s="217"/>
      <c r="H120" s="217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7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12" customHeight="1">
      <c r="A122" s="28"/>
      <c r="B122" s="29"/>
      <c r="C122" s="23" t="s">
        <v>14</v>
      </c>
      <c r="D122" s="28"/>
      <c r="E122" s="28"/>
      <c r="F122" s="21" t="str">
        <f>F14</f>
        <v>p.č. 4525, 4526 a 4559/1, k.ú. Petržalka</v>
      </c>
      <c r="G122" s="28"/>
      <c r="H122" s="28"/>
      <c r="I122" s="23" t="s">
        <v>15</v>
      </c>
      <c r="J122" s="51">
        <f>IF(J14="","",J14)</f>
        <v>44448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7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40.15" customHeight="1">
      <c r="A124" s="28"/>
      <c r="B124" s="29"/>
      <c r="C124" s="23" t="s">
        <v>16</v>
      </c>
      <c r="D124" s="28"/>
      <c r="E124" s="28"/>
      <c r="F124" s="21" t="str">
        <f>E17</f>
        <v>Stredisko služieb školám a školským zariadeniam Pe</v>
      </c>
      <c r="G124" s="28"/>
      <c r="H124" s="28"/>
      <c r="I124" s="23" t="s">
        <v>22</v>
      </c>
      <c r="J124" s="24" t="str">
        <f>E23</f>
        <v>Ing. arch. Marián Mikuš - ATELIÉR M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25.75" customHeight="1">
      <c r="A125" s="28"/>
      <c r="B125" s="29"/>
      <c r="C125" s="23" t="s">
        <v>20</v>
      </c>
      <c r="D125" s="28"/>
      <c r="E125" s="28"/>
      <c r="F125" s="21" t="str">
        <f>IF(E20="","",E20)</f>
        <v xml:space="preserve"> </v>
      </c>
      <c r="G125" s="28"/>
      <c r="H125" s="28"/>
      <c r="I125" s="23" t="s">
        <v>26</v>
      </c>
      <c r="J125" s="24" t="str">
        <f>E26</f>
        <v>Ing. Michaela Blašková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2" customFormat="1" ht="10.4" customHeight="1">
      <c r="A126" s="28"/>
      <c r="B126" s="29"/>
      <c r="C126" s="28"/>
      <c r="D126" s="28"/>
      <c r="E126" s="28"/>
      <c r="F126" s="28"/>
      <c r="G126" s="28"/>
      <c r="H126" s="28"/>
      <c r="I126" s="28"/>
      <c r="J126" s="28"/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63" s="11" customFormat="1" ht="29.25" customHeight="1">
      <c r="A127" s="127"/>
      <c r="B127" s="128"/>
      <c r="C127" s="129" t="s">
        <v>150</v>
      </c>
      <c r="D127" s="130" t="s">
        <v>56</v>
      </c>
      <c r="E127" s="130" t="s">
        <v>52</v>
      </c>
      <c r="F127" s="130" t="s">
        <v>53</v>
      </c>
      <c r="G127" s="130" t="s">
        <v>151</v>
      </c>
      <c r="H127" s="130" t="s">
        <v>152</v>
      </c>
      <c r="I127" s="130" t="s">
        <v>153</v>
      </c>
      <c r="J127" s="131" t="s">
        <v>127</v>
      </c>
      <c r="K127" s="132" t="s">
        <v>154</v>
      </c>
      <c r="L127" s="133"/>
      <c r="M127" s="58" t="s">
        <v>1</v>
      </c>
      <c r="N127" s="59" t="s">
        <v>35</v>
      </c>
      <c r="O127" s="59" t="s">
        <v>155</v>
      </c>
      <c r="P127" s="59" t="s">
        <v>156</v>
      </c>
      <c r="Q127" s="59" t="s">
        <v>157</v>
      </c>
      <c r="R127" s="59" t="s">
        <v>158</v>
      </c>
      <c r="S127" s="59" t="s">
        <v>159</v>
      </c>
      <c r="T127" s="60" t="s">
        <v>160</v>
      </c>
      <c r="U127" s="127"/>
      <c r="V127" s="127"/>
      <c r="W127" s="127"/>
      <c r="X127" s="127"/>
      <c r="Y127" s="127"/>
      <c r="Z127" s="127"/>
      <c r="AA127" s="127"/>
      <c r="AB127" s="127"/>
      <c r="AC127" s="127"/>
      <c r="AD127" s="127"/>
      <c r="AE127" s="127"/>
    </row>
    <row r="128" spans="1:63" s="2" customFormat="1" ht="22.9" customHeight="1">
      <c r="A128" s="28"/>
      <c r="B128" s="29"/>
      <c r="C128" s="65" t="s">
        <v>123</v>
      </c>
      <c r="D128" s="28"/>
      <c r="E128" s="28"/>
      <c r="F128" s="28"/>
      <c r="G128" s="28"/>
      <c r="H128" s="28"/>
      <c r="I128" s="28"/>
      <c r="J128" s="134">
        <f>BK128</f>
        <v>300.2</v>
      </c>
      <c r="K128" s="28"/>
      <c r="L128" s="29"/>
      <c r="M128" s="61"/>
      <c r="N128" s="52"/>
      <c r="O128" s="62"/>
      <c r="P128" s="135">
        <f>P129+P134+P137+P140</f>
        <v>0</v>
      </c>
      <c r="Q128" s="62"/>
      <c r="R128" s="135">
        <f>R129+R134+R137+R140</f>
        <v>0</v>
      </c>
      <c r="S128" s="62"/>
      <c r="T128" s="136">
        <f>T129+T134+T137+T140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4" t="s">
        <v>70</v>
      </c>
      <c r="AU128" s="14" t="s">
        <v>129</v>
      </c>
      <c r="BK128" s="137">
        <f>BK129+BK134+BK137+BK140</f>
        <v>300.2</v>
      </c>
    </row>
    <row r="129" spans="1:65" s="12" customFormat="1" ht="25.9" customHeight="1">
      <c r="B129" s="138"/>
      <c r="D129" s="139" t="s">
        <v>70</v>
      </c>
      <c r="E129" s="140" t="s">
        <v>680</v>
      </c>
      <c r="F129" s="140" t="s">
        <v>1319</v>
      </c>
      <c r="J129" s="141">
        <f>BK129</f>
        <v>53</v>
      </c>
      <c r="L129" s="138"/>
      <c r="M129" s="142"/>
      <c r="N129" s="143"/>
      <c r="O129" s="143"/>
      <c r="P129" s="144">
        <f>SUM(P130:P133)</f>
        <v>0</v>
      </c>
      <c r="Q129" s="143"/>
      <c r="R129" s="144">
        <f>SUM(R130:R133)</f>
        <v>0</v>
      </c>
      <c r="S129" s="143"/>
      <c r="T129" s="145">
        <f>SUM(T130:T133)</f>
        <v>0</v>
      </c>
      <c r="AR129" s="139" t="s">
        <v>78</v>
      </c>
      <c r="AT129" s="146" t="s">
        <v>70</v>
      </c>
      <c r="AU129" s="146" t="s">
        <v>71</v>
      </c>
      <c r="AY129" s="139" t="s">
        <v>163</v>
      </c>
      <c r="BK129" s="147">
        <f>SUM(BK130:BK133)</f>
        <v>53</v>
      </c>
    </row>
    <row r="130" spans="1:65" s="2" customFormat="1" ht="14.5" customHeight="1">
      <c r="A130" s="28"/>
      <c r="B130" s="150"/>
      <c r="C130" s="151" t="s">
        <v>203</v>
      </c>
      <c r="D130" s="151" t="s">
        <v>166</v>
      </c>
      <c r="E130" s="152" t="s">
        <v>1320</v>
      </c>
      <c r="F130" s="153" t="s">
        <v>1321</v>
      </c>
      <c r="G130" s="154" t="s">
        <v>230</v>
      </c>
      <c r="H130" s="155">
        <v>20</v>
      </c>
      <c r="I130" s="155">
        <v>1.7</v>
      </c>
      <c r="J130" s="155">
        <f>ROUND(I130*H130,3)</f>
        <v>34</v>
      </c>
      <c r="K130" s="156"/>
      <c r="L130" s="29"/>
      <c r="M130" s="157" t="s">
        <v>1</v>
      </c>
      <c r="N130" s="158" t="s">
        <v>37</v>
      </c>
      <c r="O130" s="159">
        <v>0</v>
      </c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170</v>
      </c>
      <c r="AT130" s="161" t="s">
        <v>166</v>
      </c>
      <c r="AU130" s="161" t="s">
        <v>78</v>
      </c>
      <c r="AY130" s="14" t="s">
        <v>163</v>
      </c>
      <c r="BE130" s="162">
        <f>IF(N130="základná",J130,0)</f>
        <v>0</v>
      </c>
      <c r="BF130" s="162">
        <f>IF(N130="znížená",J130,0)</f>
        <v>34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84</v>
      </c>
      <c r="BK130" s="163">
        <f>ROUND(I130*H130,3)</f>
        <v>34</v>
      </c>
      <c r="BL130" s="14" t="s">
        <v>170</v>
      </c>
      <c r="BM130" s="161" t="s">
        <v>84</v>
      </c>
    </row>
    <row r="131" spans="1:65" s="2" customFormat="1" ht="14.5" customHeight="1">
      <c r="A131" s="28"/>
      <c r="B131" s="150"/>
      <c r="C131" s="151" t="s">
        <v>170</v>
      </c>
      <c r="D131" s="151" t="s">
        <v>166</v>
      </c>
      <c r="E131" s="152" t="s">
        <v>1322</v>
      </c>
      <c r="F131" s="153" t="s">
        <v>1323</v>
      </c>
      <c r="G131" s="154" t="s">
        <v>230</v>
      </c>
      <c r="H131" s="155">
        <v>10</v>
      </c>
      <c r="I131" s="155">
        <v>1.9</v>
      </c>
      <c r="J131" s="155">
        <f>ROUND(I131*H131,3)</f>
        <v>19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78</v>
      </c>
      <c r="AY131" s="14" t="s">
        <v>163</v>
      </c>
      <c r="BE131" s="162">
        <f>IF(N131="základná",J131,0)</f>
        <v>0</v>
      </c>
      <c r="BF131" s="162">
        <f>IF(N131="znížená",J131,0)</f>
        <v>19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84</v>
      </c>
      <c r="BK131" s="163">
        <f>ROUND(I131*H131,3)</f>
        <v>19</v>
      </c>
      <c r="BL131" s="14" t="s">
        <v>170</v>
      </c>
      <c r="BM131" s="161" t="s">
        <v>170</v>
      </c>
    </row>
    <row r="132" spans="1:65" s="2" customFormat="1" ht="14.5" customHeight="1">
      <c r="A132" s="28"/>
      <c r="B132" s="150"/>
      <c r="C132" s="151" t="s">
        <v>344</v>
      </c>
      <c r="D132" s="151" t="s">
        <v>166</v>
      </c>
      <c r="E132" s="152" t="s">
        <v>1324</v>
      </c>
      <c r="F132" s="153" t="s">
        <v>1325</v>
      </c>
      <c r="G132" s="154" t="s">
        <v>230</v>
      </c>
      <c r="H132" s="155">
        <v>0</v>
      </c>
      <c r="I132" s="155">
        <v>2.1</v>
      </c>
      <c r="J132" s="155">
        <f>ROUND(I132*H132,3)</f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78</v>
      </c>
      <c r="AY132" s="14" t="s">
        <v>163</v>
      </c>
      <c r="BE132" s="162">
        <f>IF(N132="základná",J132,0)</f>
        <v>0</v>
      </c>
      <c r="BF132" s="162">
        <f>IF(N132="znížená",J132,0)</f>
        <v>0</v>
      </c>
      <c r="BG132" s="162">
        <f>IF(N132="zákl. prenesená",J132,0)</f>
        <v>0</v>
      </c>
      <c r="BH132" s="162">
        <f>IF(N132="zníž. prenesená",J132,0)</f>
        <v>0</v>
      </c>
      <c r="BI132" s="162">
        <f>IF(N132="nulová",J132,0)</f>
        <v>0</v>
      </c>
      <c r="BJ132" s="14" t="s">
        <v>84</v>
      </c>
      <c r="BK132" s="163">
        <f>ROUND(I132*H132,3)</f>
        <v>0</v>
      </c>
      <c r="BL132" s="14" t="s">
        <v>170</v>
      </c>
      <c r="BM132" s="161" t="s">
        <v>240</v>
      </c>
    </row>
    <row r="133" spans="1:65" s="2" customFormat="1" ht="14.5" customHeight="1">
      <c r="A133" s="28"/>
      <c r="B133" s="150"/>
      <c r="C133" s="151" t="s">
        <v>240</v>
      </c>
      <c r="D133" s="151" t="s">
        <v>166</v>
      </c>
      <c r="E133" s="152" t="s">
        <v>1326</v>
      </c>
      <c r="F133" s="153" t="s">
        <v>1327</v>
      </c>
      <c r="G133" s="154" t="s">
        <v>230</v>
      </c>
      <c r="H133" s="155">
        <v>0</v>
      </c>
      <c r="I133" s="155">
        <v>3.2</v>
      </c>
      <c r="J133" s="155">
        <f>ROUND(I133*H133,3)</f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78</v>
      </c>
      <c r="AY133" s="14" t="s">
        <v>163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84</v>
      </c>
      <c r="BK133" s="163">
        <f>ROUND(I133*H133,3)</f>
        <v>0</v>
      </c>
      <c r="BL133" s="14" t="s">
        <v>170</v>
      </c>
      <c r="BM133" s="161" t="s">
        <v>286</v>
      </c>
    </row>
    <row r="134" spans="1:65" s="12" customFormat="1" ht="25.9" customHeight="1">
      <c r="B134" s="138"/>
      <c r="D134" s="139" t="s">
        <v>70</v>
      </c>
      <c r="E134" s="140" t="s">
        <v>740</v>
      </c>
      <c r="F134" s="140" t="s">
        <v>1328</v>
      </c>
      <c r="J134" s="141">
        <f>BK134</f>
        <v>39.299999999999997</v>
      </c>
      <c r="L134" s="138"/>
      <c r="M134" s="142"/>
      <c r="N134" s="143"/>
      <c r="O134" s="143"/>
      <c r="P134" s="144">
        <f>SUM(P135:P136)</f>
        <v>0</v>
      </c>
      <c r="Q134" s="143"/>
      <c r="R134" s="144">
        <f>SUM(R135:R136)</f>
        <v>0</v>
      </c>
      <c r="S134" s="143"/>
      <c r="T134" s="145">
        <f>SUM(T135:T136)</f>
        <v>0</v>
      </c>
      <c r="AR134" s="139" t="s">
        <v>78</v>
      </c>
      <c r="AT134" s="146" t="s">
        <v>70</v>
      </c>
      <c r="AU134" s="146" t="s">
        <v>71</v>
      </c>
      <c r="AY134" s="139" t="s">
        <v>163</v>
      </c>
      <c r="BK134" s="147">
        <f>SUM(BK135:BK136)</f>
        <v>39.299999999999997</v>
      </c>
    </row>
    <row r="135" spans="1:65" s="2" customFormat="1" ht="14.5" customHeight="1">
      <c r="A135" s="28"/>
      <c r="B135" s="150"/>
      <c r="C135" s="151" t="s">
        <v>78</v>
      </c>
      <c r="D135" s="151" t="s">
        <v>166</v>
      </c>
      <c r="E135" s="152" t="s">
        <v>1329</v>
      </c>
      <c r="F135" s="153" t="s">
        <v>1330</v>
      </c>
      <c r="G135" s="154" t="s">
        <v>212</v>
      </c>
      <c r="H135" s="155">
        <v>7</v>
      </c>
      <c r="I135" s="155">
        <v>2.7</v>
      </c>
      <c r="J135" s="155">
        <f>ROUND(I135*H135,3)</f>
        <v>18.899999999999999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>IF(N135="základná",J135,0)</f>
        <v>0</v>
      </c>
      <c r="BF135" s="162">
        <f>IF(N135="znížená",J135,0)</f>
        <v>18.899999999999999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84</v>
      </c>
      <c r="BK135" s="163">
        <f>ROUND(I135*H135,3)</f>
        <v>18.899999999999999</v>
      </c>
      <c r="BL135" s="14" t="s">
        <v>170</v>
      </c>
      <c r="BM135" s="161" t="s">
        <v>176</v>
      </c>
    </row>
    <row r="136" spans="1:65" s="2" customFormat="1" ht="14.5" customHeight="1">
      <c r="A136" s="28"/>
      <c r="B136" s="150"/>
      <c r="C136" s="151" t="s">
        <v>84</v>
      </c>
      <c r="D136" s="151" t="s">
        <v>166</v>
      </c>
      <c r="E136" s="152" t="s">
        <v>1331</v>
      </c>
      <c r="F136" s="153" t="s">
        <v>1332</v>
      </c>
      <c r="G136" s="154" t="s">
        <v>1333</v>
      </c>
      <c r="H136" s="155">
        <v>4</v>
      </c>
      <c r="I136" s="155">
        <v>5.0999999999999996</v>
      </c>
      <c r="J136" s="155">
        <f>ROUND(I136*H136,3)</f>
        <v>20.399999999999999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>IF(N136="základná",J136,0)</f>
        <v>0</v>
      </c>
      <c r="BF136" s="162">
        <f>IF(N136="znížená",J136,0)</f>
        <v>20.399999999999999</v>
      </c>
      <c r="BG136" s="162">
        <f>IF(N136="zákl. prenesená",J136,0)</f>
        <v>0</v>
      </c>
      <c r="BH136" s="162">
        <f>IF(N136="zníž. prenesená",J136,0)</f>
        <v>0</v>
      </c>
      <c r="BI136" s="162">
        <f>IF(N136="nulová",J136,0)</f>
        <v>0</v>
      </c>
      <c r="BJ136" s="14" t="s">
        <v>84</v>
      </c>
      <c r="BK136" s="163">
        <f>ROUND(I136*H136,3)</f>
        <v>20.399999999999999</v>
      </c>
      <c r="BL136" s="14" t="s">
        <v>170</v>
      </c>
      <c r="BM136" s="161" t="s">
        <v>352</v>
      </c>
    </row>
    <row r="137" spans="1:65" s="12" customFormat="1" ht="25.9" customHeight="1">
      <c r="B137" s="138"/>
      <c r="D137" s="139" t="s">
        <v>70</v>
      </c>
      <c r="E137" s="140" t="s">
        <v>1194</v>
      </c>
      <c r="F137" s="140" t="s">
        <v>1334</v>
      </c>
      <c r="J137" s="141">
        <f>BK137</f>
        <v>123.9</v>
      </c>
      <c r="L137" s="138"/>
      <c r="M137" s="142"/>
      <c r="N137" s="143"/>
      <c r="O137" s="143"/>
      <c r="P137" s="144">
        <f>SUM(P138:P139)</f>
        <v>0</v>
      </c>
      <c r="Q137" s="143"/>
      <c r="R137" s="144">
        <f>SUM(R138:R139)</f>
        <v>0</v>
      </c>
      <c r="S137" s="143"/>
      <c r="T137" s="145">
        <f>SUM(T138:T139)</f>
        <v>0</v>
      </c>
      <c r="AR137" s="139" t="s">
        <v>78</v>
      </c>
      <c r="AT137" s="146" t="s">
        <v>70</v>
      </c>
      <c r="AU137" s="146" t="s">
        <v>71</v>
      </c>
      <c r="AY137" s="139" t="s">
        <v>163</v>
      </c>
      <c r="BK137" s="147">
        <f>SUM(BK138:BK139)</f>
        <v>123.9</v>
      </c>
    </row>
    <row r="138" spans="1:65" s="2" customFormat="1" ht="14.5" customHeight="1">
      <c r="A138" s="28"/>
      <c r="B138" s="150"/>
      <c r="C138" s="151" t="s">
        <v>78</v>
      </c>
      <c r="D138" s="151" t="s">
        <v>166</v>
      </c>
      <c r="E138" s="152" t="s">
        <v>1335</v>
      </c>
      <c r="F138" s="153" t="s">
        <v>1336</v>
      </c>
      <c r="G138" s="154" t="s">
        <v>212</v>
      </c>
      <c r="H138" s="155">
        <v>7</v>
      </c>
      <c r="I138" s="155">
        <v>12.4</v>
      </c>
      <c r="J138" s="155">
        <f>ROUND(I138*H138,3)</f>
        <v>86.8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>O138*H138</f>
        <v>0</v>
      </c>
      <c r="Q138" s="159">
        <v>0</v>
      </c>
      <c r="R138" s="159">
        <f>Q138*H138</f>
        <v>0</v>
      </c>
      <c r="S138" s="159">
        <v>0</v>
      </c>
      <c r="T138" s="160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>IF(N138="základná",J138,0)</f>
        <v>0</v>
      </c>
      <c r="BF138" s="162">
        <f>IF(N138="znížená",J138,0)</f>
        <v>86.8</v>
      </c>
      <c r="BG138" s="162">
        <f>IF(N138="zákl. prenesená",J138,0)</f>
        <v>0</v>
      </c>
      <c r="BH138" s="162">
        <f>IF(N138="zníž. prenesená",J138,0)</f>
        <v>0</v>
      </c>
      <c r="BI138" s="162">
        <f>IF(N138="nulová",J138,0)</f>
        <v>0</v>
      </c>
      <c r="BJ138" s="14" t="s">
        <v>84</v>
      </c>
      <c r="BK138" s="163">
        <f>ROUND(I138*H138,3)</f>
        <v>86.8</v>
      </c>
      <c r="BL138" s="14" t="s">
        <v>170</v>
      </c>
      <c r="BM138" s="161" t="s">
        <v>360</v>
      </c>
    </row>
    <row r="139" spans="1:65" s="2" customFormat="1" ht="37.9" customHeight="1">
      <c r="A139" s="28"/>
      <c r="B139" s="150"/>
      <c r="C139" s="151" t="s">
        <v>84</v>
      </c>
      <c r="D139" s="151" t="s">
        <v>166</v>
      </c>
      <c r="E139" s="152" t="s">
        <v>1337</v>
      </c>
      <c r="F139" s="153" t="s">
        <v>1338</v>
      </c>
      <c r="G139" s="154" t="s">
        <v>212</v>
      </c>
      <c r="H139" s="155">
        <v>7</v>
      </c>
      <c r="I139" s="155">
        <v>5.3</v>
      </c>
      <c r="J139" s="155">
        <f>ROUND(I139*H139,3)</f>
        <v>37.1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>IF(N139="základná",J139,0)</f>
        <v>0</v>
      </c>
      <c r="BF139" s="162">
        <f>IF(N139="znížená",J139,0)</f>
        <v>37.1</v>
      </c>
      <c r="BG139" s="162">
        <f>IF(N139="zákl. prenesená",J139,0)</f>
        <v>0</v>
      </c>
      <c r="BH139" s="162">
        <f>IF(N139="zníž. prenesená",J139,0)</f>
        <v>0</v>
      </c>
      <c r="BI139" s="162">
        <f>IF(N139="nulová",J139,0)</f>
        <v>0</v>
      </c>
      <c r="BJ139" s="14" t="s">
        <v>84</v>
      </c>
      <c r="BK139" s="163">
        <f>ROUND(I139*H139,3)</f>
        <v>37.1</v>
      </c>
      <c r="BL139" s="14" t="s">
        <v>170</v>
      </c>
      <c r="BM139" s="161" t="s">
        <v>209</v>
      </c>
    </row>
    <row r="140" spans="1:65" s="12" customFormat="1" ht="25.9" customHeight="1">
      <c r="B140" s="138"/>
      <c r="D140" s="139" t="s">
        <v>70</v>
      </c>
      <c r="E140" s="140" t="s">
        <v>1272</v>
      </c>
      <c r="F140" s="140" t="s">
        <v>1339</v>
      </c>
      <c r="J140" s="141">
        <f>BK140</f>
        <v>84</v>
      </c>
      <c r="L140" s="138"/>
      <c r="M140" s="142"/>
      <c r="N140" s="143"/>
      <c r="O140" s="143"/>
      <c r="P140" s="144">
        <f>P141</f>
        <v>0</v>
      </c>
      <c r="Q140" s="143"/>
      <c r="R140" s="144">
        <f>R141</f>
        <v>0</v>
      </c>
      <c r="S140" s="143"/>
      <c r="T140" s="145">
        <f>T141</f>
        <v>0</v>
      </c>
      <c r="AR140" s="139" t="s">
        <v>78</v>
      </c>
      <c r="AT140" s="146" t="s">
        <v>70</v>
      </c>
      <c r="AU140" s="146" t="s">
        <v>71</v>
      </c>
      <c r="AY140" s="139" t="s">
        <v>163</v>
      </c>
      <c r="BK140" s="147">
        <f>BK141</f>
        <v>84</v>
      </c>
    </row>
    <row r="141" spans="1:65" s="2" customFormat="1" ht="14.5" customHeight="1">
      <c r="A141" s="28"/>
      <c r="B141" s="150"/>
      <c r="C141" s="151" t="s">
        <v>78</v>
      </c>
      <c r="D141" s="151" t="s">
        <v>166</v>
      </c>
      <c r="E141" s="152" t="s">
        <v>1340</v>
      </c>
      <c r="F141" s="153" t="s">
        <v>1341</v>
      </c>
      <c r="G141" s="154" t="s">
        <v>381</v>
      </c>
      <c r="H141" s="155">
        <v>1</v>
      </c>
      <c r="I141" s="155">
        <v>84</v>
      </c>
      <c r="J141" s="155">
        <f>ROUND(I141*H141,3)</f>
        <v>84</v>
      </c>
      <c r="K141" s="156"/>
      <c r="L141" s="29"/>
      <c r="M141" s="173" t="s">
        <v>1</v>
      </c>
      <c r="N141" s="174" t="s">
        <v>37</v>
      </c>
      <c r="O141" s="175">
        <v>0</v>
      </c>
      <c r="P141" s="175">
        <f>O141*H141</f>
        <v>0</v>
      </c>
      <c r="Q141" s="175">
        <v>0</v>
      </c>
      <c r="R141" s="175">
        <f>Q141*H141</f>
        <v>0</v>
      </c>
      <c r="S141" s="175">
        <v>0</v>
      </c>
      <c r="T141" s="176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78</v>
      </c>
      <c r="AY141" s="14" t="s">
        <v>163</v>
      </c>
      <c r="BE141" s="162">
        <f>IF(N141="základná",J141,0)</f>
        <v>0</v>
      </c>
      <c r="BF141" s="162">
        <f>IF(N141="znížená",J141,0)</f>
        <v>84</v>
      </c>
      <c r="BG141" s="162">
        <f>IF(N141="zákl. prenesená",J141,0)</f>
        <v>0</v>
      </c>
      <c r="BH141" s="162">
        <f>IF(N141="zníž. prenesená",J141,0)</f>
        <v>0</v>
      </c>
      <c r="BI141" s="162">
        <f>IF(N141="nulová",J141,0)</f>
        <v>0</v>
      </c>
      <c r="BJ141" s="14" t="s">
        <v>84</v>
      </c>
      <c r="BK141" s="163">
        <f>ROUND(I141*H141,3)</f>
        <v>84</v>
      </c>
      <c r="BL141" s="14" t="s">
        <v>170</v>
      </c>
      <c r="BM141" s="161" t="s">
        <v>606</v>
      </c>
    </row>
    <row r="142" spans="1:65" s="2" customFormat="1" ht="7" customHeight="1">
      <c r="A142" s="28"/>
      <c r="B142" s="43"/>
      <c r="C142" s="44"/>
      <c r="D142" s="44"/>
      <c r="E142" s="44"/>
      <c r="F142" s="44"/>
      <c r="G142" s="44"/>
      <c r="H142" s="44"/>
      <c r="I142" s="44"/>
      <c r="J142" s="44"/>
      <c r="K142" s="44"/>
      <c r="L142" s="29"/>
      <c r="M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</row>
  </sheetData>
  <autoFilter ref="C127:K141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BM197"/>
  <sheetViews>
    <sheetView showGridLines="0" topLeftCell="A73" zoomScaleNormal="100" workbookViewId="0">
      <selection activeCell="F89" sqref="F89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106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4" t="s">
        <v>1342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/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">
        <v>1742</v>
      </c>
      <c r="F15" s="28"/>
      <c r="G15" s="28"/>
      <c r="H15" s="28"/>
      <c r="I15" s="23" t="s">
        <v>19</v>
      </c>
      <c r="J15" s="21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89" t="str">
        <f>'Rekapitulácia stavby'!E14</f>
        <v xml:space="preserve"> </v>
      </c>
      <c r="F18" s="189"/>
      <c r="G18" s="189"/>
      <c r="H18" s="189"/>
      <c r="I18" s="23" t="s">
        <v>19</v>
      </c>
      <c r="J18" s="21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/>
      <c r="F21" s="28"/>
      <c r="G21" s="28"/>
      <c r="H21" s="28"/>
      <c r="I21" s="23" t="s">
        <v>19</v>
      </c>
      <c r="J21" s="21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/>
      <c r="F24" s="28"/>
      <c r="G24" s="28"/>
      <c r="H24" s="28"/>
      <c r="I24" s="23" t="s">
        <v>19</v>
      </c>
      <c r="J24" s="21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2" t="s">
        <v>1</v>
      </c>
      <c r="F27" s="192"/>
      <c r="G27" s="192"/>
      <c r="H27" s="19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23861.909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J105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4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23861.91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7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5" customHeight="1">
      <c r="A35" s="28"/>
      <c r="B35" s="29"/>
      <c r="C35" s="28"/>
      <c r="D35" s="104" t="s">
        <v>35</v>
      </c>
      <c r="E35" s="23" t="s">
        <v>36</v>
      </c>
      <c r="F35" s="105">
        <f>ROUND((SUM(BE105:BE106) + SUM(BE126:BE196)),  2)</f>
        <v>0</v>
      </c>
      <c r="G35" s="28"/>
      <c r="H35" s="28"/>
      <c r="I35" s="106">
        <v>0.2</v>
      </c>
      <c r="J35" s="105">
        <f>ROUND(((SUM(BE105:BE106) + SUM(BE126:BE196))*I35),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3" t="s">
        <v>37</v>
      </c>
      <c r="F36" s="105">
        <f>ROUND((SUM(BF105:BF106) + SUM(BF126:BF196)),  2)</f>
        <v>23861.91</v>
      </c>
      <c r="G36" s="28"/>
      <c r="H36" s="28"/>
      <c r="I36" s="106">
        <v>0.2</v>
      </c>
      <c r="J36" s="105">
        <f>ROUND(((SUM(BF105:BF106) + SUM(BF126:BF196))*I36),  2)</f>
        <v>4772.38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hidden="1" customHeight="1">
      <c r="A37" s="28"/>
      <c r="B37" s="29"/>
      <c r="C37" s="28"/>
      <c r="D37" s="28"/>
      <c r="E37" s="23" t="s">
        <v>38</v>
      </c>
      <c r="F37" s="105">
        <f>ROUND((SUM(BG105:BG106) + SUM(BG126:BG196)),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hidden="1" customHeight="1">
      <c r="A38" s="28"/>
      <c r="B38" s="29"/>
      <c r="C38" s="28"/>
      <c r="D38" s="28"/>
      <c r="E38" s="23" t="s">
        <v>39</v>
      </c>
      <c r="F38" s="105">
        <f>ROUND((SUM(BH105:BH106) + SUM(BH126:BH196)),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40</v>
      </c>
      <c r="F39" s="105">
        <f>ROUND((SUM(BI105:BI106) + SUM(BI126:BI196)),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7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4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28634.29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4" t="str">
        <f>E9</f>
        <v>05 - Elektroinštalácia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/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29"/>
      <c r="C91" s="23" t="s">
        <v>16</v>
      </c>
      <c r="D91" s="28"/>
      <c r="E91" s="28"/>
      <c r="F91" s="21" t="str">
        <f>E15</f>
        <v>Mestská časť Bratislava - Petržalka, Kutlíkova 17, Bratislava</v>
      </c>
      <c r="G91" s="28"/>
      <c r="H91" s="28"/>
      <c r="I91" s="23" t="s">
        <v>22</v>
      </c>
      <c r="J91" s="24">
        <f>E21</f>
        <v>0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5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>
        <f>E24</f>
        <v>0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4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J126</f>
        <v>23861.909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5" customHeight="1">
      <c r="B97" s="117"/>
      <c r="D97" s="118" t="s">
        <v>1343</v>
      </c>
      <c r="E97" s="119"/>
      <c r="F97" s="119"/>
      <c r="G97" s="119"/>
      <c r="H97" s="119"/>
      <c r="I97" s="119"/>
      <c r="J97" s="120">
        <f>J127</f>
        <v>0</v>
      </c>
      <c r="L97" s="117"/>
    </row>
    <row r="98" spans="1:31" s="9" customFormat="1" ht="25" customHeight="1">
      <c r="B98" s="117"/>
      <c r="D98" s="118" t="s">
        <v>1344</v>
      </c>
      <c r="E98" s="119"/>
      <c r="F98" s="119"/>
      <c r="G98" s="119"/>
      <c r="H98" s="119"/>
      <c r="I98" s="119"/>
      <c r="J98" s="120">
        <f>J139</f>
        <v>1594.9389999999999</v>
      </c>
      <c r="L98" s="117"/>
    </row>
    <row r="99" spans="1:31" s="9" customFormat="1" ht="25" customHeight="1">
      <c r="B99" s="117"/>
      <c r="D99" s="118" t="s">
        <v>1345</v>
      </c>
      <c r="E99" s="119"/>
      <c r="F99" s="119"/>
      <c r="G99" s="119"/>
      <c r="H99" s="119"/>
      <c r="I99" s="119"/>
      <c r="J99" s="120">
        <f>J148</f>
        <v>563.37599999999998</v>
      </c>
      <c r="L99" s="117"/>
    </row>
    <row r="100" spans="1:31" s="9" customFormat="1" ht="25" customHeight="1">
      <c r="B100" s="117"/>
      <c r="D100" s="118" t="s">
        <v>1346</v>
      </c>
      <c r="E100" s="119"/>
      <c r="F100" s="119"/>
      <c r="G100" s="119"/>
      <c r="H100" s="119"/>
      <c r="I100" s="119"/>
      <c r="J100" s="120">
        <f>J160</f>
        <v>5838.25</v>
      </c>
      <c r="L100" s="117"/>
    </row>
    <row r="101" spans="1:31" s="9" customFormat="1" ht="25" customHeight="1">
      <c r="B101" s="117"/>
      <c r="D101" s="118" t="s">
        <v>1347</v>
      </c>
      <c r="E101" s="119"/>
      <c r="F101" s="119"/>
      <c r="G101" s="119"/>
      <c r="H101" s="119"/>
      <c r="I101" s="119"/>
      <c r="J101" s="120">
        <f>J165</f>
        <v>4325.344000000001</v>
      </c>
      <c r="L101" s="117"/>
    </row>
    <row r="102" spans="1:31" s="9" customFormat="1" ht="25" customHeight="1">
      <c r="B102" s="117"/>
      <c r="D102" s="118" t="s">
        <v>1348</v>
      </c>
      <c r="E102" s="119"/>
      <c r="F102" s="119"/>
      <c r="G102" s="119"/>
      <c r="H102" s="119"/>
      <c r="I102" s="119"/>
      <c r="J102" s="120">
        <f>J193</f>
        <v>11540</v>
      </c>
      <c r="L102" s="117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116" t="s">
        <v>148</v>
      </c>
      <c r="D105" s="28"/>
      <c r="E105" s="28"/>
      <c r="F105" s="28"/>
      <c r="G105" s="28"/>
      <c r="H105" s="28"/>
      <c r="I105" s="28"/>
      <c r="J105" s="125">
        <v>0</v>
      </c>
      <c r="K105" s="28"/>
      <c r="L105" s="38"/>
      <c r="N105" s="126" t="s">
        <v>35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8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9.25" customHeight="1">
      <c r="A107" s="28"/>
      <c r="B107" s="29"/>
      <c r="C107" s="95" t="s">
        <v>116</v>
      </c>
      <c r="D107" s="96"/>
      <c r="E107" s="96"/>
      <c r="F107" s="96"/>
      <c r="G107" s="96"/>
      <c r="H107" s="96"/>
      <c r="I107" s="96"/>
      <c r="J107" s="97">
        <f>ROUND(J96+J105,2)</f>
        <v>23861.91</v>
      </c>
      <c r="K107" s="9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7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2" customFormat="1" ht="7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25" customHeight="1">
      <c r="A113" s="28"/>
      <c r="B113" s="29"/>
      <c r="C113" s="18" t="s">
        <v>149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7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11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3.25" customHeight="1">
      <c r="A116" s="28"/>
      <c r="B116" s="29"/>
      <c r="C116" s="28"/>
      <c r="D116" s="28"/>
      <c r="E116" s="218" t="str">
        <f>E7</f>
        <v>Prestavba školníckeho bytu na triedu MŠ na MŠ Ševčenkova 35, Bratislava</v>
      </c>
      <c r="F116" s="219"/>
      <c r="G116" s="219"/>
      <c r="H116" s="219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3" t="s">
        <v>118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6.5" customHeight="1">
      <c r="A118" s="28"/>
      <c r="B118" s="29"/>
      <c r="C118" s="28"/>
      <c r="D118" s="28"/>
      <c r="E118" s="204" t="str">
        <f>E9</f>
        <v>05 - Elektroinštalácia</v>
      </c>
      <c r="F118" s="217"/>
      <c r="G118" s="217"/>
      <c r="H118" s="217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7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2" customHeight="1">
      <c r="A120" s="28"/>
      <c r="B120" s="29"/>
      <c r="C120" s="23" t="s">
        <v>14</v>
      </c>
      <c r="D120" s="28"/>
      <c r="E120" s="28"/>
      <c r="F120" s="21">
        <f>F12</f>
        <v>0</v>
      </c>
      <c r="G120" s="28"/>
      <c r="H120" s="28"/>
      <c r="I120" s="23" t="s">
        <v>15</v>
      </c>
      <c r="J120" s="51">
        <f>IF(J12="","",J12)</f>
        <v>44448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7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40.15" customHeight="1">
      <c r="A122" s="28"/>
      <c r="B122" s="29"/>
      <c r="C122" s="23" t="s">
        <v>16</v>
      </c>
      <c r="D122" s="28"/>
      <c r="E122" s="28"/>
      <c r="F122" s="21" t="str">
        <f>E15</f>
        <v>Mestská časť Bratislava - Petržalka, Kutlíkova 17, Bratislava</v>
      </c>
      <c r="G122" s="28"/>
      <c r="H122" s="28"/>
      <c r="I122" s="23" t="s">
        <v>22</v>
      </c>
      <c r="J122" s="24">
        <f>E21</f>
        <v>0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25.75" customHeight="1">
      <c r="A123" s="28"/>
      <c r="B123" s="29"/>
      <c r="C123" s="23" t="s">
        <v>20</v>
      </c>
      <c r="D123" s="28"/>
      <c r="E123" s="28"/>
      <c r="F123" s="21" t="str">
        <f>IF(E18="","",E18)</f>
        <v xml:space="preserve"> </v>
      </c>
      <c r="G123" s="28"/>
      <c r="H123" s="28"/>
      <c r="I123" s="23" t="s">
        <v>26</v>
      </c>
      <c r="J123" s="24">
        <f>E24</f>
        <v>0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2" customFormat="1" ht="10.4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5" s="11" customFormat="1" ht="29.25" customHeight="1">
      <c r="A125" s="127"/>
      <c r="B125" s="128"/>
      <c r="C125" s="129" t="s">
        <v>150</v>
      </c>
      <c r="D125" s="130" t="s">
        <v>56</v>
      </c>
      <c r="E125" s="130" t="s">
        <v>52</v>
      </c>
      <c r="F125" s="130" t="s">
        <v>53</v>
      </c>
      <c r="G125" s="130" t="s">
        <v>151</v>
      </c>
      <c r="H125" s="130" t="s">
        <v>152</v>
      </c>
      <c r="I125" s="130" t="s">
        <v>153</v>
      </c>
      <c r="J125" s="131" t="s">
        <v>127</v>
      </c>
      <c r="K125" s="132" t="s">
        <v>154</v>
      </c>
      <c r="L125" s="133"/>
      <c r="M125" s="58" t="s">
        <v>1</v>
      </c>
      <c r="N125" s="59" t="s">
        <v>35</v>
      </c>
      <c r="O125" s="59" t="s">
        <v>155</v>
      </c>
      <c r="P125" s="59" t="s">
        <v>156</v>
      </c>
      <c r="Q125" s="59" t="s">
        <v>157</v>
      </c>
      <c r="R125" s="59" t="s">
        <v>158</v>
      </c>
      <c r="S125" s="59" t="s">
        <v>159</v>
      </c>
      <c r="T125" s="60" t="s">
        <v>160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5" s="2" customFormat="1" ht="22.9" customHeight="1">
      <c r="A126" s="28"/>
      <c r="B126" s="29"/>
      <c r="C126" s="65" t="s">
        <v>123</v>
      </c>
      <c r="D126" s="28"/>
      <c r="E126" s="28"/>
      <c r="F126" s="28"/>
      <c r="G126" s="28"/>
      <c r="H126" s="28"/>
      <c r="I126" s="28"/>
      <c r="J126" s="134">
        <f>BK126</f>
        <v>23861.909</v>
      </c>
      <c r="K126" s="28"/>
      <c r="L126" s="29"/>
      <c r="M126" s="61"/>
      <c r="N126" s="52"/>
      <c r="O126" s="62"/>
      <c r="P126" s="135">
        <f>P127+P139+P148+P160+P165+P193</f>
        <v>0</v>
      </c>
      <c r="Q126" s="62"/>
      <c r="R126" s="135">
        <f>R127+R139+R148+R160+R165+R193</f>
        <v>0</v>
      </c>
      <c r="S126" s="62"/>
      <c r="T126" s="136">
        <f>T127+T139+T148+T160+T165+T193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70</v>
      </c>
      <c r="AU126" s="14" t="s">
        <v>129</v>
      </c>
      <c r="BK126" s="137">
        <f>BK127+BK139+BK148+BK160+BK165+BK193</f>
        <v>23861.909</v>
      </c>
    </row>
    <row r="127" spans="1:65" s="12" customFormat="1" ht="25.9" customHeight="1">
      <c r="B127" s="138"/>
      <c r="D127" s="139" t="s">
        <v>70</v>
      </c>
      <c r="E127" s="140" t="s">
        <v>680</v>
      </c>
      <c r="F127" s="140" t="s">
        <v>1349</v>
      </c>
      <c r="J127" s="141">
        <f>BK127</f>
        <v>0</v>
      </c>
      <c r="L127" s="138"/>
      <c r="M127" s="142"/>
      <c r="N127" s="143"/>
      <c r="O127" s="143"/>
      <c r="P127" s="144">
        <f>SUM(P128:P138)</f>
        <v>0</v>
      </c>
      <c r="Q127" s="143"/>
      <c r="R127" s="144">
        <f>SUM(R128:R138)</f>
        <v>0</v>
      </c>
      <c r="S127" s="143"/>
      <c r="T127" s="145">
        <f>SUM(T128:T138)</f>
        <v>0</v>
      </c>
      <c r="AR127" s="139" t="s">
        <v>78</v>
      </c>
      <c r="AT127" s="146" t="s">
        <v>70</v>
      </c>
      <c r="AU127" s="146" t="s">
        <v>71</v>
      </c>
      <c r="AY127" s="139" t="s">
        <v>163</v>
      </c>
      <c r="BK127" s="147">
        <f>SUM(BK128:BK138)</f>
        <v>0</v>
      </c>
    </row>
    <row r="128" spans="1:65" s="2" customFormat="1" ht="14.5" customHeight="1">
      <c r="A128" s="28"/>
      <c r="B128" s="150"/>
      <c r="C128" s="151" t="s">
        <v>71</v>
      </c>
      <c r="D128" s="151" t="s">
        <v>166</v>
      </c>
      <c r="E128" s="152" t="s">
        <v>1350</v>
      </c>
      <c r="F128" s="153" t="s">
        <v>1351</v>
      </c>
      <c r="G128" s="154" t="s">
        <v>212</v>
      </c>
      <c r="H128" s="155">
        <v>0</v>
      </c>
      <c r="I128" s="155">
        <v>180</v>
      </c>
      <c r="J128" s="155">
        <f t="shared" ref="J128:J138" si="0">ROUND(I128*H128,3)</f>
        <v>0</v>
      </c>
      <c r="K128" s="156"/>
      <c r="L128" s="29"/>
      <c r="M128" s="157" t="s">
        <v>1</v>
      </c>
      <c r="N128" s="158" t="s">
        <v>37</v>
      </c>
      <c r="O128" s="159">
        <v>0</v>
      </c>
      <c r="P128" s="159">
        <f t="shared" ref="P128:P138" si="1">O128*H128</f>
        <v>0</v>
      </c>
      <c r="Q128" s="159">
        <v>0</v>
      </c>
      <c r="R128" s="159">
        <f t="shared" ref="R128:R138" si="2">Q128*H128</f>
        <v>0</v>
      </c>
      <c r="S128" s="159">
        <v>0</v>
      </c>
      <c r="T128" s="160">
        <f t="shared" ref="T128:T138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170</v>
      </c>
      <c r="AT128" s="161" t="s">
        <v>166</v>
      </c>
      <c r="AU128" s="161" t="s">
        <v>78</v>
      </c>
      <c r="AY128" s="14" t="s">
        <v>163</v>
      </c>
      <c r="BE128" s="162">
        <f t="shared" ref="BE128:BE138" si="4">IF(N128="základná",J128,0)</f>
        <v>0</v>
      </c>
      <c r="BF128" s="162">
        <f t="shared" ref="BF128:BF138" si="5">IF(N128="znížená",J128,0)</f>
        <v>0</v>
      </c>
      <c r="BG128" s="162">
        <f t="shared" ref="BG128:BG138" si="6">IF(N128="zákl. prenesená",J128,0)</f>
        <v>0</v>
      </c>
      <c r="BH128" s="162">
        <f t="shared" ref="BH128:BH138" si="7">IF(N128="zníž. prenesená",J128,0)</f>
        <v>0</v>
      </c>
      <c r="BI128" s="162">
        <f t="shared" ref="BI128:BI138" si="8">IF(N128="nulová",J128,0)</f>
        <v>0</v>
      </c>
      <c r="BJ128" s="14" t="s">
        <v>84</v>
      </c>
      <c r="BK128" s="163">
        <f t="shared" ref="BK128:BK138" si="9">ROUND(I128*H128,3)</f>
        <v>0</v>
      </c>
      <c r="BL128" s="14" t="s">
        <v>170</v>
      </c>
      <c r="BM128" s="161" t="s">
        <v>84</v>
      </c>
    </row>
    <row r="129" spans="1:65" s="2" customFormat="1" ht="14.5" customHeight="1">
      <c r="A129" s="28"/>
      <c r="B129" s="150"/>
      <c r="C129" s="151" t="s">
        <v>71</v>
      </c>
      <c r="D129" s="151" t="s">
        <v>166</v>
      </c>
      <c r="E129" s="152" t="s">
        <v>1352</v>
      </c>
      <c r="F129" s="153" t="s">
        <v>1353</v>
      </c>
      <c r="G129" s="154" t="s">
        <v>212</v>
      </c>
      <c r="H129" s="155">
        <v>0</v>
      </c>
      <c r="I129" s="155">
        <v>85.6</v>
      </c>
      <c r="J129" s="155">
        <f t="shared" si="0"/>
        <v>0</v>
      </c>
      <c r="K129" s="156"/>
      <c r="L129" s="29"/>
      <c r="M129" s="157" t="s">
        <v>1</v>
      </c>
      <c r="N129" s="158" t="s">
        <v>37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170</v>
      </c>
      <c r="AT129" s="161" t="s">
        <v>166</v>
      </c>
      <c r="AU129" s="161" t="s">
        <v>78</v>
      </c>
      <c r="AY129" s="14" t="s">
        <v>163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84</v>
      </c>
      <c r="BK129" s="163">
        <f t="shared" si="9"/>
        <v>0</v>
      </c>
      <c r="BL129" s="14" t="s">
        <v>170</v>
      </c>
      <c r="BM129" s="161" t="s">
        <v>170</v>
      </c>
    </row>
    <row r="130" spans="1:65" s="2" customFormat="1" ht="14.5" customHeight="1">
      <c r="A130" s="28"/>
      <c r="B130" s="150"/>
      <c r="C130" s="151" t="s">
        <v>71</v>
      </c>
      <c r="D130" s="151" t="s">
        <v>166</v>
      </c>
      <c r="E130" s="152" t="s">
        <v>1354</v>
      </c>
      <c r="F130" s="153" t="s">
        <v>1355</v>
      </c>
      <c r="G130" s="154" t="s">
        <v>212</v>
      </c>
      <c r="H130" s="155">
        <v>0</v>
      </c>
      <c r="I130" s="155">
        <v>18.5</v>
      </c>
      <c r="J130" s="155">
        <f t="shared" si="0"/>
        <v>0</v>
      </c>
      <c r="K130" s="156"/>
      <c r="L130" s="29"/>
      <c r="M130" s="157" t="s">
        <v>1</v>
      </c>
      <c r="N130" s="158" t="s">
        <v>37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170</v>
      </c>
      <c r="AT130" s="161" t="s">
        <v>166</v>
      </c>
      <c r="AU130" s="161" t="s">
        <v>78</v>
      </c>
      <c r="AY130" s="14" t="s">
        <v>163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84</v>
      </c>
      <c r="BK130" s="163">
        <f t="shared" si="9"/>
        <v>0</v>
      </c>
      <c r="BL130" s="14" t="s">
        <v>170</v>
      </c>
      <c r="BM130" s="161" t="s">
        <v>240</v>
      </c>
    </row>
    <row r="131" spans="1:65" s="2" customFormat="1" ht="14.5" customHeight="1">
      <c r="A131" s="28"/>
      <c r="B131" s="150"/>
      <c r="C131" s="151" t="s">
        <v>71</v>
      </c>
      <c r="D131" s="151" t="s">
        <v>166</v>
      </c>
      <c r="E131" s="152" t="s">
        <v>1356</v>
      </c>
      <c r="F131" s="153" t="s">
        <v>1357</v>
      </c>
      <c r="G131" s="154" t="s">
        <v>212</v>
      </c>
      <c r="H131" s="155">
        <v>0</v>
      </c>
      <c r="I131" s="155">
        <v>4.5</v>
      </c>
      <c r="J131" s="155">
        <f t="shared" si="0"/>
        <v>0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78</v>
      </c>
      <c r="AY131" s="14" t="s">
        <v>163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84</v>
      </c>
      <c r="BK131" s="163">
        <f t="shared" si="9"/>
        <v>0</v>
      </c>
      <c r="BL131" s="14" t="s">
        <v>170</v>
      </c>
      <c r="BM131" s="161" t="s">
        <v>286</v>
      </c>
    </row>
    <row r="132" spans="1:65" s="2" customFormat="1" ht="14.5" customHeight="1">
      <c r="A132" s="28"/>
      <c r="B132" s="150"/>
      <c r="C132" s="151" t="s">
        <v>71</v>
      </c>
      <c r="D132" s="151" t="s">
        <v>166</v>
      </c>
      <c r="E132" s="152" t="s">
        <v>1358</v>
      </c>
      <c r="F132" s="153" t="s">
        <v>1359</v>
      </c>
      <c r="G132" s="154" t="s">
        <v>212</v>
      </c>
      <c r="H132" s="155">
        <v>0</v>
      </c>
      <c r="I132" s="155">
        <v>18.510000000000002</v>
      </c>
      <c r="J132" s="155">
        <f t="shared" si="0"/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78</v>
      </c>
      <c r="AY132" s="14" t="s">
        <v>163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84</v>
      </c>
      <c r="BK132" s="163">
        <f t="shared" si="9"/>
        <v>0</v>
      </c>
      <c r="BL132" s="14" t="s">
        <v>170</v>
      </c>
      <c r="BM132" s="161" t="s">
        <v>176</v>
      </c>
    </row>
    <row r="133" spans="1:65" s="2" customFormat="1" ht="14.5" customHeight="1">
      <c r="A133" s="28"/>
      <c r="B133" s="150"/>
      <c r="C133" s="151" t="s">
        <v>71</v>
      </c>
      <c r="D133" s="151" t="s">
        <v>166</v>
      </c>
      <c r="E133" s="152" t="s">
        <v>1360</v>
      </c>
      <c r="F133" s="153" t="s">
        <v>1361</v>
      </c>
      <c r="G133" s="154" t="s">
        <v>212</v>
      </c>
      <c r="H133" s="155">
        <v>0</v>
      </c>
      <c r="I133" s="155">
        <v>6.5</v>
      </c>
      <c r="J133" s="155">
        <f t="shared" si="0"/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78</v>
      </c>
      <c r="AY133" s="14" t="s">
        <v>163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84</v>
      </c>
      <c r="BK133" s="163">
        <f t="shared" si="9"/>
        <v>0</v>
      </c>
      <c r="BL133" s="14" t="s">
        <v>170</v>
      </c>
      <c r="BM133" s="161" t="s">
        <v>352</v>
      </c>
    </row>
    <row r="134" spans="1:65" s="2" customFormat="1" ht="14.5" customHeight="1">
      <c r="A134" s="28"/>
      <c r="B134" s="150"/>
      <c r="C134" s="151" t="s">
        <v>71</v>
      </c>
      <c r="D134" s="151" t="s">
        <v>166</v>
      </c>
      <c r="E134" s="152" t="s">
        <v>1362</v>
      </c>
      <c r="F134" s="153" t="s">
        <v>1363</v>
      </c>
      <c r="G134" s="154" t="s">
        <v>212</v>
      </c>
      <c r="H134" s="155">
        <v>0</v>
      </c>
      <c r="I134" s="155">
        <v>69.599999999999994</v>
      </c>
      <c r="J134" s="155">
        <f t="shared" si="0"/>
        <v>0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84</v>
      </c>
      <c r="BK134" s="163">
        <f t="shared" si="9"/>
        <v>0</v>
      </c>
      <c r="BL134" s="14" t="s">
        <v>170</v>
      </c>
      <c r="BM134" s="161" t="s">
        <v>360</v>
      </c>
    </row>
    <row r="135" spans="1:65" s="2" customFormat="1" ht="14.5" customHeight="1">
      <c r="A135" s="28"/>
      <c r="B135" s="150"/>
      <c r="C135" s="151" t="s">
        <v>71</v>
      </c>
      <c r="D135" s="151" t="s">
        <v>166</v>
      </c>
      <c r="E135" s="152" t="s">
        <v>1364</v>
      </c>
      <c r="F135" s="153" t="s">
        <v>1365</v>
      </c>
      <c r="G135" s="154" t="s">
        <v>212</v>
      </c>
      <c r="H135" s="155">
        <v>0</v>
      </c>
      <c r="I135" s="155">
        <v>22.5</v>
      </c>
      <c r="J135" s="155">
        <f t="shared" si="0"/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84</v>
      </c>
      <c r="BK135" s="163">
        <f t="shared" si="9"/>
        <v>0</v>
      </c>
      <c r="BL135" s="14" t="s">
        <v>170</v>
      </c>
      <c r="BM135" s="161" t="s">
        <v>209</v>
      </c>
    </row>
    <row r="136" spans="1:65" s="2" customFormat="1" ht="24.25" customHeight="1">
      <c r="A136" s="28"/>
      <c r="B136" s="150"/>
      <c r="C136" s="151" t="s">
        <v>71</v>
      </c>
      <c r="D136" s="151" t="s">
        <v>166</v>
      </c>
      <c r="E136" s="152" t="s">
        <v>1366</v>
      </c>
      <c r="F136" s="153" t="s">
        <v>1367</v>
      </c>
      <c r="G136" s="154" t="s">
        <v>212</v>
      </c>
      <c r="H136" s="155">
        <v>0</v>
      </c>
      <c r="I136" s="155">
        <v>280</v>
      </c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606</v>
      </c>
    </row>
    <row r="137" spans="1:65" s="2" customFormat="1" ht="14.5" customHeight="1">
      <c r="A137" s="28"/>
      <c r="B137" s="150"/>
      <c r="C137" s="151" t="s">
        <v>71</v>
      </c>
      <c r="D137" s="151" t="s">
        <v>166</v>
      </c>
      <c r="E137" s="152" t="s">
        <v>1368</v>
      </c>
      <c r="F137" s="153" t="s">
        <v>1369</v>
      </c>
      <c r="G137" s="154" t="s">
        <v>212</v>
      </c>
      <c r="H137" s="155">
        <v>0</v>
      </c>
      <c r="I137" s="155">
        <v>250</v>
      </c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78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7</v>
      </c>
    </row>
    <row r="138" spans="1:65" s="2" customFormat="1" ht="14.5" customHeight="1">
      <c r="A138" s="28"/>
      <c r="B138" s="150"/>
      <c r="C138" s="151" t="s">
        <v>71</v>
      </c>
      <c r="D138" s="151" t="s">
        <v>166</v>
      </c>
      <c r="E138" s="152" t="s">
        <v>1370</v>
      </c>
      <c r="F138" s="153" t="s">
        <v>1371</v>
      </c>
      <c r="G138" s="154" t="s">
        <v>1372</v>
      </c>
      <c r="H138" s="155">
        <v>0</v>
      </c>
      <c r="I138" s="155">
        <v>750</v>
      </c>
      <c r="J138" s="155">
        <f t="shared" si="0"/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0</v>
      </c>
      <c r="BL138" s="14" t="s">
        <v>170</v>
      </c>
      <c r="BM138" s="161" t="s">
        <v>249</v>
      </c>
    </row>
    <row r="139" spans="1:65" s="12" customFormat="1" ht="25.9" customHeight="1">
      <c r="B139" s="138"/>
      <c r="D139" s="139" t="s">
        <v>70</v>
      </c>
      <c r="E139" s="140" t="s">
        <v>740</v>
      </c>
      <c r="F139" s="140" t="s">
        <v>1373</v>
      </c>
      <c r="J139" s="141">
        <f>BK139</f>
        <v>1594.9389999999999</v>
      </c>
      <c r="L139" s="138"/>
      <c r="M139" s="142"/>
      <c r="N139" s="143"/>
      <c r="O139" s="143"/>
      <c r="P139" s="144">
        <f>SUM(P140:P147)</f>
        <v>0</v>
      </c>
      <c r="Q139" s="143"/>
      <c r="R139" s="144">
        <f>SUM(R140:R147)</f>
        <v>0</v>
      </c>
      <c r="S139" s="143"/>
      <c r="T139" s="145">
        <f>SUM(T140:T147)</f>
        <v>0</v>
      </c>
      <c r="AR139" s="139" t="s">
        <v>78</v>
      </c>
      <c r="AT139" s="146" t="s">
        <v>70</v>
      </c>
      <c r="AU139" s="146" t="s">
        <v>71</v>
      </c>
      <c r="AY139" s="139" t="s">
        <v>163</v>
      </c>
      <c r="BK139" s="147">
        <f>SUM(BK140:BK147)</f>
        <v>1594.9389999999999</v>
      </c>
    </row>
    <row r="140" spans="1:65" s="2" customFormat="1" ht="14.5" customHeight="1">
      <c r="A140" s="28"/>
      <c r="B140" s="150"/>
      <c r="C140" s="151" t="s">
        <v>71</v>
      </c>
      <c r="D140" s="151" t="s">
        <v>166</v>
      </c>
      <c r="E140" s="152" t="s">
        <v>1350</v>
      </c>
      <c r="F140" s="153" t="s">
        <v>1351</v>
      </c>
      <c r="G140" s="154" t="s">
        <v>212</v>
      </c>
      <c r="H140" s="155">
        <v>1</v>
      </c>
      <c r="I140" s="155">
        <v>239.58000000000004</v>
      </c>
      <c r="J140" s="155">
        <f t="shared" ref="J140:J147" si="10">ROUND(I140*H140,3)</f>
        <v>239.58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ref="P140:P147" si="11">O140*H140</f>
        <v>0</v>
      </c>
      <c r="Q140" s="159">
        <v>0</v>
      </c>
      <c r="R140" s="159">
        <f t="shared" ref="R140:R147" si="12">Q140*H140</f>
        <v>0</v>
      </c>
      <c r="S140" s="159">
        <v>0</v>
      </c>
      <c r="T140" s="160">
        <f t="shared" ref="T140:T147" si="13"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 t="shared" ref="BE140:BE147" si="14">IF(N140="základná",J140,0)</f>
        <v>0</v>
      </c>
      <c r="BF140" s="162">
        <f t="shared" ref="BF140:BF147" si="15">IF(N140="znížená",J140,0)</f>
        <v>239.58</v>
      </c>
      <c r="BG140" s="162">
        <f t="shared" ref="BG140:BG147" si="16">IF(N140="zákl. prenesená",J140,0)</f>
        <v>0</v>
      </c>
      <c r="BH140" s="162">
        <f t="shared" ref="BH140:BH147" si="17">IF(N140="zníž. prenesená",J140,0)</f>
        <v>0</v>
      </c>
      <c r="BI140" s="162">
        <f t="shared" ref="BI140:BI147" si="18">IF(N140="nulová",J140,0)</f>
        <v>0</v>
      </c>
      <c r="BJ140" s="14" t="s">
        <v>84</v>
      </c>
      <c r="BK140" s="163">
        <f t="shared" ref="BK140:BK147" si="19">ROUND(I140*H140,3)</f>
        <v>239.58</v>
      </c>
      <c r="BL140" s="14" t="s">
        <v>170</v>
      </c>
      <c r="BM140" s="161" t="s">
        <v>257</v>
      </c>
    </row>
    <row r="141" spans="1:65" s="2" customFormat="1" ht="14.5" customHeight="1">
      <c r="A141" s="28"/>
      <c r="B141" s="150"/>
      <c r="C141" s="151" t="s">
        <v>71</v>
      </c>
      <c r="D141" s="151" t="s">
        <v>166</v>
      </c>
      <c r="E141" s="152" t="s">
        <v>1352</v>
      </c>
      <c r="F141" s="153" t="s">
        <v>1353</v>
      </c>
      <c r="G141" s="154" t="s">
        <v>212</v>
      </c>
      <c r="H141" s="155">
        <v>2</v>
      </c>
      <c r="I141" s="155">
        <v>113.93360000000001</v>
      </c>
      <c r="J141" s="155">
        <f t="shared" si="10"/>
        <v>227.86699999999999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1"/>
        <v>0</v>
      </c>
      <c r="Q141" s="159">
        <v>0</v>
      </c>
      <c r="R141" s="159">
        <f t="shared" si="12"/>
        <v>0</v>
      </c>
      <c r="S141" s="159">
        <v>0</v>
      </c>
      <c r="T141" s="160">
        <f t="shared" si="1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78</v>
      </c>
      <c r="AY141" s="14" t="s">
        <v>163</v>
      </c>
      <c r="BE141" s="162">
        <f t="shared" si="14"/>
        <v>0</v>
      </c>
      <c r="BF141" s="162">
        <f t="shared" si="15"/>
        <v>227.86699999999999</v>
      </c>
      <c r="BG141" s="162">
        <f t="shared" si="16"/>
        <v>0</v>
      </c>
      <c r="BH141" s="162">
        <f t="shared" si="17"/>
        <v>0</v>
      </c>
      <c r="BI141" s="162">
        <f t="shared" si="18"/>
        <v>0</v>
      </c>
      <c r="BJ141" s="14" t="s">
        <v>84</v>
      </c>
      <c r="BK141" s="163">
        <f t="shared" si="19"/>
        <v>227.86699999999999</v>
      </c>
      <c r="BL141" s="14" t="s">
        <v>170</v>
      </c>
      <c r="BM141" s="161" t="s">
        <v>265</v>
      </c>
    </row>
    <row r="142" spans="1:65" s="2" customFormat="1" ht="14.5" customHeight="1">
      <c r="A142" s="28"/>
      <c r="B142" s="150"/>
      <c r="C142" s="151" t="s">
        <v>71</v>
      </c>
      <c r="D142" s="151" t="s">
        <v>166</v>
      </c>
      <c r="E142" s="152" t="s">
        <v>1356</v>
      </c>
      <c r="F142" s="153" t="s">
        <v>1357</v>
      </c>
      <c r="G142" s="154" t="s">
        <v>212</v>
      </c>
      <c r="H142" s="155">
        <v>5</v>
      </c>
      <c r="I142" s="155">
        <v>5.9895000000000005</v>
      </c>
      <c r="J142" s="155">
        <f t="shared" si="10"/>
        <v>29.948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si="11"/>
        <v>0</v>
      </c>
      <c r="Q142" s="159">
        <v>0</v>
      </c>
      <c r="R142" s="159">
        <f t="shared" si="12"/>
        <v>0</v>
      </c>
      <c r="S142" s="159">
        <v>0</v>
      </c>
      <c r="T142" s="160">
        <f t="shared" si="1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 t="shared" si="14"/>
        <v>0</v>
      </c>
      <c r="BF142" s="162">
        <f t="shared" si="15"/>
        <v>29.948</v>
      </c>
      <c r="BG142" s="162">
        <f t="shared" si="16"/>
        <v>0</v>
      </c>
      <c r="BH142" s="162">
        <f t="shared" si="17"/>
        <v>0</v>
      </c>
      <c r="BI142" s="162">
        <f t="shared" si="18"/>
        <v>0</v>
      </c>
      <c r="BJ142" s="14" t="s">
        <v>84</v>
      </c>
      <c r="BK142" s="163">
        <f t="shared" si="19"/>
        <v>29.948</v>
      </c>
      <c r="BL142" s="14" t="s">
        <v>170</v>
      </c>
      <c r="BM142" s="161" t="s">
        <v>273</v>
      </c>
    </row>
    <row r="143" spans="1:65" s="2" customFormat="1" ht="14.5" customHeight="1">
      <c r="A143" s="28"/>
      <c r="B143" s="150"/>
      <c r="C143" s="151" t="s">
        <v>71</v>
      </c>
      <c r="D143" s="151" t="s">
        <v>166</v>
      </c>
      <c r="E143" s="152" t="s">
        <v>1360</v>
      </c>
      <c r="F143" s="153" t="s">
        <v>1361</v>
      </c>
      <c r="G143" s="154" t="s">
        <v>212</v>
      </c>
      <c r="H143" s="155">
        <v>5</v>
      </c>
      <c r="I143" s="155">
        <v>8.6515000000000022</v>
      </c>
      <c r="J143" s="155">
        <f t="shared" si="10"/>
        <v>43.258000000000003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1"/>
        <v>0</v>
      </c>
      <c r="Q143" s="159">
        <v>0</v>
      </c>
      <c r="R143" s="159">
        <f t="shared" si="12"/>
        <v>0</v>
      </c>
      <c r="S143" s="159">
        <v>0</v>
      </c>
      <c r="T143" s="160">
        <f t="shared" si="1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78</v>
      </c>
      <c r="AY143" s="14" t="s">
        <v>163</v>
      </c>
      <c r="BE143" s="162">
        <f t="shared" si="14"/>
        <v>0</v>
      </c>
      <c r="BF143" s="162">
        <f t="shared" si="15"/>
        <v>43.258000000000003</v>
      </c>
      <c r="BG143" s="162">
        <f t="shared" si="16"/>
        <v>0</v>
      </c>
      <c r="BH143" s="162">
        <f t="shared" si="17"/>
        <v>0</v>
      </c>
      <c r="BI143" s="162">
        <f t="shared" si="18"/>
        <v>0</v>
      </c>
      <c r="BJ143" s="14" t="s">
        <v>84</v>
      </c>
      <c r="BK143" s="163">
        <f t="shared" si="19"/>
        <v>43.258000000000003</v>
      </c>
      <c r="BL143" s="14" t="s">
        <v>170</v>
      </c>
      <c r="BM143" s="161" t="s">
        <v>281</v>
      </c>
    </row>
    <row r="144" spans="1:65" s="2" customFormat="1" ht="14.5" customHeight="1">
      <c r="A144" s="28"/>
      <c r="B144" s="150"/>
      <c r="C144" s="151" t="s">
        <v>71</v>
      </c>
      <c r="D144" s="151" t="s">
        <v>166</v>
      </c>
      <c r="E144" s="152" t="s">
        <v>1362</v>
      </c>
      <c r="F144" s="153" t="s">
        <v>1363</v>
      </c>
      <c r="G144" s="154" t="s">
        <v>212</v>
      </c>
      <c r="H144" s="155">
        <v>1</v>
      </c>
      <c r="I144" s="155">
        <v>92.63760000000002</v>
      </c>
      <c r="J144" s="155">
        <f t="shared" si="10"/>
        <v>92.638000000000005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1"/>
        <v>0</v>
      </c>
      <c r="Q144" s="159">
        <v>0</v>
      </c>
      <c r="R144" s="159">
        <f t="shared" si="12"/>
        <v>0</v>
      </c>
      <c r="S144" s="159">
        <v>0</v>
      </c>
      <c r="T144" s="160">
        <f t="shared" si="1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si="14"/>
        <v>0</v>
      </c>
      <c r="BF144" s="162">
        <f t="shared" si="15"/>
        <v>92.638000000000005</v>
      </c>
      <c r="BG144" s="162">
        <f t="shared" si="16"/>
        <v>0</v>
      </c>
      <c r="BH144" s="162">
        <f t="shared" si="17"/>
        <v>0</v>
      </c>
      <c r="BI144" s="162">
        <f t="shared" si="18"/>
        <v>0</v>
      </c>
      <c r="BJ144" s="14" t="s">
        <v>84</v>
      </c>
      <c r="BK144" s="163">
        <f t="shared" si="19"/>
        <v>92.638000000000005</v>
      </c>
      <c r="BL144" s="14" t="s">
        <v>170</v>
      </c>
      <c r="BM144" s="161" t="s">
        <v>292</v>
      </c>
    </row>
    <row r="145" spans="1:65" s="2" customFormat="1" ht="14.5" customHeight="1">
      <c r="A145" s="28"/>
      <c r="B145" s="150"/>
      <c r="C145" s="151" t="s">
        <v>71</v>
      </c>
      <c r="D145" s="151" t="s">
        <v>166</v>
      </c>
      <c r="E145" s="152" t="s">
        <v>1364</v>
      </c>
      <c r="F145" s="153" t="s">
        <v>1365</v>
      </c>
      <c r="G145" s="154" t="s">
        <v>212</v>
      </c>
      <c r="H145" s="155">
        <v>1</v>
      </c>
      <c r="I145" s="155">
        <v>29.947500000000005</v>
      </c>
      <c r="J145" s="155">
        <f t="shared" si="10"/>
        <v>29.948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1"/>
        <v>0</v>
      </c>
      <c r="Q145" s="159">
        <v>0</v>
      </c>
      <c r="R145" s="159">
        <f t="shared" si="12"/>
        <v>0</v>
      </c>
      <c r="S145" s="159">
        <v>0</v>
      </c>
      <c r="T145" s="160">
        <f t="shared" si="1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14"/>
        <v>0</v>
      </c>
      <c r="BF145" s="162">
        <f t="shared" si="15"/>
        <v>29.948</v>
      </c>
      <c r="BG145" s="162">
        <f t="shared" si="16"/>
        <v>0</v>
      </c>
      <c r="BH145" s="162">
        <f t="shared" si="17"/>
        <v>0</v>
      </c>
      <c r="BI145" s="162">
        <f t="shared" si="18"/>
        <v>0</v>
      </c>
      <c r="BJ145" s="14" t="s">
        <v>84</v>
      </c>
      <c r="BK145" s="163">
        <f t="shared" si="19"/>
        <v>29.948</v>
      </c>
      <c r="BL145" s="14" t="s">
        <v>170</v>
      </c>
      <c r="BM145" s="161" t="s">
        <v>624</v>
      </c>
    </row>
    <row r="146" spans="1:65" s="2" customFormat="1" ht="14.5" customHeight="1">
      <c r="A146" s="28"/>
      <c r="B146" s="150"/>
      <c r="C146" s="151" t="s">
        <v>71</v>
      </c>
      <c r="D146" s="151" t="s">
        <v>166</v>
      </c>
      <c r="E146" s="152" t="s">
        <v>1374</v>
      </c>
      <c r="F146" s="153" t="s">
        <v>1369</v>
      </c>
      <c r="G146" s="154" t="s">
        <v>212</v>
      </c>
      <c r="H146" s="155">
        <v>1</v>
      </c>
      <c r="I146" s="155">
        <v>199.65000000000003</v>
      </c>
      <c r="J146" s="155">
        <f t="shared" si="10"/>
        <v>199.65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1"/>
        <v>0</v>
      </c>
      <c r="Q146" s="159">
        <v>0</v>
      </c>
      <c r="R146" s="159">
        <f t="shared" si="12"/>
        <v>0</v>
      </c>
      <c r="S146" s="159">
        <v>0</v>
      </c>
      <c r="T146" s="160">
        <f t="shared" si="1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14"/>
        <v>0</v>
      </c>
      <c r="BF146" s="162">
        <f t="shared" si="15"/>
        <v>199.65</v>
      </c>
      <c r="BG146" s="162">
        <f t="shared" si="16"/>
        <v>0</v>
      </c>
      <c r="BH146" s="162">
        <f t="shared" si="17"/>
        <v>0</v>
      </c>
      <c r="BI146" s="162">
        <f t="shared" si="18"/>
        <v>0</v>
      </c>
      <c r="BJ146" s="14" t="s">
        <v>84</v>
      </c>
      <c r="BK146" s="163">
        <f t="shared" si="19"/>
        <v>199.65</v>
      </c>
      <c r="BL146" s="14" t="s">
        <v>170</v>
      </c>
      <c r="BM146" s="161" t="s">
        <v>366</v>
      </c>
    </row>
    <row r="147" spans="1:65" s="2" customFormat="1" ht="14.5" customHeight="1">
      <c r="A147" s="28"/>
      <c r="B147" s="150"/>
      <c r="C147" s="151" t="s">
        <v>71</v>
      </c>
      <c r="D147" s="151" t="s">
        <v>166</v>
      </c>
      <c r="E147" s="152" t="s">
        <v>1375</v>
      </c>
      <c r="F147" s="153" t="s">
        <v>1371</v>
      </c>
      <c r="G147" s="154" t="s">
        <v>1372</v>
      </c>
      <c r="H147" s="155">
        <v>1</v>
      </c>
      <c r="I147" s="155">
        <v>732.05000000000007</v>
      </c>
      <c r="J147" s="155">
        <f t="shared" si="10"/>
        <v>732.05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1"/>
        <v>0</v>
      </c>
      <c r="Q147" s="159">
        <v>0</v>
      </c>
      <c r="R147" s="159">
        <f t="shared" si="12"/>
        <v>0</v>
      </c>
      <c r="S147" s="159">
        <v>0</v>
      </c>
      <c r="T147" s="160">
        <f t="shared" si="1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14"/>
        <v>0</v>
      </c>
      <c r="BF147" s="162">
        <f t="shared" si="15"/>
        <v>732.05</v>
      </c>
      <c r="BG147" s="162">
        <f t="shared" si="16"/>
        <v>0</v>
      </c>
      <c r="BH147" s="162">
        <f t="shared" si="17"/>
        <v>0</v>
      </c>
      <c r="BI147" s="162">
        <f t="shared" si="18"/>
        <v>0</v>
      </c>
      <c r="BJ147" s="14" t="s">
        <v>84</v>
      </c>
      <c r="BK147" s="163">
        <f t="shared" si="19"/>
        <v>732.05</v>
      </c>
      <c r="BL147" s="14" t="s">
        <v>170</v>
      </c>
      <c r="BM147" s="161" t="s">
        <v>378</v>
      </c>
    </row>
    <row r="148" spans="1:65" s="12" customFormat="1" ht="25.9" customHeight="1">
      <c r="B148" s="138"/>
      <c r="D148" s="139" t="s">
        <v>70</v>
      </c>
      <c r="E148" s="140" t="s">
        <v>1194</v>
      </c>
      <c r="F148" s="140" t="s">
        <v>1376</v>
      </c>
      <c r="J148" s="141">
        <f>BK148</f>
        <v>563.37599999999998</v>
      </c>
      <c r="L148" s="138"/>
      <c r="M148" s="142"/>
      <c r="N148" s="143"/>
      <c r="O148" s="143"/>
      <c r="P148" s="144">
        <f>SUM(P149:P159)</f>
        <v>0</v>
      </c>
      <c r="Q148" s="143"/>
      <c r="R148" s="144">
        <f>SUM(R149:R159)</f>
        <v>0</v>
      </c>
      <c r="S148" s="143"/>
      <c r="T148" s="145">
        <f>SUM(T149:T159)</f>
        <v>0</v>
      </c>
      <c r="AR148" s="139" t="s">
        <v>78</v>
      </c>
      <c r="AT148" s="146" t="s">
        <v>70</v>
      </c>
      <c r="AU148" s="146" t="s">
        <v>71</v>
      </c>
      <c r="AY148" s="139" t="s">
        <v>163</v>
      </c>
      <c r="BK148" s="147">
        <f>SUM(BK149:BK159)</f>
        <v>563.37599999999998</v>
      </c>
    </row>
    <row r="149" spans="1:65" s="2" customFormat="1" ht="24.25" customHeight="1">
      <c r="A149" s="28"/>
      <c r="B149" s="150"/>
      <c r="C149" s="151" t="s">
        <v>203</v>
      </c>
      <c r="D149" s="151" t="s">
        <v>166</v>
      </c>
      <c r="E149" s="152" t="s">
        <v>1377</v>
      </c>
      <c r="F149" s="153" t="s">
        <v>1378</v>
      </c>
      <c r="G149" s="154" t="s">
        <v>212</v>
      </c>
      <c r="H149" s="155">
        <v>0</v>
      </c>
      <c r="I149" s="155">
        <v>10.769000000000002</v>
      </c>
      <c r="J149" s="155">
        <f t="shared" ref="J149:J159" si="20">ROUND(I149*H149,3)</f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ref="P149:P159" si="21">O149*H149</f>
        <v>0</v>
      </c>
      <c r="Q149" s="159">
        <v>0</v>
      </c>
      <c r="R149" s="159">
        <f t="shared" ref="R149:R159" si="22">Q149*H149</f>
        <v>0</v>
      </c>
      <c r="S149" s="159">
        <v>0</v>
      </c>
      <c r="T149" s="160">
        <f t="shared" ref="T149:T159" si="23"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ref="BE149:BE159" si="24">IF(N149="základná",J149,0)</f>
        <v>0</v>
      </c>
      <c r="BF149" s="162">
        <f t="shared" ref="BF149:BF159" si="25">IF(N149="znížená",J149,0)</f>
        <v>0</v>
      </c>
      <c r="BG149" s="162">
        <f t="shared" ref="BG149:BG159" si="26">IF(N149="zákl. prenesená",J149,0)</f>
        <v>0</v>
      </c>
      <c r="BH149" s="162">
        <f t="shared" ref="BH149:BH159" si="27">IF(N149="zníž. prenesená",J149,0)</f>
        <v>0</v>
      </c>
      <c r="BI149" s="162">
        <f t="shared" ref="BI149:BI159" si="28">IF(N149="nulová",J149,0)</f>
        <v>0</v>
      </c>
      <c r="BJ149" s="14" t="s">
        <v>84</v>
      </c>
      <c r="BK149" s="163">
        <f t="shared" ref="BK149:BK159" si="29">ROUND(I149*H149,3)</f>
        <v>0</v>
      </c>
      <c r="BL149" s="14" t="s">
        <v>170</v>
      </c>
      <c r="BM149" s="161" t="s">
        <v>387</v>
      </c>
    </row>
    <row r="150" spans="1:65" s="2" customFormat="1" ht="14.5" customHeight="1">
      <c r="A150" s="28"/>
      <c r="B150" s="150"/>
      <c r="C150" s="151" t="s">
        <v>170</v>
      </c>
      <c r="D150" s="151" t="s">
        <v>166</v>
      </c>
      <c r="E150" s="152" t="s">
        <v>1379</v>
      </c>
      <c r="F150" s="153" t="s">
        <v>1380</v>
      </c>
      <c r="G150" s="154" t="s">
        <v>212</v>
      </c>
      <c r="H150" s="155">
        <v>21</v>
      </c>
      <c r="I150" s="155">
        <v>13.915000000000001</v>
      </c>
      <c r="J150" s="155">
        <f t="shared" si="20"/>
        <v>292.21499999999997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 t="shared" si="21"/>
        <v>0</v>
      </c>
      <c r="Q150" s="159">
        <v>0</v>
      </c>
      <c r="R150" s="159">
        <f t="shared" si="22"/>
        <v>0</v>
      </c>
      <c r="S150" s="159">
        <v>0</v>
      </c>
      <c r="T150" s="160">
        <f t="shared" si="2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78</v>
      </c>
      <c r="AY150" s="14" t="s">
        <v>163</v>
      </c>
      <c r="BE150" s="162">
        <f t="shared" si="24"/>
        <v>0</v>
      </c>
      <c r="BF150" s="162">
        <f t="shared" si="25"/>
        <v>292.21499999999997</v>
      </c>
      <c r="BG150" s="162">
        <f t="shared" si="26"/>
        <v>0</v>
      </c>
      <c r="BH150" s="162">
        <f t="shared" si="27"/>
        <v>0</v>
      </c>
      <c r="BI150" s="162">
        <f t="shared" si="28"/>
        <v>0</v>
      </c>
      <c r="BJ150" s="14" t="s">
        <v>84</v>
      </c>
      <c r="BK150" s="163">
        <f t="shared" si="29"/>
        <v>292.21499999999997</v>
      </c>
      <c r="BL150" s="14" t="s">
        <v>170</v>
      </c>
      <c r="BM150" s="161" t="s">
        <v>395</v>
      </c>
    </row>
    <row r="151" spans="1:65" s="2" customFormat="1" ht="14.5" customHeight="1">
      <c r="A151" s="28"/>
      <c r="B151" s="150"/>
      <c r="C151" s="151" t="s">
        <v>344</v>
      </c>
      <c r="D151" s="151" t="s">
        <v>166</v>
      </c>
      <c r="E151" s="152" t="s">
        <v>1381</v>
      </c>
      <c r="F151" s="153" t="s">
        <v>1382</v>
      </c>
      <c r="G151" s="154" t="s">
        <v>212</v>
      </c>
      <c r="H151" s="155">
        <v>0</v>
      </c>
      <c r="I151" s="155">
        <v>7.8650000000000011</v>
      </c>
      <c r="J151" s="155">
        <f t="shared" si="20"/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si="21"/>
        <v>0</v>
      </c>
      <c r="Q151" s="159">
        <v>0</v>
      </c>
      <c r="R151" s="159">
        <f t="shared" si="22"/>
        <v>0</v>
      </c>
      <c r="S151" s="159">
        <v>0</v>
      </c>
      <c r="T151" s="160">
        <f t="shared" si="2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78</v>
      </c>
      <c r="AY151" s="14" t="s">
        <v>163</v>
      </c>
      <c r="BE151" s="162">
        <f t="shared" si="24"/>
        <v>0</v>
      </c>
      <c r="BF151" s="162">
        <f t="shared" si="25"/>
        <v>0</v>
      </c>
      <c r="BG151" s="162">
        <f t="shared" si="26"/>
        <v>0</v>
      </c>
      <c r="BH151" s="162">
        <f t="shared" si="27"/>
        <v>0</v>
      </c>
      <c r="BI151" s="162">
        <f t="shared" si="28"/>
        <v>0</v>
      </c>
      <c r="BJ151" s="14" t="s">
        <v>84</v>
      </c>
      <c r="BK151" s="163">
        <f t="shared" si="29"/>
        <v>0</v>
      </c>
      <c r="BL151" s="14" t="s">
        <v>170</v>
      </c>
      <c r="BM151" s="161" t="s">
        <v>403</v>
      </c>
    </row>
    <row r="152" spans="1:65" s="2" customFormat="1" ht="14.5" customHeight="1">
      <c r="A152" s="28"/>
      <c r="B152" s="150"/>
      <c r="C152" s="151" t="s">
        <v>240</v>
      </c>
      <c r="D152" s="151" t="s">
        <v>166</v>
      </c>
      <c r="E152" s="152" t="s">
        <v>1383</v>
      </c>
      <c r="F152" s="153" t="s">
        <v>1384</v>
      </c>
      <c r="G152" s="154" t="s">
        <v>212</v>
      </c>
      <c r="H152" s="155">
        <v>5</v>
      </c>
      <c r="I152" s="155">
        <v>34.485000000000007</v>
      </c>
      <c r="J152" s="155">
        <f t="shared" si="20"/>
        <v>172.42500000000001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21"/>
        <v>0</v>
      </c>
      <c r="Q152" s="159">
        <v>0</v>
      </c>
      <c r="R152" s="159">
        <f t="shared" si="22"/>
        <v>0</v>
      </c>
      <c r="S152" s="159">
        <v>0</v>
      </c>
      <c r="T152" s="160">
        <f t="shared" si="2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si="24"/>
        <v>0</v>
      </c>
      <c r="BF152" s="162">
        <f t="shared" si="25"/>
        <v>172.42500000000001</v>
      </c>
      <c r="BG152" s="162">
        <f t="shared" si="26"/>
        <v>0</v>
      </c>
      <c r="BH152" s="162">
        <f t="shared" si="27"/>
        <v>0</v>
      </c>
      <c r="BI152" s="162">
        <f t="shared" si="28"/>
        <v>0</v>
      </c>
      <c r="BJ152" s="14" t="s">
        <v>84</v>
      </c>
      <c r="BK152" s="163">
        <f t="shared" si="29"/>
        <v>172.42500000000001</v>
      </c>
      <c r="BL152" s="14" t="s">
        <v>170</v>
      </c>
      <c r="BM152" s="161" t="s">
        <v>413</v>
      </c>
    </row>
    <row r="153" spans="1:65" s="2" customFormat="1" ht="14.5" customHeight="1">
      <c r="A153" s="28"/>
      <c r="B153" s="150"/>
      <c r="C153" s="151" t="s">
        <v>511</v>
      </c>
      <c r="D153" s="151" t="s">
        <v>166</v>
      </c>
      <c r="E153" s="152" t="s">
        <v>1385</v>
      </c>
      <c r="F153" s="153" t="s">
        <v>1386</v>
      </c>
      <c r="G153" s="154" t="s">
        <v>212</v>
      </c>
      <c r="H153" s="155">
        <v>1</v>
      </c>
      <c r="I153" s="155">
        <v>5.9290000000000012</v>
      </c>
      <c r="J153" s="155">
        <f t="shared" si="20"/>
        <v>5.9290000000000003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21"/>
        <v>0</v>
      </c>
      <c r="Q153" s="159">
        <v>0</v>
      </c>
      <c r="R153" s="159">
        <f t="shared" si="22"/>
        <v>0</v>
      </c>
      <c r="S153" s="159">
        <v>0</v>
      </c>
      <c r="T153" s="160">
        <f t="shared" si="2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24"/>
        <v>0</v>
      </c>
      <c r="BF153" s="162">
        <f t="shared" si="25"/>
        <v>5.9290000000000003</v>
      </c>
      <c r="BG153" s="162">
        <f t="shared" si="26"/>
        <v>0</v>
      </c>
      <c r="BH153" s="162">
        <f t="shared" si="27"/>
        <v>0</v>
      </c>
      <c r="BI153" s="162">
        <f t="shared" si="28"/>
        <v>0</v>
      </c>
      <c r="BJ153" s="14" t="s">
        <v>84</v>
      </c>
      <c r="BK153" s="163">
        <f t="shared" si="29"/>
        <v>5.9290000000000003</v>
      </c>
      <c r="BL153" s="14" t="s">
        <v>170</v>
      </c>
      <c r="BM153" s="161" t="s">
        <v>421</v>
      </c>
    </row>
    <row r="154" spans="1:65" s="2" customFormat="1" ht="14.5" customHeight="1">
      <c r="A154" s="28"/>
      <c r="B154" s="150"/>
      <c r="C154" s="151" t="s">
        <v>286</v>
      </c>
      <c r="D154" s="151" t="s">
        <v>166</v>
      </c>
      <c r="E154" s="152" t="s">
        <v>1387</v>
      </c>
      <c r="F154" s="153" t="s">
        <v>1388</v>
      </c>
      <c r="G154" s="154" t="s">
        <v>212</v>
      </c>
      <c r="H154" s="155">
        <v>4</v>
      </c>
      <c r="I154" s="155">
        <v>7.0180000000000007</v>
      </c>
      <c r="J154" s="155">
        <f t="shared" si="20"/>
        <v>28.071999999999999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21"/>
        <v>0</v>
      </c>
      <c r="Q154" s="159">
        <v>0</v>
      </c>
      <c r="R154" s="159">
        <f t="shared" si="22"/>
        <v>0</v>
      </c>
      <c r="S154" s="159">
        <v>0</v>
      </c>
      <c r="T154" s="160">
        <f t="shared" si="2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24"/>
        <v>0</v>
      </c>
      <c r="BF154" s="162">
        <f t="shared" si="25"/>
        <v>28.071999999999999</v>
      </c>
      <c r="BG154" s="162">
        <f t="shared" si="26"/>
        <v>0</v>
      </c>
      <c r="BH154" s="162">
        <f t="shared" si="27"/>
        <v>0</v>
      </c>
      <c r="BI154" s="162">
        <f t="shared" si="28"/>
        <v>0</v>
      </c>
      <c r="BJ154" s="14" t="s">
        <v>84</v>
      </c>
      <c r="BK154" s="163">
        <f t="shared" si="29"/>
        <v>28.071999999999999</v>
      </c>
      <c r="BL154" s="14" t="s">
        <v>170</v>
      </c>
      <c r="BM154" s="161" t="s">
        <v>439</v>
      </c>
    </row>
    <row r="155" spans="1:65" s="2" customFormat="1" ht="14.5" customHeight="1">
      <c r="A155" s="28"/>
      <c r="B155" s="150"/>
      <c r="C155" s="151" t="s">
        <v>308</v>
      </c>
      <c r="D155" s="151" t="s">
        <v>166</v>
      </c>
      <c r="E155" s="152" t="s">
        <v>1389</v>
      </c>
      <c r="F155" s="153" t="s">
        <v>1390</v>
      </c>
      <c r="G155" s="154" t="s">
        <v>212</v>
      </c>
      <c r="H155" s="155">
        <v>6</v>
      </c>
      <c r="I155" s="155">
        <v>9.0750000000000011</v>
      </c>
      <c r="J155" s="155">
        <f t="shared" si="20"/>
        <v>54.45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21"/>
        <v>0</v>
      </c>
      <c r="Q155" s="159">
        <v>0</v>
      </c>
      <c r="R155" s="159">
        <f t="shared" si="22"/>
        <v>0</v>
      </c>
      <c r="S155" s="159">
        <v>0</v>
      </c>
      <c r="T155" s="160">
        <f t="shared" si="2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24"/>
        <v>0</v>
      </c>
      <c r="BF155" s="162">
        <f t="shared" si="25"/>
        <v>54.45</v>
      </c>
      <c r="BG155" s="162">
        <f t="shared" si="26"/>
        <v>0</v>
      </c>
      <c r="BH155" s="162">
        <f t="shared" si="27"/>
        <v>0</v>
      </c>
      <c r="BI155" s="162">
        <f t="shared" si="28"/>
        <v>0</v>
      </c>
      <c r="BJ155" s="14" t="s">
        <v>84</v>
      </c>
      <c r="BK155" s="163">
        <f t="shared" si="29"/>
        <v>54.45</v>
      </c>
      <c r="BL155" s="14" t="s">
        <v>170</v>
      </c>
      <c r="BM155" s="161" t="s">
        <v>643</v>
      </c>
    </row>
    <row r="156" spans="1:65" s="2" customFormat="1" ht="14.5" customHeight="1">
      <c r="A156" s="28"/>
      <c r="B156" s="150"/>
      <c r="C156" s="151" t="s">
        <v>176</v>
      </c>
      <c r="D156" s="151" t="s">
        <v>166</v>
      </c>
      <c r="E156" s="152" t="s">
        <v>1391</v>
      </c>
      <c r="F156" s="153" t="s">
        <v>1392</v>
      </c>
      <c r="G156" s="154" t="s">
        <v>212</v>
      </c>
      <c r="H156" s="155">
        <v>1</v>
      </c>
      <c r="I156" s="155">
        <v>10.285000000000002</v>
      </c>
      <c r="J156" s="155">
        <f t="shared" si="20"/>
        <v>10.285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21"/>
        <v>0</v>
      </c>
      <c r="Q156" s="159">
        <v>0</v>
      </c>
      <c r="R156" s="159">
        <f t="shared" si="22"/>
        <v>0</v>
      </c>
      <c r="S156" s="159">
        <v>0</v>
      </c>
      <c r="T156" s="160">
        <f t="shared" si="2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24"/>
        <v>0</v>
      </c>
      <c r="BF156" s="162">
        <f t="shared" si="25"/>
        <v>10.285</v>
      </c>
      <c r="BG156" s="162">
        <f t="shared" si="26"/>
        <v>0</v>
      </c>
      <c r="BH156" s="162">
        <f t="shared" si="27"/>
        <v>0</v>
      </c>
      <c r="BI156" s="162">
        <f t="shared" si="28"/>
        <v>0</v>
      </c>
      <c r="BJ156" s="14" t="s">
        <v>84</v>
      </c>
      <c r="BK156" s="163">
        <f t="shared" si="29"/>
        <v>10.285</v>
      </c>
      <c r="BL156" s="14" t="s">
        <v>170</v>
      </c>
      <c r="BM156" s="161" t="s">
        <v>647</v>
      </c>
    </row>
    <row r="157" spans="1:65" s="2" customFormat="1" ht="14.5" customHeight="1">
      <c r="A157" s="28"/>
      <c r="B157" s="150"/>
      <c r="C157" s="151" t="s">
        <v>348</v>
      </c>
      <c r="D157" s="151" t="s">
        <v>166</v>
      </c>
      <c r="E157" s="152" t="s">
        <v>1393</v>
      </c>
      <c r="F157" s="153" t="s">
        <v>1394</v>
      </c>
      <c r="G157" s="154" t="s">
        <v>212</v>
      </c>
      <c r="H157" s="155">
        <v>0</v>
      </c>
      <c r="I157" s="155">
        <v>42.955000000000005</v>
      </c>
      <c r="J157" s="155">
        <f t="shared" si="2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21"/>
        <v>0</v>
      </c>
      <c r="Q157" s="159">
        <v>0</v>
      </c>
      <c r="R157" s="159">
        <f t="shared" si="22"/>
        <v>0</v>
      </c>
      <c r="S157" s="159">
        <v>0</v>
      </c>
      <c r="T157" s="160">
        <f t="shared" si="2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24"/>
        <v>0</v>
      </c>
      <c r="BF157" s="162">
        <f t="shared" si="25"/>
        <v>0</v>
      </c>
      <c r="BG157" s="162">
        <f t="shared" si="26"/>
        <v>0</v>
      </c>
      <c r="BH157" s="162">
        <f t="shared" si="27"/>
        <v>0</v>
      </c>
      <c r="BI157" s="162">
        <f t="shared" si="28"/>
        <v>0</v>
      </c>
      <c r="BJ157" s="14" t="s">
        <v>84</v>
      </c>
      <c r="BK157" s="163">
        <f t="shared" si="29"/>
        <v>0</v>
      </c>
      <c r="BL157" s="14" t="s">
        <v>170</v>
      </c>
      <c r="BM157" s="161" t="s">
        <v>651</v>
      </c>
    </row>
    <row r="158" spans="1:65" s="2" customFormat="1" ht="14.5" customHeight="1">
      <c r="A158" s="28"/>
      <c r="B158" s="150"/>
      <c r="C158" s="151" t="s">
        <v>352</v>
      </c>
      <c r="D158" s="151" t="s">
        <v>166</v>
      </c>
      <c r="E158" s="152" t="s">
        <v>1395</v>
      </c>
      <c r="F158" s="153" t="s">
        <v>1396</v>
      </c>
      <c r="G158" s="154" t="s">
        <v>212</v>
      </c>
      <c r="H158" s="155">
        <v>0</v>
      </c>
      <c r="I158" s="155">
        <v>18.029000000000003</v>
      </c>
      <c r="J158" s="155">
        <f t="shared" si="20"/>
        <v>0</v>
      </c>
      <c r="K158" s="156"/>
      <c r="L158" s="29"/>
      <c r="M158" s="157" t="s">
        <v>1</v>
      </c>
      <c r="N158" s="158" t="s">
        <v>37</v>
      </c>
      <c r="O158" s="159">
        <v>0</v>
      </c>
      <c r="P158" s="159">
        <f t="shared" si="21"/>
        <v>0</v>
      </c>
      <c r="Q158" s="159">
        <v>0</v>
      </c>
      <c r="R158" s="159">
        <f t="shared" si="22"/>
        <v>0</v>
      </c>
      <c r="S158" s="159">
        <v>0</v>
      </c>
      <c r="T158" s="160">
        <f t="shared" si="2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78</v>
      </c>
      <c r="AY158" s="14" t="s">
        <v>163</v>
      </c>
      <c r="BE158" s="162">
        <f t="shared" si="24"/>
        <v>0</v>
      </c>
      <c r="BF158" s="162">
        <f t="shared" si="25"/>
        <v>0</v>
      </c>
      <c r="BG158" s="162">
        <f t="shared" si="26"/>
        <v>0</v>
      </c>
      <c r="BH158" s="162">
        <f t="shared" si="27"/>
        <v>0</v>
      </c>
      <c r="BI158" s="162">
        <f t="shared" si="28"/>
        <v>0</v>
      </c>
      <c r="BJ158" s="14" t="s">
        <v>84</v>
      </c>
      <c r="BK158" s="163">
        <f t="shared" si="29"/>
        <v>0</v>
      </c>
      <c r="BL158" s="14" t="s">
        <v>170</v>
      </c>
      <c r="BM158" s="161" t="s">
        <v>655</v>
      </c>
    </row>
    <row r="159" spans="1:65" s="2" customFormat="1" ht="14.5" customHeight="1">
      <c r="A159" s="28"/>
      <c r="B159" s="150"/>
      <c r="C159" s="151" t="s">
        <v>356</v>
      </c>
      <c r="D159" s="151" t="s">
        <v>166</v>
      </c>
      <c r="E159" s="152" t="s">
        <v>1397</v>
      </c>
      <c r="F159" s="153" t="s">
        <v>1398</v>
      </c>
      <c r="G159" s="154" t="s">
        <v>212</v>
      </c>
      <c r="H159" s="155">
        <v>0</v>
      </c>
      <c r="I159" s="155">
        <v>786.50000000000023</v>
      </c>
      <c r="J159" s="155">
        <f t="shared" si="20"/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si="21"/>
        <v>0</v>
      </c>
      <c r="Q159" s="159">
        <v>0</v>
      </c>
      <c r="R159" s="159">
        <f t="shared" si="22"/>
        <v>0</v>
      </c>
      <c r="S159" s="159">
        <v>0</v>
      </c>
      <c r="T159" s="160">
        <f t="shared" si="2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si="24"/>
        <v>0</v>
      </c>
      <c r="BF159" s="162">
        <f t="shared" si="25"/>
        <v>0</v>
      </c>
      <c r="BG159" s="162">
        <f t="shared" si="26"/>
        <v>0</v>
      </c>
      <c r="BH159" s="162">
        <f t="shared" si="27"/>
        <v>0</v>
      </c>
      <c r="BI159" s="162">
        <f t="shared" si="28"/>
        <v>0</v>
      </c>
      <c r="BJ159" s="14" t="s">
        <v>84</v>
      </c>
      <c r="BK159" s="163">
        <f t="shared" si="29"/>
        <v>0</v>
      </c>
      <c r="BL159" s="14" t="s">
        <v>170</v>
      </c>
      <c r="BM159" s="161" t="s">
        <v>659</v>
      </c>
    </row>
    <row r="160" spans="1:65" s="12" customFormat="1" ht="25.9" customHeight="1">
      <c r="B160" s="138"/>
      <c r="D160" s="139" t="s">
        <v>70</v>
      </c>
      <c r="E160" s="140" t="s">
        <v>1272</v>
      </c>
      <c r="F160" s="140" t="s">
        <v>1399</v>
      </c>
      <c r="J160" s="141">
        <f>BK160</f>
        <v>5838.25</v>
      </c>
      <c r="L160" s="138"/>
      <c r="M160" s="142"/>
      <c r="N160" s="143"/>
      <c r="O160" s="143"/>
      <c r="P160" s="144">
        <f>SUM(P161:P164)</f>
        <v>0</v>
      </c>
      <c r="Q160" s="143"/>
      <c r="R160" s="144">
        <f>SUM(R161:R164)</f>
        <v>0</v>
      </c>
      <c r="S160" s="143"/>
      <c r="T160" s="145">
        <f>SUM(T161:T164)</f>
        <v>0</v>
      </c>
      <c r="AR160" s="139" t="s">
        <v>78</v>
      </c>
      <c r="AT160" s="146" t="s">
        <v>70</v>
      </c>
      <c r="AU160" s="146" t="s">
        <v>71</v>
      </c>
      <c r="AY160" s="139" t="s">
        <v>163</v>
      </c>
      <c r="BK160" s="147">
        <f>SUM(BK161:BK164)</f>
        <v>5838.25</v>
      </c>
    </row>
    <row r="161" spans="1:65" s="2" customFormat="1" ht="14.5" customHeight="1">
      <c r="A161" s="28"/>
      <c r="B161" s="150"/>
      <c r="C161" s="151" t="s">
        <v>360</v>
      </c>
      <c r="D161" s="151" t="s">
        <v>166</v>
      </c>
      <c r="E161" s="152" t="s">
        <v>1400</v>
      </c>
      <c r="F161" s="153" t="s">
        <v>1401</v>
      </c>
      <c r="G161" s="154" t="s">
        <v>212</v>
      </c>
      <c r="H161" s="155">
        <v>0</v>
      </c>
      <c r="I161" s="155">
        <v>175.69200000000001</v>
      </c>
      <c r="J161" s="155">
        <f>ROUND(I161*H161,3)</f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>IF(N161="základná",J161,0)</f>
        <v>0</v>
      </c>
      <c r="BF161" s="162">
        <f>IF(N161="znížená",J161,0)</f>
        <v>0</v>
      </c>
      <c r="BG161" s="162">
        <f>IF(N161="zákl. prenesená",J161,0)</f>
        <v>0</v>
      </c>
      <c r="BH161" s="162">
        <f>IF(N161="zníž. prenesená",J161,0)</f>
        <v>0</v>
      </c>
      <c r="BI161" s="162">
        <f>IF(N161="nulová",J161,0)</f>
        <v>0</v>
      </c>
      <c r="BJ161" s="14" t="s">
        <v>84</v>
      </c>
      <c r="BK161" s="163">
        <f>ROUND(I161*H161,3)</f>
        <v>0</v>
      </c>
      <c r="BL161" s="14" t="s">
        <v>170</v>
      </c>
      <c r="BM161" s="161" t="s">
        <v>663</v>
      </c>
    </row>
    <row r="162" spans="1:65" s="2" customFormat="1" ht="14.5" customHeight="1">
      <c r="A162" s="28"/>
      <c r="B162" s="150"/>
      <c r="C162" s="151" t="s">
        <v>601</v>
      </c>
      <c r="D162" s="151" t="s">
        <v>166</v>
      </c>
      <c r="E162" s="152" t="s">
        <v>1402</v>
      </c>
      <c r="F162" s="153" t="s">
        <v>1403</v>
      </c>
      <c r="G162" s="154" t="s">
        <v>212</v>
      </c>
      <c r="H162" s="155">
        <v>8</v>
      </c>
      <c r="I162" s="155">
        <v>78.650000000000006</v>
      </c>
      <c r="J162" s="155">
        <f>ROUND(I162*H162,3)</f>
        <v>629.20000000000005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>IF(N162="základná",J162,0)</f>
        <v>0</v>
      </c>
      <c r="BF162" s="162">
        <f>IF(N162="znížená",J162,0)</f>
        <v>629.20000000000005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84</v>
      </c>
      <c r="BK162" s="163">
        <f>ROUND(I162*H162,3)</f>
        <v>629.20000000000005</v>
      </c>
      <c r="BL162" s="14" t="s">
        <v>170</v>
      </c>
      <c r="BM162" s="161" t="s">
        <v>503</v>
      </c>
    </row>
    <row r="163" spans="1:65" s="2" customFormat="1" ht="14.5" customHeight="1">
      <c r="A163" s="28"/>
      <c r="B163" s="150"/>
      <c r="C163" s="151" t="s">
        <v>209</v>
      </c>
      <c r="D163" s="151" t="s">
        <v>166</v>
      </c>
      <c r="E163" s="152" t="s">
        <v>1404</v>
      </c>
      <c r="F163" s="153" t="s">
        <v>1405</v>
      </c>
      <c r="G163" s="154" t="s">
        <v>212</v>
      </c>
      <c r="H163" s="155">
        <v>4</v>
      </c>
      <c r="I163" s="155">
        <v>54.45000000000001</v>
      </c>
      <c r="J163" s="155">
        <f>ROUND(I163*H163,3)</f>
        <v>217.8</v>
      </c>
      <c r="K163" s="156"/>
      <c r="L163" s="29"/>
      <c r="M163" s="157" t="s">
        <v>1</v>
      </c>
      <c r="N163" s="158" t="s">
        <v>37</v>
      </c>
      <c r="O163" s="159">
        <v>0</v>
      </c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61" t="s">
        <v>170</v>
      </c>
      <c r="AT163" s="161" t="s">
        <v>166</v>
      </c>
      <c r="AU163" s="161" t="s">
        <v>78</v>
      </c>
      <c r="AY163" s="14" t="s">
        <v>163</v>
      </c>
      <c r="BE163" s="162">
        <f>IF(N163="základná",J163,0)</f>
        <v>0</v>
      </c>
      <c r="BF163" s="162">
        <f>IF(N163="znížená",J163,0)</f>
        <v>217.8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84</v>
      </c>
      <c r="BK163" s="163">
        <f>ROUND(I163*H163,3)</f>
        <v>217.8</v>
      </c>
      <c r="BL163" s="14" t="s">
        <v>170</v>
      </c>
      <c r="BM163" s="161" t="s">
        <v>523</v>
      </c>
    </row>
    <row r="164" spans="1:65" s="2" customFormat="1" ht="14.5" customHeight="1">
      <c r="A164" s="28"/>
      <c r="B164" s="150"/>
      <c r="C164" s="151" t="s">
        <v>214</v>
      </c>
      <c r="D164" s="151" t="s">
        <v>166</v>
      </c>
      <c r="E164" s="152" t="s">
        <v>1406</v>
      </c>
      <c r="F164" s="153" t="s">
        <v>1407</v>
      </c>
      <c r="G164" s="154" t="s">
        <v>212</v>
      </c>
      <c r="H164" s="155">
        <v>33</v>
      </c>
      <c r="I164" s="155">
        <v>151.25</v>
      </c>
      <c r="J164" s="155">
        <f>ROUND(I164*H164,3)</f>
        <v>4991.25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78</v>
      </c>
      <c r="AY164" s="14" t="s">
        <v>163</v>
      </c>
      <c r="BE164" s="162">
        <f>IF(N164="základná",J164,0)</f>
        <v>0</v>
      </c>
      <c r="BF164" s="162">
        <f>IF(N164="znížená",J164,0)</f>
        <v>4991.25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84</v>
      </c>
      <c r="BK164" s="163">
        <f>ROUND(I164*H164,3)</f>
        <v>4991.25</v>
      </c>
      <c r="BL164" s="14" t="s">
        <v>170</v>
      </c>
      <c r="BM164" s="161" t="s">
        <v>533</v>
      </c>
    </row>
    <row r="165" spans="1:65" s="12" customFormat="1" ht="25.9" customHeight="1">
      <c r="B165" s="138"/>
      <c r="D165" s="139" t="s">
        <v>70</v>
      </c>
      <c r="E165" s="140" t="s">
        <v>1280</v>
      </c>
      <c r="F165" s="140" t="s">
        <v>1408</v>
      </c>
      <c r="J165" s="141">
        <f>BK165</f>
        <v>4325.344000000001</v>
      </c>
      <c r="L165" s="138"/>
      <c r="M165" s="142"/>
      <c r="N165" s="143"/>
      <c r="O165" s="143"/>
      <c r="P165" s="144">
        <f>SUM(P166:P192)</f>
        <v>0</v>
      </c>
      <c r="Q165" s="143"/>
      <c r="R165" s="144">
        <f>SUM(R166:R192)</f>
        <v>0</v>
      </c>
      <c r="S165" s="143"/>
      <c r="T165" s="145">
        <f>SUM(T166:T192)</f>
        <v>0</v>
      </c>
      <c r="AR165" s="139" t="s">
        <v>78</v>
      </c>
      <c r="AT165" s="146" t="s">
        <v>70</v>
      </c>
      <c r="AU165" s="146" t="s">
        <v>71</v>
      </c>
      <c r="AY165" s="139" t="s">
        <v>163</v>
      </c>
      <c r="BK165" s="147">
        <f>SUM(BK166:BK192)</f>
        <v>4325.344000000001</v>
      </c>
    </row>
    <row r="166" spans="1:65" s="2" customFormat="1" ht="14.5" customHeight="1">
      <c r="A166" s="28"/>
      <c r="B166" s="150"/>
      <c r="C166" s="151" t="s">
        <v>606</v>
      </c>
      <c r="D166" s="151" t="s">
        <v>166</v>
      </c>
      <c r="E166" s="152" t="s">
        <v>1409</v>
      </c>
      <c r="F166" s="153" t="s">
        <v>1410</v>
      </c>
      <c r="G166" s="154" t="s">
        <v>230</v>
      </c>
      <c r="H166" s="155">
        <v>0</v>
      </c>
      <c r="I166" s="155">
        <v>3.82</v>
      </c>
      <c r="J166" s="155">
        <f t="shared" ref="J166:J192" si="30">ROUND(I166*H166,3)</f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 t="shared" ref="P166:P192" si="31">O166*H166</f>
        <v>0</v>
      </c>
      <c r="Q166" s="159">
        <v>0</v>
      </c>
      <c r="R166" s="159">
        <f t="shared" ref="R166:R192" si="32">Q166*H166</f>
        <v>0</v>
      </c>
      <c r="S166" s="159">
        <v>0</v>
      </c>
      <c r="T166" s="160">
        <f t="shared" ref="T166:T192" si="33"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78</v>
      </c>
      <c r="AY166" s="14" t="s">
        <v>163</v>
      </c>
      <c r="BE166" s="162">
        <f t="shared" ref="BE166:BE192" si="34">IF(N166="základná",J166,0)</f>
        <v>0</v>
      </c>
      <c r="BF166" s="162">
        <f t="shared" ref="BF166:BF192" si="35">IF(N166="znížená",J166,0)</f>
        <v>0</v>
      </c>
      <c r="BG166" s="162">
        <f t="shared" ref="BG166:BG192" si="36">IF(N166="zákl. prenesená",J166,0)</f>
        <v>0</v>
      </c>
      <c r="BH166" s="162">
        <f t="shared" ref="BH166:BH192" si="37">IF(N166="zníž. prenesená",J166,0)</f>
        <v>0</v>
      </c>
      <c r="BI166" s="162">
        <f t="shared" ref="BI166:BI192" si="38">IF(N166="nulová",J166,0)</f>
        <v>0</v>
      </c>
      <c r="BJ166" s="14" t="s">
        <v>84</v>
      </c>
      <c r="BK166" s="163">
        <f t="shared" ref="BK166:BK192" si="39">ROUND(I166*H166,3)</f>
        <v>0</v>
      </c>
      <c r="BL166" s="14" t="s">
        <v>170</v>
      </c>
      <c r="BM166" s="161" t="s">
        <v>546</v>
      </c>
    </row>
    <row r="167" spans="1:65" s="2" customFormat="1" ht="14.5" customHeight="1">
      <c r="A167" s="28"/>
      <c r="B167" s="150"/>
      <c r="C167" s="151" t="s">
        <v>222</v>
      </c>
      <c r="D167" s="151" t="s">
        <v>166</v>
      </c>
      <c r="E167" s="152" t="s">
        <v>1411</v>
      </c>
      <c r="F167" s="153" t="s">
        <v>1412</v>
      </c>
      <c r="G167" s="154" t="s">
        <v>230</v>
      </c>
      <c r="H167" s="155">
        <v>50</v>
      </c>
      <c r="I167" s="155">
        <v>12.705</v>
      </c>
      <c r="J167" s="155">
        <f t="shared" si="30"/>
        <v>635.25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si="31"/>
        <v>0</v>
      </c>
      <c r="Q167" s="159">
        <v>0</v>
      </c>
      <c r="R167" s="159">
        <f t="shared" si="32"/>
        <v>0</v>
      </c>
      <c r="S167" s="159">
        <v>0</v>
      </c>
      <c r="T167" s="160">
        <f t="shared" si="3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78</v>
      </c>
      <c r="AY167" s="14" t="s">
        <v>163</v>
      </c>
      <c r="BE167" s="162">
        <f t="shared" si="34"/>
        <v>0</v>
      </c>
      <c r="BF167" s="162">
        <f t="shared" si="35"/>
        <v>635.25</v>
      </c>
      <c r="BG167" s="162">
        <f t="shared" si="36"/>
        <v>0</v>
      </c>
      <c r="BH167" s="162">
        <f t="shared" si="37"/>
        <v>0</v>
      </c>
      <c r="BI167" s="162">
        <f t="shared" si="38"/>
        <v>0</v>
      </c>
      <c r="BJ167" s="14" t="s">
        <v>84</v>
      </c>
      <c r="BK167" s="163">
        <f t="shared" si="39"/>
        <v>635.25</v>
      </c>
      <c r="BL167" s="14" t="s">
        <v>170</v>
      </c>
      <c r="BM167" s="161" t="s">
        <v>554</v>
      </c>
    </row>
    <row r="168" spans="1:65" s="2" customFormat="1" ht="14.5" customHeight="1">
      <c r="A168" s="28"/>
      <c r="B168" s="150"/>
      <c r="C168" s="151" t="s">
        <v>7</v>
      </c>
      <c r="D168" s="151" t="s">
        <v>166</v>
      </c>
      <c r="E168" s="152" t="s">
        <v>1413</v>
      </c>
      <c r="F168" s="153" t="s">
        <v>1414</v>
      </c>
      <c r="G168" s="154" t="s">
        <v>230</v>
      </c>
      <c r="H168" s="155">
        <v>0</v>
      </c>
      <c r="I168" s="155">
        <v>85</v>
      </c>
      <c r="J168" s="155">
        <f t="shared" si="30"/>
        <v>0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31"/>
        <v>0</v>
      </c>
      <c r="Q168" s="159">
        <v>0</v>
      </c>
      <c r="R168" s="159">
        <f t="shared" si="32"/>
        <v>0</v>
      </c>
      <c r="S168" s="159">
        <v>0</v>
      </c>
      <c r="T168" s="160">
        <f t="shared" si="3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78</v>
      </c>
      <c r="AY168" s="14" t="s">
        <v>163</v>
      </c>
      <c r="BE168" s="162">
        <f t="shared" si="34"/>
        <v>0</v>
      </c>
      <c r="BF168" s="162">
        <f t="shared" si="35"/>
        <v>0</v>
      </c>
      <c r="BG168" s="162">
        <f t="shared" si="36"/>
        <v>0</v>
      </c>
      <c r="BH168" s="162">
        <f t="shared" si="37"/>
        <v>0</v>
      </c>
      <c r="BI168" s="162">
        <f t="shared" si="38"/>
        <v>0</v>
      </c>
      <c r="BJ168" s="14" t="s">
        <v>84</v>
      </c>
      <c r="BK168" s="163">
        <f t="shared" si="39"/>
        <v>0</v>
      </c>
      <c r="BL168" s="14" t="s">
        <v>170</v>
      </c>
      <c r="BM168" s="161" t="s">
        <v>564</v>
      </c>
    </row>
    <row r="169" spans="1:65" s="2" customFormat="1" ht="14.5" customHeight="1">
      <c r="A169" s="28"/>
      <c r="B169" s="150"/>
      <c r="C169" s="151" t="s">
        <v>245</v>
      </c>
      <c r="D169" s="151" t="s">
        <v>166</v>
      </c>
      <c r="E169" s="152" t="s">
        <v>1415</v>
      </c>
      <c r="F169" s="153" t="s">
        <v>1416</v>
      </c>
      <c r="G169" s="154" t="s">
        <v>230</v>
      </c>
      <c r="H169" s="155">
        <v>0</v>
      </c>
      <c r="I169" s="155">
        <v>6.5</v>
      </c>
      <c r="J169" s="155">
        <f t="shared" si="30"/>
        <v>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 t="shared" si="31"/>
        <v>0</v>
      </c>
      <c r="Q169" s="159">
        <v>0</v>
      </c>
      <c r="R169" s="159">
        <f t="shared" si="32"/>
        <v>0</v>
      </c>
      <c r="S169" s="159">
        <v>0</v>
      </c>
      <c r="T169" s="160">
        <f t="shared" si="3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78</v>
      </c>
      <c r="AY169" s="14" t="s">
        <v>163</v>
      </c>
      <c r="BE169" s="162">
        <f t="shared" si="34"/>
        <v>0</v>
      </c>
      <c r="BF169" s="162">
        <f t="shared" si="35"/>
        <v>0</v>
      </c>
      <c r="BG169" s="162">
        <f t="shared" si="36"/>
        <v>0</v>
      </c>
      <c r="BH169" s="162">
        <f t="shared" si="37"/>
        <v>0</v>
      </c>
      <c r="BI169" s="162">
        <f t="shared" si="38"/>
        <v>0</v>
      </c>
      <c r="BJ169" s="14" t="s">
        <v>84</v>
      </c>
      <c r="BK169" s="163">
        <f t="shared" si="39"/>
        <v>0</v>
      </c>
      <c r="BL169" s="14" t="s">
        <v>170</v>
      </c>
      <c r="BM169" s="161" t="s">
        <v>574</v>
      </c>
    </row>
    <row r="170" spans="1:65" s="2" customFormat="1" ht="14.5" customHeight="1">
      <c r="A170" s="28"/>
      <c r="B170" s="150"/>
      <c r="C170" s="151" t="s">
        <v>249</v>
      </c>
      <c r="D170" s="151" t="s">
        <v>166</v>
      </c>
      <c r="E170" s="152" t="s">
        <v>1417</v>
      </c>
      <c r="F170" s="153" t="s">
        <v>1418</v>
      </c>
      <c r="G170" s="154" t="s">
        <v>230</v>
      </c>
      <c r="H170" s="155">
        <v>0</v>
      </c>
      <c r="I170" s="155">
        <v>2.2000000000000002</v>
      </c>
      <c r="J170" s="155">
        <f t="shared" si="30"/>
        <v>0</v>
      </c>
      <c r="K170" s="156"/>
      <c r="L170" s="29"/>
      <c r="M170" s="157" t="s">
        <v>1</v>
      </c>
      <c r="N170" s="158" t="s">
        <v>37</v>
      </c>
      <c r="O170" s="159">
        <v>0</v>
      </c>
      <c r="P170" s="159">
        <f t="shared" si="31"/>
        <v>0</v>
      </c>
      <c r="Q170" s="159">
        <v>0</v>
      </c>
      <c r="R170" s="159">
        <f t="shared" si="32"/>
        <v>0</v>
      </c>
      <c r="S170" s="159">
        <v>0</v>
      </c>
      <c r="T170" s="160">
        <f t="shared" si="3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61" t="s">
        <v>170</v>
      </c>
      <c r="AT170" s="161" t="s">
        <v>166</v>
      </c>
      <c r="AU170" s="161" t="s">
        <v>78</v>
      </c>
      <c r="AY170" s="14" t="s">
        <v>163</v>
      </c>
      <c r="BE170" s="162">
        <f t="shared" si="34"/>
        <v>0</v>
      </c>
      <c r="BF170" s="162">
        <f t="shared" si="35"/>
        <v>0</v>
      </c>
      <c r="BG170" s="162">
        <f t="shared" si="36"/>
        <v>0</v>
      </c>
      <c r="BH170" s="162">
        <f t="shared" si="37"/>
        <v>0</v>
      </c>
      <c r="BI170" s="162">
        <f t="shared" si="38"/>
        <v>0</v>
      </c>
      <c r="BJ170" s="14" t="s">
        <v>84</v>
      </c>
      <c r="BK170" s="163">
        <f t="shared" si="39"/>
        <v>0</v>
      </c>
      <c r="BL170" s="14" t="s">
        <v>170</v>
      </c>
      <c r="BM170" s="161" t="s">
        <v>218</v>
      </c>
    </row>
    <row r="171" spans="1:65" s="2" customFormat="1" ht="14.5" customHeight="1">
      <c r="A171" s="28"/>
      <c r="B171" s="150"/>
      <c r="C171" s="151" t="s">
        <v>253</v>
      </c>
      <c r="D171" s="151" t="s">
        <v>166</v>
      </c>
      <c r="E171" s="152" t="s">
        <v>1419</v>
      </c>
      <c r="F171" s="153" t="s">
        <v>1420</v>
      </c>
      <c r="G171" s="154" t="s">
        <v>230</v>
      </c>
      <c r="H171" s="155">
        <v>0</v>
      </c>
      <c r="I171" s="155">
        <v>2.5</v>
      </c>
      <c r="J171" s="155">
        <f t="shared" si="30"/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 t="shared" si="31"/>
        <v>0</v>
      </c>
      <c r="Q171" s="159">
        <v>0</v>
      </c>
      <c r="R171" s="159">
        <f t="shared" si="32"/>
        <v>0</v>
      </c>
      <c r="S171" s="159">
        <v>0</v>
      </c>
      <c r="T171" s="160">
        <f t="shared" si="3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78</v>
      </c>
      <c r="AY171" s="14" t="s">
        <v>163</v>
      </c>
      <c r="BE171" s="162">
        <f t="shared" si="34"/>
        <v>0</v>
      </c>
      <c r="BF171" s="162">
        <f t="shared" si="35"/>
        <v>0</v>
      </c>
      <c r="BG171" s="162">
        <f t="shared" si="36"/>
        <v>0</v>
      </c>
      <c r="BH171" s="162">
        <f t="shared" si="37"/>
        <v>0</v>
      </c>
      <c r="BI171" s="162">
        <f t="shared" si="38"/>
        <v>0</v>
      </c>
      <c r="BJ171" s="14" t="s">
        <v>84</v>
      </c>
      <c r="BK171" s="163">
        <f t="shared" si="39"/>
        <v>0</v>
      </c>
      <c r="BL171" s="14" t="s">
        <v>170</v>
      </c>
      <c r="BM171" s="161" t="s">
        <v>772</v>
      </c>
    </row>
    <row r="172" spans="1:65" s="2" customFormat="1" ht="14.5" customHeight="1">
      <c r="A172" s="28"/>
      <c r="B172" s="150"/>
      <c r="C172" s="151" t="s">
        <v>257</v>
      </c>
      <c r="D172" s="151" t="s">
        <v>166</v>
      </c>
      <c r="E172" s="152" t="s">
        <v>1421</v>
      </c>
      <c r="F172" s="153" t="s">
        <v>1422</v>
      </c>
      <c r="G172" s="154" t="s">
        <v>230</v>
      </c>
      <c r="H172" s="155">
        <v>0</v>
      </c>
      <c r="I172" s="155">
        <v>2.7</v>
      </c>
      <c r="J172" s="155">
        <f t="shared" si="30"/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 t="shared" si="31"/>
        <v>0</v>
      </c>
      <c r="Q172" s="159">
        <v>0</v>
      </c>
      <c r="R172" s="159">
        <f t="shared" si="32"/>
        <v>0</v>
      </c>
      <c r="S172" s="159">
        <v>0</v>
      </c>
      <c r="T172" s="160">
        <f t="shared" si="3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78</v>
      </c>
      <c r="AY172" s="14" t="s">
        <v>163</v>
      </c>
      <c r="BE172" s="162">
        <f t="shared" si="34"/>
        <v>0</v>
      </c>
      <c r="BF172" s="162">
        <f t="shared" si="35"/>
        <v>0</v>
      </c>
      <c r="BG172" s="162">
        <f t="shared" si="36"/>
        <v>0</v>
      </c>
      <c r="BH172" s="162">
        <f t="shared" si="37"/>
        <v>0</v>
      </c>
      <c r="BI172" s="162">
        <f t="shared" si="38"/>
        <v>0</v>
      </c>
      <c r="BJ172" s="14" t="s">
        <v>84</v>
      </c>
      <c r="BK172" s="163">
        <f t="shared" si="39"/>
        <v>0</v>
      </c>
      <c r="BL172" s="14" t="s">
        <v>170</v>
      </c>
      <c r="BM172" s="161" t="s">
        <v>333</v>
      </c>
    </row>
    <row r="173" spans="1:65" s="2" customFormat="1" ht="14.5" customHeight="1">
      <c r="A173" s="28"/>
      <c r="B173" s="150"/>
      <c r="C173" s="151" t="s">
        <v>261</v>
      </c>
      <c r="D173" s="151" t="s">
        <v>166</v>
      </c>
      <c r="E173" s="152" t="s">
        <v>1423</v>
      </c>
      <c r="F173" s="153" t="s">
        <v>1424</v>
      </c>
      <c r="G173" s="154" t="s">
        <v>230</v>
      </c>
      <c r="H173" s="155">
        <v>0</v>
      </c>
      <c r="I173" s="155">
        <v>1.85</v>
      </c>
      <c r="J173" s="155">
        <f t="shared" si="30"/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 t="shared" si="31"/>
        <v>0</v>
      </c>
      <c r="Q173" s="159">
        <v>0</v>
      </c>
      <c r="R173" s="159">
        <f t="shared" si="32"/>
        <v>0</v>
      </c>
      <c r="S173" s="159">
        <v>0</v>
      </c>
      <c r="T173" s="160">
        <f t="shared" si="3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78</v>
      </c>
      <c r="AY173" s="14" t="s">
        <v>163</v>
      </c>
      <c r="BE173" s="162">
        <f t="shared" si="34"/>
        <v>0</v>
      </c>
      <c r="BF173" s="162">
        <f t="shared" si="35"/>
        <v>0</v>
      </c>
      <c r="BG173" s="162">
        <f t="shared" si="36"/>
        <v>0</v>
      </c>
      <c r="BH173" s="162">
        <f t="shared" si="37"/>
        <v>0</v>
      </c>
      <c r="BI173" s="162">
        <f t="shared" si="38"/>
        <v>0</v>
      </c>
      <c r="BJ173" s="14" t="s">
        <v>84</v>
      </c>
      <c r="BK173" s="163">
        <f t="shared" si="39"/>
        <v>0</v>
      </c>
      <c r="BL173" s="14" t="s">
        <v>170</v>
      </c>
      <c r="BM173" s="161" t="s">
        <v>296</v>
      </c>
    </row>
    <row r="174" spans="1:65" s="2" customFormat="1" ht="14.5" customHeight="1">
      <c r="A174" s="28"/>
      <c r="B174" s="150"/>
      <c r="C174" s="151" t="s">
        <v>265</v>
      </c>
      <c r="D174" s="151" t="s">
        <v>166</v>
      </c>
      <c r="E174" s="152" t="s">
        <v>1425</v>
      </c>
      <c r="F174" s="153" t="s">
        <v>1426</v>
      </c>
      <c r="G174" s="154" t="s">
        <v>230</v>
      </c>
      <c r="H174" s="155">
        <v>0</v>
      </c>
      <c r="I174" s="155">
        <v>1.27</v>
      </c>
      <c r="J174" s="155">
        <f t="shared" si="30"/>
        <v>0</v>
      </c>
      <c r="K174" s="156"/>
      <c r="L174" s="29"/>
      <c r="M174" s="157" t="s">
        <v>1</v>
      </c>
      <c r="N174" s="158" t="s">
        <v>37</v>
      </c>
      <c r="O174" s="159">
        <v>0</v>
      </c>
      <c r="P174" s="159">
        <f t="shared" si="31"/>
        <v>0</v>
      </c>
      <c r="Q174" s="159">
        <v>0</v>
      </c>
      <c r="R174" s="159">
        <f t="shared" si="32"/>
        <v>0</v>
      </c>
      <c r="S174" s="159">
        <v>0</v>
      </c>
      <c r="T174" s="160">
        <f t="shared" si="3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61" t="s">
        <v>170</v>
      </c>
      <c r="AT174" s="161" t="s">
        <v>166</v>
      </c>
      <c r="AU174" s="161" t="s">
        <v>78</v>
      </c>
      <c r="AY174" s="14" t="s">
        <v>163</v>
      </c>
      <c r="BE174" s="162">
        <f t="shared" si="34"/>
        <v>0</v>
      </c>
      <c r="BF174" s="162">
        <f t="shared" si="35"/>
        <v>0</v>
      </c>
      <c r="BG174" s="162">
        <f t="shared" si="36"/>
        <v>0</v>
      </c>
      <c r="BH174" s="162">
        <f t="shared" si="37"/>
        <v>0</v>
      </c>
      <c r="BI174" s="162">
        <f t="shared" si="38"/>
        <v>0</v>
      </c>
      <c r="BJ174" s="14" t="s">
        <v>84</v>
      </c>
      <c r="BK174" s="163">
        <f t="shared" si="39"/>
        <v>0</v>
      </c>
      <c r="BL174" s="14" t="s">
        <v>170</v>
      </c>
      <c r="BM174" s="161" t="s">
        <v>429</v>
      </c>
    </row>
    <row r="175" spans="1:65" s="2" customFormat="1" ht="14.5" customHeight="1">
      <c r="A175" s="28"/>
      <c r="B175" s="150"/>
      <c r="C175" s="151" t="s">
        <v>269</v>
      </c>
      <c r="D175" s="151" t="s">
        <v>166</v>
      </c>
      <c r="E175" s="152" t="s">
        <v>1427</v>
      </c>
      <c r="F175" s="153" t="s">
        <v>1428</v>
      </c>
      <c r="G175" s="154" t="s">
        <v>230</v>
      </c>
      <c r="H175" s="155">
        <v>0</v>
      </c>
      <c r="I175" s="155">
        <v>0.82</v>
      </c>
      <c r="J175" s="155">
        <f t="shared" si="30"/>
        <v>0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 t="shared" si="31"/>
        <v>0</v>
      </c>
      <c r="Q175" s="159">
        <v>0</v>
      </c>
      <c r="R175" s="159">
        <f t="shared" si="32"/>
        <v>0</v>
      </c>
      <c r="S175" s="159">
        <v>0</v>
      </c>
      <c r="T175" s="160">
        <f t="shared" si="33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 t="shared" si="34"/>
        <v>0</v>
      </c>
      <c r="BF175" s="162">
        <f t="shared" si="35"/>
        <v>0</v>
      </c>
      <c r="BG175" s="162">
        <f t="shared" si="36"/>
        <v>0</v>
      </c>
      <c r="BH175" s="162">
        <f t="shared" si="37"/>
        <v>0</v>
      </c>
      <c r="BI175" s="162">
        <f t="shared" si="38"/>
        <v>0</v>
      </c>
      <c r="BJ175" s="14" t="s">
        <v>84</v>
      </c>
      <c r="BK175" s="163">
        <f t="shared" si="39"/>
        <v>0</v>
      </c>
      <c r="BL175" s="14" t="s">
        <v>170</v>
      </c>
      <c r="BM175" s="161" t="s">
        <v>172</v>
      </c>
    </row>
    <row r="176" spans="1:65" s="2" customFormat="1" ht="14.5" customHeight="1">
      <c r="A176" s="28"/>
      <c r="B176" s="150"/>
      <c r="C176" s="151" t="s">
        <v>273</v>
      </c>
      <c r="D176" s="151" t="s">
        <v>166</v>
      </c>
      <c r="E176" s="152" t="s">
        <v>1429</v>
      </c>
      <c r="F176" s="153" t="s">
        <v>1430</v>
      </c>
      <c r="G176" s="154" t="s">
        <v>230</v>
      </c>
      <c r="H176" s="155">
        <v>0</v>
      </c>
      <c r="I176" s="155">
        <v>0.49</v>
      </c>
      <c r="J176" s="155">
        <f t="shared" si="30"/>
        <v>0</v>
      </c>
      <c r="K176" s="156"/>
      <c r="L176" s="29"/>
      <c r="M176" s="157" t="s">
        <v>1</v>
      </c>
      <c r="N176" s="158" t="s">
        <v>37</v>
      </c>
      <c r="O176" s="159">
        <v>0</v>
      </c>
      <c r="P176" s="159">
        <f t="shared" si="31"/>
        <v>0</v>
      </c>
      <c r="Q176" s="159">
        <v>0</v>
      </c>
      <c r="R176" s="159">
        <f t="shared" si="32"/>
        <v>0</v>
      </c>
      <c r="S176" s="159">
        <v>0</v>
      </c>
      <c r="T176" s="160">
        <f t="shared" si="33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61" t="s">
        <v>170</v>
      </c>
      <c r="AT176" s="161" t="s">
        <v>166</v>
      </c>
      <c r="AU176" s="161" t="s">
        <v>78</v>
      </c>
      <c r="AY176" s="14" t="s">
        <v>163</v>
      </c>
      <c r="BE176" s="162">
        <f t="shared" si="34"/>
        <v>0</v>
      </c>
      <c r="BF176" s="162">
        <f t="shared" si="35"/>
        <v>0</v>
      </c>
      <c r="BG176" s="162">
        <f t="shared" si="36"/>
        <v>0</v>
      </c>
      <c r="BH176" s="162">
        <f t="shared" si="37"/>
        <v>0</v>
      </c>
      <c r="BI176" s="162">
        <f t="shared" si="38"/>
        <v>0</v>
      </c>
      <c r="BJ176" s="14" t="s">
        <v>84</v>
      </c>
      <c r="BK176" s="163">
        <f t="shared" si="39"/>
        <v>0</v>
      </c>
      <c r="BL176" s="14" t="s">
        <v>170</v>
      </c>
      <c r="BM176" s="161" t="s">
        <v>185</v>
      </c>
    </row>
    <row r="177" spans="1:65" s="2" customFormat="1" ht="14.5" customHeight="1">
      <c r="A177" s="28"/>
      <c r="B177" s="150"/>
      <c r="C177" s="151" t="s">
        <v>277</v>
      </c>
      <c r="D177" s="151" t="s">
        <v>166</v>
      </c>
      <c r="E177" s="152" t="s">
        <v>1431</v>
      </c>
      <c r="F177" s="153" t="s">
        <v>1432</v>
      </c>
      <c r="G177" s="154" t="s">
        <v>230</v>
      </c>
      <c r="H177" s="155">
        <v>550</v>
      </c>
      <c r="I177" s="155">
        <v>2.1779999999999999</v>
      </c>
      <c r="J177" s="155">
        <f t="shared" si="30"/>
        <v>1197.9000000000001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 t="shared" si="31"/>
        <v>0</v>
      </c>
      <c r="Q177" s="159">
        <v>0</v>
      </c>
      <c r="R177" s="159">
        <f t="shared" si="32"/>
        <v>0</v>
      </c>
      <c r="S177" s="159">
        <v>0</v>
      </c>
      <c r="T177" s="160">
        <f t="shared" si="33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78</v>
      </c>
      <c r="AY177" s="14" t="s">
        <v>163</v>
      </c>
      <c r="BE177" s="162">
        <f t="shared" si="34"/>
        <v>0</v>
      </c>
      <c r="BF177" s="162">
        <f t="shared" si="35"/>
        <v>1197.9000000000001</v>
      </c>
      <c r="BG177" s="162">
        <f t="shared" si="36"/>
        <v>0</v>
      </c>
      <c r="BH177" s="162">
        <f t="shared" si="37"/>
        <v>0</v>
      </c>
      <c r="BI177" s="162">
        <f t="shared" si="38"/>
        <v>0</v>
      </c>
      <c r="BJ177" s="14" t="s">
        <v>84</v>
      </c>
      <c r="BK177" s="163">
        <f t="shared" si="39"/>
        <v>1197.9000000000001</v>
      </c>
      <c r="BL177" s="14" t="s">
        <v>170</v>
      </c>
      <c r="BM177" s="161" t="s">
        <v>194</v>
      </c>
    </row>
    <row r="178" spans="1:65" s="2" customFormat="1" ht="14.5" customHeight="1">
      <c r="A178" s="28"/>
      <c r="B178" s="150"/>
      <c r="C178" s="151" t="s">
        <v>281</v>
      </c>
      <c r="D178" s="151" t="s">
        <v>166</v>
      </c>
      <c r="E178" s="152" t="s">
        <v>1433</v>
      </c>
      <c r="F178" s="153" t="s">
        <v>1434</v>
      </c>
      <c r="G178" s="154" t="s">
        <v>230</v>
      </c>
      <c r="H178" s="155">
        <v>350</v>
      </c>
      <c r="I178" s="155">
        <v>1.452</v>
      </c>
      <c r="J178" s="155">
        <f t="shared" si="30"/>
        <v>508.2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 t="shared" si="31"/>
        <v>0</v>
      </c>
      <c r="Q178" s="159">
        <v>0</v>
      </c>
      <c r="R178" s="159">
        <f t="shared" si="32"/>
        <v>0</v>
      </c>
      <c r="S178" s="159">
        <v>0</v>
      </c>
      <c r="T178" s="160">
        <f t="shared" si="33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78</v>
      </c>
      <c r="AY178" s="14" t="s">
        <v>163</v>
      </c>
      <c r="BE178" s="162">
        <f t="shared" si="34"/>
        <v>0</v>
      </c>
      <c r="BF178" s="162">
        <f t="shared" si="35"/>
        <v>508.2</v>
      </c>
      <c r="BG178" s="162">
        <f t="shared" si="36"/>
        <v>0</v>
      </c>
      <c r="BH178" s="162">
        <f t="shared" si="37"/>
        <v>0</v>
      </c>
      <c r="BI178" s="162">
        <f t="shared" si="38"/>
        <v>0</v>
      </c>
      <c r="BJ178" s="14" t="s">
        <v>84</v>
      </c>
      <c r="BK178" s="163">
        <f t="shared" si="39"/>
        <v>508.2</v>
      </c>
      <c r="BL178" s="14" t="s">
        <v>170</v>
      </c>
      <c r="BM178" s="161" t="s">
        <v>227</v>
      </c>
    </row>
    <row r="179" spans="1:65" s="2" customFormat="1" ht="14.5" customHeight="1">
      <c r="A179" s="28"/>
      <c r="B179" s="150"/>
      <c r="C179" s="151" t="s">
        <v>288</v>
      </c>
      <c r="D179" s="151" t="s">
        <v>166</v>
      </c>
      <c r="E179" s="152" t="s">
        <v>1435</v>
      </c>
      <c r="F179" s="153" t="s">
        <v>1436</v>
      </c>
      <c r="G179" s="154" t="s">
        <v>230</v>
      </c>
      <c r="H179" s="155">
        <v>0</v>
      </c>
      <c r="I179" s="155">
        <v>1.7</v>
      </c>
      <c r="J179" s="155">
        <f t="shared" si="30"/>
        <v>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 t="shared" si="31"/>
        <v>0</v>
      </c>
      <c r="Q179" s="159">
        <v>0</v>
      </c>
      <c r="R179" s="159">
        <f t="shared" si="32"/>
        <v>0</v>
      </c>
      <c r="S179" s="159">
        <v>0</v>
      </c>
      <c r="T179" s="160">
        <f t="shared" si="33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78</v>
      </c>
      <c r="AY179" s="14" t="s">
        <v>163</v>
      </c>
      <c r="BE179" s="162">
        <f t="shared" si="34"/>
        <v>0</v>
      </c>
      <c r="BF179" s="162">
        <f t="shared" si="35"/>
        <v>0</v>
      </c>
      <c r="BG179" s="162">
        <f t="shared" si="36"/>
        <v>0</v>
      </c>
      <c r="BH179" s="162">
        <f t="shared" si="37"/>
        <v>0</v>
      </c>
      <c r="BI179" s="162">
        <f t="shared" si="38"/>
        <v>0</v>
      </c>
      <c r="BJ179" s="14" t="s">
        <v>84</v>
      </c>
      <c r="BK179" s="163">
        <f t="shared" si="39"/>
        <v>0</v>
      </c>
      <c r="BL179" s="14" t="s">
        <v>170</v>
      </c>
      <c r="BM179" s="161" t="s">
        <v>236</v>
      </c>
    </row>
    <row r="180" spans="1:65" s="2" customFormat="1" ht="14.5" customHeight="1">
      <c r="A180" s="28"/>
      <c r="B180" s="150"/>
      <c r="C180" s="151" t="s">
        <v>292</v>
      </c>
      <c r="D180" s="151" t="s">
        <v>166</v>
      </c>
      <c r="E180" s="152" t="s">
        <v>1437</v>
      </c>
      <c r="F180" s="153" t="s">
        <v>1438</v>
      </c>
      <c r="G180" s="154" t="s">
        <v>230</v>
      </c>
      <c r="H180" s="155">
        <v>0</v>
      </c>
      <c r="I180" s="155">
        <v>0.37</v>
      </c>
      <c r="J180" s="155">
        <f t="shared" si="30"/>
        <v>0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 t="shared" si="31"/>
        <v>0</v>
      </c>
      <c r="Q180" s="159">
        <v>0</v>
      </c>
      <c r="R180" s="159">
        <f t="shared" si="32"/>
        <v>0</v>
      </c>
      <c r="S180" s="159">
        <v>0</v>
      </c>
      <c r="T180" s="160">
        <f t="shared" si="33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78</v>
      </c>
      <c r="AY180" s="14" t="s">
        <v>163</v>
      </c>
      <c r="BE180" s="162">
        <f t="shared" si="34"/>
        <v>0</v>
      </c>
      <c r="BF180" s="162">
        <f t="shared" si="35"/>
        <v>0</v>
      </c>
      <c r="BG180" s="162">
        <f t="shared" si="36"/>
        <v>0</v>
      </c>
      <c r="BH180" s="162">
        <f t="shared" si="37"/>
        <v>0</v>
      </c>
      <c r="BI180" s="162">
        <f t="shared" si="38"/>
        <v>0</v>
      </c>
      <c r="BJ180" s="14" t="s">
        <v>84</v>
      </c>
      <c r="BK180" s="163">
        <f t="shared" si="39"/>
        <v>0</v>
      </c>
      <c r="BL180" s="14" t="s">
        <v>170</v>
      </c>
      <c r="BM180" s="161" t="s">
        <v>304</v>
      </c>
    </row>
    <row r="181" spans="1:65" s="2" customFormat="1" ht="14.5" customHeight="1">
      <c r="A181" s="28"/>
      <c r="B181" s="150"/>
      <c r="C181" s="151" t="s">
        <v>622</v>
      </c>
      <c r="D181" s="151" t="s">
        <v>166</v>
      </c>
      <c r="E181" s="152" t="s">
        <v>1439</v>
      </c>
      <c r="F181" s="153" t="s">
        <v>1440</v>
      </c>
      <c r="G181" s="154" t="s">
        <v>230</v>
      </c>
      <c r="H181" s="155">
        <v>0</v>
      </c>
      <c r="I181" s="155">
        <v>0.31</v>
      </c>
      <c r="J181" s="155">
        <f t="shared" si="30"/>
        <v>0</v>
      </c>
      <c r="K181" s="156"/>
      <c r="L181" s="29"/>
      <c r="M181" s="157" t="s">
        <v>1</v>
      </c>
      <c r="N181" s="158" t="s">
        <v>37</v>
      </c>
      <c r="O181" s="159">
        <v>0</v>
      </c>
      <c r="P181" s="159">
        <f t="shared" si="31"/>
        <v>0</v>
      </c>
      <c r="Q181" s="159">
        <v>0</v>
      </c>
      <c r="R181" s="159">
        <f t="shared" si="32"/>
        <v>0</v>
      </c>
      <c r="S181" s="159">
        <v>0</v>
      </c>
      <c r="T181" s="160">
        <f t="shared" si="33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61" t="s">
        <v>170</v>
      </c>
      <c r="AT181" s="161" t="s">
        <v>166</v>
      </c>
      <c r="AU181" s="161" t="s">
        <v>78</v>
      </c>
      <c r="AY181" s="14" t="s">
        <v>163</v>
      </c>
      <c r="BE181" s="162">
        <f t="shared" si="34"/>
        <v>0</v>
      </c>
      <c r="BF181" s="162">
        <f t="shared" si="35"/>
        <v>0</v>
      </c>
      <c r="BG181" s="162">
        <f t="shared" si="36"/>
        <v>0</v>
      </c>
      <c r="BH181" s="162">
        <f t="shared" si="37"/>
        <v>0</v>
      </c>
      <c r="BI181" s="162">
        <f t="shared" si="38"/>
        <v>0</v>
      </c>
      <c r="BJ181" s="14" t="s">
        <v>84</v>
      </c>
      <c r="BK181" s="163">
        <f t="shared" si="39"/>
        <v>0</v>
      </c>
      <c r="BL181" s="14" t="s">
        <v>170</v>
      </c>
      <c r="BM181" s="161" t="s">
        <v>793</v>
      </c>
    </row>
    <row r="182" spans="1:65" s="2" customFormat="1" ht="14.5" customHeight="1">
      <c r="A182" s="28"/>
      <c r="B182" s="150"/>
      <c r="C182" s="151" t="s">
        <v>624</v>
      </c>
      <c r="D182" s="151" t="s">
        <v>166</v>
      </c>
      <c r="E182" s="152" t="s">
        <v>1441</v>
      </c>
      <c r="F182" s="153" t="s">
        <v>1442</v>
      </c>
      <c r="G182" s="154" t="s">
        <v>230</v>
      </c>
      <c r="H182" s="155">
        <v>650</v>
      </c>
      <c r="I182" s="155">
        <v>1.0409999999999999</v>
      </c>
      <c r="J182" s="155">
        <f t="shared" si="30"/>
        <v>676.65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 t="shared" si="31"/>
        <v>0</v>
      </c>
      <c r="Q182" s="159">
        <v>0</v>
      </c>
      <c r="R182" s="159">
        <f t="shared" si="32"/>
        <v>0</v>
      </c>
      <c r="S182" s="159">
        <v>0</v>
      </c>
      <c r="T182" s="160">
        <f t="shared" si="33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78</v>
      </c>
      <c r="AY182" s="14" t="s">
        <v>163</v>
      </c>
      <c r="BE182" s="162">
        <f t="shared" si="34"/>
        <v>0</v>
      </c>
      <c r="BF182" s="162">
        <f t="shared" si="35"/>
        <v>676.65</v>
      </c>
      <c r="BG182" s="162">
        <f t="shared" si="36"/>
        <v>0</v>
      </c>
      <c r="BH182" s="162">
        <f t="shared" si="37"/>
        <v>0</v>
      </c>
      <c r="BI182" s="162">
        <f t="shared" si="38"/>
        <v>0</v>
      </c>
      <c r="BJ182" s="14" t="s">
        <v>84</v>
      </c>
      <c r="BK182" s="163">
        <f t="shared" si="39"/>
        <v>676.65</v>
      </c>
      <c r="BL182" s="14" t="s">
        <v>170</v>
      </c>
      <c r="BM182" s="161" t="s">
        <v>796</v>
      </c>
    </row>
    <row r="183" spans="1:65" s="2" customFormat="1" ht="14.5" customHeight="1">
      <c r="A183" s="28"/>
      <c r="B183" s="150"/>
      <c r="C183" s="151" t="s">
        <v>310</v>
      </c>
      <c r="D183" s="151" t="s">
        <v>166</v>
      </c>
      <c r="E183" s="152" t="s">
        <v>1443</v>
      </c>
      <c r="F183" s="153" t="s">
        <v>1444</v>
      </c>
      <c r="G183" s="154" t="s">
        <v>212</v>
      </c>
      <c r="H183" s="155">
        <v>2</v>
      </c>
      <c r="I183" s="155">
        <v>0.72599999999999998</v>
      </c>
      <c r="J183" s="155">
        <f t="shared" si="30"/>
        <v>1.452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 t="shared" si="31"/>
        <v>0</v>
      </c>
      <c r="Q183" s="159">
        <v>0</v>
      </c>
      <c r="R183" s="159">
        <f t="shared" si="32"/>
        <v>0</v>
      </c>
      <c r="S183" s="159">
        <v>0</v>
      </c>
      <c r="T183" s="160">
        <f t="shared" si="33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 t="shared" si="34"/>
        <v>0</v>
      </c>
      <c r="BF183" s="162">
        <f t="shared" si="35"/>
        <v>1.452</v>
      </c>
      <c r="BG183" s="162">
        <f t="shared" si="36"/>
        <v>0</v>
      </c>
      <c r="BH183" s="162">
        <f t="shared" si="37"/>
        <v>0</v>
      </c>
      <c r="BI183" s="162">
        <f t="shared" si="38"/>
        <v>0</v>
      </c>
      <c r="BJ183" s="14" t="s">
        <v>84</v>
      </c>
      <c r="BK183" s="163">
        <f t="shared" si="39"/>
        <v>1.452</v>
      </c>
      <c r="BL183" s="14" t="s">
        <v>170</v>
      </c>
      <c r="BM183" s="161" t="s">
        <v>799</v>
      </c>
    </row>
    <row r="184" spans="1:65" s="2" customFormat="1" ht="14.5" customHeight="1">
      <c r="A184" s="28"/>
      <c r="B184" s="150"/>
      <c r="C184" s="151" t="s">
        <v>366</v>
      </c>
      <c r="D184" s="151" t="s">
        <v>166</v>
      </c>
      <c r="E184" s="152" t="s">
        <v>1445</v>
      </c>
      <c r="F184" s="153" t="s">
        <v>1446</v>
      </c>
      <c r="G184" s="154" t="s">
        <v>212</v>
      </c>
      <c r="H184" s="155">
        <v>20</v>
      </c>
      <c r="I184" s="155">
        <v>0.42399999999999999</v>
      </c>
      <c r="J184" s="155">
        <f t="shared" si="30"/>
        <v>8.48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 t="shared" si="31"/>
        <v>0</v>
      </c>
      <c r="Q184" s="159">
        <v>0</v>
      </c>
      <c r="R184" s="159">
        <f t="shared" si="32"/>
        <v>0</v>
      </c>
      <c r="S184" s="159">
        <v>0</v>
      </c>
      <c r="T184" s="160">
        <f t="shared" si="33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78</v>
      </c>
      <c r="AY184" s="14" t="s">
        <v>163</v>
      </c>
      <c r="BE184" s="162">
        <f t="shared" si="34"/>
        <v>0</v>
      </c>
      <c r="BF184" s="162">
        <f t="shared" si="35"/>
        <v>8.48</v>
      </c>
      <c r="BG184" s="162">
        <f t="shared" si="36"/>
        <v>0</v>
      </c>
      <c r="BH184" s="162">
        <f t="shared" si="37"/>
        <v>0</v>
      </c>
      <c r="BI184" s="162">
        <f t="shared" si="38"/>
        <v>0</v>
      </c>
      <c r="BJ184" s="14" t="s">
        <v>84</v>
      </c>
      <c r="BK184" s="163">
        <f t="shared" si="39"/>
        <v>8.48</v>
      </c>
      <c r="BL184" s="14" t="s">
        <v>170</v>
      </c>
      <c r="BM184" s="161" t="s">
        <v>802</v>
      </c>
    </row>
    <row r="185" spans="1:65" s="2" customFormat="1" ht="14.5" customHeight="1">
      <c r="A185" s="28"/>
      <c r="B185" s="150"/>
      <c r="C185" s="151" t="s">
        <v>374</v>
      </c>
      <c r="D185" s="151" t="s">
        <v>166</v>
      </c>
      <c r="E185" s="152" t="s">
        <v>1447</v>
      </c>
      <c r="F185" s="153" t="s">
        <v>1448</v>
      </c>
      <c r="G185" s="154" t="s">
        <v>212</v>
      </c>
      <c r="H185" s="155">
        <v>40</v>
      </c>
      <c r="I185" s="155">
        <v>0.42399999999999999</v>
      </c>
      <c r="J185" s="155">
        <f t="shared" si="30"/>
        <v>16.96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 t="shared" si="31"/>
        <v>0</v>
      </c>
      <c r="Q185" s="159">
        <v>0</v>
      </c>
      <c r="R185" s="159">
        <f t="shared" si="32"/>
        <v>0</v>
      </c>
      <c r="S185" s="159">
        <v>0</v>
      </c>
      <c r="T185" s="160">
        <f t="shared" si="33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78</v>
      </c>
      <c r="AY185" s="14" t="s">
        <v>163</v>
      </c>
      <c r="BE185" s="162">
        <f t="shared" si="34"/>
        <v>0</v>
      </c>
      <c r="BF185" s="162">
        <f t="shared" si="35"/>
        <v>16.96</v>
      </c>
      <c r="BG185" s="162">
        <f t="shared" si="36"/>
        <v>0</v>
      </c>
      <c r="BH185" s="162">
        <f t="shared" si="37"/>
        <v>0</v>
      </c>
      <c r="BI185" s="162">
        <f t="shared" si="38"/>
        <v>0</v>
      </c>
      <c r="BJ185" s="14" t="s">
        <v>84</v>
      </c>
      <c r="BK185" s="163">
        <f t="shared" si="39"/>
        <v>16.96</v>
      </c>
      <c r="BL185" s="14" t="s">
        <v>170</v>
      </c>
      <c r="BM185" s="161" t="s">
        <v>805</v>
      </c>
    </row>
    <row r="186" spans="1:65" s="2" customFormat="1" ht="14.5" customHeight="1">
      <c r="A186" s="28"/>
      <c r="B186" s="150"/>
      <c r="C186" s="151" t="s">
        <v>378</v>
      </c>
      <c r="D186" s="151" t="s">
        <v>166</v>
      </c>
      <c r="E186" s="152" t="s">
        <v>1449</v>
      </c>
      <c r="F186" s="153" t="s">
        <v>1450</v>
      </c>
      <c r="G186" s="154" t="s">
        <v>230</v>
      </c>
      <c r="H186" s="155">
        <v>30</v>
      </c>
      <c r="I186" s="155">
        <v>0.83499999999999996</v>
      </c>
      <c r="J186" s="155">
        <f t="shared" si="30"/>
        <v>25.05</v>
      </c>
      <c r="K186" s="156"/>
      <c r="L186" s="29"/>
      <c r="M186" s="157" t="s">
        <v>1</v>
      </c>
      <c r="N186" s="158" t="s">
        <v>37</v>
      </c>
      <c r="O186" s="159">
        <v>0</v>
      </c>
      <c r="P186" s="159">
        <f t="shared" si="31"/>
        <v>0</v>
      </c>
      <c r="Q186" s="159">
        <v>0</v>
      </c>
      <c r="R186" s="159">
        <f t="shared" si="32"/>
        <v>0</v>
      </c>
      <c r="S186" s="159">
        <v>0</v>
      </c>
      <c r="T186" s="160">
        <f t="shared" si="33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78</v>
      </c>
      <c r="AY186" s="14" t="s">
        <v>163</v>
      </c>
      <c r="BE186" s="162">
        <f t="shared" si="34"/>
        <v>0</v>
      </c>
      <c r="BF186" s="162">
        <f t="shared" si="35"/>
        <v>25.05</v>
      </c>
      <c r="BG186" s="162">
        <f t="shared" si="36"/>
        <v>0</v>
      </c>
      <c r="BH186" s="162">
        <f t="shared" si="37"/>
        <v>0</v>
      </c>
      <c r="BI186" s="162">
        <f t="shared" si="38"/>
        <v>0</v>
      </c>
      <c r="BJ186" s="14" t="s">
        <v>84</v>
      </c>
      <c r="BK186" s="163">
        <f t="shared" si="39"/>
        <v>25.05</v>
      </c>
      <c r="BL186" s="14" t="s">
        <v>170</v>
      </c>
      <c r="BM186" s="161" t="s">
        <v>808</v>
      </c>
    </row>
    <row r="187" spans="1:65" s="2" customFormat="1" ht="14.5" customHeight="1">
      <c r="A187" s="28"/>
      <c r="B187" s="150"/>
      <c r="C187" s="151" t="s">
        <v>383</v>
      </c>
      <c r="D187" s="151" t="s">
        <v>166</v>
      </c>
      <c r="E187" s="152" t="s">
        <v>1451</v>
      </c>
      <c r="F187" s="153" t="s">
        <v>1452</v>
      </c>
      <c r="G187" s="154" t="s">
        <v>230</v>
      </c>
      <c r="H187" s="155">
        <v>80</v>
      </c>
      <c r="I187" s="155">
        <v>0.71399999999999997</v>
      </c>
      <c r="J187" s="155">
        <f t="shared" si="30"/>
        <v>57.12</v>
      </c>
      <c r="K187" s="156"/>
      <c r="L187" s="29"/>
      <c r="M187" s="157" t="s">
        <v>1</v>
      </c>
      <c r="N187" s="158" t="s">
        <v>37</v>
      </c>
      <c r="O187" s="159">
        <v>0</v>
      </c>
      <c r="P187" s="159">
        <f t="shared" si="31"/>
        <v>0</v>
      </c>
      <c r="Q187" s="159">
        <v>0</v>
      </c>
      <c r="R187" s="159">
        <f t="shared" si="32"/>
        <v>0</v>
      </c>
      <c r="S187" s="159">
        <v>0</v>
      </c>
      <c r="T187" s="160">
        <f t="shared" si="3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61" t="s">
        <v>170</v>
      </c>
      <c r="AT187" s="161" t="s">
        <v>166</v>
      </c>
      <c r="AU187" s="161" t="s">
        <v>78</v>
      </c>
      <c r="AY187" s="14" t="s">
        <v>163</v>
      </c>
      <c r="BE187" s="162">
        <f t="shared" si="34"/>
        <v>0</v>
      </c>
      <c r="BF187" s="162">
        <f t="shared" si="35"/>
        <v>57.12</v>
      </c>
      <c r="BG187" s="162">
        <f t="shared" si="36"/>
        <v>0</v>
      </c>
      <c r="BH187" s="162">
        <f t="shared" si="37"/>
        <v>0</v>
      </c>
      <c r="BI187" s="162">
        <f t="shared" si="38"/>
        <v>0</v>
      </c>
      <c r="BJ187" s="14" t="s">
        <v>84</v>
      </c>
      <c r="BK187" s="163">
        <f t="shared" si="39"/>
        <v>57.12</v>
      </c>
      <c r="BL187" s="14" t="s">
        <v>170</v>
      </c>
      <c r="BM187" s="161" t="s">
        <v>811</v>
      </c>
    </row>
    <row r="188" spans="1:65" s="2" customFormat="1" ht="14.5" customHeight="1">
      <c r="A188" s="28"/>
      <c r="B188" s="150"/>
      <c r="C188" s="151" t="s">
        <v>387</v>
      </c>
      <c r="D188" s="151" t="s">
        <v>166</v>
      </c>
      <c r="E188" s="152" t="s">
        <v>1453</v>
      </c>
      <c r="F188" s="153" t="s">
        <v>1454</v>
      </c>
      <c r="G188" s="154" t="s">
        <v>230</v>
      </c>
      <c r="H188" s="155">
        <v>0</v>
      </c>
      <c r="I188" s="155">
        <v>0.32</v>
      </c>
      <c r="J188" s="155">
        <f t="shared" si="30"/>
        <v>0</v>
      </c>
      <c r="K188" s="156"/>
      <c r="L188" s="29"/>
      <c r="M188" s="157" t="s">
        <v>1</v>
      </c>
      <c r="N188" s="158" t="s">
        <v>37</v>
      </c>
      <c r="O188" s="159">
        <v>0</v>
      </c>
      <c r="P188" s="159">
        <f t="shared" si="31"/>
        <v>0</v>
      </c>
      <c r="Q188" s="159">
        <v>0</v>
      </c>
      <c r="R188" s="159">
        <f t="shared" si="32"/>
        <v>0</v>
      </c>
      <c r="S188" s="159">
        <v>0</v>
      </c>
      <c r="T188" s="160">
        <f t="shared" si="3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61" t="s">
        <v>170</v>
      </c>
      <c r="AT188" s="161" t="s">
        <v>166</v>
      </c>
      <c r="AU188" s="161" t="s">
        <v>78</v>
      </c>
      <c r="AY188" s="14" t="s">
        <v>163</v>
      </c>
      <c r="BE188" s="162">
        <f t="shared" si="34"/>
        <v>0</v>
      </c>
      <c r="BF188" s="162">
        <f t="shared" si="35"/>
        <v>0</v>
      </c>
      <c r="BG188" s="162">
        <f t="shared" si="36"/>
        <v>0</v>
      </c>
      <c r="BH188" s="162">
        <f t="shared" si="37"/>
        <v>0</v>
      </c>
      <c r="BI188" s="162">
        <f t="shared" si="38"/>
        <v>0</v>
      </c>
      <c r="BJ188" s="14" t="s">
        <v>84</v>
      </c>
      <c r="BK188" s="163">
        <f t="shared" si="39"/>
        <v>0</v>
      </c>
      <c r="BL188" s="14" t="s">
        <v>170</v>
      </c>
      <c r="BM188" s="161" t="s">
        <v>515</v>
      </c>
    </row>
    <row r="189" spans="1:65" s="2" customFormat="1" ht="14.5" customHeight="1">
      <c r="A189" s="28"/>
      <c r="B189" s="150"/>
      <c r="C189" s="151" t="s">
        <v>391</v>
      </c>
      <c r="D189" s="151" t="s">
        <v>166</v>
      </c>
      <c r="E189" s="152" t="s">
        <v>1455</v>
      </c>
      <c r="F189" s="153" t="s">
        <v>1456</v>
      </c>
      <c r="G189" s="154" t="s">
        <v>755</v>
      </c>
      <c r="H189" s="155">
        <v>0.15</v>
      </c>
      <c r="I189" s="155">
        <v>3126.761</v>
      </c>
      <c r="J189" s="155">
        <f t="shared" si="30"/>
        <v>469.01400000000001</v>
      </c>
      <c r="K189" s="156"/>
      <c r="L189" s="29"/>
      <c r="M189" s="157" t="s">
        <v>1</v>
      </c>
      <c r="N189" s="158" t="s">
        <v>37</v>
      </c>
      <c r="O189" s="159">
        <v>0</v>
      </c>
      <c r="P189" s="159">
        <f t="shared" si="31"/>
        <v>0</v>
      </c>
      <c r="Q189" s="159">
        <v>0</v>
      </c>
      <c r="R189" s="159">
        <f t="shared" si="32"/>
        <v>0</v>
      </c>
      <c r="S189" s="159">
        <v>0</v>
      </c>
      <c r="T189" s="160">
        <f t="shared" si="3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61" t="s">
        <v>170</v>
      </c>
      <c r="AT189" s="161" t="s">
        <v>166</v>
      </c>
      <c r="AU189" s="161" t="s">
        <v>78</v>
      </c>
      <c r="AY189" s="14" t="s">
        <v>163</v>
      </c>
      <c r="BE189" s="162">
        <f t="shared" si="34"/>
        <v>0</v>
      </c>
      <c r="BF189" s="162">
        <f t="shared" si="35"/>
        <v>469.01400000000001</v>
      </c>
      <c r="BG189" s="162">
        <f t="shared" si="36"/>
        <v>0</v>
      </c>
      <c r="BH189" s="162">
        <f t="shared" si="37"/>
        <v>0</v>
      </c>
      <c r="BI189" s="162">
        <f t="shared" si="38"/>
        <v>0</v>
      </c>
      <c r="BJ189" s="14" t="s">
        <v>84</v>
      </c>
      <c r="BK189" s="163">
        <f t="shared" si="39"/>
        <v>469.01400000000001</v>
      </c>
      <c r="BL189" s="14" t="s">
        <v>170</v>
      </c>
      <c r="BM189" s="161" t="s">
        <v>449</v>
      </c>
    </row>
    <row r="190" spans="1:65" s="2" customFormat="1" ht="14.5" customHeight="1">
      <c r="A190" s="28"/>
      <c r="B190" s="150"/>
      <c r="C190" s="151" t="s">
        <v>395</v>
      </c>
      <c r="D190" s="151" t="s">
        <v>166</v>
      </c>
      <c r="E190" s="152" t="s">
        <v>1457</v>
      </c>
      <c r="F190" s="153" t="s">
        <v>1458</v>
      </c>
      <c r="G190" s="154" t="s">
        <v>1205</v>
      </c>
      <c r="H190" s="155">
        <v>12</v>
      </c>
      <c r="I190" s="155">
        <v>43.439</v>
      </c>
      <c r="J190" s="155">
        <f t="shared" si="30"/>
        <v>521.26800000000003</v>
      </c>
      <c r="K190" s="156"/>
      <c r="L190" s="29"/>
      <c r="M190" s="157" t="s">
        <v>1</v>
      </c>
      <c r="N190" s="158" t="s">
        <v>37</v>
      </c>
      <c r="O190" s="159">
        <v>0</v>
      </c>
      <c r="P190" s="159">
        <f t="shared" si="31"/>
        <v>0</v>
      </c>
      <c r="Q190" s="159">
        <v>0</v>
      </c>
      <c r="R190" s="159">
        <f t="shared" si="32"/>
        <v>0</v>
      </c>
      <c r="S190" s="159">
        <v>0</v>
      </c>
      <c r="T190" s="160">
        <f t="shared" si="3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61" t="s">
        <v>170</v>
      </c>
      <c r="AT190" s="161" t="s">
        <v>166</v>
      </c>
      <c r="AU190" s="161" t="s">
        <v>78</v>
      </c>
      <c r="AY190" s="14" t="s">
        <v>163</v>
      </c>
      <c r="BE190" s="162">
        <f t="shared" si="34"/>
        <v>0</v>
      </c>
      <c r="BF190" s="162">
        <f t="shared" si="35"/>
        <v>521.26800000000003</v>
      </c>
      <c r="BG190" s="162">
        <f t="shared" si="36"/>
        <v>0</v>
      </c>
      <c r="BH190" s="162">
        <f t="shared" si="37"/>
        <v>0</v>
      </c>
      <c r="BI190" s="162">
        <f t="shared" si="38"/>
        <v>0</v>
      </c>
      <c r="BJ190" s="14" t="s">
        <v>84</v>
      </c>
      <c r="BK190" s="163">
        <f t="shared" si="39"/>
        <v>521.26800000000003</v>
      </c>
      <c r="BL190" s="14" t="s">
        <v>170</v>
      </c>
      <c r="BM190" s="161" t="s">
        <v>457</v>
      </c>
    </row>
    <row r="191" spans="1:65" s="2" customFormat="1" ht="14.5" customHeight="1">
      <c r="A191" s="28"/>
      <c r="B191" s="150"/>
      <c r="C191" s="151" t="s">
        <v>399</v>
      </c>
      <c r="D191" s="151" t="s">
        <v>166</v>
      </c>
      <c r="E191" s="152" t="s">
        <v>1459</v>
      </c>
      <c r="F191" s="153" t="s">
        <v>1460</v>
      </c>
      <c r="G191" s="154" t="s">
        <v>1205</v>
      </c>
      <c r="H191" s="155">
        <v>8</v>
      </c>
      <c r="I191" s="155">
        <v>26</v>
      </c>
      <c r="J191" s="155">
        <f t="shared" si="30"/>
        <v>208</v>
      </c>
      <c r="K191" s="156"/>
      <c r="L191" s="29"/>
      <c r="M191" s="157" t="s">
        <v>1</v>
      </c>
      <c r="N191" s="158" t="s">
        <v>37</v>
      </c>
      <c r="O191" s="159">
        <v>0</v>
      </c>
      <c r="P191" s="159">
        <f t="shared" si="31"/>
        <v>0</v>
      </c>
      <c r="Q191" s="159">
        <v>0</v>
      </c>
      <c r="R191" s="159">
        <f t="shared" si="32"/>
        <v>0</v>
      </c>
      <c r="S191" s="159">
        <v>0</v>
      </c>
      <c r="T191" s="160">
        <f t="shared" si="3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61" t="s">
        <v>170</v>
      </c>
      <c r="AT191" s="161" t="s">
        <v>166</v>
      </c>
      <c r="AU191" s="161" t="s">
        <v>78</v>
      </c>
      <c r="AY191" s="14" t="s">
        <v>163</v>
      </c>
      <c r="BE191" s="162">
        <f t="shared" si="34"/>
        <v>0</v>
      </c>
      <c r="BF191" s="162">
        <f t="shared" si="35"/>
        <v>208</v>
      </c>
      <c r="BG191" s="162">
        <f t="shared" si="36"/>
        <v>0</v>
      </c>
      <c r="BH191" s="162">
        <f t="shared" si="37"/>
        <v>0</v>
      </c>
      <c r="BI191" s="162">
        <f t="shared" si="38"/>
        <v>0</v>
      </c>
      <c r="BJ191" s="14" t="s">
        <v>84</v>
      </c>
      <c r="BK191" s="163">
        <f t="shared" si="39"/>
        <v>208</v>
      </c>
      <c r="BL191" s="14" t="s">
        <v>170</v>
      </c>
      <c r="BM191" s="161" t="s">
        <v>465</v>
      </c>
    </row>
    <row r="192" spans="1:65" s="2" customFormat="1" ht="14.5" customHeight="1">
      <c r="A192" s="28"/>
      <c r="B192" s="150"/>
      <c r="C192" s="151" t="s">
        <v>403</v>
      </c>
      <c r="D192" s="151" t="s">
        <v>166</v>
      </c>
      <c r="E192" s="152" t="s">
        <v>1461</v>
      </c>
      <c r="F192" s="153" t="s">
        <v>1462</v>
      </c>
      <c r="G192" s="154" t="s">
        <v>212</v>
      </c>
      <c r="H192" s="155">
        <v>0</v>
      </c>
      <c r="I192" s="155">
        <v>15</v>
      </c>
      <c r="J192" s="155">
        <f t="shared" si="30"/>
        <v>0</v>
      </c>
      <c r="K192" s="156"/>
      <c r="L192" s="29"/>
      <c r="M192" s="157" t="s">
        <v>1</v>
      </c>
      <c r="N192" s="158" t="s">
        <v>37</v>
      </c>
      <c r="O192" s="159">
        <v>0</v>
      </c>
      <c r="P192" s="159">
        <f t="shared" si="31"/>
        <v>0</v>
      </c>
      <c r="Q192" s="159">
        <v>0</v>
      </c>
      <c r="R192" s="159">
        <f t="shared" si="32"/>
        <v>0</v>
      </c>
      <c r="S192" s="159">
        <v>0</v>
      </c>
      <c r="T192" s="160">
        <f t="shared" si="3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61" t="s">
        <v>170</v>
      </c>
      <c r="AT192" s="161" t="s">
        <v>166</v>
      </c>
      <c r="AU192" s="161" t="s">
        <v>78</v>
      </c>
      <c r="AY192" s="14" t="s">
        <v>163</v>
      </c>
      <c r="BE192" s="162">
        <f t="shared" si="34"/>
        <v>0</v>
      </c>
      <c r="BF192" s="162">
        <f t="shared" si="35"/>
        <v>0</v>
      </c>
      <c r="BG192" s="162">
        <f t="shared" si="36"/>
        <v>0</v>
      </c>
      <c r="BH192" s="162">
        <f t="shared" si="37"/>
        <v>0</v>
      </c>
      <c r="BI192" s="162">
        <f t="shared" si="38"/>
        <v>0</v>
      </c>
      <c r="BJ192" s="14" t="s">
        <v>84</v>
      </c>
      <c r="BK192" s="163">
        <f t="shared" si="39"/>
        <v>0</v>
      </c>
      <c r="BL192" s="14" t="s">
        <v>170</v>
      </c>
      <c r="BM192" s="161" t="s">
        <v>473</v>
      </c>
    </row>
    <row r="193" spans="1:65" s="12" customFormat="1" ht="25.9" customHeight="1">
      <c r="B193" s="138"/>
      <c r="D193" s="139" t="s">
        <v>70</v>
      </c>
      <c r="E193" s="140" t="s">
        <v>1292</v>
      </c>
      <c r="F193" s="140" t="s">
        <v>1463</v>
      </c>
      <c r="J193" s="141">
        <f>BK193</f>
        <v>11540</v>
      </c>
      <c r="L193" s="138"/>
      <c r="M193" s="142"/>
      <c r="N193" s="143"/>
      <c r="O193" s="143"/>
      <c r="P193" s="144">
        <f>SUM(P194:P196)</f>
        <v>0</v>
      </c>
      <c r="Q193" s="143"/>
      <c r="R193" s="144">
        <f>SUM(R194:R196)</f>
        <v>0</v>
      </c>
      <c r="S193" s="143"/>
      <c r="T193" s="145">
        <f>SUM(T194:T196)</f>
        <v>0</v>
      </c>
      <c r="AR193" s="139" t="s">
        <v>78</v>
      </c>
      <c r="AT193" s="146" t="s">
        <v>70</v>
      </c>
      <c r="AU193" s="146" t="s">
        <v>71</v>
      </c>
      <c r="AY193" s="139" t="s">
        <v>163</v>
      </c>
      <c r="BK193" s="147">
        <f>SUM(BK194:BK196)</f>
        <v>11540</v>
      </c>
    </row>
    <row r="194" spans="1:65" s="2" customFormat="1" ht="24.25" customHeight="1">
      <c r="A194" s="28"/>
      <c r="B194" s="150"/>
      <c r="C194" s="151" t="s">
        <v>71</v>
      </c>
      <c r="D194" s="151" t="s">
        <v>166</v>
      </c>
      <c r="E194" s="152" t="s">
        <v>1464</v>
      </c>
      <c r="F194" s="153" t="s">
        <v>1465</v>
      </c>
      <c r="G194" s="154" t="s">
        <v>1372</v>
      </c>
      <c r="H194" s="155">
        <v>1</v>
      </c>
      <c r="I194" s="155">
        <v>10540</v>
      </c>
      <c r="J194" s="155">
        <f>ROUND(I194*H194,3)</f>
        <v>10540</v>
      </c>
      <c r="K194" s="156"/>
      <c r="L194" s="29"/>
      <c r="M194" s="157" t="s">
        <v>1</v>
      </c>
      <c r="N194" s="158" t="s">
        <v>37</v>
      </c>
      <c r="O194" s="159">
        <v>0</v>
      </c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61" t="s">
        <v>170</v>
      </c>
      <c r="AT194" s="161" t="s">
        <v>166</v>
      </c>
      <c r="AU194" s="161" t="s">
        <v>78</v>
      </c>
      <c r="AY194" s="14" t="s">
        <v>163</v>
      </c>
      <c r="BE194" s="162">
        <f>IF(N194="základná",J194,0)</f>
        <v>0</v>
      </c>
      <c r="BF194" s="162">
        <f>IF(N194="znížená",J194,0)</f>
        <v>10540</v>
      </c>
      <c r="BG194" s="162">
        <f>IF(N194="zákl. prenesená",J194,0)</f>
        <v>0</v>
      </c>
      <c r="BH194" s="162">
        <f>IF(N194="zníž. prenesená",J194,0)</f>
        <v>0</v>
      </c>
      <c r="BI194" s="162">
        <f>IF(N194="nulová",J194,0)</f>
        <v>0</v>
      </c>
      <c r="BJ194" s="14" t="s">
        <v>84</v>
      </c>
      <c r="BK194" s="163">
        <f>ROUND(I194*H194,3)</f>
        <v>10540</v>
      </c>
      <c r="BL194" s="14" t="s">
        <v>170</v>
      </c>
      <c r="BM194" s="161" t="s">
        <v>481</v>
      </c>
    </row>
    <row r="195" spans="1:65" s="2" customFormat="1" ht="14.5" customHeight="1">
      <c r="A195" s="28"/>
      <c r="B195" s="150"/>
      <c r="C195" s="151" t="s">
        <v>409</v>
      </c>
      <c r="D195" s="151" t="s">
        <v>166</v>
      </c>
      <c r="E195" s="152" t="s">
        <v>1466</v>
      </c>
      <c r="F195" s="153" t="s">
        <v>1467</v>
      </c>
      <c r="G195" s="154" t="s">
        <v>1372</v>
      </c>
      <c r="H195" s="155">
        <v>1</v>
      </c>
      <c r="I195" s="155">
        <v>450</v>
      </c>
      <c r="J195" s="155">
        <f>ROUND(I195*H195,3)</f>
        <v>450</v>
      </c>
      <c r="K195" s="156"/>
      <c r="L195" s="29"/>
      <c r="M195" s="157" t="s">
        <v>1</v>
      </c>
      <c r="N195" s="158" t="s">
        <v>37</v>
      </c>
      <c r="O195" s="159">
        <v>0</v>
      </c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61" t="s">
        <v>170</v>
      </c>
      <c r="AT195" s="161" t="s">
        <v>166</v>
      </c>
      <c r="AU195" s="161" t="s">
        <v>78</v>
      </c>
      <c r="AY195" s="14" t="s">
        <v>163</v>
      </c>
      <c r="BE195" s="162">
        <f>IF(N195="základná",J195,0)</f>
        <v>0</v>
      </c>
      <c r="BF195" s="162">
        <f>IF(N195="znížená",J195,0)</f>
        <v>450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4" t="s">
        <v>84</v>
      </c>
      <c r="BK195" s="163">
        <f>ROUND(I195*H195,3)</f>
        <v>450</v>
      </c>
      <c r="BL195" s="14" t="s">
        <v>170</v>
      </c>
      <c r="BM195" s="161" t="s">
        <v>489</v>
      </c>
    </row>
    <row r="196" spans="1:65" s="2" customFormat="1" ht="14.5" customHeight="1">
      <c r="A196" s="28"/>
      <c r="B196" s="150"/>
      <c r="C196" s="151" t="s">
        <v>413</v>
      </c>
      <c r="D196" s="151" t="s">
        <v>166</v>
      </c>
      <c r="E196" s="152" t="s">
        <v>1468</v>
      </c>
      <c r="F196" s="153" t="s">
        <v>1469</v>
      </c>
      <c r="G196" s="154" t="s">
        <v>1372</v>
      </c>
      <c r="H196" s="155">
        <v>1</v>
      </c>
      <c r="I196" s="155">
        <v>550</v>
      </c>
      <c r="J196" s="155">
        <f>ROUND(I196*H196,3)</f>
        <v>550</v>
      </c>
      <c r="K196" s="156"/>
      <c r="L196" s="29"/>
      <c r="M196" s="173" t="s">
        <v>1</v>
      </c>
      <c r="N196" s="174" t="s">
        <v>37</v>
      </c>
      <c r="O196" s="175">
        <v>0</v>
      </c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61" t="s">
        <v>170</v>
      </c>
      <c r="AT196" s="161" t="s">
        <v>166</v>
      </c>
      <c r="AU196" s="161" t="s">
        <v>78</v>
      </c>
      <c r="AY196" s="14" t="s">
        <v>163</v>
      </c>
      <c r="BE196" s="162">
        <f>IF(N196="základná",J196,0)</f>
        <v>0</v>
      </c>
      <c r="BF196" s="162">
        <f>IF(N196="znížená",J196,0)</f>
        <v>550</v>
      </c>
      <c r="BG196" s="162">
        <f>IF(N196="zákl. prenesená",J196,0)</f>
        <v>0</v>
      </c>
      <c r="BH196" s="162">
        <f>IF(N196="zníž. prenesená",J196,0)</f>
        <v>0</v>
      </c>
      <c r="BI196" s="162">
        <f>IF(N196="nulová",J196,0)</f>
        <v>0</v>
      </c>
      <c r="BJ196" s="14" t="s">
        <v>84</v>
      </c>
      <c r="BK196" s="163">
        <f>ROUND(I196*H196,3)</f>
        <v>550</v>
      </c>
      <c r="BL196" s="14" t="s">
        <v>170</v>
      </c>
      <c r="BM196" s="161" t="s">
        <v>830</v>
      </c>
    </row>
    <row r="197" spans="1:65" s="2" customFormat="1" ht="7" customHeight="1">
      <c r="A197" s="28"/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29"/>
      <c r="M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</row>
  </sheetData>
  <autoFilter ref="C125:K196" xr:uid="{00000000-0009-0000-0000-000007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BM187"/>
  <sheetViews>
    <sheetView showGridLines="0" tabSelected="1" topLeftCell="A67" zoomScaleNormal="100" workbookViewId="0">
      <selection activeCell="H181" sqref="H181"/>
    </sheetView>
  </sheetViews>
  <sheetFormatPr defaultRowHeight="10"/>
  <cols>
    <col min="1" max="1" width="8.33203125" style="1" customWidth="1"/>
    <col min="2" max="2" width="1.1093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1.44140625" style="1" customWidth="1"/>
    <col min="9" max="10" width="20.109375" style="1" customWidth="1"/>
    <col min="11" max="11" width="20.109375" style="1" hidden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8"/>
    </row>
    <row r="2" spans="1:46" s="1" customFormat="1" ht="37" customHeight="1">
      <c r="L2" s="211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4" t="s">
        <v>109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117</v>
      </c>
      <c r="L4" s="17"/>
      <c r="M4" s="99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3" t="s">
        <v>11</v>
      </c>
      <c r="L6" s="17"/>
    </row>
    <row r="7" spans="1:46" s="1" customFormat="1" ht="23.25" customHeight="1">
      <c r="B7" s="17"/>
      <c r="E7" s="218" t="str">
        <f>'Rekapitulácia stavby'!K6</f>
        <v>Prestavba školníckeho bytu na triedu MŠ na MŠ Ševčenkova 35, Bratislava</v>
      </c>
      <c r="F7" s="219"/>
      <c r="G7" s="219"/>
      <c r="H7" s="219"/>
      <c r="L7" s="17"/>
    </row>
    <row r="8" spans="1:46" s="2" customFormat="1" ht="12" customHeight="1">
      <c r="A8" s="28"/>
      <c r="B8" s="29"/>
      <c r="C8" s="28"/>
      <c r="D8" s="23" t="s">
        <v>118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04" t="s">
        <v>1470</v>
      </c>
      <c r="F9" s="217"/>
      <c r="G9" s="217"/>
      <c r="H9" s="217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3" t="s">
        <v>12</v>
      </c>
      <c r="E11" s="28"/>
      <c r="F11" s="21" t="s">
        <v>1</v>
      </c>
      <c r="G11" s="28"/>
      <c r="H11" s="28"/>
      <c r="I11" s="23" t="s">
        <v>13</v>
      </c>
      <c r="J11" s="21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3" t="s">
        <v>14</v>
      </c>
      <c r="E12" s="28"/>
      <c r="F12" s="21" t="s">
        <v>21</v>
      </c>
      <c r="G12" s="28"/>
      <c r="H12" s="28"/>
      <c r="I12" s="23" t="s">
        <v>15</v>
      </c>
      <c r="J12" s="51">
        <f>'Rekapitulácia stavby'!AN8</f>
        <v>44448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3" t="s">
        <v>16</v>
      </c>
      <c r="E14" s="28"/>
      <c r="F14" s="28"/>
      <c r="G14" s="28"/>
      <c r="H14" s="28"/>
      <c r="I14" s="23" t="s">
        <v>17</v>
      </c>
      <c r="J14" s="21" t="str">
        <f>IF('Rekapitulácia stavby'!AN10="","",'Rekapitulácia stavby'!AN10)</f>
        <v/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1" t="str">
        <f>IF('Rekapitulácia stavby'!E11="","",'Rekapitulácia stavby'!E11)</f>
        <v>Mestská časť Bratislava - Petržalka, Kutlíkova 17, Bratislava</v>
      </c>
      <c r="F15" s="28"/>
      <c r="G15" s="28"/>
      <c r="H15" s="28"/>
      <c r="I15" s="23" t="s">
        <v>19</v>
      </c>
      <c r="J15" s="21" t="str">
        <f>IF('Rekapitulácia stavby'!AN11="","",'Rekapitulácia stavby'!AN11)</f>
        <v/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7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3" t="s">
        <v>20</v>
      </c>
      <c r="E17" s="28"/>
      <c r="F17" s="28"/>
      <c r="G17" s="28"/>
      <c r="H17" s="28"/>
      <c r="I17" s="23" t="s">
        <v>17</v>
      </c>
      <c r="J17" s="21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189" t="str">
        <f>'Rekapitulácia stavby'!E14</f>
        <v xml:space="preserve"> </v>
      </c>
      <c r="F18" s="189"/>
      <c r="G18" s="189"/>
      <c r="H18" s="189"/>
      <c r="I18" s="23" t="s">
        <v>19</v>
      </c>
      <c r="J18" s="21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7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3" t="s">
        <v>22</v>
      </c>
      <c r="E20" s="28"/>
      <c r="F20" s="28"/>
      <c r="G20" s="28"/>
      <c r="H20" s="28"/>
      <c r="I20" s="23" t="s">
        <v>17</v>
      </c>
      <c r="J20" s="21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1" t="str">
        <f>IF('Rekapitulácia stavby'!E17="","",'Rekapitulácia stavby'!E17)</f>
        <v/>
      </c>
      <c r="F21" s="28"/>
      <c r="G21" s="28"/>
      <c r="H21" s="28"/>
      <c r="I21" s="23" t="s">
        <v>19</v>
      </c>
      <c r="J21" s="21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7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3" t="s">
        <v>26</v>
      </c>
      <c r="E23" s="28"/>
      <c r="F23" s="28"/>
      <c r="G23" s="28"/>
      <c r="H23" s="28"/>
      <c r="I23" s="23" t="s">
        <v>17</v>
      </c>
      <c r="J23" s="21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1" t="str">
        <f>IF('Rekapitulácia stavby'!E20="","",'Rekapitulácia stavby'!E20)</f>
        <v/>
      </c>
      <c r="F24" s="28"/>
      <c r="G24" s="28"/>
      <c r="H24" s="28"/>
      <c r="I24" s="23" t="s">
        <v>19</v>
      </c>
      <c r="J24" s="21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7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3" t="s">
        <v>28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0"/>
      <c r="B27" s="101"/>
      <c r="C27" s="100"/>
      <c r="D27" s="100"/>
      <c r="E27" s="192" t="s">
        <v>1</v>
      </c>
      <c r="F27" s="192"/>
      <c r="G27" s="192"/>
      <c r="H27" s="192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7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7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5" customHeight="1">
      <c r="A30" s="28"/>
      <c r="B30" s="29"/>
      <c r="C30" s="28"/>
      <c r="D30" s="21" t="s">
        <v>123</v>
      </c>
      <c r="E30" s="28"/>
      <c r="F30" s="28"/>
      <c r="G30" s="28"/>
      <c r="H30" s="28"/>
      <c r="I30" s="28"/>
      <c r="J30" s="27">
        <f>J96</f>
        <v>868.14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5" customHeight="1">
      <c r="A31" s="28"/>
      <c r="B31" s="29"/>
      <c r="C31" s="28"/>
      <c r="D31" s="26" t="s">
        <v>124</v>
      </c>
      <c r="E31" s="28"/>
      <c r="F31" s="28"/>
      <c r="G31" s="28"/>
      <c r="H31" s="28"/>
      <c r="I31" s="28"/>
      <c r="J31" s="27">
        <f>J105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4" customHeight="1">
      <c r="A32" s="28"/>
      <c r="B32" s="29"/>
      <c r="C32" s="28"/>
      <c r="D32" s="103" t="s">
        <v>31</v>
      </c>
      <c r="E32" s="28"/>
      <c r="F32" s="28"/>
      <c r="G32" s="28"/>
      <c r="H32" s="28"/>
      <c r="I32" s="28"/>
      <c r="J32" s="67">
        <f>ROUND(J30 + J31, 2)</f>
        <v>868.14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7" customHeight="1">
      <c r="A33" s="28"/>
      <c r="B33" s="29"/>
      <c r="C33" s="28"/>
      <c r="D33" s="62"/>
      <c r="E33" s="62"/>
      <c r="F33" s="62"/>
      <c r="G33" s="62"/>
      <c r="H33" s="62"/>
      <c r="I33" s="62"/>
      <c r="J33" s="62"/>
      <c r="K33" s="62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5" customHeight="1">
      <c r="A34" s="28"/>
      <c r="B34" s="29"/>
      <c r="C34" s="28"/>
      <c r="D34" s="28"/>
      <c r="E34" s="28"/>
      <c r="F34" s="32" t="s">
        <v>33</v>
      </c>
      <c r="G34" s="28"/>
      <c r="H34" s="28"/>
      <c r="I34" s="32" t="s">
        <v>32</v>
      </c>
      <c r="J34" s="32" t="s">
        <v>34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5" customHeight="1">
      <c r="A35" s="28"/>
      <c r="B35" s="29"/>
      <c r="C35" s="28"/>
      <c r="D35" s="104" t="s">
        <v>35</v>
      </c>
      <c r="E35" s="23" t="s">
        <v>36</v>
      </c>
      <c r="F35" s="105">
        <f>ROUND((SUM(BE105:BE106) + SUM(BE126:BE186)),  2)</f>
        <v>0</v>
      </c>
      <c r="G35" s="28"/>
      <c r="H35" s="28"/>
      <c r="I35" s="106">
        <v>0.2</v>
      </c>
      <c r="J35" s="105">
        <f>ROUND(((SUM(BE105:BE106) + SUM(BE126:BE186))*I35),  2)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5" customHeight="1">
      <c r="A36" s="28"/>
      <c r="B36" s="29"/>
      <c r="C36" s="28"/>
      <c r="D36" s="28"/>
      <c r="E36" s="23" t="s">
        <v>37</v>
      </c>
      <c r="F36" s="105">
        <f>ROUND((SUM(BF105:BF106) + SUM(BF126:BF186)),  2)</f>
        <v>868.14</v>
      </c>
      <c r="G36" s="28"/>
      <c r="H36" s="28"/>
      <c r="I36" s="106">
        <v>0.2</v>
      </c>
      <c r="J36" s="105">
        <f>ROUND(((SUM(BF105:BF106) + SUM(BF126:BF186))*I36),  2)</f>
        <v>173.63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5" hidden="1" customHeight="1">
      <c r="A37" s="28"/>
      <c r="B37" s="29"/>
      <c r="C37" s="28"/>
      <c r="D37" s="28"/>
      <c r="E37" s="23" t="s">
        <v>38</v>
      </c>
      <c r="F37" s="105">
        <f>ROUND((SUM(BG105:BG106) + SUM(BG126:BG186)),  2)</f>
        <v>0</v>
      </c>
      <c r="G37" s="28"/>
      <c r="H37" s="28"/>
      <c r="I37" s="106">
        <v>0.2</v>
      </c>
      <c r="J37" s="105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5" hidden="1" customHeight="1">
      <c r="A38" s="28"/>
      <c r="B38" s="29"/>
      <c r="C38" s="28"/>
      <c r="D38" s="28"/>
      <c r="E38" s="23" t="s">
        <v>39</v>
      </c>
      <c r="F38" s="105">
        <f>ROUND((SUM(BH105:BH106) + SUM(BH126:BH186)),  2)</f>
        <v>0</v>
      </c>
      <c r="G38" s="28"/>
      <c r="H38" s="28"/>
      <c r="I38" s="106">
        <v>0.2</v>
      </c>
      <c r="J38" s="105">
        <f>0</f>
        <v>0</v>
      </c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5" hidden="1" customHeight="1">
      <c r="A39" s="28"/>
      <c r="B39" s="29"/>
      <c r="C39" s="28"/>
      <c r="D39" s="28"/>
      <c r="E39" s="23" t="s">
        <v>40</v>
      </c>
      <c r="F39" s="105">
        <f>ROUND((SUM(BI105:BI106) + SUM(BI126:BI186)),  2)</f>
        <v>0</v>
      </c>
      <c r="G39" s="28"/>
      <c r="H39" s="28"/>
      <c r="I39" s="106">
        <v>0</v>
      </c>
      <c r="J39" s="105">
        <f>0</f>
        <v>0</v>
      </c>
      <c r="K39" s="28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7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4" customHeight="1">
      <c r="A41" s="28"/>
      <c r="B41" s="29"/>
      <c r="C41" s="96"/>
      <c r="D41" s="107" t="s">
        <v>41</v>
      </c>
      <c r="E41" s="56"/>
      <c r="F41" s="56"/>
      <c r="G41" s="108" t="s">
        <v>42</v>
      </c>
      <c r="H41" s="109" t="s">
        <v>43</v>
      </c>
      <c r="I41" s="56"/>
      <c r="J41" s="110">
        <f>SUM(J32:J39)</f>
        <v>1041.77</v>
      </c>
      <c r="K41" s="111"/>
      <c r="L41" s="3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5">
      <c r="A61" s="28"/>
      <c r="B61" s="29"/>
      <c r="C61" s="28"/>
      <c r="D61" s="41" t="s">
        <v>46</v>
      </c>
      <c r="E61" s="31"/>
      <c r="F61" s="112" t="s">
        <v>47</v>
      </c>
      <c r="G61" s="41" t="s">
        <v>46</v>
      </c>
      <c r="H61" s="31"/>
      <c r="I61" s="31"/>
      <c r="J61" s="113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5">
      <c r="A76" s="28"/>
      <c r="B76" s="29"/>
      <c r="C76" s="28"/>
      <c r="D76" s="41" t="s">
        <v>46</v>
      </c>
      <c r="E76" s="31"/>
      <c r="F76" s="112" t="s">
        <v>47</v>
      </c>
      <c r="G76" s="41" t="s">
        <v>46</v>
      </c>
      <c r="H76" s="31"/>
      <c r="I76" s="31"/>
      <c r="J76" s="113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7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5" customHeight="1">
      <c r="A82" s="28"/>
      <c r="B82" s="29"/>
      <c r="C82" s="18" t="s">
        <v>125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7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11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3.25" customHeight="1">
      <c r="A85" s="28"/>
      <c r="B85" s="29"/>
      <c r="C85" s="28"/>
      <c r="D85" s="28"/>
      <c r="E85" s="218" t="str">
        <f>E7</f>
        <v>Prestavba školníckeho bytu na triedu MŠ na MŠ Ševčenkova 35, Bratislava</v>
      </c>
      <c r="F85" s="219"/>
      <c r="G85" s="219"/>
      <c r="H85" s="219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118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28"/>
      <c r="D87" s="28"/>
      <c r="E87" s="204" t="str">
        <f>E9</f>
        <v>06 - Vzduchotechnika</v>
      </c>
      <c r="F87" s="217"/>
      <c r="G87" s="217"/>
      <c r="H87" s="217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7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14</v>
      </c>
      <c r="D89" s="28"/>
      <c r="E89" s="28"/>
      <c r="F89" s="21" t="str">
        <f>F12</f>
        <v xml:space="preserve"> </v>
      </c>
      <c r="G89" s="28"/>
      <c r="H89" s="28"/>
      <c r="I89" s="23" t="s">
        <v>15</v>
      </c>
      <c r="J89" s="51">
        <f>IF(J12="","",J12)</f>
        <v>44448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7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29"/>
      <c r="C91" s="23" t="s">
        <v>16</v>
      </c>
      <c r="D91" s="28"/>
      <c r="E91" s="28"/>
      <c r="F91" s="21" t="str">
        <f>E15</f>
        <v>Mestská časť Bratislava - Petržalka, Kutlíkova 17, Bratislava</v>
      </c>
      <c r="G91" s="28"/>
      <c r="H91" s="28"/>
      <c r="I91" s="23" t="s">
        <v>22</v>
      </c>
      <c r="J91" s="24" t="str">
        <f>E21</f>
        <v/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5" customHeight="1">
      <c r="A92" s="28"/>
      <c r="B92" s="29"/>
      <c r="C92" s="23" t="s">
        <v>20</v>
      </c>
      <c r="D92" s="28"/>
      <c r="E92" s="28"/>
      <c r="F92" s="21" t="str">
        <f>IF(E18="","",E18)</f>
        <v xml:space="preserve"> </v>
      </c>
      <c r="G92" s="28"/>
      <c r="H92" s="28"/>
      <c r="I92" s="23" t="s">
        <v>26</v>
      </c>
      <c r="J92" s="24" t="str">
        <f>E24</f>
        <v/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4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14" t="s">
        <v>126</v>
      </c>
      <c r="D94" s="96"/>
      <c r="E94" s="96"/>
      <c r="F94" s="96"/>
      <c r="G94" s="96"/>
      <c r="H94" s="96"/>
      <c r="I94" s="96"/>
      <c r="J94" s="115" t="s">
        <v>127</v>
      </c>
      <c r="K94" s="96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4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16" t="s">
        <v>128</v>
      </c>
      <c r="D96" s="28"/>
      <c r="E96" s="28"/>
      <c r="F96" s="28"/>
      <c r="G96" s="28"/>
      <c r="H96" s="28"/>
      <c r="I96" s="28"/>
      <c r="J96" s="67">
        <f>J126</f>
        <v>868.14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4" t="s">
        <v>129</v>
      </c>
    </row>
    <row r="97" spans="1:31" s="9" customFormat="1" ht="25" customHeight="1">
      <c r="B97" s="117"/>
      <c r="D97" s="118" t="s">
        <v>1471</v>
      </c>
      <c r="E97" s="119"/>
      <c r="F97" s="119"/>
      <c r="G97" s="119"/>
      <c r="H97" s="119"/>
      <c r="I97" s="119"/>
      <c r="J97" s="120">
        <f>J127</f>
        <v>0</v>
      </c>
      <c r="L97" s="117"/>
    </row>
    <row r="98" spans="1:31" s="10" customFormat="1" ht="19.899999999999999" customHeight="1">
      <c r="B98" s="121"/>
      <c r="D98" s="122" t="s">
        <v>1472</v>
      </c>
      <c r="E98" s="123"/>
      <c r="F98" s="123"/>
      <c r="G98" s="123"/>
      <c r="H98" s="123"/>
      <c r="I98" s="123"/>
      <c r="J98" s="124">
        <f>J163</f>
        <v>0</v>
      </c>
      <c r="L98" s="121"/>
    </row>
    <row r="99" spans="1:31" s="10" customFormat="1" ht="19.899999999999999" customHeight="1">
      <c r="B99" s="121"/>
      <c r="D99" s="122" t="s">
        <v>1473</v>
      </c>
      <c r="E99" s="123"/>
      <c r="F99" s="123"/>
      <c r="G99" s="123"/>
      <c r="H99" s="123"/>
      <c r="I99" s="123"/>
      <c r="J99" s="124">
        <f>J170</f>
        <v>0</v>
      </c>
      <c r="L99" s="121"/>
    </row>
    <row r="100" spans="1:31" s="9" customFormat="1" ht="25" customHeight="1">
      <c r="B100" s="117"/>
      <c r="D100" s="118" t="s">
        <v>1474</v>
      </c>
      <c r="E100" s="119"/>
      <c r="F100" s="119"/>
      <c r="G100" s="119"/>
      <c r="H100" s="119"/>
      <c r="I100" s="119"/>
      <c r="J100" s="120">
        <f>J174</f>
        <v>573.14</v>
      </c>
      <c r="L100" s="117"/>
    </row>
    <row r="101" spans="1:31" s="10" customFormat="1" ht="19.899999999999999" customHeight="1">
      <c r="B101" s="121"/>
      <c r="D101" s="122" t="s">
        <v>1473</v>
      </c>
      <c r="E101" s="123"/>
      <c r="F101" s="123"/>
      <c r="G101" s="123"/>
      <c r="H101" s="123"/>
      <c r="I101" s="123"/>
      <c r="J101" s="124">
        <f>J176</f>
        <v>204.74</v>
      </c>
      <c r="L101" s="121"/>
    </row>
    <row r="102" spans="1:31" s="9" customFormat="1" ht="25" customHeight="1">
      <c r="B102" s="117"/>
      <c r="D102" s="118" t="s">
        <v>1475</v>
      </c>
      <c r="E102" s="119"/>
      <c r="F102" s="119"/>
      <c r="G102" s="119"/>
      <c r="H102" s="119"/>
      <c r="I102" s="119"/>
      <c r="J102" s="120">
        <f>J181</f>
        <v>295</v>
      </c>
      <c r="L102" s="117"/>
    </row>
    <row r="103" spans="1:31" s="2" customFormat="1" ht="21.75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7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9.25" customHeight="1">
      <c r="A105" s="28"/>
      <c r="B105" s="29"/>
      <c r="C105" s="116" t="s">
        <v>148</v>
      </c>
      <c r="D105" s="28"/>
      <c r="E105" s="28"/>
      <c r="F105" s="28"/>
      <c r="G105" s="28"/>
      <c r="H105" s="28"/>
      <c r="I105" s="28"/>
      <c r="J105" s="125">
        <v>0</v>
      </c>
      <c r="K105" s="28"/>
      <c r="L105" s="38"/>
      <c r="N105" s="126" t="s">
        <v>35</v>
      </c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8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9.25" customHeight="1">
      <c r="A107" s="28"/>
      <c r="B107" s="29"/>
      <c r="C107" s="95" t="s">
        <v>116</v>
      </c>
      <c r="D107" s="96"/>
      <c r="E107" s="96"/>
      <c r="F107" s="96"/>
      <c r="G107" s="96"/>
      <c r="H107" s="96"/>
      <c r="I107" s="96"/>
      <c r="J107" s="97">
        <f>ROUND(J96+J105,2)</f>
        <v>868.14</v>
      </c>
      <c r="K107" s="9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7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2" customFormat="1" ht="7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25" customHeight="1">
      <c r="A113" s="28"/>
      <c r="B113" s="29"/>
      <c r="C113" s="18" t="s">
        <v>149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7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3" t="s">
        <v>11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3.25" customHeight="1">
      <c r="A116" s="28"/>
      <c r="B116" s="29"/>
      <c r="C116" s="28"/>
      <c r="D116" s="28"/>
      <c r="E116" s="218" t="str">
        <f>E7</f>
        <v>Prestavba školníckeho bytu na triedu MŠ na MŠ Ševčenkova 35, Bratislava</v>
      </c>
      <c r="F116" s="219"/>
      <c r="G116" s="219"/>
      <c r="H116" s="219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3" t="s">
        <v>118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6.5" customHeight="1">
      <c r="A118" s="28"/>
      <c r="B118" s="29"/>
      <c r="C118" s="28"/>
      <c r="D118" s="28"/>
      <c r="E118" s="204" t="str">
        <f>E9</f>
        <v>06 - Vzduchotechnika</v>
      </c>
      <c r="F118" s="217"/>
      <c r="G118" s="217"/>
      <c r="H118" s="217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7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2" customHeight="1">
      <c r="A120" s="28"/>
      <c r="B120" s="29"/>
      <c r="C120" s="23" t="s">
        <v>14</v>
      </c>
      <c r="D120" s="28"/>
      <c r="E120" s="28"/>
      <c r="F120" s="21" t="str">
        <f>F12</f>
        <v xml:space="preserve"> </v>
      </c>
      <c r="G120" s="28"/>
      <c r="H120" s="28"/>
      <c r="I120" s="23" t="s">
        <v>15</v>
      </c>
      <c r="J120" s="51">
        <f>IF(J12="","",J12)</f>
        <v>44448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7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40.15" customHeight="1">
      <c r="A122" s="28"/>
      <c r="B122" s="29"/>
      <c r="C122" s="23" t="s">
        <v>16</v>
      </c>
      <c r="D122" s="28"/>
      <c r="E122" s="28"/>
      <c r="F122" s="21" t="str">
        <f>E15</f>
        <v>Mestská časť Bratislava - Petržalka, Kutlíkova 17, Bratislava</v>
      </c>
      <c r="G122" s="28"/>
      <c r="H122" s="28"/>
      <c r="I122" s="23" t="s">
        <v>22</v>
      </c>
      <c r="J122" s="24" t="str">
        <f>E21</f>
        <v/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25.75" customHeight="1">
      <c r="A123" s="28"/>
      <c r="B123" s="29"/>
      <c r="C123" s="23" t="s">
        <v>20</v>
      </c>
      <c r="D123" s="28"/>
      <c r="E123" s="28"/>
      <c r="F123" s="21" t="str">
        <f>IF(E18="","",E18)</f>
        <v xml:space="preserve"> </v>
      </c>
      <c r="G123" s="28"/>
      <c r="H123" s="28"/>
      <c r="I123" s="23" t="s">
        <v>26</v>
      </c>
      <c r="J123" s="24" t="str">
        <f>E24</f>
        <v/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2" customFormat="1" ht="10.4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5" s="11" customFormat="1" ht="29.25" customHeight="1">
      <c r="A125" s="127"/>
      <c r="B125" s="128"/>
      <c r="C125" s="129" t="s">
        <v>150</v>
      </c>
      <c r="D125" s="130" t="s">
        <v>56</v>
      </c>
      <c r="E125" s="130" t="s">
        <v>52</v>
      </c>
      <c r="F125" s="130" t="s">
        <v>53</v>
      </c>
      <c r="G125" s="130" t="s">
        <v>151</v>
      </c>
      <c r="H125" s="130" t="s">
        <v>152</v>
      </c>
      <c r="I125" s="130" t="s">
        <v>153</v>
      </c>
      <c r="J125" s="131" t="s">
        <v>127</v>
      </c>
      <c r="K125" s="132" t="s">
        <v>154</v>
      </c>
      <c r="L125" s="133"/>
      <c r="M125" s="58" t="s">
        <v>1</v>
      </c>
      <c r="N125" s="59" t="s">
        <v>35</v>
      </c>
      <c r="O125" s="59" t="s">
        <v>155</v>
      </c>
      <c r="P125" s="59" t="s">
        <v>156</v>
      </c>
      <c r="Q125" s="59" t="s">
        <v>157</v>
      </c>
      <c r="R125" s="59" t="s">
        <v>158</v>
      </c>
      <c r="S125" s="59" t="s">
        <v>159</v>
      </c>
      <c r="T125" s="60" t="s">
        <v>160</v>
      </c>
      <c r="U125" s="127"/>
      <c r="V125" s="127"/>
      <c r="W125" s="127"/>
      <c r="X125" s="127"/>
      <c r="Y125" s="127"/>
      <c r="Z125" s="127"/>
      <c r="AA125" s="127"/>
      <c r="AB125" s="127"/>
      <c r="AC125" s="127"/>
      <c r="AD125" s="127"/>
      <c r="AE125" s="127"/>
    </row>
    <row r="126" spans="1:65" s="2" customFormat="1" ht="22.9" customHeight="1">
      <c r="A126" s="28"/>
      <c r="B126" s="29"/>
      <c r="C126" s="65" t="s">
        <v>123</v>
      </c>
      <c r="D126" s="28"/>
      <c r="E126" s="28"/>
      <c r="F126" s="28"/>
      <c r="G126" s="28"/>
      <c r="H126" s="28"/>
      <c r="I126" s="28"/>
      <c r="J126" s="134">
        <f>BK126</f>
        <v>868.14</v>
      </c>
      <c r="K126" s="28"/>
      <c r="L126" s="29"/>
      <c r="M126" s="61"/>
      <c r="N126" s="52"/>
      <c r="O126" s="62"/>
      <c r="P126" s="135">
        <f>P127+P174+P181</f>
        <v>0</v>
      </c>
      <c r="Q126" s="62"/>
      <c r="R126" s="135">
        <f>R127+R174+R181</f>
        <v>0</v>
      </c>
      <c r="S126" s="62"/>
      <c r="T126" s="136">
        <f>T127+T174+T181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4" t="s">
        <v>70</v>
      </c>
      <c r="AU126" s="14" t="s">
        <v>129</v>
      </c>
      <c r="BK126" s="137">
        <f>BK127+BK174+BK181</f>
        <v>868.14</v>
      </c>
    </row>
    <row r="127" spans="1:65" s="12" customFormat="1" ht="25.9" customHeight="1">
      <c r="B127" s="138"/>
      <c r="D127" s="139" t="s">
        <v>70</v>
      </c>
      <c r="E127" s="140" t="s">
        <v>680</v>
      </c>
      <c r="F127" s="140" t="s">
        <v>1476</v>
      </c>
      <c r="J127" s="141">
        <f>BK127</f>
        <v>0</v>
      </c>
      <c r="L127" s="138"/>
      <c r="M127" s="142"/>
      <c r="N127" s="143"/>
      <c r="O127" s="143"/>
      <c r="P127" s="144">
        <f>P128+SUM(P129:P163)+P170</f>
        <v>0</v>
      </c>
      <c r="Q127" s="143"/>
      <c r="R127" s="144">
        <f>R128+SUM(R129:R163)+R170</f>
        <v>0</v>
      </c>
      <c r="S127" s="143"/>
      <c r="T127" s="145">
        <f>T128+SUM(T129:T163)+T170</f>
        <v>0</v>
      </c>
      <c r="AR127" s="139" t="s">
        <v>78</v>
      </c>
      <c r="AT127" s="146" t="s">
        <v>70</v>
      </c>
      <c r="AU127" s="146" t="s">
        <v>71</v>
      </c>
      <c r="AY127" s="139" t="s">
        <v>163</v>
      </c>
      <c r="BK127" s="147">
        <f>BK128+SUM(BK129:BK163)+BK170</f>
        <v>0</v>
      </c>
    </row>
    <row r="128" spans="1:65" s="2" customFormat="1" ht="62.65" customHeight="1">
      <c r="A128" s="28"/>
      <c r="B128" s="150"/>
      <c r="C128" s="151" t="s">
        <v>71</v>
      </c>
      <c r="D128" s="151" t="s">
        <v>166</v>
      </c>
      <c r="E128" s="152" t="s">
        <v>1477</v>
      </c>
      <c r="F128" s="153" t="s">
        <v>1478</v>
      </c>
      <c r="G128" s="154" t="s">
        <v>212</v>
      </c>
      <c r="H128" s="155">
        <v>0</v>
      </c>
      <c r="I128" s="155">
        <v>9932</v>
      </c>
      <c r="J128" s="155">
        <f t="shared" ref="J128:J162" si="0">ROUND(I128*H128,3)</f>
        <v>0</v>
      </c>
      <c r="K128" s="156"/>
      <c r="L128" s="29"/>
      <c r="M128" s="157" t="s">
        <v>1</v>
      </c>
      <c r="N128" s="158" t="s">
        <v>37</v>
      </c>
      <c r="O128" s="159">
        <v>0</v>
      </c>
      <c r="P128" s="159">
        <f t="shared" ref="P128:P162" si="1">O128*H128</f>
        <v>0</v>
      </c>
      <c r="Q128" s="159">
        <v>0</v>
      </c>
      <c r="R128" s="159">
        <f t="shared" ref="R128:R162" si="2">Q128*H128</f>
        <v>0</v>
      </c>
      <c r="S128" s="159">
        <v>0</v>
      </c>
      <c r="T128" s="160">
        <f t="shared" ref="T128:T162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61" t="s">
        <v>170</v>
      </c>
      <c r="AT128" s="161" t="s">
        <v>166</v>
      </c>
      <c r="AU128" s="161" t="s">
        <v>78</v>
      </c>
      <c r="AY128" s="14" t="s">
        <v>163</v>
      </c>
      <c r="BE128" s="162">
        <f t="shared" ref="BE128:BE162" si="4">IF(N128="základná",J128,0)</f>
        <v>0</v>
      </c>
      <c r="BF128" s="162">
        <f t="shared" ref="BF128:BF162" si="5">IF(N128="znížená",J128,0)</f>
        <v>0</v>
      </c>
      <c r="BG128" s="162">
        <f t="shared" ref="BG128:BG162" si="6">IF(N128="zákl. prenesená",J128,0)</f>
        <v>0</v>
      </c>
      <c r="BH128" s="162">
        <f t="shared" ref="BH128:BH162" si="7">IF(N128="zníž. prenesená",J128,0)</f>
        <v>0</v>
      </c>
      <c r="BI128" s="162">
        <f t="shared" ref="BI128:BI162" si="8">IF(N128="nulová",J128,0)</f>
        <v>0</v>
      </c>
      <c r="BJ128" s="14" t="s">
        <v>84</v>
      </c>
      <c r="BK128" s="163">
        <f t="shared" ref="BK128:BK162" si="9">ROUND(I128*H128,3)</f>
        <v>0</v>
      </c>
      <c r="BL128" s="14" t="s">
        <v>170</v>
      </c>
      <c r="BM128" s="161" t="s">
        <v>84</v>
      </c>
    </row>
    <row r="129" spans="1:65" s="2" customFormat="1" ht="49.15" customHeight="1">
      <c r="A129" s="28"/>
      <c r="B129" s="150"/>
      <c r="C129" s="151" t="s">
        <v>71</v>
      </c>
      <c r="D129" s="151" t="s">
        <v>166</v>
      </c>
      <c r="E129" s="152" t="s">
        <v>1479</v>
      </c>
      <c r="F129" s="153" t="s">
        <v>1480</v>
      </c>
      <c r="G129" s="154" t="s">
        <v>212</v>
      </c>
      <c r="H129" s="155">
        <v>0</v>
      </c>
      <c r="I129" s="155">
        <v>2392</v>
      </c>
      <c r="J129" s="155">
        <f t="shared" si="0"/>
        <v>0</v>
      </c>
      <c r="K129" s="156"/>
      <c r="L129" s="29"/>
      <c r="M129" s="157" t="s">
        <v>1</v>
      </c>
      <c r="N129" s="158" t="s">
        <v>37</v>
      </c>
      <c r="O129" s="159">
        <v>0</v>
      </c>
      <c r="P129" s="159">
        <f t="shared" si="1"/>
        <v>0</v>
      </c>
      <c r="Q129" s="159">
        <v>0</v>
      </c>
      <c r="R129" s="159">
        <f t="shared" si="2"/>
        <v>0</v>
      </c>
      <c r="S129" s="159">
        <v>0</v>
      </c>
      <c r="T129" s="160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61" t="s">
        <v>170</v>
      </c>
      <c r="AT129" s="161" t="s">
        <v>166</v>
      </c>
      <c r="AU129" s="161" t="s">
        <v>78</v>
      </c>
      <c r="AY129" s="14" t="s">
        <v>163</v>
      </c>
      <c r="BE129" s="162">
        <f t="shared" si="4"/>
        <v>0</v>
      </c>
      <c r="BF129" s="162">
        <f t="shared" si="5"/>
        <v>0</v>
      </c>
      <c r="BG129" s="162">
        <f t="shared" si="6"/>
        <v>0</v>
      </c>
      <c r="BH129" s="162">
        <f t="shared" si="7"/>
        <v>0</v>
      </c>
      <c r="BI129" s="162">
        <f t="shared" si="8"/>
        <v>0</v>
      </c>
      <c r="BJ129" s="14" t="s">
        <v>84</v>
      </c>
      <c r="BK129" s="163">
        <f t="shared" si="9"/>
        <v>0</v>
      </c>
      <c r="BL129" s="14" t="s">
        <v>170</v>
      </c>
      <c r="BM129" s="161" t="s">
        <v>170</v>
      </c>
    </row>
    <row r="130" spans="1:65" s="2" customFormat="1" ht="49.15" customHeight="1">
      <c r="A130" s="28"/>
      <c r="B130" s="150"/>
      <c r="C130" s="151" t="s">
        <v>71</v>
      </c>
      <c r="D130" s="151" t="s">
        <v>166</v>
      </c>
      <c r="E130" s="152" t="s">
        <v>1481</v>
      </c>
      <c r="F130" s="153" t="s">
        <v>1482</v>
      </c>
      <c r="G130" s="154" t="s">
        <v>212</v>
      </c>
      <c r="H130" s="155">
        <v>0</v>
      </c>
      <c r="I130" s="155">
        <v>2263</v>
      </c>
      <c r="J130" s="155">
        <f t="shared" si="0"/>
        <v>0</v>
      </c>
      <c r="K130" s="156"/>
      <c r="L130" s="29"/>
      <c r="M130" s="157" t="s">
        <v>1</v>
      </c>
      <c r="N130" s="158" t="s">
        <v>37</v>
      </c>
      <c r="O130" s="159">
        <v>0</v>
      </c>
      <c r="P130" s="159">
        <f t="shared" si="1"/>
        <v>0</v>
      </c>
      <c r="Q130" s="159">
        <v>0</v>
      </c>
      <c r="R130" s="159">
        <f t="shared" si="2"/>
        <v>0</v>
      </c>
      <c r="S130" s="159">
        <v>0</v>
      </c>
      <c r="T130" s="160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61" t="s">
        <v>170</v>
      </c>
      <c r="AT130" s="161" t="s">
        <v>166</v>
      </c>
      <c r="AU130" s="161" t="s">
        <v>78</v>
      </c>
      <c r="AY130" s="14" t="s">
        <v>163</v>
      </c>
      <c r="BE130" s="162">
        <f t="shared" si="4"/>
        <v>0</v>
      </c>
      <c r="BF130" s="162">
        <f t="shared" si="5"/>
        <v>0</v>
      </c>
      <c r="BG130" s="162">
        <f t="shared" si="6"/>
        <v>0</v>
      </c>
      <c r="BH130" s="162">
        <f t="shared" si="7"/>
        <v>0</v>
      </c>
      <c r="BI130" s="162">
        <f t="shared" si="8"/>
        <v>0</v>
      </c>
      <c r="BJ130" s="14" t="s">
        <v>84</v>
      </c>
      <c r="BK130" s="163">
        <f t="shared" si="9"/>
        <v>0</v>
      </c>
      <c r="BL130" s="14" t="s">
        <v>170</v>
      </c>
      <c r="BM130" s="161" t="s">
        <v>240</v>
      </c>
    </row>
    <row r="131" spans="1:65" s="2" customFormat="1" ht="49.15" customHeight="1">
      <c r="A131" s="28"/>
      <c r="B131" s="150"/>
      <c r="C131" s="151" t="s">
        <v>71</v>
      </c>
      <c r="D131" s="151" t="s">
        <v>166</v>
      </c>
      <c r="E131" s="152" t="s">
        <v>1483</v>
      </c>
      <c r="F131" s="153" t="s">
        <v>1484</v>
      </c>
      <c r="G131" s="154" t="s">
        <v>212</v>
      </c>
      <c r="H131" s="155">
        <v>0</v>
      </c>
      <c r="I131" s="155">
        <v>1733</v>
      </c>
      <c r="J131" s="155">
        <f t="shared" si="0"/>
        <v>0</v>
      </c>
      <c r="K131" s="156"/>
      <c r="L131" s="29"/>
      <c r="M131" s="157" t="s">
        <v>1</v>
      </c>
      <c r="N131" s="158" t="s">
        <v>37</v>
      </c>
      <c r="O131" s="159">
        <v>0</v>
      </c>
      <c r="P131" s="159">
        <f t="shared" si="1"/>
        <v>0</v>
      </c>
      <c r="Q131" s="159">
        <v>0</v>
      </c>
      <c r="R131" s="159">
        <f t="shared" si="2"/>
        <v>0</v>
      </c>
      <c r="S131" s="159">
        <v>0</v>
      </c>
      <c r="T131" s="160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61" t="s">
        <v>170</v>
      </c>
      <c r="AT131" s="161" t="s">
        <v>166</v>
      </c>
      <c r="AU131" s="161" t="s">
        <v>78</v>
      </c>
      <c r="AY131" s="14" t="s">
        <v>163</v>
      </c>
      <c r="BE131" s="162">
        <f t="shared" si="4"/>
        <v>0</v>
      </c>
      <c r="BF131" s="162">
        <f t="shared" si="5"/>
        <v>0</v>
      </c>
      <c r="BG131" s="162">
        <f t="shared" si="6"/>
        <v>0</v>
      </c>
      <c r="BH131" s="162">
        <f t="shared" si="7"/>
        <v>0</v>
      </c>
      <c r="BI131" s="162">
        <f t="shared" si="8"/>
        <v>0</v>
      </c>
      <c r="BJ131" s="14" t="s">
        <v>84</v>
      </c>
      <c r="BK131" s="163">
        <f t="shared" si="9"/>
        <v>0</v>
      </c>
      <c r="BL131" s="14" t="s">
        <v>170</v>
      </c>
      <c r="BM131" s="161" t="s">
        <v>286</v>
      </c>
    </row>
    <row r="132" spans="1:65" s="2" customFormat="1" ht="49.15" customHeight="1">
      <c r="A132" s="28"/>
      <c r="B132" s="150"/>
      <c r="C132" s="151" t="s">
        <v>71</v>
      </c>
      <c r="D132" s="151" t="s">
        <v>166</v>
      </c>
      <c r="E132" s="152" t="s">
        <v>1485</v>
      </c>
      <c r="F132" s="153" t="s">
        <v>1486</v>
      </c>
      <c r="G132" s="154" t="s">
        <v>212</v>
      </c>
      <c r="H132" s="155">
        <v>0</v>
      </c>
      <c r="I132" s="155">
        <v>838</v>
      </c>
      <c r="J132" s="155">
        <f t="shared" si="0"/>
        <v>0</v>
      </c>
      <c r="K132" s="156"/>
      <c r="L132" s="29"/>
      <c r="M132" s="157" t="s">
        <v>1</v>
      </c>
      <c r="N132" s="158" t="s">
        <v>37</v>
      </c>
      <c r="O132" s="159">
        <v>0</v>
      </c>
      <c r="P132" s="159">
        <f t="shared" si="1"/>
        <v>0</v>
      </c>
      <c r="Q132" s="159">
        <v>0</v>
      </c>
      <c r="R132" s="159">
        <f t="shared" si="2"/>
        <v>0</v>
      </c>
      <c r="S132" s="159">
        <v>0</v>
      </c>
      <c r="T132" s="160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61" t="s">
        <v>170</v>
      </c>
      <c r="AT132" s="161" t="s">
        <v>166</v>
      </c>
      <c r="AU132" s="161" t="s">
        <v>78</v>
      </c>
      <c r="AY132" s="14" t="s">
        <v>163</v>
      </c>
      <c r="BE132" s="162">
        <f t="shared" si="4"/>
        <v>0</v>
      </c>
      <c r="BF132" s="162">
        <f t="shared" si="5"/>
        <v>0</v>
      </c>
      <c r="BG132" s="162">
        <f t="shared" si="6"/>
        <v>0</v>
      </c>
      <c r="BH132" s="162">
        <f t="shared" si="7"/>
        <v>0</v>
      </c>
      <c r="BI132" s="162">
        <f t="shared" si="8"/>
        <v>0</v>
      </c>
      <c r="BJ132" s="14" t="s">
        <v>84</v>
      </c>
      <c r="BK132" s="163">
        <f t="shared" si="9"/>
        <v>0</v>
      </c>
      <c r="BL132" s="14" t="s">
        <v>170</v>
      </c>
      <c r="BM132" s="161" t="s">
        <v>176</v>
      </c>
    </row>
    <row r="133" spans="1:65" s="2" customFormat="1" ht="37.9" customHeight="1">
      <c r="A133" s="28"/>
      <c r="B133" s="150"/>
      <c r="C133" s="151" t="s">
        <v>71</v>
      </c>
      <c r="D133" s="151" t="s">
        <v>166</v>
      </c>
      <c r="E133" s="152" t="s">
        <v>1487</v>
      </c>
      <c r="F133" s="153" t="s">
        <v>1488</v>
      </c>
      <c r="G133" s="154" t="s">
        <v>212</v>
      </c>
      <c r="H133" s="155">
        <v>0</v>
      </c>
      <c r="I133" s="155">
        <v>283.39999999999998</v>
      </c>
      <c r="J133" s="155">
        <f t="shared" si="0"/>
        <v>0</v>
      </c>
      <c r="K133" s="156"/>
      <c r="L133" s="29"/>
      <c r="M133" s="157" t="s">
        <v>1</v>
      </c>
      <c r="N133" s="158" t="s">
        <v>37</v>
      </c>
      <c r="O133" s="159">
        <v>0</v>
      </c>
      <c r="P133" s="159">
        <f t="shared" si="1"/>
        <v>0</v>
      </c>
      <c r="Q133" s="159">
        <v>0</v>
      </c>
      <c r="R133" s="159">
        <f t="shared" si="2"/>
        <v>0</v>
      </c>
      <c r="S133" s="159">
        <v>0</v>
      </c>
      <c r="T133" s="160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61" t="s">
        <v>170</v>
      </c>
      <c r="AT133" s="161" t="s">
        <v>166</v>
      </c>
      <c r="AU133" s="161" t="s">
        <v>78</v>
      </c>
      <c r="AY133" s="14" t="s">
        <v>163</v>
      </c>
      <c r="BE133" s="162">
        <f t="shared" si="4"/>
        <v>0</v>
      </c>
      <c r="BF133" s="162">
        <f t="shared" si="5"/>
        <v>0</v>
      </c>
      <c r="BG133" s="162">
        <f t="shared" si="6"/>
        <v>0</v>
      </c>
      <c r="BH133" s="162">
        <f t="shared" si="7"/>
        <v>0</v>
      </c>
      <c r="BI133" s="162">
        <f t="shared" si="8"/>
        <v>0</v>
      </c>
      <c r="BJ133" s="14" t="s">
        <v>84</v>
      </c>
      <c r="BK133" s="163">
        <f t="shared" si="9"/>
        <v>0</v>
      </c>
      <c r="BL133" s="14" t="s">
        <v>170</v>
      </c>
      <c r="BM133" s="161" t="s">
        <v>352</v>
      </c>
    </row>
    <row r="134" spans="1:65" s="2" customFormat="1" ht="37.9" customHeight="1">
      <c r="A134" s="28"/>
      <c r="B134" s="150"/>
      <c r="C134" s="151" t="s">
        <v>71</v>
      </c>
      <c r="D134" s="151" t="s">
        <v>166</v>
      </c>
      <c r="E134" s="152" t="s">
        <v>1489</v>
      </c>
      <c r="F134" s="153" t="s">
        <v>1490</v>
      </c>
      <c r="G134" s="154" t="s">
        <v>212</v>
      </c>
      <c r="H134" s="155">
        <v>0</v>
      </c>
      <c r="I134" s="155">
        <v>113.36</v>
      </c>
      <c r="J134" s="155">
        <f t="shared" si="0"/>
        <v>0</v>
      </c>
      <c r="K134" s="156"/>
      <c r="L134" s="29"/>
      <c r="M134" s="157" t="s">
        <v>1</v>
      </c>
      <c r="N134" s="158" t="s">
        <v>37</v>
      </c>
      <c r="O134" s="159">
        <v>0</v>
      </c>
      <c r="P134" s="159">
        <f t="shared" si="1"/>
        <v>0</v>
      </c>
      <c r="Q134" s="159">
        <v>0</v>
      </c>
      <c r="R134" s="159">
        <f t="shared" si="2"/>
        <v>0</v>
      </c>
      <c r="S134" s="159">
        <v>0</v>
      </c>
      <c r="T134" s="160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61" t="s">
        <v>170</v>
      </c>
      <c r="AT134" s="161" t="s">
        <v>166</v>
      </c>
      <c r="AU134" s="161" t="s">
        <v>78</v>
      </c>
      <c r="AY134" s="14" t="s">
        <v>163</v>
      </c>
      <c r="BE134" s="162">
        <f t="shared" si="4"/>
        <v>0</v>
      </c>
      <c r="BF134" s="162">
        <f t="shared" si="5"/>
        <v>0</v>
      </c>
      <c r="BG134" s="162">
        <f t="shared" si="6"/>
        <v>0</v>
      </c>
      <c r="BH134" s="162">
        <f t="shared" si="7"/>
        <v>0</v>
      </c>
      <c r="BI134" s="162">
        <f t="shared" si="8"/>
        <v>0</v>
      </c>
      <c r="BJ134" s="14" t="s">
        <v>84</v>
      </c>
      <c r="BK134" s="163">
        <f t="shared" si="9"/>
        <v>0</v>
      </c>
      <c r="BL134" s="14" t="s">
        <v>170</v>
      </c>
      <c r="BM134" s="161" t="s">
        <v>360</v>
      </c>
    </row>
    <row r="135" spans="1:65" s="2" customFormat="1" ht="24.25" customHeight="1">
      <c r="A135" s="28"/>
      <c r="B135" s="150"/>
      <c r="C135" s="151" t="s">
        <v>71</v>
      </c>
      <c r="D135" s="151" t="s">
        <v>166</v>
      </c>
      <c r="E135" s="152" t="s">
        <v>1491</v>
      </c>
      <c r="F135" s="153" t="s">
        <v>1492</v>
      </c>
      <c r="G135" s="154" t="s">
        <v>212</v>
      </c>
      <c r="H135" s="155">
        <v>0</v>
      </c>
      <c r="I135" s="155">
        <v>318.16000000000003</v>
      </c>
      <c r="J135" s="155">
        <f t="shared" si="0"/>
        <v>0</v>
      </c>
      <c r="K135" s="156"/>
      <c r="L135" s="29"/>
      <c r="M135" s="157" t="s">
        <v>1</v>
      </c>
      <c r="N135" s="158" t="s">
        <v>37</v>
      </c>
      <c r="O135" s="159">
        <v>0</v>
      </c>
      <c r="P135" s="159">
        <f t="shared" si="1"/>
        <v>0</v>
      </c>
      <c r="Q135" s="159">
        <v>0</v>
      </c>
      <c r="R135" s="159">
        <f t="shared" si="2"/>
        <v>0</v>
      </c>
      <c r="S135" s="159">
        <v>0</v>
      </c>
      <c r="T135" s="160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61" t="s">
        <v>170</v>
      </c>
      <c r="AT135" s="161" t="s">
        <v>166</v>
      </c>
      <c r="AU135" s="161" t="s">
        <v>78</v>
      </c>
      <c r="AY135" s="14" t="s">
        <v>163</v>
      </c>
      <c r="BE135" s="162">
        <f t="shared" si="4"/>
        <v>0</v>
      </c>
      <c r="BF135" s="162">
        <f t="shared" si="5"/>
        <v>0</v>
      </c>
      <c r="BG135" s="162">
        <f t="shared" si="6"/>
        <v>0</v>
      </c>
      <c r="BH135" s="162">
        <f t="shared" si="7"/>
        <v>0</v>
      </c>
      <c r="BI135" s="162">
        <f t="shared" si="8"/>
        <v>0</v>
      </c>
      <c r="BJ135" s="14" t="s">
        <v>84</v>
      </c>
      <c r="BK135" s="163">
        <f t="shared" si="9"/>
        <v>0</v>
      </c>
      <c r="BL135" s="14" t="s">
        <v>170</v>
      </c>
      <c r="BM135" s="161" t="s">
        <v>209</v>
      </c>
    </row>
    <row r="136" spans="1:65" s="2" customFormat="1" ht="24.25" customHeight="1">
      <c r="A136" s="28"/>
      <c r="B136" s="150"/>
      <c r="C136" s="151" t="s">
        <v>71</v>
      </c>
      <c r="D136" s="151" t="s">
        <v>166</v>
      </c>
      <c r="E136" s="152" t="s">
        <v>1493</v>
      </c>
      <c r="F136" s="153" t="s">
        <v>1494</v>
      </c>
      <c r="G136" s="154" t="s">
        <v>212</v>
      </c>
      <c r="H136" s="155">
        <v>0</v>
      </c>
      <c r="I136" s="155">
        <v>318.16000000000003</v>
      </c>
      <c r="J136" s="155">
        <f t="shared" si="0"/>
        <v>0</v>
      </c>
      <c r="K136" s="156"/>
      <c r="L136" s="29"/>
      <c r="M136" s="157" t="s">
        <v>1</v>
      </c>
      <c r="N136" s="158" t="s">
        <v>37</v>
      </c>
      <c r="O136" s="159">
        <v>0</v>
      </c>
      <c r="P136" s="159">
        <f t="shared" si="1"/>
        <v>0</v>
      </c>
      <c r="Q136" s="159">
        <v>0</v>
      </c>
      <c r="R136" s="159">
        <f t="shared" si="2"/>
        <v>0</v>
      </c>
      <c r="S136" s="159">
        <v>0</v>
      </c>
      <c r="T136" s="160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61" t="s">
        <v>170</v>
      </c>
      <c r="AT136" s="161" t="s">
        <v>166</v>
      </c>
      <c r="AU136" s="161" t="s">
        <v>78</v>
      </c>
      <c r="AY136" s="14" t="s">
        <v>163</v>
      </c>
      <c r="BE136" s="162">
        <f t="shared" si="4"/>
        <v>0</v>
      </c>
      <c r="BF136" s="162">
        <f t="shared" si="5"/>
        <v>0</v>
      </c>
      <c r="BG136" s="162">
        <f t="shared" si="6"/>
        <v>0</v>
      </c>
      <c r="BH136" s="162">
        <f t="shared" si="7"/>
        <v>0</v>
      </c>
      <c r="BI136" s="162">
        <f t="shared" si="8"/>
        <v>0</v>
      </c>
      <c r="BJ136" s="14" t="s">
        <v>84</v>
      </c>
      <c r="BK136" s="163">
        <f t="shared" si="9"/>
        <v>0</v>
      </c>
      <c r="BL136" s="14" t="s">
        <v>170</v>
      </c>
      <c r="BM136" s="161" t="s">
        <v>606</v>
      </c>
    </row>
    <row r="137" spans="1:65" s="2" customFormat="1" ht="24.25" customHeight="1">
      <c r="A137" s="28"/>
      <c r="B137" s="150"/>
      <c r="C137" s="151" t="s">
        <v>71</v>
      </c>
      <c r="D137" s="151" t="s">
        <v>166</v>
      </c>
      <c r="E137" s="152" t="s">
        <v>1495</v>
      </c>
      <c r="F137" s="153" t="s">
        <v>1496</v>
      </c>
      <c r="G137" s="154" t="s">
        <v>212</v>
      </c>
      <c r="H137" s="155">
        <v>0</v>
      </c>
      <c r="I137" s="155">
        <v>290.23</v>
      </c>
      <c r="J137" s="155">
        <f t="shared" si="0"/>
        <v>0</v>
      </c>
      <c r="K137" s="156"/>
      <c r="L137" s="29"/>
      <c r="M137" s="157" t="s">
        <v>1</v>
      </c>
      <c r="N137" s="158" t="s">
        <v>37</v>
      </c>
      <c r="O137" s="159">
        <v>0</v>
      </c>
      <c r="P137" s="159">
        <f t="shared" si="1"/>
        <v>0</v>
      </c>
      <c r="Q137" s="159">
        <v>0</v>
      </c>
      <c r="R137" s="159">
        <f t="shared" si="2"/>
        <v>0</v>
      </c>
      <c r="S137" s="159">
        <v>0</v>
      </c>
      <c r="T137" s="160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61" t="s">
        <v>170</v>
      </c>
      <c r="AT137" s="161" t="s">
        <v>166</v>
      </c>
      <c r="AU137" s="161" t="s">
        <v>78</v>
      </c>
      <c r="AY137" s="14" t="s">
        <v>163</v>
      </c>
      <c r="BE137" s="162">
        <f t="shared" si="4"/>
        <v>0</v>
      </c>
      <c r="BF137" s="162">
        <f t="shared" si="5"/>
        <v>0</v>
      </c>
      <c r="BG137" s="162">
        <f t="shared" si="6"/>
        <v>0</v>
      </c>
      <c r="BH137" s="162">
        <f t="shared" si="7"/>
        <v>0</v>
      </c>
      <c r="BI137" s="162">
        <f t="shared" si="8"/>
        <v>0</v>
      </c>
      <c r="BJ137" s="14" t="s">
        <v>84</v>
      </c>
      <c r="BK137" s="163">
        <f t="shared" si="9"/>
        <v>0</v>
      </c>
      <c r="BL137" s="14" t="s">
        <v>170</v>
      </c>
      <c r="BM137" s="161" t="s">
        <v>7</v>
      </c>
    </row>
    <row r="138" spans="1:65" s="2" customFormat="1" ht="14.5" customHeight="1">
      <c r="A138" s="28"/>
      <c r="B138" s="150"/>
      <c r="C138" s="151" t="s">
        <v>71</v>
      </c>
      <c r="D138" s="151" t="s">
        <v>166</v>
      </c>
      <c r="E138" s="152" t="s">
        <v>1497</v>
      </c>
      <c r="F138" s="153" t="s">
        <v>1498</v>
      </c>
      <c r="G138" s="154" t="s">
        <v>212</v>
      </c>
      <c r="H138" s="155">
        <v>0</v>
      </c>
      <c r="I138" s="155">
        <v>41.48</v>
      </c>
      <c r="J138" s="155">
        <f t="shared" si="0"/>
        <v>0</v>
      </c>
      <c r="K138" s="156"/>
      <c r="L138" s="29"/>
      <c r="M138" s="157" t="s">
        <v>1</v>
      </c>
      <c r="N138" s="158" t="s">
        <v>37</v>
      </c>
      <c r="O138" s="159">
        <v>0</v>
      </c>
      <c r="P138" s="159">
        <f t="shared" si="1"/>
        <v>0</v>
      </c>
      <c r="Q138" s="159">
        <v>0</v>
      </c>
      <c r="R138" s="159">
        <f t="shared" si="2"/>
        <v>0</v>
      </c>
      <c r="S138" s="159">
        <v>0</v>
      </c>
      <c r="T138" s="160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61" t="s">
        <v>170</v>
      </c>
      <c r="AT138" s="161" t="s">
        <v>166</v>
      </c>
      <c r="AU138" s="161" t="s">
        <v>78</v>
      </c>
      <c r="AY138" s="14" t="s">
        <v>163</v>
      </c>
      <c r="BE138" s="162">
        <f t="shared" si="4"/>
        <v>0</v>
      </c>
      <c r="BF138" s="162">
        <f t="shared" si="5"/>
        <v>0</v>
      </c>
      <c r="BG138" s="162">
        <f t="shared" si="6"/>
        <v>0</v>
      </c>
      <c r="BH138" s="162">
        <f t="shared" si="7"/>
        <v>0</v>
      </c>
      <c r="BI138" s="162">
        <f t="shared" si="8"/>
        <v>0</v>
      </c>
      <c r="BJ138" s="14" t="s">
        <v>84</v>
      </c>
      <c r="BK138" s="163">
        <f t="shared" si="9"/>
        <v>0</v>
      </c>
      <c r="BL138" s="14" t="s">
        <v>170</v>
      </c>
      <c r="BM138" s="161" t="s">
        <v>249</v>
      </c>
    </row>
    <row r="139" spans="1:65" s="2" customFormat="1" ht="14.5" customHeight="1">
      <c r="A139" s="28"/>
      <c r="B139" s="150"/>
      <c r="C139" s="151" t="s">
        <v>71</v>
      </c>
      <c r="D139" s="151" t="s">
        <v>166</v>
      </c>
      <c r="E139" s="152" t="s">
        <v>1499</v>
      </c>
      <c r="F139" s="153" t="s">
        <v>1500</v>
      </c>
      <c r="G139" s="154" t="s">
        <v>212</v>
      </c>
      <c r="H139" s="155">
        <v>0</v>
      </c>
      <c r="I139" s="155">
        <v>58.49</v>
      </c>
      <c r="J139" s="155">
        <f t="shared" si="0"/>
        <v>0</v>
      </c>
      <c r="K139" s="156"/>
      <c r="L139" s="29"/>
      <c r="M139" s="157" t="s">
        <v>1</v>
      </c>
      <c r="N139" s="158" t="s">
        <v>37</v>
      </c>
      <c r="O139" s="159">
        <v>0</v>
      </c>
      <c r="P139" s="159">
        <f t="shared" si="1"/>
        <v>0</v>
      </c>
      <c r="Q139" s="159">
        <v>0</v>
      </c>
      <c r="R139" s="159">
        <f t="shared" si="2"/>
        <v>0</v>
      </c>
      <c r="S139" s="159">
        <v>0</v>
      </c>
      <c r="T139" s="160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61" t="s">
        <v>170</v>
      </c>
      <c r="AT139" s="161" t="s">
        <v>166</v>
      </c>
      <c r="AU139" s="161" t="s">
        <v>78</v>
      </c>
      <c r="AY139" s="14" t="s">
        <v>163</v>
      </c>
      <c r="BE139" s="162">
        <f t="shared" si="4"/>
        <v>0</v>
      </c>
      <c r="BF139" s="162">
        <f t="shared" si="5"/>
        <v>0</v>
      </c>
      <c r="BG139" s="162">
        <f t="shared" si="6"/>
        <v>0</v>
      </c>
      <c r="BH139" s="162">
        <f t="shared" si="7"/>
        <v>0</v>
      </c>
      <c r="BI139" s="162">
        <f t="shared" si="8"/>
        <v>0</v>
      </c>
      <c r="BJ139" s="14" t="s">
        <v>84</v>
      </c>
      <c r="BK139" s="163">
        <f t="shared" si="9"/>
        <v>0</v>
      </c>
      <c r="BL139" s="14" t="s">
        <v>170</v>
      </c>
      <c r="BM139" s="161" t="s">
        <v>257</v>
      </c>
    </row>
    <row r="140" spans="1:65" s="2" customFormat="1" ht="14.5" customHeight="1">
      <c r="A140" s="28"/>
      <c r="B140" s="150"/>
      <c r="C140" s="151" t="s">
        <v>71</v>
      </c>
      <c r="D140" s="151" t="s">
        <v>166</v>
      </c>
      <c r="E140" s="152" t="s">
        <v>1501</v>
      </c>
      <c r="F140" s="153" t="s">
        <v>1502</v>
      </c>
      <c r="G140" s="154" t="s">
        <v>212</v>
      </c>
      <c r="H140" s="155">
        <v>0</v>
      </c>
      <c r="I140" s="155">
        <v>70.040000000000006</v>
      </c>
      <c r="J140" s="155">
        <f t="shared" si="0"/>
        <v>0</v>
      </c>
      <c r="K140" s="156"/>
      <c r="L140" s="29"/>
      <c r="M140" s="157" t="s">
        <v>1</v>
      </c>
      <c r="N140" s="158" t="s">
        <v>37</v>
      </c>
      <c r="O140" s="159">
        <v>0</v>
      </c>
      <c r="P140" s="159">
        <f t="shared" si="1"/>
        <v>0</v>
      </c>
      <c r="Q140" s="159">
        <v>0</v>
      </c>
      <c r="R140" s="159">
        <f t="shared" si="2"/>
        <v>0</v>
      </c>
      <c r="S140" s="159">
        <v>0</v>
      </c>
      <c r="T140" s="160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61" t="s">
        <v>170</v>
      </c>
      <c r="AT140" s="161" t="s">
        <v>166</v>
      </c>
      <c r="AU140" s="161" t="s">
        <v>78</v>
      </c>
      <c r="AY140" s="14" t="s">
        <v>163</v>
      </c>
      <c r="BE140" s="162">
        <f t="shared" si="4"/>
        <v>0</v>
      </c>
      <c r="BF140" s="162">
        <f t="shared" si="5"/>
        <v>0</v>
      </c>
      <c r="BG140" s="162">
        <f t="shared" si="6"/>
        <v>0</v>
      </c>
      <c r="BH140" s="162">
        <f t="shared" si="7"/>
        <v>0</v>
      </c>
      <c r="BI140" s="162">
        <f t="shared" si="8"/>
        <v>0</v>
      </c>
      <c r="BJ140" s="14" t="s">
        <v>84</v>
      </c>
      <c r="BK140" s="163">
        <f t="shared" si="9"/>
        <v>0</v>
      </c>
      <c r="BL140" s="14" t="s">
        <v>170</v>
      </c>
      <c r="BM140" s="161" t="s">
        <v>265</v>
      </c>
    </row>
    <row r="141" spans="1:65" s="2" customFormat="1" ht="14.5" customHeight="1">
      <c r="A141" s="28"/>
      <c r="B141" s="150"/>
      <c r="C141" s="151" t="s">
        <v>71</v>
      </c>
      <c r="D141" s="151" t="s">
        <v>166</v>
      </c>
      <c r="E141" s="152" t="s">
        <v>1503</v>
      </c>
      <c r="F141" s="153" t="s">
        <v>1504</v>
      </c>
      <c r="G141" s="154" t="s">
        <v>212</v>
      </c>
      <c r="H141" s="155">
        <v>0</v>
      </c>
      <c r="I141" s="155">
        <v>13.2</v>
      </c>
      <c r="J141" s="155">
        <f t="shared" si="0"/>
        <v>0</v>
      </c>
      <c r="K141" s="156"/>
      <c r="L141" s="29"/>
      <c r="M141" s="157" t="s">
        <v>1</v>
      </c>
      <c r="N141" s="158" t="s">
        <v>37</v>
      </c>
      <c r="O141" s="159">
        <v>0</v>
      </c>
      <c r="P141" s="159">
        <f t="shared" si="1"/>
        <v>0</v>
      </c>
      <c r="Q141" s="159">
        <v>0</v>
      </c>
      <c r="R141" s="159">
        <f t="shared" si="2"/>
        <v>0</v>
      </c>
      <c r="S141" s="159">
        <v>0</v>
      </c>
      <c r="T141" s="160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61" t="s">
        <v>170</v>
      </c>
      <c r="AT141" s="161" t="s">
        <v>166</v>
      </c>
      <c r="AU141" s="161" t="s">
        <v>78</v>
      </c>
      <c r="AY141" s="14" t="s">
        <v>163</v>
      </c>
      <c r="BE141" s="162">
        <f t="shared" si="4"/>
        <v>0</v>
      </c>
      <c r="BF141" s="162">
        <f t="shared" si="5"/>
        <v>0</v>
      </c>
      <c r="BG141" s="162">
        <f t="shared" si="6"/>
        <v>0</v>
      </c>
      <c r="BH141" s="162">
        <f t="shared" si="7"/>
        <v>0</v>
      </c>
      <c r="BI141" s="162">
        <f t="shared" si="8"/>
        <v>0</v>
      </c>
      <c r="BJ141" s="14" t="s">
        <v>84</v>
      </c>
      <c r="BK141" s="163">
        <f t="shared" si="9"/>
        <v>0</v>
      </c>
      <c r="BL141" s="14" t="s">
        <v>170</v>
      </c>
      <c r="BM141" s="161" t="s">
        <v>273</v>
      </c>
    </row>
    <row r="142" spans="1:65" s="2" customFormat="1" ht="14.5" customHeight="1">
      <c r="A142" s="28"/>
      <c r="B142" s="150"/>
      <c r="C142" s="151" t="s">
        <v>71</v>
      </c>
      <c r="D142" s="151" t="s">
        <v>166</v>
      </c>
      <c r="E142" s="152" t="s">
        <v>1505</v>
      </c>
      <c r="F142" s="153" t="s">
        <v>1506</v>
      </c>
      <c r="G142" s="154" t="s">
        <v>212</v>
      </c>
      <c r="H142" s="155">
        <v>0</v>
      </c>
      <c r="I142" s="155">
        <v>64.8</v>
      </c>
      <c r="J142" s="155">
        <f t="shared" si="0"/>
        <v>0</v>
      </c>
      <c r="K142" s="156"/>
      <c r="L142" s="29"/>
      <c r="M142" s="157" t="s">
        <v>1</v>
      </c>
      <c r="N142" s="158" t="s">
        <v>37</v>
      </c>
      <c r="O142" s="159">
        <v>0</v>
      </c>
      <c r="P142" s="159">
        <f t="shared" si="1"/>
        <v>0</v>
      </c>
      <c r="Q142" s="159">
        <v>0</v>
      </c>
      <c r="R142" s="159">
        <f t="shared" si="2"/>
        <v>0</v>
      </c>
      <c r="S142" s="159">
        <v>0</v>
      </c>
      <c r="T142" s="160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61" t="s">
        <v>170</v>
      </c>
      <c r="AT142" s="161" t="s">
        <v>166</v>
      </c>
      <c r="AU142" s="161" t="s">
        <v>78</v>
      </c>
      <c r="AY142" s="14" t="s">
        <v>163</v>
      </c>
      <c r="BE142" s="162">
        <f t="shared" si="4"/>
        <v>0</v>
      </c>
      <c r="BF142" s="162">
        <f t="shared" si="5"/>
        <v>0</v>
      </c>
      <c r="BG142" s="162">
        <f t="shared" si="6"/>
        <v>0</v>
      </c>
      <c r="BH142" s="162">
        <f t="shared" si="7"/>
        <v>0</v>
      </c>
      <c r="BI142" s="162">
        <f t="shared" si="8"/>
        <v>0</v>
      </c>
      <c r="BJ142" s="14" t="s">
        <v>84</v>
      </c>
      <c r="BK142" s="163">
        <f t="shared" si="9"/>
        <v>0</v>
      </c>
      <c r="BL142" s="14" t="s">
        <v>170</v>
      </c>
      <c r="BM142" s="161" t="s">
        <v>281</v>
      </c>
    </row>
    <row r="143" spans="1:65" s="2" customFormat="1" ht="14.5" customHeight="1">
      <c r="A143" s="28"/>
      <c r="B143" s="150"/>
      <c r="C143" s="151" t="s">
        <v>71</v>
      </c>
      <c r="D143" s="151" t="s">
        <v>166</v>
      </c>
      <c r="E143" s="152" t="s">
        <v>1507</v>
      </c>
      <c r="F143" s="153" t="s">
        <v>1508</v>
      </c>
      <c r="G143" s="154" t="s">
        <v>212</v>
      </c>
      <c r="H143" s="155">
        <v>0</v>
      </c>
      <c r="I143" s="155">
        <v>31.2</v>
      </c>
      <c r="J143" s="155">
        <f t="shared" si="0"/>
        <v>0</v>
      </c>
      <c r="K143" s="156"/>
      <c r="L143" s="29"/>
      <c r="M143" s="157" t="s">
        <v>1</v>
      </c>
      <c r="N143" s="158" t="s">
        <v>37</v>
      </c>
      <c r="O143" s="159">
        <v>0</v>
      </c>
      <c r="P143" s="159">
        <f t="shared" si="1"/>
        <v>0</v>
      </c>
      <c r="Q143" s="159">
        <v>0</v>
      </c>
      <c r="R143" s="159">
        <f t="shared" si="2"/>
        <v>0</v>
      </c>
      <c r="S143" s="159">
        <v>0</v>
      </c>
      <c r="T143" s="160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61" t="s">
        <v>170</v>
      </c>
      <c r="AT143" s="161" t="s">
        <v>166</v>
      </c>
      <c r="AU143" s="161" t="s">
        <v>78</v>
      </c>
      <c r="AY143" s="14" t="s">
        <v>163</v>
      </c>
      <c r="BE143" s="162">
        <f t="shared" si="4"/>
        <v>0</v>
      </c>
      <c r="BF143" s="162">
        <f t="shared" si="5"/>
        <v>0</v>
      </c>
      <c r="BG143" s="162">
        <f t="shared" si="6"/>
        <v>0</v>
      </c>
      <c r="BH143" s="162">
        <f t="shared" si="7"/>
        <v>0</v>
      </c>
      <c r="BI143" s="162">
        <f t="shared" si="8"/>
        <v>0</v>
      </c>
      <c r="BJ143" s="14" t="s">
        <v>84</v>
      </c>
      <c r="BK143" s="163">
        <f t="shared" si="9"/>
        <v>0</v>
      </c>
      <c r="BL143" s="14" t="s">
        <v>170</v>
      </c>
      <c r="BM143" s="161" t="s">
        <v>292</v>
      </c>
    </row>
    <row r="144" spans="1:65" s="2" customFormat="1" ht="14.5" customHeight="1">
      <c r="A144" s="28"/>
      <c r="B144" s="150"/>
      <c r="C144" s="151" t="s">
        <v>71</v>
      </c>
      <c r="D144" s="151" t="s">
        <v>166</v>
      </c>
      <c r="E144" s="152" t="s">
        <v>1509</v>
      </c>
      <c r="F144" s="153" t="s">
        <v>1510</v>
      </c>
      <c r="G144" s="154" t="s">
        <v>212</v>
      </c>
      <c r="H144" s="155">
        <v>0</v>
      </c>
      <c r="I144" s="155">
        <v>106.25</v>
      </c>
      <c r="J144" s="155">
        <f t="shared" si="0"/>
        <v>0</v>
      </c>
      <c r="K144" s="156"/>
      <c r="L144" s="29"/>
      <c r="M144" s="157" t="s">
        <v>1</v>
      </c>
      <c r="N144" s="158" t="s">
        <v>37</v>
      </c>
      <c r="O144" s="159">
        <v>0</v>
      </c>
      <c r="P144" s="159">
        <f t="shared" si="1"/>
        <v>0</v>
      </c>
      <c r="Q144" s="159">
        <v>0</v>
      </c>
      <c r="R144" s="159">
        <f t="shared" si="2"/>
        <v>0</v>
      </c>
      <c r="S144" s="159">
        <v>0</v>
      </c>
      <c r="T144" s="160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61" t="s">
        <v>170</v>
      </c>
      <c r="AT144" s="161" t="s">
        <v>166</v>
      </c>
      <c r="AU144" s="161" t="s">
        <v>78</v>
      </c>
      <c r="AY144" s="14" t="s">
        <v>163</v>
      </c>
      <c r="BE144" s="162">
        <f t="shared" si="4"/>
        <v>0</v>
      </c>
      <c r="BF144" s="162">
        <f t="shared" si="5"/>
        <v>0</v>
      </c>
      <c r="BG144" s="162">
        <f t="shared" si="6"/>
        <v>0</v>
      </c>
      <c r="BH144" s="162">
        <f t="shared" si="7"/>
        <v>0</v>
      </c>
      <c r="BI144" s="162">
        <f t="shared" si="8"/>
        <v>0</v>
      </c>
      <c r="BJ144" s="14" t="s">
        <v>84</v>
      </c>
      <c r="BK144" s="163">
        <f t="shared" si="9"/>
        <v>0</v>
      </c>
      <c r="BL144" s="14" t="s">
        <v>170</v>
      </c>
      <c r="BM144" s="161" t="s">
        <v>624</v>
      </c>
    </row>
    <row r="145" spans="1:65" s="2" customFormat="1" ht="14.5" customHeight="1">
      <c r="A145" s="28"/>
      <c r="B145" s="150"/>
      <c r="C145" s="151" t="s">
        <v>71</v>
      </c>
      <c r="D145" s="151" t="s">
        <v>166</v>
      </c>
      <c r="E145" s="152" t="s">
        <v>1511</v>
      </c>
      <c r="F145" s="153" t="s">
        <v>1512</v>
      </c>
      <c r="G145" s="154" t="s">
        <v>212</v>
      </c>
      <c r="H145" s="155">
        <v>0</v>
      </c>
      <c r="I145" s="155">
        <v>37.5</v>
      </c>
      <c r="J145" s="155">
        <f t="shared" si="0"/>
        <v>0</v>
      </c>
      <c r="K145" s="156"/>
      <c r="L145" s="29"/>
      <c r="M145" s="157" t="s">
        <v>1</v>
      </c>
      <c r="N145" s="158" t="s">
        <v>37</v>
      </c>
      <c r="O145" s="159">
        <v>0</v>
      </c>
      <c r="P145" s="159">
        <f t="shared" si="1"/>
        <v>0</v>
      </c>
      <c r="Q145" s="159">
        <v>0</v>
      </c>
      <c r="R145" s="159">
        <f t="shared" si="2"/>
        <v>0</v>
      </c>
      <c r="S145" s="159">
        <v>0</v>
      </c>
      <c r="T145" s="160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61" t="s">
        <v>170</v>
      </c>
      <c r="AT145" s="161" t="s">
        <v>166</v>
      </c>
      <c r="AU145" s="161" t="s">
        <v>78</v>
      </c>
      <c r="AY145" s="14" t="s">
        <v>163</v>
      </c>
      <c r="BE145" s="162">
        <f t="shared" si="4"/>
        <v>0</v>
      </c>
      <c r="BF145" s="162">
        <f t="shared" si="5"/>
        <v>0</v>
      </c>
      <c r="BG145" s="162">
        <f t="shared" si="6"/>
        <v>0</v>
      </c>
      <c r="BH145" s="162">
        <f t="shared" si="7"/>
        <v>0</v>
      </c>
      <c r="BI145" s="162">
        <f t="shared" si="8"/>
        <v>0</v>
      </c>
      <c r="BJ145" s="14" t="s">
        <v>84</v>
      </c>
      <c r="BK145" s="163">
        <f t="shared" si="9"/>
        <v>0</v>
      </c>
      <c r="BL145" s="14" t="s">
        <v>170</v>
      </c>
      <c r="BM145" s="161" t="s">
        <v>366</v>
      </c>
    </row>
    <row r="146" spans="1:65" s="2" customFormat="1" ht="14.5" customHeight="1">
      <c r="A146" s="28"/>
      <c r="B146" s="150"/>
      <c r="C146" s="151" t="s">
        <v>71</v>
      </c>
      <c r="D146" s="151" t="s">
        <v>166</v>
      </c>
      <c r="E146" s="152" t="s">
        <v>1513</v>
      </c>
      <c r="F146" s="153" t="s">
        <v>1514</v>
      </c>
      <c r="G146" s="154" t="s">
        <v>212</v>
      </c>
      <c r="H146" s="155">
        <v>0</v>
      </c>
      <c r="I146" s="155">
        <v>89.15</v>
      </c>
      <c r="J146" s="155">
        <f t="shared" si="0"/>
        <v>0</v>
      </c>
      <c r="K146" s="156"/>
      <c r="L146" s="29"/>
      <c r="M146" s="157" t="s">
        <v>1</v>
      </c>
      <c r="N146" s="158" t="s">
        <v>37</v>
      </c>
      <c r="O146" s="159">
        <v>0</v>
      </c>
      <c r="P146" s="159">
        <f t="shared" si="1"/>
        <v>0</v>
      </c>
      <c r="Q146" s="159">
        <v>0</v>
      </c>
      <c r="R146" s="159">
        <f t="shared" si="2"/>
        <v>0</v>
      </c>
      <c r="S146" s="159">
        <v>0</v>
      </c>
      <c r="T146" s="160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61" t="s">
        <v>170</v>
      </c>
      <c r="AT146" s="161" t="s">
        <v>166</v>
      </c>
      <c r="AU146" s="161" t="s">
        <v>78</v>
      </c>
      <c r="AY146" s="14" t="s">
        <v>163</v>
      </c>
      <c r="BE146" s="162">
        <f t="shared" si="4"/>
        <v>0</v>
      </c>
      <c r="BF146" s="162">
        <f t="shared" si="5"/>
        <v>0</v>
      </c>
      <c r="BG146" s="162">
        <f t="shared" si="6"/>
        <v>0</v>
      </c>
      <c r="BH146" s="162">
        <f t="shared" si="7"/>
        <v>0</v>
      </c>
      <c r="BI146" s="162">
        <f t="shared" si="8"/>
        <v>0</v>
      </c>
      <c r="BJ146" s="14" t="s">
        <v>84</v>
      </c>
      <c r="BK146" s="163">
        <f t="shared" si="9"/>
        <v>0</v>
      </c>
      <c r="BL146" s="14" t="s">
        <v>170</v>
      </c>
      <c r="BM146" s="161" t="s">
        <v>378</v>
      </c>
    </row>
    <row r="147" spans="1:65" s="2" customFormat="1" ht="14.5" customHeight="1">
      <c r="A147" s="28"/>
      <c r="B147" s="150"/>
      <c r="C147" s="151" t="s">
        <v>71</v>
      </c>
      <c r="D147" s="151" t="s">
        <v>166</v>
      </c>
      <c r="E147" s="152" t="s">
        <v>1515</v>
      </c>
      <c r="F147" s="153" t="s">
        <v>1516</v>
      </c>
      <c r="G147" s="154" t="s">
        <v>212</v>
      </c>
      <c r="H147" s="155">
        <v>0</v>
      </c>
      <c r="I147" s="155">
        <v>51.35</v>
      </c>
      <c r="J147" s="155">
        <f t="shared" si="0"/>
        <v>0</v>
      </c>
      <c r="K147" s="156"/>
      <c r="L147" s="29"/>
      <c r="M147" s="157" t="s">
        <v>1</v>
      </c>
      <c r="N147" s="158" t="s">
        <v>37</v>
      </c>
      <c r="O147" s="159">
        <v>0</v>
      </c>
      <c r="P147" s="159">
        <f t="shared" si="1"/>
        <v>0</v>
      </c>
      <c r="Q147" s="159">
        <v>0</v>
      </c>
      <c r="R147" s="159">
        <f t="shared" si="2"/>
        <v>0</v>
      </c>
      <c r="S147" s="159">
        <v>0</v>
      </c>
      <c r="T147" s="160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61" t="s">
        <v>170</v>
      </c>
      <c r="AT147" s="161" t="s">
        <v>166</v>
      </c>
      <c r="AU147" s="161" t="s">
        <v>78</v>
      </c>
      <c r="AY147" s="14" t="s">
        <v>163</v>
      </c>
      <c r="BE147" s="162">
        <f t="shared" si="4"/>
        <v>0</v>
      </c>
      <c r="BF147" s="162">
        <f t="shared" si="5"/>
        <v>0</v>
      </c>
      <c r="BG147" s="162">
        <f t="shared" si="6"/>
        <v>0</v>
      </c>
      <c r="BH147" s="162">
        <f t="shared" si="7"/>
        <v>0</v>
      </c>
      <c r="BI147" s="162">
        <f t="shared" si="8"/>
        <v>0</v>
      </c>
      <c r="BJ147" s="14" t="s">
        <v>84</v>
      </c>
      <c r="BK147" s="163">
        <f t="shared" si="9"/>
        <v>0</v>
      </c>
      <c r="BL147" s="14" t="s">
        <v>170</v>
      </c>
      <c r="BM147" s="161" t="s">
        <v>387</v>
      </c>
    </row>
    <row r="148" spans="1:65" s="2" customFormat="1" ht="14.5" customHeight="1">
      <c r="A148" s="28"/>
      <c r="B148" s="150"/>
      <c r="C148" s="151" t="s">
        <v>71</v>
      </c>
      <c r="D148" s="151" t="s">
        <v>166</v>
      </c>
      <c r="E148" s="152" t="s">
        <v>1517</v>
      </c>
      <c r="F148" s="153" t="s">
        <v>1518</v>
      </c>
      <c r="G148" s="154" t="s">
        <v>212</v>
      </c>
      <c r="H148" s="155">
        <v>0</v>
      </c>
      <c r="I148" s="155">
        <v>79.38</v>
      </c>
      <c r="J148" s="155">
        <f t="shared" si="0"/>
        <v>0</v>
      </c>
      <c r="K148" s="156"/>
      <c r="L148" s="29"/>
      <c r="M148" s="157" t="s">
        <v>1</v>
      </c>
      <c r="N148" s="158" t="s">
        <v>37</v>
      </c>
      <c r="O148" s="159">
        <v>0</v>
      </c>
      <c r="P148" s="159">
        <f t="shared" si="1"/>
        <v>0</v>
      </c>
      <c r="Q148" s="159">
        <v>0</v>
      </c>
      <c r="R148" s="159">
        <f t="shared" si="2"/>
        <v>0</v>
      </c>
      <c r="S148" s="159">
        <v>0</v>
      </c>
      <c r="T148" s="160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61" t="s">
        <v>170</v>
      </c>
      <c r="AT148" s="161" t="s">
        <v>166</v>
      </c>
      <c r="AU148" s="161" t="s">
        <v>78</v>
      </c>
      <c r="AY148" s="14" t="s">
        <v>163</v>
      </c>
      <c r="BE148" s="162">
        <f t="shared" si="4"/>
        <v>0</v>
      </c>
      <c r="BF148" s="162">
        <f t="shared" si="5"/>
        <v>0</v>
      </c>
      <c r="BG148" s="162">
        <f t="shared" si="6"/>
        <v>0</v>
      </c>
      <c r="BH148" s="162">
        <f t="shared" si="7"/>
        <v>0</v>
      </c>
      <c r="BI148" s="162">
        <f t="shared" si="8"/>
        <v>0</v>
      </c>
      <c r="BJ148" s="14" t="s">
        <v>84</v>
      </c>
      <c r="BK148" s="163">
        <f t="shared" si="9"/>
        <v>0</v>
      </c>
      <c r="BL148" s="14" t="s">
        <v>170</v>
      </c>
      <c r="BM148" s="161" t="s">
        <v>395</v>
      </c>
    </row>
    <row r="149" spans="1:65" s="2" customFormat="1" ht="14.5" customHeight="1">
      <c r="A149" s="28"/>
      <c r="B149" s="150"/>
      <c r="C149" s="151" t="s">
        <v>71</v>
      </c>
      <c r="D149" s="151" t="s">
        <v>166</v>
      </c>
      <c r="E149" s="152" t="s">
        <v>1519</v>
      </c>
      <c r="F149" s="153" t="s">
        <v>1520</v>
      </c>
      <c r="G149" s="154" t="s">
        <v>212</v>
      </c>
      <c r="H149" s="155">
        <v>0</v>
      </c>
      <c r="I149" s="155">
        <v>53.66</v>
      </c>
      <c r="J149" s="155">
        <f t="shared" si="0"/>
        <v>0</v>
      </c>
      <c r="K149" s="156"/>
      <c r="L149" s="29"/>
      <c r="M149" s="157" t="s">
        <v>1</v>
      </c>
      <c r="N149" s="158" t="s">
        <v>37</v>
      </c>
      <c r="O149" s="159">
        <v>0</v>
      </c>
      <c r="P149" s="159">
        <f t="shared" si="1"/>
        <v>0</v>
      </c>
      <c r="Q149" s="159">
        <v>0</v>
      </c>
      <c r="R149" s="159">
        <f t="shared" si="2"/>
        <v>0</v>
      </c>
      <c r="S149" s="159">
        <v>0</v>
      </c>
      <c r="T149" s="160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61" t="s">
        <v>170</v>
      </c>
      <c r="AT149" s="161" t="s">
        <v>166</v>
      </c>
      <c r="AU149" s="161" t="s">
        <v>78</v>
      </c>
      <c r="AY149" s="14" t="s">
        <v>163</v>
      </c>
      <c r="BE149" s="162">
        <f t="shared" si="4"/>
        <v>0</v>
      </c>
      <c r="BF149" s="162">
        <f t="shared" si="5"/>
        <v>0</v>
      </c>
      <c r="BG149" s="162">
        <f t="shared" si="6"/>
        <v>0</v>
      </c>
      <c r="BH149" s="162">
        <f t="shared" si="7"/>
        <v>0</v>
      </c>
      <c r="BI149" s="162">
        <f t="shared" si="8"/>
        <v>0</v>
      </c>
      <c r="BJ149" s="14" t="s">
        <v>84</v>
      </c>
      <c r="BK149" s="163">
        <f t="shared" si="9"/>
        <v>0</v>
      </c>
      <c r="BL149" s="14" t="s">
        <v>170</v>
      </c>
      <c r="BM149" s="161" t="s">
        <v>403</v>
      </c>
    </row>
    <row r="150" spans="1:65" s="2" customFormat="1" ht="14.5" customHeight="1">
      <c r="A150" s="28"/>
      <c r="B150" s="150"/>
      <c r="C150" s="151" t="s">
        <v>71</v>
      </c>
      <c r="D150" s="151" t="s">
        <v>166</v>
      </c>
      <c r="E150" s="152" t="s">
        <v>1521</v>
      </c>
      <c r="F150" s="153" t="s">
        <v>1522</v>
      </c>
      <c r="G150" s="154" t="s">
        <v>212</v>
      </c>
      <c r="H150" s="155">
        <v>0</v>
      </c>
      <c r="I150" s="155">
        <v>50.93</v>
      </c>
      <c r="J150" s="155">
        <f t="shared" si="0"/>
        <v>0</v>
      </c>
      <c r="K150" s="156"/>
      <c r="L150" s="29"/>
      <c r="M150" s="157" t="s">
        <v>1</v>
      </c>
      <c r="N150" s="158" t="s">
        <v>37</v>
      </c>
      <c r="O150" s="159">
        <v>0</v>
      </c>
      <c r="P150" s="159">
        <f t="shared" si="1"/>
        <v>0</v>
      </c>
      <c r="Q150" s="159">
        <v>0</v>
      </c>
      <c r="R150" s="159">
        <f t="shared" si="2"/>
        <v>0</v>
      </c>
      <c r="S150" s="159">
        <v>0</v>
      </c>
      <c r="T150" s="160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61" t="s">
        <v>170</v>
      </c>
      <c r="AT150" s="161" t="s">
        <v>166</v>
      </c>
      <c r="AU150" s="161" t="s">
        <v>78</v>
      </c>
      <c r="AY150" s="14" t="s">
        <v>163</v>
      </c>
      <c r="BE150" s="162">
        <f t="shared" si="4"/>
        <v>0</v>
      </c>
      <c r="BF150" s="162">
        <f t="shared" si="5"/>
        <v>0</v>
      </c>
      <c r="BG150" s="162">
        <f t="shared" si="6"/>
        <v>0</v>
      </c>
      <c r="BH150" s="162">
        <f t="shared" si="7"/>
        <v>0</v>
      </c>
      <c r="BI150" s="162">
        <f t="shared" si="8"/>
        <v>0</v>
      </c>
      <c r="BJ150" s="14" t="s">
        <v>84</v>
      </c>
      <c r="BK150" s="163">
        <f t="shared" si="9"/>
        <v>0</v>
      </c>
      <c r="BL150" s="14" t="s">
        <v>170</v>
      </c>
      <c r="BM150" s="161" t="s">
        <v>413</v>
      </c>
    </row>
    <row r="151" spans="1:65" s="2" customFormat="1" ht="14.5" customHeight="1">
      <c r="A151" s="28"/>
      <c r="B151" s="150"/>
      <c r="C151" s="151" t="s">
        <v>71</v>
      </c>
      <c r="D151" s="151" t="s">
        <v>166</v>
      </c>
      <c r="E151" s="152" t="s">
        <v>1523</v>
      </c>
      <c r="F151" s="153" t="s">
        <v>1524</v>
      </c>
      <c r="G151" s="154" t="s">
        <v>212</v>
      </c>
      <c r="H151" s="155">
        <v>0</v>
      </c>
      <c r="I151" s="155">
        <v>59.64</v>
      </c>
      <c r="J151" s="155">
        <f t="shared" si="0"/>
        <v>0</v>
      </c>
      <c r="K151" s="156"/>
      <c r="L151" s="29"/>
      <c r="M151" s="157" t="s">
        <v>1</v>
      </c>
      <c r="N151" s="158" t="s">
        <v>37</v>
      </c>
      <c r="O151" s="159">
        <v>0</v>
      </c>
      <c r="P151" s="159">
        <f t="shared" si="1"/>
        <v>0</v>
      </c>
      <c r="Q151" s="159">
        <v>0</v>
      </c>
      <c r="R151" s="159">
        <f t="shared" si="2"/>
        <v>0</v>
      </c>
      <c r="S151" s="159">
        <v>0</v>
      </c>
      <c r="T151" s="160">
        <f t="shared" si="3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61" t="s">
        <v>170</v>
      </c>
      <c r="AT151" s="161" t="s">
        <v>166</v>
      </c>
      <c r="AU151" s="161" t="s">
        <v>78</v>
      </c>
      <c r="AY151" s="14" t="s">
        <v>163</v>
      </c>
      <c r="BE151" s="162">
        <f t="shared" si="4"/>
        <v>0</v>
      </c>
      <c r="BF151" s="162">
        <f t="shared" si="5"/>
        <v>0</v>
      </c>
      <c r="BG151" s="162">
        <f t="shared" si="6"/>
        <v>0</v>
      </c>
      <c r="BH151" s="162">
        <f t="shared" si="7"/>
        <v>0</v>
      </c>
      <c r="BI151" s="162">
        <f t="shared" si="8"/>
        <v>0</v>
      </c>
      <c r="BJ151" s="14" t="s">
        <v>84</v>
      </c>
      <c r="BK151" s="163">
        <f t="shared" si="9"/>
        <v>0</v>
      </c>
      <c r="BL151" s="14" t="s">
        <v>170</v>
      </c>
      <c r="BM151" s="161" t="s">
        <v>421</v>
      </c>
    </row>
    <row r="152" spans="1:65" s="2" customFormat="1" ht="14.5" customHeight="1">
      <c r="A152" s="28"/>
      <c r="B152" s="150"/>
      <c r="C152" s="151" t="s">
        <v>71</v>
      </c>
      <c r="D152" s="151" t="s">
        <v>166</v>
      </c>
      <c r="E152" s="152" t="s">
        <v>1525</v>
      </c>
      <c r="F152" s="153" t="s">
        <v>1526</v>
      </c>
      <c r="G152" s="154" t="s">
        <v>212</v>
      </c>
      <c r="H152" s="155">
        <v>0</v>
      </c>
      <c r="I152" s="155">
        <v>34.76</v>
      </c>
      <c r="J152" s="155">
        <f t="shared" si="0"/>
        <v>0</v>
      </c>
      <c r="K152" s="156"/>
      <c r="L152" s="29"/>
      <c r="M152" s="157" t="s">
        <v>1</v>
      </c>
      <c r="N152" s="158" t="s">
        <v>37</v>
      </c>
      <c r="O152" s="159">
        <v>0</v>
      </c>
      <c r="P152" s="159">
        <f t="shared" si="1"/>
        <v>0</v>
      </c>
      <c r="Q152" s="159">
        <v>0</v>
      </c>
      <c r="R152" s="159">
        <f t="shared" si="2"/>
        <v>0</v>
      </c>
      <c r="S152" s="159">
        <v>0</v>
      </c>
      <c r="T152" s="160">
        <f t="shared" si="3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61" t="s">
        <v>170</v>
      </c>
      <c r="AT152" s="161" t="s">
        <v>166</v>
      </c>
      <c r="AU152" s="161" t="s">
        <v>78</v>
      </c>
      <c r="AY152" s="14" t="s">
        <v>163</v>
      </c>
      <c r="BE152" s="162">
        <f t="shared" si="4"/>
        <v>0</v>
      </c>
      <c r="BF152" s="162">
        <f t="shared" si="5"/>
        <v>0</v>
      </c>
      <c r="BG152" s="162">
        <f t="shared" si="6"/>
        <v>0</v>
      </c>
      <c r="BH152" s="162">
        <f t="shared" si="7"/>
        <v>0</v>
      </c>
      <c r="BI152" s="162">
        <f t="shared" si="8"/>
        <v>0</v>
      </c>
      <c r="BJ152" s="14" t="s">
        <v>84</v>
      </c>
      <c r="BK152" s="163">
        <f t="shared" si="9"/>
        <v>0</v>
      </c>
      <c r="BL152" s="14" t="s">
        <v>170</v>
      </c>
      <c r="BM152" s="161" t="s">
        <v>439</v>
      </c>
    </row>
    <row r="153" spans="1:65" s="2" customFormat="1" ht="14.5" customHeight="1">
      <c r="A153" s="28"/>
      <c r="B153" s="150"/>
      <c r="C153" s="151" t="s">
        <v>71</v>
      </c>
      <c r="D153" s="151" t="s">
        <v>166</v>
      </c>
      <c r="E153" s="152" t="s">
        <v>1527</v>
      </c>
      <c r="F153" s="153" t="s">
        <v>1528</v>
      </c>
      <c r="G153" s="154" t="s">
        <v>212</v>
      </c>
      <c r="H153" s="155">
        <v>0</v>
      </c>
      <c r="I153" s="155">
        <v>40.74</v>
      </c>
      <c r="J153" s="155">
        <f t="shared" si="0"/>
        <v>0</v>
      </c>
      <c r="K153" s="156"/>
      <c r="L153" s="29"/>
      <c r="M153" s="157" t="s">
        <v>1</v>
      </c>
      <c r="N153" s="158" t="s">
        <v>37</v>
      </c>
      <c r="O153" s="159">
        <v>0</v>
      </c>
      <c r="P153" s="159">
        <f t="shared" si="1"/>
        <v>0</v>
      </c>
      <c r="Q153" s="159">
        <v>0</v>
      </c>
      <c r="R153" s="159">
        <f t="shared" si="2"/>
        <v>0</v>
      </c>
      <c r="S153" s="159">
        <v>0</v>
      </c>
      <c r="T153" s="160">
        <f t="shared" si="3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61" t="s">
        <v>170</v>
      </c>
      <c r="AT153" s="161" t="s">
        <v>166</v>
      </c>
      <c r="AU153" s="161" t="s">
        <v>78</v>
      </c>
      <c r="AY153" s="14" t="s">
        <v>163</v>
      </c>
      <c r="BE153" s="162">
        <f t="shared" si="4"/>
        <v>0</v>
      </c>
      <c r="BF153" s="162">
        <f t="shared" si="5"/>
        <v>0</v>
      </c>
      <c r="BG153" s="162">
        <f t="shared" si="6"/>
        <v>0</v>
      </c>
      <c r="BH153" s="162">
        <f t="shared" si="7"/>
        <v>0</v>
      </c>
      <c r="BI153" s="162">
        <f t="shared" si="8"/>
        <v>0</v>
      </c>
      <c r="BJ153" s="14" t="s">
        <v>84</v>
      </c>
      <c r="BK153" s="163">
        <f t="shared" si="9"/>
        <v>0</v>
      </c>
      <c r="BL153" s="14" t="s">
        <v>170</v>
      </c>
      <c r="BM153" s="161" t="s">
        <v>643</v>
      </c>
    </row>
    <row r="154" spans="1:65" s="2" customFormat="1" ht="14.5" customHeight="1">
      <c r="A154" s="28"/>
      <c r="B154" s="150"/>
      <c r="C154" s="151" t="s">
        <v>71</v>
      </c>
      <c r="D154" s="151" t="s">
        <v>166</v>
      </c>
      <c r="E154" s="152" t="s">
        <v>1529</v>
      </c>
      <c r="F154" s="153" t="s">
        <v>1530</v>
      </c>
      <c r="G154" s="154" t="s">
        <v>212</v>
      </c>
      <c r="H154" s="155">
        <v>0</v>
      </c>
      <c r="I154" s="155">
        <v>26.25</v>
      </c>
      <c r="J154" s="155">
        <f t="shared" si="0"/>
        <v>0</v>
      </c>
      <c r="K154" s="156"/>
      <c r="L154" s="29"/>
      <c r="M154" s="157" t="s">
        <v>1</v>
      </c>
      <c r="N154" s="158" t="s">
        <v>37</v>
      </c>
      <c r="O154" s="159">
        <v>0</v>
      </c>
      <c r="P154" s="159">
        <f t="shared" si="1"/>
        <v>0</v>
      </c>
      <c r="Q154" s="159">
        <v>0</v>
      </c>
      <c r="R154" s="159">
        <f t="shared" si="2"/>
        <v>0</v>
      </c>
      <c r="S154" s="159">
        <v>0</v>
      </c>
      <c r="T154" s="160">
        <f t="shared" si="3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61" t="s">
        <v>170</v>
      </c>
      <c r="AT154" s="161" t="s">
        <v>166</v>
      </c>
      <c r="AU154" s="161" t="s">
        <v>78</v>
      </c>
      <c r="AY154" s="14" t="s">
        <v>163</v>
      </c>
      <c r="BE154" s="162">
        <f t="shared" si="4"/>
        <v>0</v>
      </c>
      <c r="BF154" s="162">
        <f t="shared" si="5"/>
        <v>0</v>
      </c>
      <c r="BG154" s="162">
        <f t="shared" si="6"/>
        <v>0</v>
      </c>
      <c r="BH154" s="162">
        <f t="shared" si="7"/>
        <v>0</v>
      </c>
      <c r="BI154" s="162">
        <f t="shared" si="8"/>
        <v>0</v>
      </c>
      <c r="BJ154" s="14" t="s">
        <v>84</v>
      </c>
      <c r="BK154" s="163">
        <f t="shared" si="9"/>
        <v>0</v>
      </c>
      <c r="BL154" s="14" t="s">
        <v>170</v>
      </c>
      <c r="BM154" s="161" t="s">
        <v>647</v>
      </c>
    </row>
    <row r="155" spans="1:65" s="2" customFormat="1" ht="14.5" customHeight="1">
      <c r="A155" s="28"/>
      <c r="B155" s="150"/>
      <c r="C155" s="151" t="s">
        <v>71</v>
      </c>
      <c r="D155" s="151" t="s">
        <v>166</v>
      </c>
      <c r="E155" s="152" t="s">
        <v>1531</v>
      </c>
      <c r="F155" s="153" t="s">
        <v>1532</v>
      </c>
      <c r="G155" s="154" t="s">
        <v>212</v>
      </c>
      <c r="H155" s="155">
        <v>0</v>
      </c>
      <c r="I155" s="155">
        <v>70.67</v>
      </c>
      <c r="J155" s="155">
        <f t="shared" si="0"/>
        <v>0</v>
      </c>
      <c r="K155" s="156"/>
      <c r="L155" s="29"/>
      <c r="M155" s="157" t="s">
        <v>1</v>
      </c>
      <c r="N155" s="158" t="s">
        <v>37</v>
      </c>
      <c r="O155" s="159">
        <v>0</v>
      </c>
      <c r="P155" s="159">
        <f t="shared" si="1"/>
        <v>0</v>
      </c>
      <c r="Q155" s="159">
        <v>0</v>
      </c>
      <c r="R155" s="159">
        <f t="shared" si="2"/>
        <v>0</v>
      </c>
      <c r="S155" s="159">
        <v>0</v>
      </c>
      <c r="T155" s="160">
        <f t="shared" si="3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61" t="s">
        <v>170</v>
      </c>
      <c r="AT155" s="161" t="s">
        <v>166</v>
      </c>
      <c r="AU155" s="161" t="s">
        <v>78</v>
      </c>
      <c r="AY155" s="14" t="s">
        <v>163</v>
      </c>
      <c r="BE155" s="162">
        <f t="shared" si="4"/>
        <v>0</v>
      </c>
      <c r="BF155" s="162">
        <f t="shared" si="5"/>
        <v>0</v>
      </c>
      <c r="BG155" s="162">
        <f t="shared" si="6"/>
        <v>0</v>
      </c>
      <c r="BH155" s="162">
        <f t="shared" si="7"/>
        <v>0</v>
      </c>
      <c r="BI155" s="162">
        <f t="shared" si="8"/>
        <v>0</v>
      </c>
      <c r="BJ155" s="14" t="s">
        <v>84</v>
      </c>
      <c r="BK155" s="163">
        <f t="shared" si="9"/>
        <v>0</v>
      </c>
      <c r="BL155" s="14" t="s">
        <v>170</v>
      </c>
      <c r="BM155" s="161" t="s">
        <v>651</v>
      </c>
    </row>
    <row r="156" spans="1:65" s="2" customFormat="1" ht="14.5" customHeight="1">
      <c r="A156" s="28"/>
      <c r="B156" s="150"/>
      <c r="C156" s="151" t="s">
        <v>71</v>
      </c>
      <c r="D156" s="151" t="s">
        <v>166</v>
      </c>
      <c r="E156" s="152" t="s">
        <v>1533</v>
      </c>
      <c r="F156" s="153" t="s">
        <v>1534</v>
      </c>
      <c r="G156" s="154" t="s">
        <v>212</v>
      </c>
      <c r="H156" s="155">
        <v>0</v>
      </c>
      <c r="I156" s="155">
        <v>59.64</v>
      </c>
      <c r="J156" s="155">
        <f t="shared" si="0"/>
        <v>0</v>
      </c>
      <c r="K156" s="156"/>
      <c r="L156" s="29"/>
      <c r="M156" s="157" t="s">
        <v>1</v>
      </c>
      <c r="N156" s="158" t="s">
        <v>37</v>
      </c>
      <c r="O156" s="159">
        <v>0</v>
      </c>
      <c r="P156" s="159">
        <f t="shared" si="1"/>
        <v>0</v>
      </c>
      <c r="Q156" s="159">
        <v>0</v>
      </c>
      <c r="R156" s="159">
        <f t="shared" si="2"/>
        <v>0</v>
      </c>
      <c r="S156" s="159">
        <v>0</v>
      </c>
      <c r="T156" s="160">
        <f t="shared" si="3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61" t="s">
        <v>170</v>
      </c>
      <c r="AT156" s="161" t="s">
        <v>166</v>
      </c>
      <c r="AU156" s="161" t="s">
        <v>78</v>
      </c>
      <c r="AY156" s="14" t="s">
        <v>163</v>
      </c>
      <c r="BE156" s="162">
        <f t="shared" si="4"/>
        <v>0</v>
      </c>
      <c r="BF156" s="162">
        <f t="shared" si="5"/>
        <v>0</v>
      </c>
      <c r="BG156" s="162">
        <f t="shared" si="6"/>
        <v>0</v>
      </c>
      <c r="BH156" s="162">
        <f t="shared" si="7"/>
        <v>0</v>
      </c>
      <c r="BI156" s="162">
        <f t="shared" si="8"/>
        <v>0</v>
      </c>
      <c r="BJ156" s="14" t="s">
        <v>84</v>
      </c>
      <c r="BK156" s="163">
        <f t="shared" si="9"/>
        <v>0</v>
      </c>
      <c r="BL156" s="14" t="s">
        <v>170</v>
      </c>
      <c r="BM156" s="161" t="s">
        <v>655</v>
      </c>
    </row>
    <row r="157" spans="1:65" s="2" customFormat="1" ht="14.5" customHeight="1">
      <c r="A157" s="28"/>
      <c r="B157" s="150"/>
      <c r="C157" s="151" t="s">
        <v>71</v>
      </c>
      <c r="D157" s="151" t="s">
        <v>166</v>
      </c>
      <c r="E157" s="152" t="s">
        <v>1535</v>
      </c>
      <c r="F157" s="153" t="s">
        <v>1536</v>
      </c>
      <c r="G157" s="154" t="s">
        <v>212</v>
      </c>
      <c r="H157" s="155">
        <v>0</v>
      </c>
      <c r="I157" s="155">
        <v>123.69</v>
      </c>
      <c r="J157" s="155">
        <f t="shared" si="0"/>
        <v>0</v>
      </c>
      <c r="K157" s="156"/>
      <c r="L157" s="29"/>
      <c r="M157" s="157" t="s">
        <v>1</v>
      </c>
      <c r="N157" s="158" t="s">
        <v>37</v>
      </c>
      <c r="O157" s="159">
        <v>0</v>
      </c>
      <c r="P157" s="159">
        <f t="shared" si="1"/>
        <v>0</v>
      </c>
      <c r="Q157" s="159">
        <v>0</v>
      </c>
      <c r="R157" s="159">
        <f t="shared" si="2"/>
        <v>0</v>
      </c>
      <c r="S157" s="159">
        <v>0</v>
      </c>
      <c r="T157" s="160">
        <f t="shared" si="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61" t="s">
        <v>170</v>
      </c>
      <c r="AT157" s="161" t="s">
        <v>166</v>
      </c>
      <c r="AU157" s="161" t="s">
        <v>78</v>
      </c>
      <c r="AY157" s="14" t="s">
        <v>163</v>
      </c>
      <c r="BE157" s="162">
        <f t="shared" si="4"/>
        <v>0</v>
      </c>
      <c r="BF157" s="162">
        <f t="shared" si="5"/>
        <v>0</v>
      </c>
      <c r="BG157" s="162">
        <f t="shared" si="6"/>
        <v>0</v>
      </c>
      <c r="BH157" s="162">
        <f t="shared" si="7"/>
        <v>0</v>
      </c>
      <c r="BI157" s="162">
        <f t="shared" si="8"/>
        <v>0</v>
      </c>
      <c r="BJ157" s="14" t="s">
        <v>84</v>
      </c>
      <c r="BK157" s="163">
        <f t="shared" si="9"/>
        <v>0</v>
      </c>
      <c r="BL157" s="14" t="s">
        <v>170</v>
      </c>
      <c r="BM157" s="161" t="s">
        <v>659</v>
      </c>
    </row>
    <row r="158" spans="1:65" s="2" customFormat="1" ht="24.25" customHeight="1">
      <c r="A158" s="28"/>
      <c r="B158" s="150"/>
      <c r="C158" s="151" t="s">
        <v>71</v>
      </c>
      <c r="D158" s="151" t="s">
        <v>166</v>
      </c>
      <c r="E158" s="152" t="s">
        <v>1537</v>
      </c>
      <c r="F158" s="153" t="s">
        <v>1538</v>
      </c>
      <c r="G158" s="154" t="s">
        <v>212</v>
      </c>
      <c r="H158" s="155">
        <v>0</v>
      </c>
      <c r="I158" s="155">
        <v>0</v>
      </c>
      <c r="J158" s="155">
        <f t="shared" si="0"/>
        <v>0</v>
      </c>
      <c r="K158" s="156"/>
      <c r="L158" s="29"/>
      <c r="M158" s="157" t="s">
        <v>1</v>
      </c>
      <c r="N158" s="158" t="s">
        <v>37</v>
      </c>
      <c r="O158" s="159">
        <v>0</v>
      </c>
      <c r="P158" s="159">
        <f t="shared" si="1"/>
        <v>0</v>
      </c>
      <c r="Q158" s="159">
        <v>0</v>
      </c>
      <c r="R158" s="159">
        <f t="shared" si="2"/>
        <v>0</v>
      </c>
      <c r="S158" s="159">
        <v>0</v>
      </c>
      <c r="T158" s="160">
        <f t="shared" si="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61" t="s">
        <v>170</v>
      </c>
      <c r="AT158" s="161" t="s">
        <v>166</v>
      </c>
      <c r="AU158" s="161" t="s">
        <v>78</v>
      </c>
      <c r="AY158" s="14" t="s">
        <v>163</v>
      </c>
      <c r="BE158" s="162">
        <f t="shared" si="4"/>
        <v>0</v>
      </c>
      <c r="BF158" s="162">
        <f t="shared" si="5"/>
        <v>0</v>
      </c>
      <c r="BG158" s="162">
        <f t="shared" si="6"/>
        <v>0</v>
      </c>
      <c r="BH158" s="162">
        <f t="shared" si="7"/>
        <v>0</v>
      </c>
      <c r="BI158" s="162">
        <f t="shared" si="8"/>
        <v>0</v>
      </c>
      <c r="BJ158" s="14" t="s">
        <v>84</v>
      </c>
      <c r="BK158" s="163">
        <f t="shared" si="9"/>
        <v>0</v>
      </c>
      <c r="BL158" s="14" t="s">
        <v>170</v>
      </c>
      <c r="BM158" s="161" t="s">
        <v>663</v>
      </c>
    </row>
    <row r="159" spans="1:65" s="2" customFormat="1" ht="14.5" customHeight="1">
      <c r="A159" s="28"/>
      <c r="B159" s="150"/>
      <c r="C159" s="151" t="s">
        <v>71</v>
      </c>
      <c r="D159" s="151" t="s">
        <v>166</v>
      </c>
      <c r="E159" s="152" t="s">
        <v>1539</v>
      </c>
      <c r="F159" s="153" t="s">
        <v>1540</v>
      </c>
      <c r="G159" s="154" t="s">
        <v>212</v>
      </c>
      <c r="H159" s="155">
        <v>0</v>
      </c>
      <c r="I159" s="155">
        <v>75.3</v>
      </c>
      <c r="J159" s="155">
        <f t="shared" si="0"/>
        <v>0</v>
      </c>
      <c r="K159" s="156"/>
      <c r="L159" s="29"/>
      <c r="M159" s="157" t="s">
        <v>1</v>
      </c>
      <c r="N159" s="158" t="s">
        <v>37</v>
      </c>
      <c r="O159" s="159">
        <v>0</v>
      </c>
      <c r="P159" s="159">
        <f t="shared" si="1"/>
        <v>0</v>
      </c>
      <c r="Q159" s="159">
        <v>0</v>
      </c>
      <c r="R159" s="159">
        <f t="shared" si="2"/>
        <v>0</v>
      </c>
      <c r="S159" s="159">
        <v>0</v>
      </c>
      <c r="T159" s="160">
        <f t="shared" si="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61" t="s">
        <v>170</v>
      </c>
      <c r="AT159" s="161" t="s">
        <v>166</v>
      </c>
      <c r="AU159" s="161" t="s">
        <v>78</v>
      </c>
      <c r="AY159" s="14" t="s">
        <v>163</v>
      </c>
      <c r="BE159" s="162">
        <f t="shared" si="4"/>
        <v>0</v>
      </c>
      <c r="BF159" s="162">
        <f t="shared" si="5"/>
        <v>0</v>
      </c>
      <c r="BG159" s="162">
        <f t="shared" si="6"/>
        <v>0</v>
      </c>
      <c r="BH159" s="162">
        <f t="shared" si="7"/>
        <v>0</v>
      </c>
      <c r="BI159" s="162">
        <f t="shared" si="8"/>
        <v>0</v>
      </c>
      <c r="BJ159" s="14" t="s">
        <v>84</v>
      </c>
      <c r="BK159" s="163">
        <f t="shared" si="9"/>
        <v>0</v>
      </c>
      <c r="BL159" s="14" t="s">
        <v>170</v>
      </c>
      <c r="BM159" s="161" t="s">
        <v>503</v>
      </c>
    </row>
    <row r="160" spans="1:65" s="2" customFormat="1" ht="14.5" customHeight="1">
      <c r="A160" s="28"/>
      <c r="B160" s="150"/>
      <c r="C160" s="151" t="s">
        <v>71</v>
      </c>
      <c r="D160" s="151" t="s">
        <v>166</v>
      </c>
      <c r="E160" s="152" t="s">
        <v>1541</v>
      </c>
      <c r="F160" s="153" t="s">
        <v>1542</v>
      </c>
      <c r="G160" s="154" t="s">
        <v>212</v>
      </c>
      <c r="H160" s="155">
        <v>0</v>
      </c>
      <c r="I160" s="155">
        <v>36.47</v>
      </c>
      <c r="J160" s="155">
        <f t="shared" si="0"/>
        <v>0</v>
      </c>
      <c r="K160" s="156"/>
      <c r="L160" s="29"/>
      <c r="M160" s="157" t="s">
        <v>1</v>
      </c>
      <c r="N160" s="158" t="s">
        <v>37</v>
      </c>
      <c r="O160" s="159">
        <v>0</v>
      </c>
      <c r="P160" s="159">
        <f t="shared" si="1"/>
        <v>0</v>
      </c>
      <c r="Q160" s="159">
        <v>0</v>
      </c>
      <c r="R160" s="159">
        <f t="shared" si="2"/>
        <v>0</v>
      </c>
      <c r="S160" s="159">
        <v>0</v>
      </c>
      <c r="T160" s="160">
        <f t="shared" si="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61" t="s">
        <v>170</v>
      </c>
      <c r="AT160" s="161" t="s">
        <v>166</v>
      </c>
      <c r="AU160" s="161" t="s">
        <v>78</v>
      </c>
      <c r="AY160" s="14" t="s">
        <v>163</v>
      </c>
      <c r="BE160" s="162">
        <f t="shared" si="4"/>
        <v>0</v>
      </c>
      <c r="BF160" s="162">
        <f t="shared" si="5"/>
        <v>0</v>
      </c>
      <c r="BG160" s="162">
        <f t="shared" si="6"/>
        <v>0</v>
      </c>
      <c r="BH160" s="162">
        <f t="shared" si="7"/>
        <v>0</v>
      </c>
      <c r="BI160" s="162">
        <f t="shared" si="8"/>
        <v>0</v>
      </c>
      <c r="BJ160" s="14" t="s">
        <v>84</v>
      </c>
      <c r="BK160" s="163">
        <f t="shared" si="9"/>
        <v>0</v>
      </c>
      <c r="BL160" s="14" t="s">
        <v>170</v>
      </c>
      <c r="BM160" s="161" t="s">
        <v>523</v>
      </c>
    </row>
    <row r="161" spans="1:65" s="2" customFormat="1" ht="14.5" customHeight="1">
      <c r="A161" s="28"/>
      <c r="B161" s="150"/>
      <c r="C161" s="151" t="s">
        <v>71</v>
      </c>
      <c r="D161" s="151" t="s">
        <v>166</v>
      </c>
      <c r="E161" s="152" t="s">
        <v>1543</v>
      </c>
      <c r="F161" s="153" t="s">
        <v>1544</v>
      </c>
      <c r="G161" s="154" t="s">
        <v>212</v>
      </c>
      <c r="H161" s="155">
        <v>0</v>
      </c>
      <c r="I161" s="155">
        <v>28.18</v>
      </c>
      <c r="J161" s="155">
        <f t="shared" si="0"/>
        <v>0</v>
      </c>
      <c r="K161" s="156"/>
      <c r="L161" s="29"/>
      <c r="M161" s="157" t="s">
        <v>1</v>
      </c>
      <c r="N161" s="158" t="s">
        <v>37</v>
      </c>
      <c r="O161" s="159">
        <v>0</v>
      </c>
      <c r="P161" s="159">
        <f t="shared" si="1"/>
        <v>0</v>
      </c>
      <c r="Q161" s="159">
        <v>0</v>
      </c>
      <c r="R161" s="159">
        <f t="shared" si="2"/>
        <v>0</v>
      </c>
      <c r="S161" s="159">
        <v>0</v>
      </c>
      <c r="T161" s="160">
        <f t="shared" si="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61" t="s">
        <v>170</v>
      </c>
      <c r="AT161" s="161" t="s">
        <v>166</v>
      </c>
      <c r="AU161" s="161" t="s">
        <v>78</v>
      </c>
      <c r="AY161" s="14" t="s">
        <v>163</v>
      </c>
      <c r="BE161" s="162">
        <f t="shared" si="4"/>
        <v>0</v>
      </c>
      <c r="BF161" s="162">
        <f t="shared" si="5"/>
        <v>0</v>
      </c>
      <c r="BG161" s="162">
        <f t="shared" si="6"/>
        <v>0</v>
      </c>
      <c r="BH161" s="162">
        <f t="shared" si="7"/>
        <v>0</v>
      </c>
      <c r="BI161" s="162">
        <f t="shared" si="8"/>
        <v>0</v>
      </c>
      <c r="BJ161" s="14" t="s">
        <v>84</v>
      </c>
      <c r="BK161" s="163">
        <f t="shared" si="9"/>
        <v>0</v>
      </c>
      <c r="BL161" s="14" t="s">
        <v>170</v>
      </c>
      <c r="BM161" s="161" t="s">
        <v>533</v>
      </c>
    </row>
    <row r="162" spans="1:65" s="2" customFormat="1" ht="14.5" customHeight="1">
      <c r="A162" s="28"/>
      <c r="B162" s="150"/>
      <c r="C162" s="151" t="s">
        <v>71</v>
      </c>
      <c r="D162" s="151" t="s">
        <v>166</v>
      </c>
      <c r="E162" s="152" t="s">
        <v>1545</v>
      </c>
      <c r="F162" s="153" t="s">
        <v>1546</v>
      </c>
      <c r="G162" s="154" t="s">
        <v>212</v>
      </c>
      <c r="H162" s="155">
        <v>0</v>
      </c>
      <c r="I162" s="155">
        <v>25.66</v>
      </c>
      <c r="J162" s="155">
        <f t="shared" si="0"/>
        <v>0</v>
      </c>
      <c r="K162" s="156"/>
      <c r="L162" s="29"/>
      <c r="M162" s="157" t="s">
        <v>1</v>
      </c>
      <c r="N162" s="158" t="s">
        <v>37</v>
      </c>
      <c r="O162" s="159">
        <v>0</v>
      </c>
      <c r="P162" s="159">
        <f t="shared" si="1"/>
        <v>0</v>
      </c>
      <c r="Q162" s="159">
        <v>0</v>
      </c>
      <c r="R162" s="159">
        <f t="shared" si="2"/>
        <v>0</v>
      </c>
      <c r="S162" s="159">
        <v>0</v>
      </c>
      <c r="T162" s="160">
        <f t="shared" si="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61" t="s">
        <v>170</v>
      </c>
      <c r="AT162" s="161" t="s">
        <v>166</v>
      </c>
      <c r="AU162" s="161" t="s">
        <v>78</v>
      </c>
      <c r="AY162" s="14" t="s">
        <v>163</v>
      </c>
      <c r="BE162" s="162">
        <f t="shared" si="4"/>
        <v>0</v>
      </c>
      <c r="BF162" s="162">
        <f t="shared" si="5"/>
        <v>0</v>
      </c>
      <c r="BG162" s="162">
        <f t="shared" si="6"/>
        <v>0</v>
      </c>
      <c r="BH162" s="162">
        <f t="shared" si="7"/>
        <v>0</v>
      </c>
      <c r="BI162" s="162">
        <f t="shared" si="8"/>
        <v>0</v>
      </c>
      <c r="BJ162" s="14" t="s">
        <v>84</v>
      </c>
      <c r="BK162" s="163">
        <f t="shared" si="9"/>
        <v>0</v>
      </c>
      <c r="BL162" s="14" t="s">
        <v>170</v>
      </c>
      <c r="BM162" s="161" t="s">
        <v>546</v>
      </c>
    </row>
    <row r="163" spans="1:65" s="12" customFormat="1" ht="22.9" customHeight="1">
      <c r="B163" s="138"/>
      <c r="D163" s="139" t="s">
        <v>70</v>
      </c>
      <c r="E163" s="148" t="s">
        <v>740</v>
      </c>
      <c r="F163" s="148" t="s">
        <v>1547</v>
      </c>
      <c r="J163" s="149">
        <f>BK163</f>
        <v>0</v>
      </c>
      <c r="L163" s="138"/>
      <c r="M163" s="142"/>
      <c r="N163" s="143"/>
      <c r="O163" s="143"/>
      <c r="P163" s="144">
        <f>SUM(P164:P169)</f>
        <v>0</v>
      </c>
      <c r="Q163" s="143"/>
      <c r="R163" s="144">
        <f>SUM(R164:R169)</f>
        <v>0</v>
      </c>
      <c r="S163" s="143"/>
      <c r="T163" s="145">
        <f>SUM(T164:T169)</f>
        <v>0</v>
      </c>
      <c r="AR163" s="139" t="s">
        <v>78</v>
      </c>
      <c r="AT163" s="146" t="s">
        <v>70</v>
      </c>
      <c r="AU163" s="146" t="s">
        <v>78</v>
      </c>
      <c r="AY163" s="139" t="s">
        <v>163</v>
      </c>
      <c r="BK163" s="147">
        <f>SUM(BK164:BK169)</f>
        <v>0</v>
      </c>
    </row>
    <row r="164" spans="1:65" s="2" customFormat="1" ht="14.5" customHeight="1">
      <c r="A164" s="28"/>
      <c r="B164" s="150"/>
      <c r="C164" s="151" t="s">
        <v>71</v>
      </c>
      <c r="D164" s="151" t="s">
        <v>166</v>
      </c>
      <c r="E164" s="152" t="s">
        <v>1548</v>
      </c>
      <c r="F164" s="153" t="s">
        <v>1549</v>
      </c>
      <c r="G164" s="154" t="s">
        <v>188</v>
      </c>
      <c r="H164" s="155">
        <v>0</v>
      </c>
      <c r="I164" s="155">
        <v>22.66</v>
      </c>
      <c r="J164" s="155">
        <f t="shared" ref="J164:J169" si="10">ROUND(I164*H164,3)</f>
        <v>0</v>
      </c>
      <c r="K164" s="156"/>
      <c r="L164" s="29"/>
      <c r="M164" s="157" t="s">
        <v>1</v>
      </c>
      <c r="N164" s="158" t="s">
        <v>37</v>
      </c>
      <c r="O164" s="159">
        <v>0</v>
      </c>
      <c r="P164" s="159">
        <f t="shared" ref="P164:P169" si="11">O164*H164</f>
        <v>0</v>
      </c>
      <c r="Q164" s="159">
        <v>0</v>
      </c>
      <c r="R164" s="159">
        <f t="shared" ref="R164:R169" si="12">Q164*H164</f>
        <v>0</v>
      </c>
      <c r="S164" s="159">
        <v>0</v>
      </c>
      <c r="T164" s="160">
        <f t="shared" ref="T164:T169" si="13"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61" t="s">
        <v>170</v>
      </c>
      <c r="AT164" s="161" t="s">
        <v>166</v>
      </c>
      <c r="AU164" s="161" t="s">
        <v>84</v>
      </c>
      <c r="AY164" s="14" t="s">
        <v>163</v>
      </c>
      <c r="BE164" s="162">
        <f t="shared" ref="BE164:BE169" si="14">IF(N164="základná",J164,0)</f>
        <v>0</v>
      </c>
      <c r="BF164" s="162">
        <f t="shared" ref="BF164:BF169" si="15">IF(N164="znížená",J164,0)</f>
        <v>0</v>
      </c>
      <c r="BG164" s="162">
        <f t="shared" ref="BG164:BG169" si="16">IF(N164="zákl. prenesená",J164,0)</f>
        <v>0</v>
      </c>
      <c r="BH164" s="162">
        <f t="shared" ref="BH164:BH169" si="17">IF(N164="zníž. prenesená",J164,0)</f>
        <v>0</v>
      </c>
      <c r="BI164" s="162">
        <f t="shared" ref="BI164:BI169" si="18">IF(N164="nulová",J164,0)</f>
        <v>0</v>
      </c>
      <c r="BJ164" s="14" t="s">
        <v>84</v>
      </c>
      <c r="BK164" s="163">
        <f t="shared" ref="BK164:BK169" si="19">ROUND(I164*H164,3)</f>
        <v>0</v>
      </c>
      <c r="BL164" s="14" t="s">
        <v>170</v>
      </c>
      <c r="BM164" s="161" t="s">
        <v>554</v>
      </c>
    </row>
    <row r="165" spans="1:65" s="2" customFormat="1" ht="14.5" customHeight="1">
      <c r="A165" s="28"/>
      <c r="B165" s="150"/>
      <c r="C165" s="151" t="s">
        <v>71</v>
      </c>
      <c r="D165" s="151" t="s">
        <v>166</v>
      </c>
      <c r="E165" s="152" t="s">
        <v>1550</v>
      </c>
      <c r="F165" s="153" t="s">
        <v>1551</v>
      </c>
      <c r="G165" s="154" t="s">
        <v>188</v>
      </c>
      <c r="H165" s="155">
        <v>0</v>
      </c>
      <c r="I165" s="155">
        <v>29.31</v>
      </c>
      <c r="J165" s="155">
        <f t="shared" si="10"/>
        <v>0</v>
      </c>
      <c r="K165" s="156"/>
      <c r="L165" s="29"/>
      <c r="M165" s="157" t="s">
        <v>1</v>
      </c>
      <c r="N165" s="158" t="s">
        <v>37</v>
      </c>
      <c r="O165" s="159">
        <v>0</v>
      </c>
      <c r="P165" s="159">
        <f t="shared" si="11"/>
        <v>0</v>
      </c>
      <c r="Q165" s="159">
        <v>0</v>
      </c>
      <c r="R165" s="159">
        <f t="shared" si="12"/>
        <v>0</v>
      </c>
      <c r="S165" s="159">
        <v>0</v>
      </c>
      <c r="T165" s="160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61" t="s">
        <v>170</v>
      </c>
      <c r="AT165" s="161" t="s">
        <v>166</v>
      </c>
      <c r="AU165" s="161" t="s">
        <v>84</v>
      </c>
      <c r="AY165" s="14" t="s">
        <v>163</v>
      </c>
      <c r="BE165" s="162">
        <f t="shared" si="14"/>
        <v>0</v>
      </c>
      <c r="BF165" s="162">
        <f t="shared" si="15"/>
        <v>0</v>
      </c>
      <c r="BG165" s="162">
        <f t="shared" si="16"/>
        <v>0</v>
      </c>
      <c r="BH165" s="162">
        <f t="shared" si="17"/>
        <v>0</v>
      </c>
      <c r="BI165" s="162">
        <f t="shared" si="18"/>
        <v>0</v>
      </c>
      <c r="BJ165" s="14" t="s">
        <v>84</v>
      </c>
      <c r="BK165" s="163">
        <f t="shared" si="19"/>
        <v>0</v>
      </c>
      <c r="BL165" s="14" t="s">
        <v>170</v>
      </c>
      <c r="BM165" s="161" t="s">
        <v>564</v>
      </c>
    </row>
    <row r="166" spans="1:65" s="2" customFormat="1" ht="14.5" customHeight="1">
      <c r="A166" s="28"/>
      <c r="B166" s="150"/>
      <c r="C166" s="151" t="s">
        <v>71</v>
      </c>
      <c r="D166" s="151" t="s">
        <v>166</v>
      </c>
      <c r="E166" s="152" t="s">
        <v>1552</v>
      </c>
      <c r="F166" s="153" t="s">
        <v>1553</v>
      </c>
      <c r="G166" s="154" t="s">
        <v>188</v>
      </c>
      <c r="H166" s="155">
        <v>0</v>
      </c>
      <c r="I166" s="155">
        <v>39.56</v>
      </c>
      <c r="J166" s="155">
        <f t="shared" si="10"/>
        <v>0</v>
      </c>
      <c r="K166" s="156"/>
      <c r="L166" s="29"/>
      <c r="M166" s="157" t="s">
        <v>1</v>
      </c>
      <c r="N166" s="158" t="s">
        <v>37</v>
      </c>
      <c r="O166" s="159">
        <v>0</v>
      </c>
      <c r="P166" s="159">
        <f t="shared" si="11"/>
        <v>0</v>
      </c>
      <c r="Q166" s="159">
        <v>0</v>
      </c>
      <c r="R166" s="159">
        <f t="shared" si="12"/>
        <v>0</v>
      </c>
      <c r="S166" s="159">
        <v>0</v>
      </c>
      <c r="T166" s="160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61" t="s">
        <v>170</v>
      </c>
      <c r="AT166" s="161" t="s">
        <v>166</v>
      </c>
      <c r="AU166" s="161" t="s">
        <v>84</v>
      </c>
      <c r="AY166" s="14" t="s">
        <v>163</v>
      </c>
      <c r="BE166" s="162">
        <f t="shared" si="14"/>
        <v>0</v>
      </c>
      <c r="BF166" s="162">
        <f t="shared" si="15"/>
        <v>0</v>
      </c>
      <c r="BG166" s="162">
        <f t="shared" si="16"/>
        <v>0</v>
      </c>
      <c r="BH166" s="162">
        <f t="shared" si="17"/>
        <v>0</v>
      </c>
      <c r="BI166" s="162">
        <f t="shared" si="18"/>
        <v>0</v>
      </c>
      <c r="BJ166" s="14" t="s">
        <v>84</v>
      </c>
      <c r="BK166" s="163">
        <f t="shared" si="19"/>
        <v>0</v>
      </c>
      <c r="BL166" s="14" t="s">
        <v>170</v>
      </c>
      <c r="BM166" s="161" t="s">
        <v>574</v>
      </c>
    </row>
    <row r="167" spans="1:65" s="2" customFormat="1" ht="14.5" customHeight="1">
      <c r="A167" s="28"/>
      <c r="B167" s="150"/>
      <c r="C167" s="151" t="s">
        <v>71</v>
      </c>
      <c r="D167" s="151" t="s">
        <v>166</v>
      </c>
      <c r="E167" s="152" t="s">
        <v>1554</v>
      </c>
      <c r="F167" s="153" t="s">
        <v>1555</v>
      </c>
      <c r="G167" s="154" t="s">
        <v>188</v>
      </c>
      <c r="H167" s="155">
        <v>0</v>
      </c>
      <c r="I167" s="155">
        <v>29.52</v>
      </c>
      <c r="J167" s="155">
        <f t="shared" si="10"/>
        <v>0</v>
      </c>
      <c r="K167" s="156"/>
      <c r="L167" s="29"/>
      <c r="M167" s="157" t="s">
        <v>1</v>
      </c>
      <c r="N167" s="158" t="s">
        <v>37</v>
      </c>
      <c r="O167" s="159">
        <v>0</v>
      </c>
      <c r="P167" s="159">
        <f t="shared" si="11"/>
        <v>0</v>
      </c>
      <c r="Q167" s="159">
        <v>0</v>
      </c>
      <c r="R167" s="159">
        <f t="shared" si="12"/>
        <v>0</v>
      </c>
      <c r="S167" s="159">
        <v>0</v>
      </c>
      <c r="T167" s="160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61" t="s">
        <v>170</v>
      </c>
      <c r="AT167" s="161" t="s">
        <v>166</v>
      </c>
      <c r="AU167" s="161" t="s">
        <v>84</v>
      </c>
      <c r="AY167" s="14" t="s">
        <v>163</v>
      </c>
      <c r="BE167" s="162">
        <f t="shared" si="14"/>
        <v>0</v>
      </c>
      <c r="BF167" s="162">
        <f t="shared" si="15"/>
        <v>0</v>
      </c>
      <c r="BG167" s="162">
        <f t="shared" si="16"/>
        <v>0</v>
      </c>
      <c r="BH167" s="162">
        <f t="shared" si="17"/>
        <v>0</v>
      </c>
      <c r="BI167" s="162">
        <f t="shared" si="18"/>
        <v>0</v>
      </c>
      <c r="BJ167" s="14" t="s">
        <v>84</v>
      </c>
      <c r="BK167" s="163">
        <f t="shared" si="19"/>
        <v>0</v>
      </c>
      <c r="BL167" s="14" t="s">
        <v>170</v>
      </c>
      <c r="BM167" s="161" t="s">
        <v>218</v>
      </c>
    </row>
    <row r="168" spans="1:65" s="2" customFormat="1" ht="14.5" customHeight="1">
      <c r="A168" s="28"/>
      <c r="B168" s="150"/>
      <c r="C168" s="151" t="s">
        <v>71</v>
      </c>
      <c r="D168" s="151" t="s">
        <v>166</v>
      </c>
      <c r="E168" s="152" t="s">
        <v>1556</v>
      </c>
      <c r="F168" s="153" t="s">
        <v>1557</v>
      </c>
      <c r="G168" s="154" t="s">
        <v>188</v>
      </c>
      <c r="H168" s="155">
        <v>0</v>
      </c>
      <c r="I168" s="155">
        <v>36.42</v>
      </c>
      <c r="J168" s="155">
        <f t="shared" si="10"/>
        <v>0</v>
      </c>
      <c r="K168" s="156"/>
      <c r="L168" s="29"/>
      <c r="M168" s="157" t="s">
        <v>1</v>
      </c>
      <c r="N168" s="158" t="s">
        <v>37</v>
      </c>
      <c r="O168" s="159">
        <v>0</v>
      </c>
      <c r="P168" s="159">
        <f t="shared" si="11"/>
        <v>0</v>
      </c>
      <c r="Q168" s="159">
        <v>0</v>
      </c>
      <c r="R168" s="159">
        <f t="shared" si="12"/>
        <v>0</v>
      </c>
      <c r="S168" s="159">
        <v>0</v>
      </c>
      <c r="T168" s="160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61" t="s">
        <v>170</v>
      </c>
      <c r="AT168" s="161" t="s">
        <v>166</v>
      </c>
      <c r="AU168" s="161" t="s">
        <v>84</v>
      </c>
      <c r="AY168" s="14" t="s">
        <v>163</v>
      </c>
      <c r="BE168" s="162">
        <f t="shared" si="14"/>
        <v>0</v>
      </c>
      <c r="BF168" s="162">
        <f t="shared" si="15"/>
        <v>0</v>
      </c>
      <c r="BG168" s="162">
        <f t="shared" si="16"/>
        <v>0</v>
      </c>
      <c r="BH168" s="162">
        <f t="shared" si="17"/>
        <v>0</v>
      </c>
      <c r="BI168" s="162">
        <f t="shared" si="18"/>
        <v>0</v>
      </c>
      <c r="BJ168" s="14" t="s">
        <v>84</v>
      </c>
      <c r="BK168" s="163">
        <f t="shared" si="19"/>
        <v>0</v>
      </c>
      <c r="BL168" s="14" t="s">
        <v>170</v>
      </c>
      <c r="BM168" s="161" t="s">
        <v>772</v>
      </c>
    </row>
    <row r="169" spans="1:65" s="2" customFormat="1" ht="14.5" customHeight="1">
      <c r="A169" s="28"/>
      <c r="B169" s="150"/>
      <c r="C169" s="151" t="s">
        <v>71</v>
      </c>
      <c r="D169" s="151" t="s">
        <v>166</v>
      </c>
      <c r="E169" s="152" t="s">
        <v>1558</v>
      </c>
      <c r="F169" s="153" t="s">
        <v>1559</v>
      </c>
      <c r="G169" s="154" t="s">
        <v>188</v>
      </c>
      <c r="H169" s="155">
        <v>0</v>
      </c>
      <c r="I169" s="155">
        <v>45.1</v>
      </c>
      <c r="J169" s="155">
        <f t="shared" si="10"/>
        <v>0</v>
      </c>
      <c r="K169" s="156"/>
      <c r="L169" s="29"/>
      <c r="M169" s="157" t="s">
        <v>1</v>
      </c>
      <c r="N169" s="158" t="s">
        <v>37</v>
      </c>
      <c r="O169" s="159">
        <v>0</v>
      </c>
      <c r="P169" s="159">
        <f t="shared" si="11"/>
        <v>0</v>
      </c>
      <c r="Q169" s="159">
        <v>0</v>
      </c>
      <c r="R169" s="159">
        <f t="shared" si="12"/>
        <v>0</v>
      </c>
      <c r="S169" s="159">
        <v>0</v>
      </c>
      <c r="T169" s="160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61" t="s">
        <v>170</v>
      </c>
      <c r="AT169" s="161" t="s">
        <v>166</v>
      </c>
      <c r="AU169" s="161" t="s">
        <v>84</v>
      </c>
      <c r="AY169" s="14" t="s">
        <v>163</v>
      </c>
      <c r="BE169" s="162">
        <f t="shared" si="14"/>
        <v>0</v>
      </c>
      <c r="BF169" s="162">
        <f t="shared" si="15"/>
        <v>0</v>
      </c>
      <c r="BG169" s="162">
        <f t="shared" si="16"/>
        <v>0</v>
      </c>
      <c r="BH169" s="162">
        <f t="shared" si="17"/>
        <v>0</v>
      </c>
      <c r="BI169" s="162">
        <f t="shared" si="18"/>
        <v>0</v>
      </c>
      <c r="BJ169" s="14" t="s">
        <v>84</v>
      </c>
      <c r="BK169" s="163">
        <f t="shared" si="19"/>
        <v>0</v>
      </c>
      <c r="BL169" s="14" t="s">
        <v>170</v>
      </c>
      <c r="BM169" s="161" t="s">
        <v>333</v>
      </c>
    </row>
    <row r="170" spans="1:65" s="12" customFormat="1" ht="22.9" customHeight="1">
      <c r="B170" s="138"/>
      <c r="D170" s="139" t="s">
        <v>70</v>
      </c>
      <c r="E170" s="148" t="s">
        <v>1194</v>
      </c>
      <c r="F170" s="148" t="s">
        <v>1560</v>
      </c>
      <c r="J170" s="149">
        <f>BK170</f>
        <v>0</v>
      </c>
      <c r="L170" s="138"/>
      <c r="M170" s="142"/>
      <c r="N170" s="143"/>
      <c r="O170" s="143"/>
      <c r="P170" s="144">
        <f>SUM(P171:P173)</f>
        <v>0</v>
      </c>
      <c r="Q170" s="143"/>
      <c r="R170" s="144">
        <f>SUM(R171:R173)</f>
        <v>0</v>
      </c>
      <c r="S170" s="143"/>
      <c r="T170" s="145">
        <f>SUM(T171:T173)</f>
        <v>0</v>
      </c>
      <c r="AR170" s="139" t="s">
        <v>78</v>
      </c>
      <c r="AT170" s="146" t="s">
        <v>70</v>
      </c>
      <c r="AU170" s="146" t="s">
        <v>78</v>
      </c>
      <c r="AY170" s="139" t="s">
        <v>163</v>
      </c>
      <c r="BK170" s="147">
        <f>SUM(BK171:BK173)</f>
        <v>0</v>
      </c>
    </row>
    <row r="171" spans="1:65" s="2" customFormat="1" ht="14.5" customHeight="1">
      <c r="A171" s="28"/>
      <c r="B171" s="150"/>
      <c r="C171" s="151" t="s">
        <v>71</v>
      </c>
      <c r="D171" s="151" t="s">
        <v>166</v>
      </c>
      <c r="E171" s="152" t="s">
        <v>1561</v>
      </c>
      <c r="F171" s="153" t="s">
        <v>1562</v>
      </c>
      <c r="G171" s="154" t="s">
        <v>1563</v>
      </c>
      <c r="H171" s="155">
        <v>0</v>
      </c>
      <c r="I171" s="155">
        <v>16.5</v>
      </c>
      <c r="J171" s="155">
        <f>ROUND(I171*H171,3)</f>
        <v>0</v>
      </c>
      <c r="K171" s="156"/>
      <c r="L171" s="29"/>
      <c r="M171" s="157" t="s">
        <v>1</v>
      </c>
      <c r="N171" s="158" t="s">
        <v>37</v>
      </c>
      <c r="O171" s="159">
        <v>0</v>
      </c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61" t="s">
        <v>170</v>
      </c>
      <c r="AT171" s="161" t="s">
        <v>166</v>
      </c>
      <c r="AU171" s="161" t="s">
        <v>84</v>
      </c>
      <c r="AY171" s="14" t="s">
        <v>163</v>
      </c>
      <c r="BE171" s="162">
        <f>IF(N171="základná",J171,0)</f>
        <v>0</v>
      </c>
      <c r="BF171" s="162">
        <f>IF(N171="znížená",J171,0)</f>
        <v>0</v>
      </c>
      <c r="BG171" s="162">
        <f>IF(N171="zákl. prenesená",J171,0)</f>
        <v>0</v>
      </c>
      <c r="BH171" s="162">
        <f>IF(N171="zníž. prenesená",J171,0)</f>
        <v>0</v>
      </c>
      <c r="BI171" s="162">
        <f>IF(N171="nulová",J171,0)</f>
        <v>0</v>
      </c>
      <c r="BJ171" s="14" t="s">
        <v>84</v>
      </c>
      <c r="BK171" s="163">
        <f>ROUND(I171*H171,3)</f>
        <v>0</v>
      </c>
      <c r="BL171" s="14" t="s">
        <v>170</v>
      </c>
      <c r="BM171" s="161" t="s">
        <v>296</v>
      </c>
    </row>
    <row r="172" spans="1:65" s="2" customFormat="1" ht="14.5" customHeight="1">
      <c r="A172" s="28"/>
      <c r="B172" s="150"/>
      <c r="C172" s="151" t="s">
        <v>71</v>
      </c>
      <c r="D172" s="151" t="s">
        <v>166</v>
      </c>
      <c r="E172" s="152" t="s">
        <v>1564</v>
      </c>
      <c r="F172" s="153" t="s">
        <v>1565</v>
      </c>
      <c r="G172" s="154" t="s">
        <v>188</v>
      </c>
      <c r="H172" s="155">
        <v>0</v>
      </c>
      <c r="I172" s="155">
        <v>13.11</v>
      </c>
      <c r="J172" s="155">
        <f>ROUND(I172*H172,3)</f>
        <v>0</v>
      </c>
      <c r="K172" s="156"/>
      <c r="L172" s="29"/>
      <c r="M172" s="157" t="s">
        <v>1</v>
      </c>
      <c r="N172" s="158" t="s">
        <v>37</v>
      </c>
      <c r="O172" s="159">
        <v>0</v>
      </c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61" t="s">
        <v>170</v>
      </c>
      <c r="AT172" s="161" t="s">
        <v>166</v>
      </c>
      <c r="AU172" s="161" t="s">
        <v>84</v>
      </c>
      <c r="AY172" s="14" t="s">
        <v>163</v>
      </c>
      <c r="BE172" s="162">
        <f>IF(N172="základná",J172,0)</f>
        <v>0</v>
      </c>
      <c r="BF172" s="162">
        <f>IF(N172="znížená",J172,0)</f>
        <v>0</v>
      </c>
      <c r="BG172" s="162">
        <f>IF(N172="zákl. prenesená",J172,0)</f>
        <v>0</v>
      </c>
      <c r="BH172" s="162">
        <f>IF(N172="zníž. prenesená",J172,0)</f>
        <v>0</v>
      </c>
      <c r="BI172" s="162">
        <f>IF(N172="nulová",J172,0)</f>
        <v>0</v>
      </c>
      <c r="BJ172" s="14" t="s">
        <v>84</v>
      </c>
      <c r="BK172" s="163">
        <f>ROUND(I172*H172,3)</f>
        <v>0</v>
      </c>
      <c r="BL172" s="14" t="s">
        <v>170</v>
      </c>
      <c r="BM172" s="161" t="s">
        <v>429</v>
      </c>
    </row>
    <row r="173" spans="1:65" s="2" customFormat="1" ht="14.5" customHeight="1">
      <c r="A173" s="28"/>
      <c r="B173" s="150"/>
      <c r="C173" s="151" t="s">
        <v>71</v>
      </c>
      <c r="D173" s="151" t="s">
        <v>166</v>
      </c>
      <c r="E173" s="152" t="s">
        <v>1566</v>
      </c>
      <c r="F173" s="153" t="s">
        <v>1567</v>
      </c>
      <c r="G173" s="154" t="s">
        <v>188</v>
      </c>
      <c r="H173" s="155">
        <v>0</v>
      </c>
      <c r="I173" s="155">
        <v>11.13</v>
      </c>
      <c r="J173" s="155">
        <f>ROUND(I173*H173,3)</f>
        <v>0</v>
      </c>
      <c r="K173" s="156"/>
      <c r="L173" s="29"/>
      <c r="M173" s="157" t="s">
        <v>1</v>
      </c>
      <c r="N173" s="158" t="s">
        <v>37</v>
      </c>
      <c r="O173" s="159">
        <v>0</v>
      </c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61" t="s">
        <v>170</v>
      </c>
      <c r="AT173" s="161" t="s">
        <v>166</v>
      </c>
      <c r="AU173" s="161" t="s">
        <v>84</v>
      </c>
      <c r="AY173" s="14" t="s">
        <v>163</v>
      </c>
      <c r="BE173" s="162">
        <f>IF(N173="základná",J173,0)</f>
        <v>0</v>
      </c>
      <c r="BF173" s="162">
        <f>IF(N173="znížená",J173,0)</f>
        <v>0</v>
      </c>
      <c r="BG173" s="162">
        <f>IF(N173="zákl. prenesená",J173,0)</f>
        <v>0</v>
      </c>
      <c r="BH173" s="162">
        <f>IF(N173="zníž. prenesená",J173,0)</f>
        <v>0</v>
      </c>
      <c r="BI173" s="162">
        <f>IF(N173="nulová",J173,0)</f>
        <v>0</v>
      </c>
      <c r="BJ173" s="14" t="s">
        <v>84</v>
      </c>
      <c r="BK173" s="163">
        <f>ROUND(I173*H173,3)</f>
        <v>0</v>
      </c>
      <c r="BL173" s="14" t="s">
        <v>170</v>
      </c>
      <c r="BM173" s="161" t="s">
        <v>172</v>
      </c>
    </row>
    <row r="174" spans="1:65" s="12" customFormat="1" ht="25.9" customHeight="1">
      <c r="B174" s="138"/>
      <c r="D174" s="139" t="s">
        <v>70</v>
      </c>
      <c r="E174" s="140" t="s">
        <v>1272</v>
      </c>
      <c r="F174" s="140" t="s">
        <v>1568</v>
      </c>
      <c r="J174" s="141">
        <f>BK174</f>
        <v>573.14</v>
      </c>
      <c r="L174" s="138"/>
      <c r="M174" s="142"/>
      <c r="N174" s="143"/>
      <c r="O174" s="143"/>
      <c r="P174" s="144">
        <f>P175+P176</f>
        <v>0</v>
      </c>
      <c r="Q174" s="143"/>
      <c r="R174" s="144">
        <f>R175+R176</f>
        <v>0</v>
      </c>
      <c r="S174" s="143"/>
      <c r="T174" s="145">
        <f>T175+T176</f>
        <v>0</v>
      </c>
      <c r="AR174" s="139" t="s">
        <v>78</v>
      </c>
      <c r="AT174" s="146" t="s">
        <v>70</v>
      </c>
      <c r="AU174" s="146" t="s">
        <v>71</v>
      </c>
      <c r="AY174" s="139" t="s">
        <v>163</v>
      </c>
      <c r="BK174" s="147">
        <f>BK175+BK176</f>
        <v>573.14</v>
      </c>
    </row>
    <row r="175" spans="1:65" s="2" customFormat="1" ht="62.65" customHeight="1">
      <c r="A175" s="28"/>
      <c r="B175" s="150"/>
      <c r="C175" s="151" t="s">
        <v>71</v>
      </c>
      <c r="D175" s="151" t="s">
        <v>166</v>
      </c>
      <c r="E175" s="152" t="s">
        <v>1569</v>
      </c>
      <c r="F175" s="153" t="s">
        <v>1739</v>
      </c>
      <c r="G175" s="154" t="s">
        <v>212</v>
      </c>
      <c r="H175" s="155">
        <v>2</v>
      </c>
      <c r="I175" s="155">
        <v>184.2</v>
      </c>
      <c r="J175" s="155">
        <f>ROUND(I175*H175,3)</f>
        <v>368.4</v>
      </c>
      <c r="K175" s="156"/>
      <c r="L175" s="29"/>
      <c r="M175" s="157" t="s">
        <v>1</v>
      </c>
      <c r="N175" s="158" t="s">
        <v>37</v>
      </c>
      <c r="O175" s="159">
        <v>0</v>
      </c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61" t="s">
        <v>170</v>
      </c>
      <c r="AT175" s="161" t="s">
        <v>166</v>
      </c>
      <c r="AU175" s="161" t="s">
        <v>78</v>
      </c>
      <c r="AY175" s="14" t="s">
        <v>163</v>
      </c>
      <c r="BE175" s="162">
        <f>IF(N175="základná",J175,0)</f>
        <v>0</v>
      </c>
      <c r="BF175" s="162">
        <f>IF(N175="znížená",J175,0)</f>
        <v>368.4</v>
      </c>
      <c r="BG175" s="162">
        <f>IF(N175="zákl. prenesená",J175,0)</f>
        <v>0</v>
      </c>
      <c r="BH175" s="162">
        <f>IF(N175="zníž. prenesená",J175,0)</f>
        <v>0</v>
      </c>
      <c r="BI175" s="162">
        <f>IF(N175="nulová",J175,0)</f>
        <v>0</v>
      </c>
      <c r="BJ175" s="14" t="s">
        <v>84</v>
      </c>
      <c r="BK175" s="163">
        <f>ROUND(I175*H175,3)</f>
        <v>368.4</v>
      </c>
      <c r="BL175" s="14" t="s">
        <v>170</v>
      </c>
      <c r="BM175" s="161" t="s">
        <v>185</v>
      </c>
    </row>
    <row r="176" spans="1:65" s="12" customFormat="1" ht="22.9" customHeight="1">
      <c r="B176" s="138"/>
      <c r="D176" s="139" t="s">
        <v>70</v>
      </c>
      <c r="E176" s="148" t="s">
        <v>1194</v>
      </c>
      <c r="F176" s="148" t="s">
        <v>1560</v>
      </c>
      <c r="J176" s="149">
        <f>BK176</f>
        <v>204.74</v>
      </c>
      <c r="L176" s="138"/>
      <c r="M176" s="142"/>
      <c r="N176" s="143"/>
      <c r="O176" s="143"/>
      <c r="P176" s="144">
        <f>SUM(P177:P180)</f>
        <v>0</v>
      </c>
      <c r="Q176" s="143"/>
      <c r="R176" s="144">
        <f>SUM(R177:R180)</f>
        <v>0</v>
      </c>
      <c r="S176" s="143"/>
      <c r="T176" s="145">
        <f>SUM(T177:T180)</f>
        <v>0</v>
      </c>
      <c r="AR176" s="139" t="s">
        <v>78</v>
      </c>
      <c r="AT176" s="146" t="s">
        <v>70</v>
      </c>
      <c r="AU176" s="146" t="s">
        <v>78</v>
      </c>
      <c r="AY176" s="139" t="s">
        <v>163</v>
      </c>
      <c r="BK176" s="147">
        <f>SUM(BK177:BK180)</f>
        <v>204.74</v>
      </c>
    </row>
    <row r="177" spans="1:65" s="2" customFormat="1" ht="14.5" customHeight="1">
      <c r="A177" s="28"/>
      <c r="B177" s="150"/>
      <c r="C177" s="151" t="s">
        <v>71</v>
      </c>
      <c r="D177" s="151" t="s">
        <v>166</v>
      </c>
      <c r="E177" s="152" t="s">
        <v>1570</v>
      </c>
      <c r="F177" s="153" t="s">
        <v>1740</v>
      </c>
      <c r="G177" s="154" t="s">
        <v>1563</v>
      </c>
      <c r="H177" s="155">
        <v>9</v>
      </c>
      <c r="I177" s="155">
        <v>15.2</v>
      </c>
      <c r="J177" s="155">
        <f>ROUND(I177*H177,3)</f>
        <v>136.80000000000001</v>
      </c>
      <c r="K177" s="156"/>
      <c r="L177" s="29"/>
      <c r="M177" s="157" t="s">
        <v>1</v>
      </c>
      <c r="N177" s="158" t="s">
        <v>37</v>
      </c>
      <c r="O177" s="159">
        <v>0</v>
      </c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61" t="s">
        <v>170</v>
      </c>
      <c r="AT177" s="161" t="s">
        <v>166</v>
      </c>
      <c r="AU177" s="161" t="s">
        <v>84</v>
      </c>
      <c r="AY177" s="14" t="s">
        <v>163</v>
      </c>
      <c r="BE177" s="162">
        <f>IF(N177="základná",J177,0)</f>
        <v>0</v>
      </c>
      <c r="BF177" s="162">
        <f>IF(N177="znížená",J177,0)</f>
        <v>136.80000000000001</v>
      </c>
      <c r="BG177" s="162">
        <f>IF(N177="zákl. prenesená",J177,0)</f>
        <v>0</v>
      </c>
      <c r="BH177" s="162">
        <f>IF(N177="zníž. prenesená",J177,0)</f>
        <v>0</v>
      </c>
      <c r="BI177" s="162">
        <f>IF(N177="nulová",J177,0)</f>
        <v>0</v>
      </c>
      <c r="BJ177" s="14" t="s">
        <v>84</v>
      </c>
      <c r="BK177" s="163">
        <f>ROUND(I177*H177,3)</f>
        <v>136.80000000000001</v>
      </c>
      <c r="BL177" s="14" t="s">
        <v>170</v>
      </c>
      <c r="BM177" s="161" t="s">
        <v>194</v>
      </c>
    </row>
    <row r="178" spans="1:65" s="2" customFormat="1" ht="14.5" customHeight="1">
      <c r="A178" s="28"/>
      <c r="B178" s="150"/>
      <c r="C178" s="151" t="s">
        <v>71</v>
      </c>
      <c r="D178" s="151" t="s">
        <v>166</v>
      </c>
      <c r="E178" s="152" t="s">
        <v>1571</v>
      </c>
      <c r="F178" s="153" t="s">
        <v>1572</v>
      </c>
      <c r="G178" s="154" t="s">
        <v>212</v>
      </c>
      <c r="H178" s="155">
        <v>1</v>
      </c>
      <c r="I178" s="155">
        <v>15.5</v>
      </c>
      <c r="J178" s="155">
        <f>ROUND(I178*H178,3)</f>
        <v>15.5</v>
      </c>
      <c r="K178" s="156"/>
      <c r="L178" s="29"/>
      <c r="M178" s="157" t="s">
        <v>1</v>
      </c>
      <c r="N178" s="158" t="s">
        <v>37</v>
      </c>
      <c r="O178" s="159">
        <v>0</v>
      </c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61" t="s">
        <v>170</v>
      </c>
      <c r="AT178" s="161" t="s">
        <v>166</v>
      </c>
      <c r="AU178" s="161" t="s">
        <v>84</v>
      </c>
      <c r="AY178" s="14" t="s">
        <v>163</v>
      </c>
      <c r="BE178" s="162">
        <f>IF(N178="základná",J178,0)</f>
        <v>0</v>
      </c>
      <c r="BF178" s="162">
        <f>IF(N178="znížená",J178,0)</f>
        <v>15.5</v>
      </c>
      <c r="BG178" s="162">
        <f>IF(N178="zákl. prenesená",J178,0)</f>
        <v>0</v>
      </c>
      <c r="BH178" s="162">
        <f>IF(N178="zníž. prenesená",J178,0)</f>
        <v>0</v>
      </c>
      <c r="BI178" s="162">
        <f>IF(N178="nulová",J178,0)</f>
        <v>0</v>
      </c>
      <c r="BJ178" s="14" t="s">
        <v>84</v>
      </c>
      <c r="BK178" s="163">
        <f>ROUND(I178*H178,3)</f>
        <v>15.5</v>
      </c>
      <c r="BL178" s="14" t="s">
        <v>170</v>
      </c>
      <c r="BM178" s="161" t="s">
        <v>227</v>
      </c>
    </row>
    <row r="179" spans="1:65" s="2" customFormat="1" ht="14.5" customHeight="1">
      <c r="A179" s="28"/>
      <c r="B179" s="150"/>
      <c r="C179" s="151" t="s">
        <v>71</v>
      </c>
      <c r="D179" s="151" t="s">
        <v>166</v>
      </c>
      <c r="E179" s="152" t="s">
        <v>1573</v>
      </c>
      <c r="F179" s="153" t="s">
        <v>1574</v>
      </c>
      <c r="G179" s="154" t="s">
        <v>212</v>
      </c>
      <c r="H179" s="155">
        <v>0</v>
      </c>
      <c r="I179" s="155">
        <v>36.47</v>
      </c>
      <c r="J179" s="155">
        <f>ROUND(I179*H179,3)</f>
        <v>0</v>
      </c>
      <c r="K179" s="156"/>
      <c r="L179" s="29"/>
      <c r="M179" s="157" t="s">
        <v>1</v>
      </c>
      <c r="N179" s="158" t="s">
        <v>37</v>
      </c>
      <c r="O179" s="159">
        <v>0</v>
      </c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61" t="s">
        <v>170</v>
      </c>
      <c r="AT179" s="161" t="s">
        <v>166</v>
      </c>
      <c r="AU179" s="161" t="s">
        <v>84</v>
      </c>
      <c r="AY179" s="14" t="s">
        <v>163</v>
      </c>
      <c r="BE179" s="162">
        <f>IF(N179="základná",J179,0)</f>
        <v>0</v>
      </c>
      <c r="BF179" s="162">
        <f>IF(N179="znížená",J179,0)</f>
        <v>0</v>
      </c>
      <c r="BG179" s="162">
        <f>IF(N179="zákl. prenesená",J179,0)</f>
        <v>0</v>
      </c>
      <c r="BH179" s="162">
        <f>IF(N179="zníž. prenesená",J179,0)</f>
        <v>0</v>
      </c>
      <c r="BI179" s="162">
        <f>IF(N179="nulová",J179,0)</f>
        <v>0</v>
      </c>
      <c r="BJ179" s="14" t="s">
        <v>84</v>
      </c>
      <c r="BK179" s="163">
        <f>ROUND(I179*H179,3)</f>
        <v>0</v>
      </c>
      <c r="BL179" s="14" t="s">
        <v>170</v>
      </c>
      <c r="BM179" s="161" t="s">
        <v>236</v>
      </c>
    </row>
    <row r="180" spans="1:65" s="2" customFormat="1" ht="14.5" customHeight="1">
      <c r="A180" s="28"/>
      <c r="B180" s="150"/>
      <c r="C180" s="151" t="s">
        <v>71</v>
      </c>
      <c r="D180" s="151" t="s">
        <v>166</v>
      </c>
      <c r="E180" s="152" t="s">
        <v>1564</v>
      </c>
      <c r="F180" s="153" t="s">
        <v>1565</v>
      </c>
      <c r="G180" s="154" t="s">
        <v>188</v>
      </c>
      <c r="H180" s="155">
        <v>4</v>
      </c>
      <c r="I180" s="155">
        <v>13.11</v>
      </c>
      <c r="J180" s="155">
        <f>ROUND(I180*H180,3)</f>
        <v>52.44</v>
      </c>
      <c r="K180" s="156"/>
      <c r="L180" s="29"/>
      <c r="M180" s="157" t="s">
        <v>1</v>
      </c>
      <c r="N180" s="158" t="s">
        <v>37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61" t="s">
        <v>170</v>
      </c>
      <c r="AT180" s="161" t="s">
        <v>166</v>
      </c>
      <c r="AU180" s="161" t="s">
        <v>84</v>
      </c>
      <c r="AY180" s="14" t="s">
        <v>163</v>
      </c>
      <c r="BE180" s="162">
        <f>IF(N180="základná",J180,0)</f>
        <v>0</v>
      </c>
      <c r="BF180" s="162">
        <f>IF(N180="znížená",J180,0)</f>
        <v>52.44</v>
      </c>
      <c r="BG180" s="162">
        <f>IF(N180="zákl. prenesená",J180,0)</f>
        <v>0</v>
      </c>
      <c r="BH180" s="162">
        <f>IF(N180="zníž. prenesená",J180,0)</f>
        <v>0</v>
      </c>
      <c r="BI180" s="162">
        <f>IF(N180="nulová",J180,0)</f>
        <v>0</v>
      </c>
      <c r="BJ180" s="14" t="s">
        <v>84</v>
      </c>
      <c r="BK180" s="163">
        <f>ROUND(I180*H180,3)</f>
        <v>52.44</v>
      </c>
      <c r="BL180" s="14" t="s">
        <v>170</v>
      </c>
      <c r="BM180" s="161" t="s">
        <v>304</v>
      </c>
    </row>
    <row r="181" spans="1:65" s="12" customFormat="1" ht="25.9" customHeight="1">
      <c r="B181" s="138"/>
      <c r="D181" s="139" t="s">
        <v>70</v>
      </c>
      <c r="E181" s="140" t="s">
        <v>1280</v>
      </c>
      <c r="F181" s="140" t="s">
        <v>1575</v>
      </c>
      <c r="J181" s="141">
        <f>BK181</f>
        <v>295</v>
      </c>
      <c r="L181" s="138"/>
      <c r="M181" s="142"/>
      <c r="N181" s="143"/>
      <c r="O181" s="143"/>
      <c r="P181" s="144">
        <f>SUM(P182:P186)</f>
        <v>0</v>
      </c>
      <c r="Q181" s="143"/>
      <c r="R181" s="144">
        <f>SUM(R182:R186)</f>
        <v>0</v>
      </c>
      <c r="S181" s="143"/>
      <c r="T181" s="145">
        <f>SUM(T182:T186)</f>
        <v>0</v>
      </c>
      <c r="AR181" s="139" t="s">
        <v>78</v>
      </c>
      <c r="AT181" s="146" t="s">
        <v>70</v>
      </c>
      <c r="AU181" s="146" t="s">
        <v>71</v>
      </c>
      <c r="AY181" s="139" t="s">
        <v>163</v>
      </c>
      <c r="BK181" s="147">
        <f>SUM(BK182:BK186)</f>
        <v>295</v>
      </c>
    </row>
    <row r="182" spans="1:65" s="2" customFormat="1" ht="14.5" customHeight="1">
      <c r="A182" s="28"/>
      <c r="B182" s="150"/>
      <c r="C182" s="151" t="s">
        <v>71</v>
      </c>
      <c r="D182" s="151" t="s">
        <v>166</v>
      </c>
      <c r="E182" s="152" t="s">
        <v>1576</v>
      </c>
      <c r="F182" s="153" t="s">
        <v>1577</v>
      </c>
      <c r="G182" s="154" t="s">
        <v>1372</v>
      </c>
      <c r="H182" s="155">
        <v>1</v>
      </c>
      <c r="I182" s="155">
        <v>180</v>
      </c>
      <c r="J182" s="155">
        <f>ROUND(I182*H182,3)</f>
        <v>180</v>
      </c>
      <c r="K182" s="156"/>
      <c r="L182" s="29"/>
      <c r="M182" s="157" t="s">
        <v>1</v>
      </c>
      <c r="N182" s="158" t="s">
        <v>37</v>
      </c>
      <c r="O182" s="159">
        <v>0</v>
      </c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61" t="s">
        <v>170</v>
      </c>
      <c r="AT182" s="161" t="s">
        <v>166</v>
      </c>
      <c r="AU182" s="161" t="s">
        <v>78</v>
      </c>
      <c r="AY182" s="14" t="s">
        <v>163</v>
      </c>
      <c r="BE182" s="162">
        <f>IF(N182="základná",J182,0)</f>
        <v>0</v>
      </c>
      <c r="BF182" s="162">
        <f>IF(N182="znížená",J182,0)</f>
        <v>180</v>
      </c>
      <c r="BG182" s="162">
        <f>IF(N182="zákl. prenesená",J182,0)</f>
        <v>0</v>
      </c>
      <c r="BH182" s="162">
        <f>IF(N182="zníž. prenesená",J182,0)</f>
        <v>0</v>
      </c>
      <c r="BI182" s="162">
        <f>IF(N182="nulová",J182,0)</f>
        <v>0</v>
      </c>
      <c r="BJ182" s="14" t="s">
        <v>84</v>
      </c>
      <c r="BK182" s="163">
        <f>ROUND(I182*H182,3)</f>
        <v>180</v>
      </c>
      <c r="BL182" s="14" t="s">
        <v>170</v>
      </c>
      <c r="BM182" s="161" t="s">
        <v>793</v>
      </c>
    </row>
    <row r="183" spans="1:65" s="2" customFormat="1" ht="14.5" customHeight="1">
      <c r="A183" s="28"/>
      <c r="B183" s="150"/>
      <c r="C183" s="151" t="s">
        <v>71</v>
      </c>
      <c r="D183" s="151" t="s">
        <v>166</v>
      </c>
      <c r="E183" s="152" t="s">
        <v>1578</v>
      </c>
      <c r="F183" s="153" t="s">
        <v>1579</v>
      </c>
      <c r="G183" s="154" t="s">
        <v>1372</v>
      </c>
      <c r="H183" s="155">
        <v>1</v>
      </c>
      <c r="I183" s="155">
        <v>10</v>
      </c>
      <c r="J183" s="155">
        <f>ROUND(I183*H183,3)</f>
        <v>10</v>
      </c>
      <c r="K183" s="156"/>
      <c r="L183" s="29"/>
      <c r="M183" s="157" t="s">
        <v>1</v>
      </c>
      <c r="N183" s="158" t="s">
        <v>37</v>
      </c>
      <c r="O183" s="159">
        <v>0</v>
      </c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61" t="s">
        <v>170</v>
      </c>
      <c r="AT183" s="161" t="s">
        <v>166</v>
      </c>
      <c r="AU183" s="161" t="s">
        <v>78</v>
      </c>
      <c r="AY183" s="14" t="s">
        <v>163</v>
      </c>
      <c r="BE183" s="162">
        <f>IF(N183="základná",J183,0)</f>
        <v>0</v>
      </c>
      <c r="BF183" s="162">
        <f>IF(N183="znížená",J183,0)</f>
        <v>10</v>
      </c>
      <c r="BG183" s="162">
        <f>IF(N183="zákl. prenesená",J183,0)</f>
        <v>0</v>
      </c>
      <c r="BH183" s="162">
        <f>IF(N183="zníž. prenesená",J183,0)</f>
        <v>0</v>
      </c>
      <c r="BI183" s="162">
        <f>IF(N183="nulová",J183,0)</f>
        <v>0</v>
      </c>
      <c r="BJ183" s="14" t="s">
        <v>84</v>
      </c>
      <c r="BK183" s="163">
        <f>ROUND(I183*H183,3)</f>
        <v>10</v>
      </c>
      <c r="BL183" s="14" t="s">
        <v>170</v>
      </c>
      <c r="BM183" s="161" t="s">
        <v>796</v>
      </c>
    </row>
    <row r="184" spans="1:65" s="2" customFormat="1" ht="14.5" customHeight="1">
      <c r="A184" s="28"/>
      <c r="B184" s="150"/>
      <c r="C184" s="151" t="s">
        <v>71</v>
      </c>
      <c r="D184" s="151" t="s">
        <v>166</v>
      </c>
      <c r="E184" s="152" t="s">
        <v>1580</v>
      </c>
      <c r="F184" s="153" t="s">
        <v>1581</v>
      </c>
      <c r="G184" s="154" t="s">
        <v>1372</v>
      </c>
      <c r="H184" s="155">
        <v>1</v>
      </c>
      <c r="I184" s="155">
        <v>80</v>
      </c>
      <c r="J184" s="155">
        <f>ROUND(I184*H184,3)</f>
        <v>80</v>
      </c>
      <c r="K184" s="156"/>
      <c r="L184" s="29"/>
      <c r="M184" s="157" t="s">
        <v>1</v>
      </c>
      <c r="N184" s="158" t="s">
        <v>37</v>
      </c>
      <c r="O184" s="159">
        <v>0</v>
      </c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61" t="s">
        <v>170</v>
      </c>
      <c r="AT184" s="161" t="s">
        <v>166</v>
      </c>
      <c r="AU184" s="161" t="s">
        <v>78</v>
      </c>
      <c r="AY184" s="14" t="s">
        <v>163</v>
      </c>
      <c r="BE184" s="162">
        <f>IF(N184="základná",J184,0)</f>
        <v>0</v>
      </c>
      <c r="BF184" s="162">
        <f>IF(N184="znížená",J184,0)</f>
        <v>80</v>
      </c>
      <c r="BG184" s="162">
        <f>IF(N184="zákl. prenesená",J184,0)</f>
        <v>0</v>
      </c>
      <c r="BH184" s="162">
        <f>IF(N184="zníž. prenesená",J184,0)</f>
        <v>0</v>
      </c>
      <c r="BI184" s="162">
        <f>IF(N184="nulová",J184,0)</f>
        <v>0</v>
      </c>
      <c r="BJ184" s="14" t="s">
        <v>84</v>
      </c>
      <c r="BK184" s="163">
        <f>ROUND(I184*H184,3)</f>
        <v>80</v>
      </c>
      <c r="BL184" s="14" t="s">
        <v>170</v>
      </c>
      <c r="BM184" s="161" t="s">
        <v>799</v>
      </c>
    </row>
    <row r="185" spans="1:65" s="2" customFormat="1" ht="14.5" customHeight="1">
      <c r="A185" s="28"/>
      <c r="B185" s="150"/>
      <c r="C185" s="151" t="s">
        <v>71</v>
      </c>
      <c r="D185" s="151" t="s">
        <v>166</v>
      </c>
      <c r="E185" s="152" t="s">
        <v>1582</v>
      </c>
      <c r="F185" s="153" t="s">
        <v>1583</v>
      </c>
      <c r="G185" s="154" t="s">
        <v>1372</v>
      </c>
      <c r="H185" s="155">
        <v>1</v>
      </c>
      <c r="I185" s="155">
        <v>0</v>
      </c>
      <c r="J185" s="155">
        <f>ROUND(I185*H185,3)</f>
        <v>0</v>
      </c>
      <c r="K185" s="156"/>
      <c r="L185" s="29"/>
      <c r="M185" s="157" t="s">
        <v>1</v>
      </c>
      <c r="N185" s="158" t="s">
        <v>37</v>
      </c>
      <c r="O185" s="159">
        <v>0</v>
      </c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61" t="s">
        <v>170</v>
      </c>
      <c r="AT185" s="161" t="s">
        <v>166</v>
      </c>
      <c r="AU185" s="161" t="s">
        <v>78</v>
      </c>
      <c r="AY185" s="14" t="s">
        <v>163</v>
      </c>
      <c r="BE185" s="162">
        <f>IF(N185="základná",J185,0)</f>
        <v>0</v>
      </c>
      <c r="BF185" s="162">
        <f>IF(N185="znížená",J185,0)</f>
        <v>0</v>
      </c>
      <c r="BG185" s="162">
        <f>IF(N185="zákl. prenesená",J185,0)</f>
        <v>0</v>
      </c>
      <c r="BH185" s="162">
        <f>IF(N185="zníž. prenesená",J185,0)</f>
        <v>0</v>
      </c>
      <c r="BI185" s="162">
        <f>IF(N185="nulová",J185,0)</f>
        <v>0</v>
      </c>
      <c r="BJ185" s="14" t="s">
        <v>84</v>
      </c>
      <c r="BK185" s="163">
        <f>ROUND(I185*H185,3)</f>
        <v>0</v>
      </c>
      <c r="BL185" s="14" t="s">
        <v>170</v>
      </c>
      <c r="BM185" s="161" t="s">
        <v>802</v>
      </c>
    </row>
    <row r="186" spans="1:65" s="2" customFormat="1" ht="14.5" customHeight="1">
      <c r="A186" s="28"/>
      <c r="B186" s="150"/>
      <c r="C186" s="151" t="s">
        <v>71</v>
      </c>
      <c r="D186" s="151" t="s">
        <v>166</v>
      </c>
      <c r="E186" s="152" t="s">
        <v>1584</v>
      </c>
      <c r="F186" s="153" t="s">
        <v>1585</v>
      </c>
      <c r="G186" s="154" t="s">
        <v>1372</v>
      </c>
      <c r="H186" s="155">
        <v>1</v>
      </c>
      <c r="I186" s="155">
        <v>25</v>
      </c>
      <c r="J186" s="155">
        <f>ROUND(I186*H186,3)</f>
        <v>25</v>
      </c>
      <c r="K186" s="156"/>
      <c r="L186" s="29"/>
      <c r="M186" s="173" t="s">
        <v>1</v>
      </c>
      <c r="N186" s="174" t="s">
        <v>37</v>
      </c>
      <c r="O186" s="175">
        <v>0</v>
      </c>
      <c r="P186" s="175">
        <f>O186*H186</f>
        <v>0</v>
      </c>
      <c r="Q186" s="175">
        <v>0</v>
      </c>
      <c r="R186" s="175">
        <f>Q186*H186</f>
        <v>0</v>
      </c>
      <c r="S186" s="175">
        <v>0</v>
      </c>
      <c r="T186" s="176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61" t="s">
        <v>170</v>
      </c>
      <c r="AT186" s="161" t="s">
        <v>166</v>
      </c>
      <c r="AU186" s="161" t="s">
        <v>78</v>
      </c>
      <c r="AY186" s="14" t="s">
        <v>163</v>
      </c>
      <c r="BE186" s="162">
        <f>IF(N186="základná",J186,0)</f>
        <v>0</v>
      </c>
      <c r="BF186" s="162">
        <f>IF(N186="znížená",J186,0)</f>
        <v>25</v>
      </c>
      <c r="BG186" s="162">
        <f>IF(N186="zákl. prenesená",J186,0)</f>
        <v>0</v>
      </c>
      <c r="BH186" s="162">
        <f>IF(N186="zníž. prenesená",J186,0)</f>
        <v>0</v>
      </c>
      <c r="BI186" s="162">
        <f>IF(N186="nulová",J186,0)</f>
        <v>0</v>
      </c>
      <c r="BJ186" s="14" t="s">
        <v>84</v>
      </c>
      <c r="BK186" s="163">
        <f>ROUND(I186*H186,3)</f>
        <v>25</v>
      </c>
      <c r="BL186" s="14" t="s">
        <v>170</v>
      </c>
      <c r="BM186" s="161" t="s">
        <v>805</v>
      </c>
    </row>
    <row r="187" spans="1:65" s="2" customFormat="1" ht="7" customHeight="1">
      <c r="A187" s="28"/>
      <c r="B187" s="43"/>
      <c r="C187" s="44"/>
      <c r="D187" s="44"/>
      <c r="E187" s="44"/>
      <c r="F187" s="44"/>
      <c r="G187" s="44"/>
      <c r="H187" s="44"/>
      <c r="I187" s="44"/>
      <c r="J187" s="44"/>
      <c r="K187" s="44"/>
      <c r="L187" s="29"/>
      <c r="M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</row>
  </sheetData>
  <autoFilter ref="C125:K186" xr:uid="{00000000-0009-0000-0000-000008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20</vt:i4>
      </vt:variant>
    </vt:vector>
  </HeadingPairs>
  <TitlesOfParts>
    <vt:vector size="30" baseType="lpstr">
      <vt:lpstr>Rekapitulácia stavby</vt:lpstr>
      <vt:lpstr>B - BLOK B - HP</vt:lpstr>
      <vt:lpstr>C - BLOK C - DJ 55</vt:lpstr>
      <vt:lpstr>02 - Zdravotechnika</vt:lpstr>
      <vt:lpstr>03 - Plynoinštalácia</vt:lpstr>
      <vt:lpstr>04 - Vykurovanie</vt:lpstr>
      <vt:lpstr>002 - Demontáž</vt:lpstr>
      <vt:lpstr>05 - Elektroinštalácia</vt:lpstr>
      <vt:lpstr>06 - Vzduchotechnika</vt:lpstr>
      <vt:lpstr>07 - Kuchyňa</vt:lpstr>
      <vt:lpstr>'002 - Demontáž'!Názvy_tlače</vt:lpstr>
      <vt:lpstr>'02 - Zdravotechnika'!Názvy_tlače</vt:lpstr>
      <vt:lpstr>'03 - Plynoinštalácia'!Názvy_tlače</vt:lpstr>
      <vt:lpstr>'04 - Vykurovanie'!Názvy_tlače</vt:lpstr>
      <vt:lpstr>'05 - Elektroinštalácia'!Názvy_tlače</vt:lpstr>
      <vt:lpstr>'06 - Vzduchotechnika'!Názvy_tlače</vt:lpstr>
      <vt:lpstr>'07 - Kuchyňa'!Názvy_tlače</vt:lpstr>
      <vt:lpstr>'B - BLOK B - HP'!Názvy_tlače</vt:lpstr>
      <vt:lpstr>'C - BLOK C - DJ 55'!Názvy_tlače</vt:lpstr>
      <vt:lpstr>'Rekapitulácia stavby'!Názvy_tlače</vt:lpstr>
      <vt:lpstr>'002 - Demontáž'!Oblasť_tlače</vt:lpstr>
      <vt:lpstr>'02 - Zdravotechnika'!Oblasť_tlače</vt:lpstr>
      <vt:lpstr>'03 - Plynoinštalácia'!Oblasť_tlače</vt:lpstr>
      <vt:lpstr>'04 - Vykurovanie'!Oblasť_tlače</vt:lpstr>
      <vt:lpstr>'05 - Elektroinštalácia'!Oblasť_tlače</vt:lpstr>
      <vt:lpstr>'06 - Vzduchotechnika'!Oblasť_tlače</vt:lpstr>
      <vt:lpstr>'07 - Kuchyňa'!Oblasť_tlače</vt:lpstr>
      <vt:lpstr>'B - BLOK B - HP'!Oblasť_tlače</vt:lpstr>
      <vt:lpstr>'C - BLOK C - DJ 55'!Oblasť_tlače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Matúš Hornok (HICO, s.r.o.)</dc:creator>
  <cp:lastModifiedBy>Martin Matúšek</cp:lastModifiedBy>
  <cp:lastPrinted>2021-09-09T09:55:19Z</cp:lastPrinted>
  <dcterms:created xsi:type="dcterms:W3CDTF">2020-11-06T14:22:39Z</dcterms:created>
  <dcterms:modified xsi:type="dcterms:W3CDTF">2021-09-09T11:45:19Z</dcterms:modified>
</cp:coreProperties>
</file>