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855"/>
  </bookViews>
  <sheets>
    <sheet name="Rekapitulácia stavby" sheetId="1" r:id="rId1"/>
    <sheet name="01 - BLOK C - DJ 55" sheetId="2" r:id="rId2"/>
    <sheet name="02 - Elektroinštalácia" sheetId="3" r:id="rId3"/>
    <sheet name="03 - Zdravotechnika" sheetId="4" r:id="rId4"/>
    <sheet name="04 - Vzduchotechnika" sheetId="5" r:id="rId5"/>
    <sheet name="06 - Vykurovanie" sheetId="6" r:id="rId6"/>
  </sheets>
  <definedNames>
    <definedName name="_xlnm._FilterDatabase" localSheetId="1" hidden="1">'01 - BLOK C - DJ 55'!$C$136:$K$216</definedName>
    <definedName name="_xlnm._FilterDatabase" localSheetId="2" hidden="1">'02 - Elektroinštalácia'!$C$125:$K$169</definedName>
    <definedName name="_xlnm._FilterDatabase" localSheetId="3" hidden="1">'03 - Zdravotechnika'!$C$131:$K$211</definedName>
    <definedName name="_xlnm._FilterDatabase" localSheetId="4" hidden="1">'04 - Vzduchotechnika'!$C$126:$K$147</definedName>
    <definedName name="_xlnm._FilterDatabase" localSheetId="5" hidden="1">'06 - Vykurovanie'!$C$128:$K$181</definedName>
    <definedName name="_xlnm.Print_Titles" localSheetId="1">'01 - BLOK C - DJ 55'!$136:$136</definedName>
    <definedName name="_xlnm.Print_Titles" localSheetId="2">'02 - Elektroinštalácia'!$125:$125</definedName>
    <definedName name="_xlnm.Print_Titles" localSheetId="3">'03 - Zdravotechnika'!$131:$131</definedName>
    <definedName name="_xlnm.Print_Titles" localSheetId="4">'04 - Vzduchotechnika'!$126:$126</definedName>
    <definedName name="_xlnm.Print_Titles" localSheetId="5">'06 - Vykurovanie'!$128:$128</definedName>
    <definedName name="_xlnm.Print_Titles" localSheetId="0">'Rekapitulácia stavby'!$92:$92</definedName>
    <definedName name="_xlnm.Print_Area" localSheetId="1">'01 - BLOK C - DJ 55'!$C$4:$J$76,'01 - BLOK C - DJ 55'!$C$82:$J$118,'01 - BLOK C - DJ 55'!$C$124:$J$216</definedName>
    <definedName name="_xlnm.Print_Area" localSheetId="2">'02 - Elektroinštalácia'!$C$4:$J$76,'02 - Elektroinštalácia'!$C$82:$J$107,'02 - Elektroinštalácia'!$C$113:$J$169</definedName>
    <definedName name="_xlnm.Print_Area" localSheetId="3">'03 - Zdravotechnika'!$C$4:$J$76,'03 - Zdravotechnika'!$C$82:$J$113,'03 - Zdravotechnika'!$C$119:$J$211</definedName>
    <definedName name="_xlnm.Print_Area" localSheetId="4">'04 - Vzduchotechnika'!$C$4:$J$76,'04 - Vzduchotechnika'!$C$82:$J$108,'04 - Vzduchotechnika'!$C$114:$J$147</definedName>
    <definedName name="_xlnm.Print_Area" localSheetId="5">'06 - Vykurovanie'!$C$4:$J$76,'06 - Vykurovanie'!$C$82:$J$110,'06 - Vykurovanie'!$C$116:$J$181</definedName>
    <definedName name="_xlnm.Print_Area" localSheetId="0">'Rekapitulácia stavby'!$D$4:$AO$76,'Rekapitulácia stavby'!$C$82:$AQ$100</definedName>
  </definedNames>
  <calcPr calcId="145621"/>
</workbook>
</file>

<file path=xl/calcChain.xml><?xml version="1.0" encoding="utf-8"?>
<calcChain xmlns="http://schemas.openxmlformats.org/spreadsheetml/2006/main">
  <c r="J140" i="2" l="1"/>
  <c r="J39" i="6" l="1"/>
  <c r="J38" i="6"/>
  <c r="AY99" i="1" s="1"/>
  <c r="J37" i="6"/>
  <c r="AX99" i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J126" i="6"/>
  <c r="F125" i="6"/>
  <c r="F123" i="6"/>
  <c r="E121" i="6"/>
  <c r="BI108" i="6"/>
  <c r="BH108" i="6"/>
  <c r="BG108" i="6"/>
  <c r="BF108" i="6"/>
  <c r="BE108" i="6"/>
  <c r="BI107" i="6"/>
  <c r="BH107" i="6"/>
  <c r="BG107" i="6"/>
  <c r="BF107" i="6"/>
  <c r="BE107" i="6"/>
  <c r="J92" i="6"/>
  <c r="F91" i="6"/>
  <c r="F89" i="6"/>
  <c r="E87" i="6"/>
  <c r="J21" i="6"/>
  <c r="E21" i="6"/>
  <c r="J91" i="6" s="1"/>
  <c r="J20" i="6"/>
  <c r="J18" i="6"/>
  <c r="E18" i="6"/>
  <c r="F126" i="6" s="1"/>
  <c r="J17" i="6"/>
  <c r="J123" i="6"/>
  <c r="E7" i="6"/>
  <c r="E119" i="6" s="1"/>
  <c r="J39" i="5"/>
  <c r="J38" i="5"/>
  <c r="AY98" i="1" s="1"/>
  <c r="J37" i="5"/>
  <c r="AX98" i="1"/>
  <c r="BI147" i="5"/>
  <c r="BH147" i="5"/>
  <c r="BG147" i="5"/>
  <c r="BE147" i="5"/>
  <c r="T147" i="5"/>
  <c r="T146" i="5" s="1"/>
  <c r="R147" i="5"/>
  <c r="R146" i="5" s="1"/>
  <c r="P147" i="5"/>
  <c r="P146" i="5" s="1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0" i="5"/>
  <c r="BH130" i="5"/>
  <c r="BG130" i="5"/>
  <c r="BE130" i="5"/>
  <c r="T130" i="5"/>
  <c r="T129" i="5" s="1"/>
  <c r="T128" i="5" s="1"/>
  <c r="R130" i="5"/>
  <c r="R129" i="5" s="1"/>
  <c r="R128" i="5" s="1"/>
  <c r="P130" i="5"/>
  <c r="P129" i="5"/>
  <c r="P128" i="5" s="1"/>
  <c r="J124" i="5"/>
  <c r="F123" i="5"/>
  <c r="F121" i="5"/>
  <c r="E119" i="5"/>
  <c r="BI106" i="5"/>
  <c r="BH106" i="5"/>
  <c r="BG106" i="5"/>
  <c r="BF106" i="5"/>
  <c r="BE106" i="5"/>
  <c r="BI105" i="5"/>
  <c r="BH105" i="5"/>
  <c r="BG105" i="5"/>
  <c r="BF105" i="5"/>
  <c r="BE105" i="5"/>
  <c r="J92" i="5"/>
  <c r="F91" i="5"/>
  <c r="F89" i="5"/>
  <c r="E87" i="5"/>
  <c r="J21" i="5"/>
  <c r="E21" i="5"/>
  <c r="J91" i="5"/>
  <c r="J20" i="5"/>
  <c r="J18" i="5"/>
  <c r="E18" i="5"/>
  <c r="F124" i="5"/>
  <c r="J17" i="5"/>
  <c r="J121" i="5"/>
  <c r="E7" i="5"/>
  <c r="E85" i="5" s="1"/>
  <c r="J39" i="4"/>
  <c r="J38" i="4"/>
  <c r="AY97" i="1"/>
  <c r="J37" i="4"/>
  <c r="AX97" i="1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4" i="4"/>
  <c r="BH144" i="4"/>
  <c r="BG144" i="4"/>
  <c r="BE144" i="4"/>
  <c r="T144" i="4"/>
  <c r="T143" i="4" s="1"/>
  <c r="R144" i="4"/>
  <c r="R143" i="4" s="1"/>
  <c r="P144" i="4"/>
  <c r="P143" i="4" s="1"/>
  <c r="BI142" i="4"/>
  <c r="BH142" i="4"/>
  <c r="BG142" i="4"/>
  <c r="BE142" i="4"/>
  <c r="T142" i="4"/>
  <c r="T141" i="4"/>
  <c r="R142" i="4"/>
  <c r="R141" i="4" s="1"/>
  <c r="P142" i="4"/>
  <c r="P141" i="4"/>
  <c r="BI140" i="4"/>
  <c r="BH140" i="4"/>
  <c r="BG140" i="4"/>
  <c r="BE140" i="4"/>
  <c r="T140" i="4"/>
  <c r="T139" i="4" s="1"/>
  <c r="R140" i="4"/>
  <c r="R139" i="4" s="1"/>
  <c r="P140" i="4"/>
  <c r="P139" i="4" s="1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J129" i="4"/>
  <c r="F128" i="4"/>
  <c r="F126" i="4"/>
  <c r="E124" i="4"/>
  <c r="BI111" i="4"/>
  <c r="BH111" i="4"/>
  <c r="BG111" i="4"/>
  <c r="BF111" i="4"/>
  <c r="BE111" i="4"/>
  <c r="BI110" i="4"/>
  <c r="BH110" i="4"/>
  <c r="BG110" i="4"/>
  <c r="BF110" i="4"/>
  <c r="BE110" i="4"/>
  <c r="J92" i="4"/>
  <c r="F91" i="4"/>
  <c r="F89" i="4"/>
  <c r="E87" i="4"/>
  <c r="J21" i="4"/>
  <c r="E21" i="4"/>
  <c r="J128" i="4" s="1"/>
  <c r="J20" i="4"/>
  <c r="J18" i="4"/>
  <c r="E18" i="4"/>
  <c r="F129" i="4" s="1"/>
  <c r="J17" i="4"/>
  <c r="J126" i="4"/>
  <c r="E7" i="4"/>
  <c r="E122" i="4" s="1"/>
  <c r="J39" i="3"/>
  <c r="J38" i="3"/>
  <c r="AY96" i="1" s="1"/>
  <c r="J37" i="3"/>
  <c r="AX96" i="1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F122" i="3"/>
  <c r="F120" i="3"/>
  <c r="E118" i="3"/>
  <c r="BI105" i="3"/>
  <c r="BH105" i="3"/>
  <c r="BG105" i="3"/>
  <c r="BF105" i="3"/>
  <c r="BE105" i="3"/>
  <c r="BI104" i="3"/>
  <c r="BH104" i="3"/>
  <c r="BG104" i="3"/>
  <c r="BF104" i="3"/>
  <c r="BE104" i="3"/>
  <c r="J92" i="3"/>
  <c r="F91" i="3"/>
  <c r="F89" i="3"/>
  <c r="E87" i="3"/>
  <c r="J21" i="3"/>
  <c r="E21" i="3"/>
  <c r="J122" i="3" s="1"/>
  <c r="J20" i="3"/>
  <c r="J18" i="3"/>
  <c r="E18" i="3"/>
  <c r="F123" i="3" s="1"/>
  <c r="J17" i="3"/>
  <c r="J120" i="3"/>
  <c r="E7" i="3"/>
  <c r="E116" i="3" s="1"/>
  <c r="J39" i="2"/>
  <c r="J38" i="2"/>
  <c r="AY95" i="1"/>
  <c r="J37" i="2"/>
  <c r="AX95" i="1" s="1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T173" i="2" s="1"/>
  <c r="R174" i="2"/>
  <c r="R173" i="2" s="1"/>
  <c r="P174" i="2"/>
  <c r="P173" i="2" s="1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 s="1"/>
  <c r="R140" i="2"/>
  <c r="R139" i="2" s="1"/>
  <c r="P140" i="2"/>
  <c r="P139" i="2" s="1"/>
  <c r="J134" i="2"/>
  <c r="F133" i="2"/>
  <c r="F131" i="2"/>
  <c r="E129" i="2"/>
  <c r="BI116" i="2"/>
  <c r="BH116" i="2"/>
  <c r="BG116" i="2"/>
  <c r="BF116" i="2"/>
  <c r="BE116" i="2"/>
  <c r="BI115" i="2"/>
  <c r="BH115" i="2"/>
  <c r="BG115" i="2"/>
  <c r="BF115" i="2"/>
  <c r="BE115" i="2"/>
  <c r="J92" i="2"/>
  <c r="F91" i="2"/>
  <c r="F89" i="2"/>
  <c r="E87" i="2"/>
  <c r="J21" i="2"/>
  <c r="E21" i="2"/>
  <c r="J133" i="2" s="1"/>
  <c r="J20" i="2"/>
  <c r="J18" i="2"/>
  <c r="E18" i="2"/>
  <c r="F134" i="2" s="1"/>
  <c r="J17" i="2"/>
  <c r="J89" i="2"/>
  <c r="E7" i="2"/>
  <c r="E85" i="2" s="1"/>
  <c r="L90" i="1"/>
  <c r="AM89" i="1"/>
  <c r="L89" i="1"/>
  <c r="AM87" i="1"/>
  <c r="L87" i="1"/>
  <c r="L85" i="1"/>
  <c r="L84" i="1"/>
  <c r="BK181" i="6"/>
  <c r="J180" i="6"/>
  <c r="J179" i="6"/>
  <c r="J178" i="6"/>
  <c r="J177" i="6"/>
  <c r="J176" i="6"/>
  <c r="BK174" i="6"/>
  <c r="BK173" i="6"/>
  <c r="BK172" i="6"/>
  <c r="J170" i="6"/>
  <c r="J169" i="6"/>
  <c r="BK168" i="6"/>
  <c r="J167" i="6"/>
  <c r="J166" i="6"/>
  <c r="BK165" i="6"/>
  <c r="J164" i="6"/>
  <c r="BK163" i="6"/>
  <c r="BK162" i="6"/>
  <c r="BK161" i="6"/>
  <c r="J160" i="6"/>
  <c r="BK159" i="6"/>
  <c r="J158" i="6"/>
  <c r="BK157" i="6"/>
  <c r="BK155" i="6"/>
  <c r="J154" i="6"/>
  <c r="BK153" i="6"/>
  <c r="J152" i="6"/>
  <c r="BK151" i="6"/>
  <c r="J150" i="6"/>
  <c r="BK149" i="6"/>
  <c r="J148" i="6"/>
  <c r="BK147" i="6"/>
  <c r="BK146" i="6"/>
  <c r="J144" i="6"/>
  <c r="J143" i="6"/>
  <c r="BK142" i="6"/>
  <c r="BK141" i="6"/>
  <c r="BK140" i="6"/>
  <c r="J139" i="6"/>
  <c r="J134" i="6"/>
  <c r="BK133" i="6"/>
  <c r="BK132" i="6"/>
  <c r="J147" i="5"/>
  <c r="BK144" i="5"/>
  <c r="J143" i="5"/>
  <c r="BK142" i="5"/>
  <c r="J141" i="5"/>
  <c r="J140" i="5"/>
  <c r="J139" i="5"/>
  <c r="BK138" i="5"/>
  <c r="J137" i="5"/>
  <c r="BK136" i="5"/>
  <c r="J135" i="5"/>
  <c r="BK133" i="5"/>
  <c r="BK130" i="5"/>
  <c r="J104" i="5"/>
  <c r="J211" i="4"/>
  <c r="BK210" i="4"/>
  <c r="BK209" i="4"/>
  <c r="BK208" i="4"/>
  <c r="J207" i="4"/>
  <c r="J206" i="4"/>
  <c r="BK205" i="4"/>
  <c r="J204" i="4"/>
  <c r="BK203" i="4"/>
  <c r="J202" i="4"/>
  <c r="J201" i="4"/>
  <c r="BK200" i="4"/>
  <c r="BK199" i="4"/>
  <c r="J198" i="4"/>
  <c r="J197" i="4"/>
  <c r="BK196" i="4"/>
  <c r="J195" i="4"/>
  <c r="J194" i="4"/>
  <c r="J192" i="4"/>
  <c r="J191" i="4"/>
  <c r="BK190" i="4"/>
  <c r="J189" i="4"/>
  <c r="J188" i="4"/>
  <c r="J187" i="4"/>
  <c r="BK186" i="4"/>
  <c r="J184" i="4"/>
  <c r="BK183" i="4"/>
  <c r="BK181" i="4"/>
  <c r="BK180" i="4"/>
  <c r="BK177" i="4"/>
  <c r="BK176" i="4"/>
  <c r="BK175" i="4"/>
  <c r="BK174" i="4"/>
  <c r="J172" i="4"/>
  <c r="J171" i="4"/>
  <c r="BK170" i="4"/>
  <c r="BK168" i="4"/>
  <c r="BK167" i="4"/>
  <c r="J163" i="4"/>
  <c r="BK159" i="4"/>
  <c r="BK157" i="4"/>
  <c r="J156" i="4"/>
  <c r="BK155" i="4"/>
  <c r="J154" i="4"/>
  <c r="J152" i="4"/>
  <c r="J150" i="4"/>
  <c r="BK149" i="4"/>
  <c r="J147" i="4"/>
  <c r="BK144" i="4"/>
  <c r="BK140" i="4"/>
  <c r="BK137" i="4"/>
  <c r="J181" i="6"/>
  <c r="BK180" i="6"/>
  <c r="BK179" i="6"/>
  <c r="BK178" i="6"/>
  <c r="BK177" i="6"/>
  <c r="BK176" i="6"/>
  <c r="J174" i="6"/>
  <c r="J173" i="6"/>
  <c r="J172" i="6"/>
  <c r="BK170" i="6"/>
  <c r="BK169" i="6"/>
  <c r="J168" i="6"/>
  <c r="BK167" i="6"/>
  <c r="BK166" i="6"/>
  <c r="J165" i="6"/>
  <c r="BK164" i="6"/>
  <c r="J163" i="6"/>
  <c r="J162" i="6"/>
  <c r="J161" i="6"/>
  <c r="BK160" i="6"/>
  <c r="J159" i="6"/>
  <c r="BK158" i="6"/>
  <c r="J157" i="6"/>
  <c r="J155" i="6"/>
  <c r="BK154" i="6"/>
  <c r="J153" i="6"/>
  <c r="BK152" i="6"/>
  <c r="J151" i="6"/>
  <c r="BK150" i="6"/>
  <c r="J149" i="6"/>
  <c r="BK148" i="6"/>
  <c r="J147" i="6"/>
  <c r="J146" i="6"/>
  <c r="BK144" i="6"/>
  <c r="BK143" i="6"/>
  <c r="J142" i="6"/>
  <c r="J141" i="6"/>
  <c r="J138" i="6"/>
  <c r="J137" i="6"/>
  <c r="BK135" i="6"/>
  <c r="BK147" i="5"/>
  <c r="BK145" i="5"/>
  <c r="J144" i="5"/>
  <c r="BK143" i="5"/>
  <c r="J142" i="5"/>
  <c r="BK140" i="5"/>
  <c r="J138" i="5"/>
  <c r="BK137" i="5"/>
  <c r="BK134" i="5"/>
  <c r="J133" i="5"/>
  <c r="J130" i="5"/>
  <c r="BK185" i="4"/>
  <c r="BK184" i="4"/>
  <c r="J183" i="4"/>
  <c r="BK179" i="4"/>
  <c r="J178" i="4"/>
  <c r="J173" i="4"/>
  <c r="BK172" i="4"/>
  <c r="BK169" i="4"/>
  <c r="J168" i="4"/>
  <c r="J167" i="4"/>
  <c r="BK165" i="4"/>
  <c r="J164" i="4"/>
  <c r="BK163" i="4"/>
  <c r="BK162" i="4"/>
  <c r="BK161" i="4"/>
  <c r="BK160" i="4"/>
  <c r="J159" i="4"/>
  <c r="J158" i="4"/>
  <c r="J157" i="4"/>
  <c r="J155" i="4"/>
  <c r="BK154" i="4"/>
  <c r="J153" i="4"/>
  <c r="BK152" i="4"/>
  <c r="BK150" i="4"/>
  <c r="J149" i="4"/>
  <c r="J148" i="4"/>
  <c r="BK147" i="4"/>
  <c r="J142" i="4"/>
  <c r="J138" i="4"/>
  <c r="BK136" i="4"/>
  <c r="BK135" i="4"/>
  <c r="J109" i="4"/>
  <c r="BK169" i="3"/>
  <c r="J169" i="3"/>
  <c r="BK168" i="3"/>
  <c r="J168" i="3"/>
  <c r="BK167" i="3"/>
  <c r="J167" i="3"/>
  <c r="BK165" i="3"/>
  <c r="J164" i="3"/>
  <c r="J162" i="3"/>
  <c r="J161" i="3"/>
  <c r="BK160" i="3"/>
  <c r="J159" i="3"/>
  <c r="J158" i="3"/>
  <c r="BK157" i="3"/>
  <c r="BK156" i="3"/>
  <c r="BK155" i="3"/>
  <c r="J154" i="3"/>
  <c r="J153" i="3"/>
  <c r="BK152" i="3"/>
  <c r="J151" i="3"/>
  <c r="BK150" i="3"/>
  <c r="J149" i="3"/>
  <c r="BK148" i="3"/>
  <c r="J147" i="3"/>
  <c r="BK142" i="3"/>
  <c r="J141" i="3"/>
  <c r="BK140" i="3"/>
  <c r="J139" i="3"/>
  <c r="BK138" i="3"/>
  <c r="BK137" i="3"/>
  <c r="BK136" i="3"/>
  <c r="BK135" i="3"/>
  <c r="BK134" i="3"/>
  <c r="BK133" i="3"/>
  <c r="J132" i="3"/>
  <c r="J131" i="3"/>
  <c r="J130" i="3"/>
  <c r="BK129" i="3"/>
  <c r="J103" i="3"/>
  <c r="J216" i="2"/>
  <c r="J215" i="2"/>
  <c r="BK213" i="2"/>
  <c r="J212" i="2"/>
  <c r="BK211" i="2"/>
  <c r="J209" i="2"/>
  <c r="BK208" i="2"/>
  <c r="J207" i="2"/>
  <c r="J206" i="2"/>
  <c r="J204" i="2"/>
  <c r="BK203" i="2"/>
  <c r="J202" i="2"/>
  <c r="BK200" i="2"/>
  <c r="J199" i="2"/>
  <c r="J198" i="2"/>
  <c r="BK197" i="2"/>
  <c r="J195" i="2"/>
  <c r="BK194" i="2"/>
  <c r="J192" i="2"/>
  <c r="BK191" i="2"/>
  <c r="J190" i="2"/>
  <c r="BK189" i="2"/>
  <c r="J188" i="2"/>
  <c r="J187" i="2"/>
  <c r="BK186" i="2"/>
  <c r="BK184" i="2"/>
  <c r="J183" i="2"/>
  <c r="J182" i="2"/>
  <c r="BK181" i="2"/>
  <c r="J180" i="2"/>
  <c r="BK179" i="2"/>
  <c r="J178" i="2"/>
  <c r="BK177" i="2"/>
  <c r="J174" i="2"/>
  <c r="BK172" i="2"/>
  <c r="J171" i="2"/>
  <c r="J170" i="2"/>
  <c r="BK169" i="2"/>
  <c r="BK168" i="2"/>
  <c r="J167" i="2"/>
  <c r="J166" i="2"/>
  <c r="J165" i="2"/>
  <c r="BK164" i="2"/>
  <c r="J163" i="2"/>
  <c r="J162" i="2"/>
  <c r="J161" i="2"/>
  <c r="BK159" i="2"/>
  <c r="J158" i="2"/>
  <c r="J157" i="2"/>
  <c r="BK156" i="2"/>
  <c r="BK155" i="2"/>
  <c r="BK154" i="2"/>
  <c r="J153" i="2"/>
  <c r="BK152" i="2"/>
  <c r="J151" i="2"/>
  <c r="BK150" i="2"/>
  <c r="J149" i="2"/>
  <c r="BK148" i="2"/>
  <c r="J147" i="2"/>
  <c r="J145" i="2"/>
  <c r="J144" i="2"/>
  <c r="BK143" i="2"/>
  <c r="J142" i="2"/>
  <c r="BK140" i="2"/>
  <c r="AS94" i="1"/>
  <c r="J140" i="6"/>
  <c r="BK139" i="6"/>
  <c r="BK138" i="6"/>
  <c r="BK137" i="6"/>
  <c r="J135" i="6"/>
  <c r="BK134" i="6"/>
  <c r="J133" i="6"/>
  <c r="J132" i="6"/>
  <c r="J106" i="6"/>
  <c r="J145" i="5"/>
  <c r="BK141" i="5"/>
  <c r="BK139" i="5"/>
  <c r="J136" i="5"/>
  <c r="BK135" i="5"/>
  <c r="J134" i="5"/>
  <c r="BK211" i="4"/>
  <c r="J210" i="4"/>
  <c r="J209" i="4"/>
  <c r="J208" i="4"/>
  <c r="BK207" i="4"/>
  <c r="BK206" i="4"/>
  <c r="J205" i="4"/>
  <c r="BK204" i="4"/>
  <c r="J203" i="4"/>
  <c r="BK202" i="4"/>
  <c r="BK201" i="4"/>
  <c r="J200" i="4"/>
  <c r="J199" i="4"/>
  <c r="BK198" i="4"/>
  <c r="BK197" i="4"/>
  <c r="J196" i="4"/>
  <c r="BK195" i="4"/>
  <c r="BK194" i="4"/>
  <c r="BK193" i="4"/>
  <c r="J193" i="4"/>
  <c r="BK192" i="4"/>
  <c r="BK191" i="4"/>
  <c r="J190" i="4"/>
  <c r="BK189" i="4"/>
  <c r="BK188" i="4"/>
  <c r="BK187" i="4"/>
  <c r="J186" i="4"/>
  <c r="J185" i="4"/>
  <c r="J181" i="4"/>
  <c r="J180" i="4"/>
  <c r="J179" i="4"/>
  <c r="BK178" i="4"/>
  <c r="J177" i="4"/>
  <c r="J176" i="4"/>
  <c r="J175" i="4"/>
  <c r="J174" i="4"/>
  <c r="BK173" i="4"/>
  <c r="BK171" i="4"/>
  <c r="J170" i="4"/>
  <c r="J169" i="4"/>
  <c r="J165" i="4"/>
  <c r="BK164" i="4"/>
  <c r="J162" i="4"/>
  <c r="J161" i="4"/>
  <c r="J160" i="4"/>
  <c r="BK158" i="4"/>
  <c r="BK156" i="4"/>
  <c r="BK153" i="4"/>
  <c r="BK148" i="4"/>
  <c r="J144" i="4"/>
  <c r="BK142" i="4"/>
  <c r="J140" i="4"/>
  <c r="BK138" i="4"/>
  <c r="J137" i="4"/>
  <c r="J136" i="4"/>
  <c r="J135" i="4"/>
  <c r="J165" i="3"/>
  <c r="BK164" i="3"/>
  <c r="BK162" i="3"/>
  <c r="BK161" i="3"/>
  <c r="J160" i="3"/>
  <c r="BK159" i="3"/>
  <c r="BK158" i="3"/>
  <c r="J157" i="3"/>
  <c r="J156" i="3"/>
  <c r="J155" i="3"/>
  <c r="BK154" i="3"/>
  <c r="BK153" i="3"/>
  <c r="J152" i="3"/>
  <c r="BK151" i="3"/>
  <c r="J150" i="3"/>
  <c r="BK149" i="3"/>
  <c r="J148" i="3"/>
  <c r="BK147" i="3"/>
  <c r="BK146" i="3"/>
  <c r="J146" i="3"/>
  <c r="BK145" i="3"/>
  <c r="J145" i="3"/>
  <c r="BK144" i="3"/>
  <c r="J144" i="3"/>
  <c r="BK143" i="3"/>
  <c r="J143" i="3"/>
  <c r="J142" i="3"/>
  <c r="BK141" i="3"/>
  <c r="J140" i="3"/>
  <c r="BK139" i="3"/>
  <c r="J138" i="3"/>
  <c r="J137" i="3"/>
  <c r="J136" i="3"/>
  <c r="J135" i="3"/>
  <c r="J134" i="3"/>
  <c r="J133" i="3"/>
  <c r="BK132" i="3"/>
  <c r="BK131" i="3"/>
  <c r="BK130" i="3"/>
  <c r="J129" i="3"/>
  <c r="BK216" i="2"/>
  <c r="BK215" i="2"/>
  <c r="J213" i="2"/>
  <c r="BK212" i="2"/>
  <c r="J211" i="2"/>
  <c r="BK209" i="2"/>
  <c r="J208" i="2"/>
  <c r="BK207" i="2"/>
  <c r="BK206" i="2"/>
  <c r="BK204" i="2"/>
  <c r="J203" i="2"/>
  <c r="BK202" i="2"/>
  <c r="J200" i="2"/>
  <c r="BK199" i="2"/>
  <c r="BK198" i="2"/>
  <c r="J197" i="2"/>
  <c r="BK195" i="2"/>
  <c r="J194" i="2"/>
  <c r="BK192" i="2"/>
  <c r="J191" i="2"/>
  <c r="BK190" i="2"/>
  <c r="J189" i="2"/>
  <c r="BK188" i="2"/>
  <c r="BK187" i="2"/>
  <c r="J186" i="2"/>
  <c r="J184" i="2"/>
  <c r="BK183" i="2"/>
  <c r="BK182" i="2"/>
  <c r="J181" i="2"/>
  <c r="BK180" i="2"/>
  <c r="J179" i="2"/>
  <c r="BK178" i="2"/>
  <c r="J177" i="2"/>
  <c r="BK174" i="2"/>
  <c r="J172" i="2"/>
  <c r="BK171" i="2"/>
  <c r="BK170" i="2"/>
  <c r="J169" i="2"/>
  <c r="J168" i="2"/>
  <c r="BK167" i="2"/>
  <c r="BK166" i="2"/>
  <c r="BK165" i="2"/>
  <c r="J164" i="2"/>
  <c r="BK163" i="2"/>
  <c r="BK162" i="2"/>
  <c r="BK161" i="2"/>
  <c r="J159" i="2"/>
  <c r="BK158" i="2"/>
  <c r="BK157" i="2"/>
  <c r="J156" i="2"/>
  <c r="J155" i="2"/>
  <c r="J154" i="2"/>
  <c r="BK153" i="2"/>
  <c r="J152" i="2"/>
  <c r="BK151" i="2"/>
  <c r="J150" i="2"/>
  <c r="BK149" i="2"/>
  <c r="J148" i="2"/>
  <c r="BK147" i="2"/>
  <c r="BK145" i="2"/>
  <c r="BK144" i="2"/>
  <c r="J143" i="2"/>
  <c r="BK142" i="2"/>
  <c r="J114" i="2"/>
  <c r="P141" i="2" l="1"/>
  <c r="BK146" i="2"/>
  <c r="J146" i="2"/>
  <c r="J100" i="2" s="1"/>
  <c r="R146" i="2"/>
  <c r="BK160" i="2"/>
  <c r="J160" i="2" s="1"/>
  <c r="J101" i="2" s="1"/>
  <c r="R160" i="2"/>
  <c r="P176" i="2"/>
  <c r="T176" i="2"/>
  <c r="P185" i="2"/>
  <c r="T185" i="2"/>
  <c r="P193" i="2"/>
  <c r="BK196" i="2"/>
  <c r="J196" i="2" s="1"/>
  <c r="J107" i="2" s="1"/>
  <c r="R196" i="2"/>
  <c r="BK201" i="2"/>
  <c r="J201" i="2" s="1"/>
  <c r="J108" i="2" s="1"/>
  <c r="P201" i="2"/>
  <c r="T201" i="2"/>
  <c r="P205" i="2"/>
  <c r="T205" i="2"/>
  <c r="P210" i="2"/>
  <c r="R210" i="2"/>
  <c r="T210" i="2"/>
  <c r="BK214" i="2"/>
  <c r="J214" i="2" s="1"/>
  <c r="J111" i="2" s="1"/>
  <c r="P214" i="2"/>
  <c r="T214" i="2"/>
  <c r="BK128" i="3"/>
  <c r="J128" i="3" s="1"/>
  <c r="J98" i="3" s="1"/>
  <c r="P134" i="4"/>
  <c r="P133" i="4" s="1"/>
  <c r="P146" i="4"/>
  <c r="T146" i="4"/>
  <c r="R151" i="4"/>
  <c r="P166" i="4"/>
  <c r="T166" i="4"/>
  <c r="P182" i="4"/>
  <c r="BK132" i="5"/>
  <c r="J132" i="5" s="1"/>
  <c r="J100" i="5" s="1"/>
  <c r="P132" i="5"/>
  <c r="P131" i="5"/>
  <c r="P127" i="5" s="1"/>
  <c r="AU98" i="1" s="1"/>
  <c r="BK141" i="2"/>
  <c r="J141" i="2" s="1"/>
  <c r="J99" i="2" s="1"/>
  <c r="R141" i="2"/>
  <c r="R138" i="2" s="1"/>
  <c r="T141" i="2"/>
  <c r="P146" i="2"/>
  <c r="T146" i="2"/>
  <c r="P160" i="2"/>
  <c r="T160" i="2"/>
  <c r="BK176" i="2"/>
  <c r="J176" i="2" s="1"/>
  <c r="J104" i="2" s="1"/>
  <c r="R176" i="2"/>
  <c r="BK185" i="2"/>
  <c r="J185" i="2" s="1"/>
  <c r="J105" i="2" s="1"/>
  <c r="R185" i="2"/>
  <c r="BK193" i="2"/>
  <c r="J193" i="2" s="1"/>
  <c r="J106" i="2" s="1"/>
  <c r="R193" i="2"/>
  <c r="T193" i="2"/>
  <c r="P196" i="2"/>
  <c r="T196" i="2"/>
  <c r="R201" i="2"/>
  <c r="BK205" i="2"/>
  <c r="J205" i="2" s="1"/>
  <c r="J109" i="2" s="1"/>
  <c r="R205" i="2"/>
  <c r="BK210" i="2"/>
  <c r="J210" i="2" s="1"/>
  <c r="J110" i="2" s="1"/>
  <c r="R214" i="2"/>
  <c r="P128" i="3"/>
  <c r="R128" i="3"/>
  <c r="T128" i="3"/>
  <c r="T127" i="3" s="1"/>
  <c r="BK163" i="3"/>
  <c r="J163" i="3" s="1"/>
  <c r="J99" i="3" s="1"/>
  <c r="P163" i="3"/>
  <c r="R163" i="3"/>
  <c r="T163" i="3"/>
  <c r="BK166" i="3"/>
  <c r="J166" i="3" s="1"/>
  <c r="J100" i="3" s="1"/>
  <c r="P166" i="3"/>
  <c r="R166" i="3"/>
  <c r="T166" i="3"/>
  <c r="BK134" i="4"/>
  <c r="J134" i="4" s="1"/>
  <c r="J98" i="4" s="1"/>
  <c r="R134" i="4"/>
  <c r="R133" i="4"/>
  <c r="BK146" i="4"/>
  <c r="J146" i="4"/>
  <c r="J103" i="4" s="1"/>
  <c r="R146" i="4"/>
  <c r="P151" i="4"/>
  <c r="BK166" i="4"/>
  <c r="J166" i="4" s="1"/>
  <c r="J105" i="4" s="1"/>
  <c r="R166" i="4"/>
  <c r="R182" i="4"/>
  <c r="T132" i="5"/>
  <c r="T131" i="5"/>
  <c r="T127" i="5" s="1"/>
  <c r="BK145" i="6"/>
  <c r="J145" i="6" s="1"/>
  <c r="J100" i="6" s="1"/>
  <c r="T134" i="4"/>
  <c r="T133" i="4"/>
  <c r="BK151" i="4"/>
  <c r="J151" i="4"/>
  <c r="J104" i="4" s="1"/>
  <c r="T151" i="4"/>
  <c r="BK182" i="4"/>
  <c r="J182" i="4" s="1"/>
  <c r="J106" i="4" s="1"/>
  <c r="T182" i="4"/>
  <c r="R132" i="5"/>
  <c r="R131" i="5"/>
  <c r="R127" i="5" s="1"/>
  <c r="BK131" i="6"/>
  <c r="J131" i="6" s="1"/>
  <c r="J98" i="6" s="1"/>
  <c r="P131" i="6"/>
  <c r="R131" i="6"/>
  <c r="T131" i="6"/>
  <c r="BK136" i="6"/>
  <c r="J136" i="6" s="1"/>
  <c r="J99" i="6" s="1"/>
  <c r="P136" i="6"/>
  <c r="R136" i="6"/>
  <c r="T136" i="6"/>
  <c r="P145" i="6"/>
  <c r="R145" i="6"/>
  <c r="T145" i="6"/>
  <c r="BK156" i="6"/>
  <c r="J156" i="6" s="1"/>
  <c r="J101" i="6" s="1"/>
  <c r="P156" i="6"/>
  <c r="R156" i="6"/>
  <c r="T156" i="6"/>
  <c r="BK171" i="6"/>
  <c r="J171" i="6"/>
  <c r="J102" i="6" s="1"/>
  <c r="P171" i="6"/>
  <c r="R171" i="6"/>
  <c r="T171" i="6"/>
  <c r="BK175" i="6"/>
  <c r="J175" i="6"/>
  <c r="J103" i="6" s="1"/>
  <c r="P175" i="6"/>
  <c r="R175" i="6"/>
  <c r="T175" i="6"/>
  <c r="J91" i="2"/>
  <c r="E127" i="2"/>
  <c r="J131" i="2"/>
  <c r="BF143" i="2"/>
  <c r="BF149" i="2"/>
  <c r="BF153" i="2"/>
  <c r="BF155" i="2"/>
  <c r="BF156" i="2"/>
  <c r="BF157" i="2"/>
  <c r="BF158" i="2"/>
  <c r="BF159" i="2"/>
  <c r="BF161" i="2"/>
  <c r="BF166" i="2"/>
  <c r="BF167" i="2"/>
  <c r="BF168" i="2"/>
  <c r="BF171" i="2"/>
  <c r="BF174" i="2"/>
  <c r="BF177" i="2"/>
  <c r="BF178" i="2"/>
  <c r="BF181" i="2"/>
  <c r="BF183" i="2"/>
  <c r="BF192" i="2"/>
  <c r="BF199" i="2"/>
  <c r="BF200" i="2"/>
  <c r="BF202" i="2"/>
  <c r="BF203" i="2"/>
  <c r="BF204" i="2"/>
  <c r="BF206" i="2"/>
  <c r="BF207" i="2"/>
  <c r="BF211" i="2"/>
  <c r="BF212" i="2"/>
  <c r="BF213" i="2"/>
  <c r="BF216" i="2"/>
  <c r="BK139" i="2"/>
  <c r="J139" i="2" s="1"/>
  <c r="J98" i="2" s="1"/>
  <c r="BK173" i="2"/>
  <c r="J173" i="2"/>
  <c r="J102" i="2" s="1"/>
  <c r="J89" i="3"/>
  <c r="J91" i="3"/>
  <c r="BF129" i="3"/>
  <c r="BF130" i="3"/>
  <c r="BF131" i="3"/>
  <c r="BF132" i="3"/>
  <c r="BF135" i="3"/>
  <c r="BF136" i="3"/>
  <c r="BF139" i="3"/>
  <c r="BF140" i="3"/>
  <c r="BF141" i="3"/>
  <c r="BF143" i="3"/>
  <c r="BF144" i="3"/>
  <c r="BF145" i="3"/>
  <c r="BF147" i="3"/>
  <c r="BF149" i="3"/>
  <c r="BF151" i="3"/>
  <c r="BF152" i="3"/>
  <c r="BF153" i="3"/>
  <c r="BF154" i="3"/>
  <c r="BF155" i="3"/>
  <c r="BF159" i="3"/>
  <c r="BF162" i="3"/>
  <c r="J89" i="4"/>
  <c r="F92" i="4"/>
  <c r="BF140" i="4"/>
  <c r="BF156" i="4"/>
  <c r="BF158" i="4"/>
  <c r="BF162" i="4"/>
  <c r="BF165" i="4"/>
  <c r="BF174" i="4"/>
  <c r="BF181" i="4"/>
  <c r="BF183" i="4"/>
  <c r="BF185" i="4"/>
  <c r="BF186" i="4"/>
  <c r="BF187" i="4"/>
  <c r="BF188" i="4"/>
  <c r="BF190" i="4"/>
  <c r="BF191" i="4"/>
  <c r="BF192" i="4"/>
  <c r="BF193" i="4"/>
  <c r="BF194" i="4"/>
  <c r="BF195" i="4"/>
  <c r="BF196" i="4"/>
  <c r="BF198" i="4"/>
  <c r="BF201" i="4"/>
  <c r="BF205" i="4"/>
  <c r="BK139" i="4"/>
  <c r="J139" i="4"/>
  <c r="J99" i="4" s="1"/>
  <c r="BK141" i="4"/>
  <c r="J141" i="4" s="1"/>
  <c r="J100" i="4" s="1"/>
  <c r="J89" i="5"/>
  <c r="F92" i="5"/>
  <c r="J31" i="5"/>
  <c r="J123" i="5"/>
  <c r="BF130" i="5"/>
  <c r="BF136" i="5"/>
  <c r="BF137" i="5"/>
  <c r="BF138" i="5"/>
  <c r="BF139" i="5"/>
  <c r="BF141" i="5"/>
  <c r="BF142" i="5"/>
  <c r="BF143" i="5"/>
  <c r="BF145" i="5"/>
  <c r="BF147" i="5"/>
  <c r="BK146" i="5"/>
  <c r="J146" i="5" s="1"/>
  <c r="J101" i="5" s="1"/>
  <c r="J89" i="6"/>
  <c r="F92" i="6"/>
  <c r="J125" i="6"/>
  <c r="BF135" i="6"/>
  <c r="BF140" i="6"/>
  <c r="F92" i="2"/>
  <c r="J31" i="2"/>
  <c r="BF140" i="2"/>
  <c r="BF142" i="2"/>
  <c r="BF144" i="2"/>
  <c r="BF145" i="2"/>
  <c r="BF147" i="2"/>
  <c r="BF148" i="2"/>
  <c r="BF150" i="2"/>
  <c r="BF151" i="2"/>
  <c r="BF152" i="2"/>
  <c r="BF154" i="2"/>
  <c r="BF162" i="2"/>
  <c r="BF163" i="2"/>
  <c r="BF164" i="2"/>
  <c r="BF165" i="2"/>
  <c r="BF169" i="2"/>
  <c r="BF170" i="2"/>
  <c r="BF172" i="2"/>
  <c r="BF179" i="2"/>
  <c r="BF180" i="2"/>
  <c r="BF182" i="2"/>
  <c r="BF184" i="2"/>
  <c r="BF186" i="2"/>
  <c r="BF187" i="2"/>
  <c r="BF188" i="2"/>
  <c r="BF189" i="2"/>
  <c r="BF190" i="2"/>
  <c r="BF191" i="2"/>
  <c r="BF194" i="2"/>
  <c r="BF195" i="2"/>
  <c r="BF197" i="2"/>
  <c r="BF198" i="2"/>
  <c r="BF208" i="2"/>
  <c r="BF209" i="2"/>
  <c r="BF215" i="2"/>
  <c r="E85" i="3"/>
  <c r="F92" i="3"/>
  <c r="J31" i="3"/>
  <c r="BF133" i="3"/>
  <c r="BF134" i="3"/>
  <c r="BF137" i="3"/>
  <c r="BF138" i="3"/>
  <c r="BF142" i="3"/>
  <c r="BF146" i="3"/>
  <c r="BF148" i="3"/>
  <c r="BF150" i="3"/>
  <c r="BF156" i="3"/>
  <c r="BF157" i="3"/>
  <c r="BF158" i="3"/>
  <c r="BF160" i="3"/>
  <c r="BF161" i="3"/>
  <c r="BF164" i="3"/>
  <c r="BF165" i="3"/>
  <c r="BF167" i="3"/>
  <c r="BF168" i="3"/>
  <c r="BF169" i="3"/>
  <c r="J91" i="4"/>
  <c r="BF136" i="4"/>
  <c r="BF138" i="4"/>
  <c r="BF142" i="4"/>
  <c r="BF150" i="4"/>
  <c r="BF154" i="4"/>
  <c r="BF155" i="4"/>
  <c r="BF167" i="4"/>
  <c r="BF170" i="4"/>
  <c r="BF173" i="4"/>
  <c r="BF176" i="4"/>
  <c r="BF179" i="4"/>
  <c r="BF180" i="4"/>
  <c r="E117" i="5"/>
  <c r="BF134" i="5"/>
  <c r="BF135" i="5"/>
  <c r="BF140" i="5"/>
  <c r="E85" i="6"/>
  <c r="J31" i="6"/>
  <c r="BF132" i="6"/>
  <c r="BF133" i="6"/>
  <c r="BF138" i="6"/>
  <c r="BF139" i="6"/>
  <c r="BF141" i="6"/>
  <c r="BF142" i="6"/>
  <c r="BF143" i="6"/>
  <c r="BF146" i="6"/>
  <c r="BF147" i="6"/>
  <c r="BF148" i="6"/>
  <c r="BF150" i="6"/>
  <c r="BF154" i="6"/>
  <c r="BF164" i="6"/>
  <c r="BF165" i="6"/>
  <c r="BF167" i="6"/>
  <c r="BF169" i="6"/>
  <c r="BF172" i="6"/>
  <c r="BF174" i="6"/>
  <c r="BF176" i="6"/>
  <c r="BF179" i="6"/>
  <c r="BF180" i="6"/>
  <c r="E85" i="4"/>
  <c r="J31" i="4"/>
  <c r="BF135" i="4"/>
  <c r="BF137" i="4"/>
  <c r="BF144" i="4"/>
  <c r="BF147" i="4"/>
  <c r="BF148" i="4"/>
  <c r="BF149" i="4"/>
  <c r="BF152" i="4"/>
  <c r="BF153" i="4"/>
  <c r="BF157" i="4"/>
  <c r="BF159" i="4"/>
  <c r="BF160" i="4"/>
  <c r="BF161" i="4"/>
  <c r="BF163" i="4"/>
  <c r="BF164" i="4"/>
  <c r="BF168" i="4"/>
  <c r="BF169" i="4"/>
  <c r="BF171" i="4"/>
  <c r="BF172" i="4"/>
  <c r="BF175" i="4"/>
  <c r="BF177" i="4"/>
  <c r="BF178" i="4"/>
  <c r="BF184" i="4"/>
  <c r="BF189" i="4"/>
  <c r="BF197" i="4"/>
  <c r="BF199" i="4"/>
  <c r="BF200" i="4"/>
  <c r="BF202" i="4"/>
  <c r="BF203" i="4"/>
  <c r="BF204" i="4"/>
  <c r="BF206" i="4"/>
  <c r="BF207" i="4"/>
  <c r="BF208" i="4"/>
  <c r="BF209" i="4"/>
  <c r="BF210" i="4"/>
  <c r="BF211" i="4"/>
  <c r="BK143" i="4"/>
  <c r="J143" i="4"/>
  <c r="J101" i="4" s="1"/>
  <c r="BF133" i="5"/>
  <c r="BF144" i="5"/>
  <c r="BK129" i="5"/>
  <c r="J129" i="5" s="1"/>
  <c r="J98" i="5" s="1"/>
  <c r="BF134" i="6"/>
  <c r="BF137" i="6"/>
  <c r="BF144" i="6"/>
  <c r="BF149" i="6"/>
  <c r="BF151" i="6"/>
  <c r="BF152" i="6"/>
  <c r="BF153" i="6"/>
  <c r="BF155" i="6"/>
  <c r="BF157" i="6"/>
  <c r="BF158" i="6"/>
  <c r="BF159" i="6"/>
  <c r="BF160" i="6"/>
  <c r="BF161" i="6"/>
  <c r="BF162" i="6"/>
  <c r="BF163" i="6"/>
  <c r="BF166" i="6"/>
  <c r="BF168" i="6"/>
  <c r="BF170" i="6"/>
  <c r="BF173" i="6"/>
  <c r="BF177" i="6"/>
  <c r="BF178" i="6"/>
  <c r="BF181" i="6"/>
  <c r="F35" i="2"/>
  <c r="AZ95" i="1" s="1"/>
  <c r="F37" i="2"/>
  <c r="BB95" i="1" s="1"/>
  <c r="F38" i="2"/>
  <c r="BC95" i="1" s="1"/>
  <c r="F38" i="4"/>
  <c r="BC97" i="1" s="1"/>
  <c r="F37" i="5"/>
  <c r="BB98" i="1" s="1"/>
  <c r="J35" i="2"/>
  <c r="AV95" i="1" s="1"/>
  <c r="F39" i="2"/>
  <c r="BD95" i="1" s="1"/>
  <c r="F35" i="3"/>
  <c r="AZ96" i="1" s="1"/>
  <c r="F38" i="3"/>
  <c r="BC96" i="1" s="1"/>
  <c r="F35" i="4"/>
  <c r="AZ97" i="1" s="1"/>
  <c r="J35" i="4"/>
  <c r="AV97" i="1" s="1"/>
  <c r="F35" i="5"/>
  <c r="AZ98" i="1" s="1"/>
  <c r="F38" i="5"/>
  <c r="BC98" i="1" s="1"/>
  <c r="J35" i="6"/>
  <c r="AV99" i="1" s="1"/>
  <c r="F38" i="6"/>
  <c r="BC99" i="1" s="1"/>
  <c r="J35" i="5"/>
  <c r="AV98" i="1"/>
  <c r="J35" i="3"/>
  <c r="AV96" i="1" s="1"/>
  <c r="F37" i="3"/>
  <c r="BB96" i="1" s="1"/>
  <c r="F39" i="3"/>
  <c r="BD96" i="1" s="1"/>
  <c r="F39" i="4"/>
  <c r="BD97" i="1" s="1"/>
  <c r="F39" i="5"/>
  <c r="BD98" i="1" s="1"/>
  <c r="F37" i="4"/>
  <c r="BB97" i="1" s="1"/>
  <c r="F35" i="6"/>
  <c r="AZ99" i="1" s="1"/>
  <c r="F37" i="6"/>
  <c r="BB99" i="1" s="1"/>
  <c r="F39" i="6"/>
  <c r="BD99" i="1" s="1"/>
  <c r="T138" i="2" l="1"/>
  <c r="P138" i="2"/>
  <c r="T130" i="6"/>
  <c r="T129" i="6" s="1"/>
  <c r="R145" i="4"/>
  <c r="R132" i="4" s="1"/>
  <c r="R127" i="3"/>
  <c r="R126" i="3"/>
  <c r="T145" i="4"/>
  <c r="T132" i="4" s="1"/>
  <c r="P145" i="4"/>
  <c r="P132" i="4" s="1"/>
  <c r="AU97" i="1" s="1"/>
  <c r="P175" i="2"/>
  <c r="R130" i="6"/>
  <c r="R129" i="6"/>
  <c r="P130" i="6"/>
  <c r="P129" i="6" s="1"/>
  <c r="AU99" i="1" s="1"/>
  <c r="T126" i="3"/>
  <c r="P127" i="3"/>
  <c r="P126" i="3"/>
  <c r="AU96" i="1" s="1"/>
  <c r="R175" i="2"/>
  <c r="R137" i="2"/>
  <c r="T175" i="2"/>
  <c r="BK175" i="2"/>
  <c r="J175" i="2"/>
  <c r="J103" i="2" s="1"/>
  <c r="BK145" i="4"/>
  <c r="J145" i="4" s="1"/>
  <c r="J102" i="4" s="1"/>
  <c r="BK138" i="2"/>
  <c r="J138" i="2" s="1"/>
  <c r="J97" i="2" s="1"/>
  <c r="BK127" i="3"/>
  <c r="J127" i="3" s="1"/>
  <c r="J97" i="3" s="1"/>
  <c r="BK128" i="5"/>
  <c r="BK131" i="5"/>
  <c r="J131" i="5" s="1"/>
  <c r="J99" i="5" s="1"/>
  <c r="BK133" i="4"/>
  <c r="J133" i="4" s="1"/>
  <c r="J97" i="4" s="1"/>
  <c r="BK130" i="6"/>
  <c r="J130" i="6"/>
  <c r="J97" i="6" s="1"/>
  <c r="J36" i="3"/>
  <c r="AW96" i="1" s="1"/>
  <c r="AT96" i="1" s="1"/>
  <c r="J36" i="5"/>
  <c r="AW98" i="1"/>
  <c r="AT98" i="1" s="1"/>
  <c r="J36" i="6"/>
  <c r="AW99" i="1" s="1"/>
  <c r="AT99" i="1" s="1"/>
  <c r="F36" i="6"/>
  <c r="BA99" i="1" s="1"/>
  <c r="F36" i="4"/>
  <c r="BA97" i="1" s="1"/>
  <c r="F36" i="3"/>
  <c r="BA96" i="1" s="1"/>
  <c r="AZ94" i="1"/>
  <c r="W29" i="1" s="1"/>
  <c r="BB94" i="1"/>
  <c r="W31" i="1" s="1"/>
  <c r="F36" i="2"/>
  <c r="BA95" i="1" s="1"/>
  <c r="J36" i="2"/>
  <c r="AW95" i="1" s="1"/>
  <c r="AT95" i="1" s="1"/>
  <c r="J36" i="4"/>
  <c r="AW97" i="1" s="1"/>
  <c r="AT97" i="1" s="1"/>
  <c r="F36" i="5"/>
  <c r="BA98" i="1" s="1"/>
  <c r="BD94" i="1"/>
  <c r="W33" i="1" s="1"/>
  <c r="BC94" i="1"/>
  <c r="W32" i="1" s="1"/>
  <c r="P137" i="2" l="1"/>
  <c r="AU95" i="1" s="1"/>
  <c r="AU94" i="1" s="1"/>
  <c r="T137" i="2"/>
  <c r="BK127" i="5"/>
  <c r="J127" i="5" s="1"/>
  <c r="J96" i="5" s="1"/>
  <c r="J108" i="5" s="1"/>
  <c r="BK137" i="2"/>
  <c r="J137" i="2" s="1"/>
  <c r="J96" i="2" s="1"/>
  <c r="J118" i="2" s="1"/>
  <c r="BK132" i="4"/>
  <c r="J132" i="4" s="1"/>
  <c r="J96" i="4" s="1"/>
  <c r="J113" i="4" s="1"/>
  <c r="J128" i="5"/>
  <c r="J97" i="5" s="1"/>
  <c r="BK126" i="3"/>
  <c r="J126" i="3"/>
  <c r="J96" i="3" s="1"/>
  <c r="J30" i="3" s="1"/>
  <c r="J32" i="3" s="1"/>
  <c r="AG96" i="1" s="1"/>
  <c r="AN96" i="1" s="1"/>
  <c r="BK129" i="6"/>
  <c r="J129" i="6"/>
  <c r="J96" i="6" s="1"/>
  <c r="J110" i="6" s="1"/>
  <c r="BA94" i="1"/>
  <c r="W30" i="1" s="1"/>
  <c r="AV94" i="1"/>
  <c r="AK29" i="1" s="1"/>
  <c r="AX94" i="1"/>
  <c r="AY94" i="1"/>
  <c r="J41" i="3" l="1"/>
  <c r="J30" i="4"/>
  <c r="J32" i="4" s="1"/>
  <c r="AG97" i="1" s="1"/>
  <c r="AN97" i="1" s="1"/>
  <c r="J30" i="5"/>
  <c r="J30" i="6"/>
  <c r="J32" i="6" s="1"/>
  <c r="AG99" i="1" s="1"/>
  <c r="AN99" i="1" s="1"/>
  <c r="J30" i="2"/>
  <c r="J32" i="2" s="1"/>
  <c r="AG95" i="1" s="1"/>
  <c r="AN95" i="1" s="1"/>
  <c r="AW94" i="1"/>
  <c r="AK30" i="1" s="1"/>
  <c r="J107" i="3"/>
  <c r="J32" i="5"/>
  <c r="AG98" i="1" s="1"/>
  <c r="AN98" i="1" s="1"/>
  <c r="J41" i="2" l="1"/>
  <c r="J41" i="5"/>
  <c r="J41" i="4"/>
  <c r="J41" i="6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<sst xmlns="http://schemas.openxmlformats.org/spreadsheetml/2006/main" count="4322" uniqueCount="943">
  <si>
    <t>Export Komplet</t>
  </si>
  <si>
    <t/>
  </si>
  <si>
    <t>2.0</t>
  </si>
  <si>
    <t>False</t>
  </si>
  <si>
    <t>{f30c251b-221f-4df3-8a4e-45cc9af9a2f2}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</si>
  <si>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</si>
  <si>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</si>
  <si>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</si>
  <si>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</si>
  <si>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</si>
  <si>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</si>
  <si>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</si>
  <si>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</si>
  <si>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</si>
  <si>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</si>
  <si>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</si>
  <si>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</si>
  <si>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</si>
  <si>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</si>
  <si>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</si>
  <si>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 xml:space="preserve"> 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</si>
  <si>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</si>
  <si>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</si>
  <si>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</si>
  <si>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</si>
  <si>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</si>
  <si>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</si>
  <si>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</si>
  <si>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</si>
  <si>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</si>
  <si>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</si>
  <si>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</si>
  <si>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</si>
  <si>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</si>
  <si>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</si>
  <si>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</si>
  <si>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</si>
  <si>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</si>
  <si>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</si>
  <si>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</si>
  <si>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</si>
  <si>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</si>
  <si>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</si>
  <si>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</si>
  <si>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</si>
  <si>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</si>
  <si>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</si>
  <si>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</si>
  <si>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</si>
  <si>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</si>
  <si>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</si>
  <si>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</si>
  <si>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</si>
  <si>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</si>
  <si>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</si>
  <si>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</si>
  <si>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</si>
  <si>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</si>
  <si>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</si>
  <si>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</si>
  <si>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</si>
  <si>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</si>
  <si>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</si>
  <si>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</si>
  <si>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</si>
  <si>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</si>
  <si>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</si>
  <si>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</si>
  <si>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</si>
  <si>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</si>
  <si>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</si>
  <si>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</si>
  <si>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BLOK C - DJ 55</t>
  </si>
  <si>
    <t>STA</t>
  </si>
  <si>
    <t>1</t>
  </si>
  <si>
    <t>{83b92796-bf73-48c0-9b90-79687110af1c}</t>
  </si>
  <si>
    <t>02</t>
  </si>
  <si>
    <t>Elektroinštalácia</t>
  </si>
  <si>
    <t>{904cc7e0-82af-42be-b289-e7720a2577af}</t>
  </si>
  <si>
    <t>03</t>
  </si>
  <si>
    <t>Zdravotechnika</t>
  </si>
  <si>
    <t>{504b52d4-1e83-41aa-baab-cf5040ec3cd9}</t>
  </si>
  <si>
    <t>04</t>
  </si>
  <si>
    <t>Vzduchotechnika</t>
  </si>
  <si>
    <t>{c3e9b988-a414-4d40-b7c0-055ca19a84b9}</t>
  </si>
  <si>
    <t>06</t>
  </si>
  <si>
    <t>Vykurovanie</t>
  </si>
  <si>
    <t>{188468b6-d0bc-460d-9c18-626662fc4286}</t>
  </si>
  <si>
    <t>KRYCÍ LIST ROZPOČTU</t>
  </si>
  <si>
    <t>Objekt:</t>
  </si>
  <si>
    <t>01 - BLOK C - DJ 55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</si>
  <si>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</si>
  <si>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</si>
  <si>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</si>
  <si>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</si>
  <si>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</si>
  <si>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</si>
  <si>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</si>
  <si>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</si>
  <si>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</si>
  <si>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</si>
  <si>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</si>
  <si>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</si>
  <si>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</si>
  <si>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</si>
  <si>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</si>
  <si>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</si>
  <si>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</si>
  <si>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</si>
  <si>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</si>
  <si>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</si>
  <si>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</si>
  <si>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</si>
  <si>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2) Ostatné náklady</t>
  </si>
  <si>
    <t>Zariad. staveniska</t>
  </si>
  <si>
    <t>VRN</t>
  </si>
  <si>
    <t>2</t>
  </si>
  <si>
    <t>Prevádzkové vplyvy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</si>
  <si>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</si>
  <si>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</si>
  <si>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</si>
  <si>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</si>
  <si>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</si>
  <si>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</si>
  <si>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</si>
  <si>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</si>
  <si>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</si>
  <si>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</si>
  <si>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</si>
  <si>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</si>
  <si>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</si>
  <si>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</si>
  <si>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</si>
  <si>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</si>
  <si>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</si>
  <si>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</si>
  <si>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</si>
  <si>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</si>
  <si>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</si>
  <si>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</si>
  <si>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3</t>
  </si>
  <si>
    <t>Zvislé a kompletné konštrukcie</t>
  </si>
  <si>
    <t>317161122.S</t>
  </si>
  <si>
    <t>Pórobetónový preklad nenosný šírky 100 mm, výšky 250 mm, dĺžky 1200 mm</t>
  </si>
  <si>
    <t>ks</t>
  </si>
  <si>
    <t>342272031.S</t>
  </si>
  <si>
    <t>Priečky z pórobetónových tvárnic hladkých s objemovou hmotnosťou do 600 kg/m3 hrúbky 100 mm</t>
  </si>
  <si>
    <t>m2</t>
  </si>
  <si>
    <t>6</t>
  </si>
  <si>
    <t>342272041.S</t>
  </si>
  <si>
    <t>Priečky z pórobetónových tvárnic hladkých s objemovou hmotnosťou do 600 kg/m3 hrúbky 125 mm</t>
  </si>
  <si>
    <t>8</t>
  </si>
  <si>
    <t>5</t>
  </si>
  <si>
    <t>342272051.S</t>
  </si>
  <si>
    <t>Priečky z pórobetónových tvárnic hladkých s objemovou hmotnosťou do 600 kg/m3 hrúbky 150 mm</t>
  </si>
  <si>
    <t>10</t>
  </si>
  <si>
    <t>Úpravy povrchov, podlahy, osadenie</t>
  </si>
  <si>
    <t>611459171.S</t>
  </si>
  <si>
    <t>Vyspravenie vnútorných omietok stropov v rozsahu do 15%</t>
  </si>
  <si>
    <t>12</t>
  </si>
  <si>
    <t>7</t>
  </si>
  <si>
    <t>611460111.S</t>
  </si>
  <si>
    <t>Príprava vnútorného podkladu stropov na silno a nerovnomerne nasiakavé podklady regulátorom nasiakavosti</t>
  </si>
  <si>
    <t>14</t>
  </si>
  <si>
    <t>611460226.S</t>
  </si>
  <si>
    <t>Vnútorná stierka stropov, hr. 1 mm</t>
  </si>
  <si>
    <t>16</t>
  </si>
  <si>
    <t>9</t>
  </si>
  <si>
    <t>612451071.S</t>
  </si>
  <si>
    <t>Vyspravenie vnútorných omietok stien v rozsahu do 15%</t>
  </si>
  <si>
    <t>18</t>
  </si>
  <si>
    <t>612460226.S</t>
  </si>
  <si>
    <t>Vnútorná stierka stien, hr. 1 mm</t>
  </si>
  <si>
    <t>11</t>
  </si>
  <si>
    <t>631312611.S</t>
  </si>
  <si>
    <t>Mazanina z betónu prostého (m3) tr. C 16/20 hr.nad 50 do 80 mm</t>
  </si>
  <si>
    <t>22</t>
  </si>
  <si>
    <t>631362021.S</t>
  </si>
  <si>
    <t>Výstuž mazanín z betónov (z kameniva) a z ľahkých betónov zo zváraných sietí z drôtov typu KARI</t>
  </si>
  <si>
    <t>t</t>
  </si>
  <si>
    <t>24</t>
  </si>
  <si>
    <t>13</t>
  </si>
  <si>
    <t>632001051.S</t>
  </si>
  <si>
    <t>Zhotovenie jednonásobného penetračného náteru podláh</t>
  </si>
  <si>
    <t>26</t>
  </si>
  <si>
    <t>M</t>
  </si>
  <si>
    <t>585520009100.S</t>
  </si>
  <si>
    <t>Základný penetračný náter na zvýšenie priľnavosti k nasiakavému podkladu</t>
  </si>
  <si>
    <t>kg</t>
  </si>
  <si>
    <t>28</t>
  </si>
  <si>
    <t>15</t>
  </si>
  <si>
    <t>632452641.S</t>
  </si>
  <si>
    <t>Cementová samonivelizačná stierka, hr. 2 mm</t>
  </si>
  <si>
    <t>30</t>
  </si>
  <si>
    <t>632452642.S</t>
  </si>
  <si>
    <t>Cementová samonivelizačná stierka, hr. 3 mm</t>
  </si>
  <si>
    <t>32</t>
  </si>
  <si>
    <t>17</t>
  </si>
  <si>
    <t>642942111.S</t>
  </si>
  <si>
    <t>Osadenie oceľovej dverovej zárubne alebo rámu, plochy otvoru do 2,5 m2</t>
  </si>
  <si>
    <t>34</t>
  </si>
  <si>
    <t>553310001700.S</t>
  </si>
  <si>
    <t>Zárubňa kovová šxv 300-1195x500-1970 a 2100 mm, jednodielna zamurovacia</t>
  </si>
  <si>
    <t>36</t>
  </si>
  <si>
    <t>Ostatné konštrukcie a práce-búranie</t>
  </si>
  <si>
    <t>19</t>
  </si>
  <si>
    <t>952901111.S</t>
  </si>
  <si>
    <t>Vyčistenie budov pri výške podlaží do 4 m</t>
  </si>
  <si>
    <t>38</t>
  </si>
  <si>
    <t>962031132.S</t>
  </si>
  <si>
    <t>Búranie priečok alebo vybúranie otvorov plochy nad 4 m2 z tehál pálených, plných alebo dutých hr. do 150 mm,  -0,19600t</t>
  </si>
  <si>
    <t>40</t>
  </si>
  <si>
    <t>21</t>
  </si>
  <si>
    <t>965042141.S</t>
  </si>
  <si>
    <t>Búranie podkladov pod dlažby, liatych dlažieb a mazanín,betón alebo liaty asfalt hr.do 100 mm, plochy nad 4 m2 -2,20000t</t>
  </si>
  <si>
    <t>42</t>
  </si>
  <si>
    <t>965043441.S</t>
  </si>
  <si>
    <t>Búranie podkladov pod dlažby, liatych dlažieb a mazanín,betón s poterom,teracom hr.do 150 mm,  plochy nad 4 m2 -2,20000t</t>
  </si>
  <si>
    <t>44</t>
  </si>
  <si>
    <t>23</t>
  </si>
  <si>
    <t>965049120.S</t>
  </si>
  <si>
    <t>Príplatok za búranie betónovej mazaniny so zváranou sieťou alebo rabicovým pletivom hr. nad 100 mm</t>
  </si>
  <si>
    <t>46</t>
  </si>
  <si>
    <t>965081812.S</t>
  </si>
  <si>
    <t>Búranie dlažieb, z kamen., cement., terazzových, čadičových alebo keramických, hr. nad 10 mm,  -0,06500t</t>
  </si>
  <si>
    <t>48</t>
  </si>
  <si>
    <t>25</t>
  </si>
  <si>
    <t>968061115.S</t>
  </si>
  <si>
    <t>Demontáž okien drevených, 1 bm obvodu - 0,008t</t>
  </si>
  <si>
    <t>m</t>
  </si>
  <si>
    <t>50</t>
  </si>
  <si>
    <t>968061116.S</t>
  </si>
  <si>
    <t>Demontáž dverí drevených, 1 bm obvodu - 0,012t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</si>
  <si>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</si>
  <si>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</si>
  <si>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</si>
  <si>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</si>
  <si>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</si>
  <si>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</si>
  <si>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</si>
  <si>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</si>
  <si>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</si>
  <si>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</si>
  <si>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</si>
  <si>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</si>
  <si>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979089012.S</t>
  </si>
  <si>
    <t>Poplatok za skladovanie - betón, tehly, dlaždice (17 01) ostatné</t>
  </si>
  <si>
    <t>60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</si>
  <si>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</si>
  <si>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</si>
  <si>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</si>
  <si>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</si>
  <si>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</si>
  <si>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62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</si>
  <si>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</si>
  <si>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</si>
  <si>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</si>
  <si>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</si>
  <si>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</si>
  <si>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</si>
  <si>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64</t>
  </si>
  <si>
    <t>33</t>
  </si>
  <si>
    <t>111630002800.S</t>
  </si>
  <si>
    <t>Penetračný náter na živičnej báze s obsahom rozpoušťadiel</t>
  </si>
  <si>
    <t>l</t>
  </si>
  <si>
    <t>66</t>
  </si>
  <si>
    <t>711141559.S</t>
  </si>
  <si>
    <t>Zhotovenie  izolácie proti zemnej vlhkosti a tlakovej vode vodorovná NAIP pritavením</t>
  </si>
  <si>
    <t>68</t>
  </si>
  <si>
    <t>35</t>
  </si>
  <si>
    <t>628310000900.S</t>
  </si>
  <si>
    <t>Pás asfaltový s jemným posypom hr. 4,0 mm</t>
  </si>
  <si>
    <t>70</t>
  </si>
  <si>
    <t>711210100.S</t>
  </si>
  <si>
    <t>Zhotovenie dvojnásobnej izol. stierky pod keramické obklady v interiéri na ploche vodorovnej</t>
  </si>
  <si>
    <t>72</t>
  </si>
  <si>
    <t>37</t>
  </si>
  <si>
    <t>245610000400.S</t>
  </si>
  <si>
    <t>Stierka hydroizolačná na báze syntetickej živice, (tekutá hydroizolačná fólia)</t>
  </si>
  <si>
    <t>74</t>
  </si>
  <si>
    <t>247710007700.S</t>
  </si>
  <si>
    <t>Pás tesniaci š. 120 mm, na utesnenie rohových a spojovacích škár pri aplikácii hydroizolácií</t>
  </si>
  <si>
    <t>76</t>
  </si>
  <si>
    <t>39</t>
  </si>
  <si>
    <t>998711201.S</t>
  </si>
  <si>
    <t>Presun hmôt pre izoláciu proti vode v objektoch výšky do 6 m</t>
  </si>
  <si>
    <t>%</t>
  </si>
  <si>
    <t>1689944262</t>
  </si>
  <si>
    <t>713</t>
  </si>
  <si>
    <t>Izolácie tepelné</t>
  </si>
  <si>
    <t>713120010.S</t>
  </si>
  <si>
    <t>Zakrývanie tepelnej izolácie podláh fóliou</t>
  </si>
  <si>
    <t>80</t>
  </si>
  <si>
    <t>41</t>
  </si>
  <si>
    <t>283230011400.S</t>
  </si>
  <si>
    <t>Krycia PE fólia hr. 0,12 mm</t>
  </si>
  <si>
    <t>82</t>
  </si>
  <si>
    <t>713122111.S</t>
  </si>
  <si>
    <t>Montáž tepelnej izolácie podláh polystyrénom, kladeným voľne v jednej vrstve</t>
  </si>
  <si>
    <t>84</t>
  </si>
  <si>
    <t>43</t>
  </si>
  <si>
    <t>283750001400.S</t>
  </si>
  <si>
    <t>Doska XPS hr. 30 mm, zateplenie soklov, suterénov, podláh, terás, striech, cestné staviteľstvo</t>
  </si>
  <si>
    <t>86</t>
  </si>
  <si>
    <t>713122121.S</t>
  </si>
  <si>
    <t>Montáž tepelnej izolácie podláh polystyrénom, kladeným voľne v dvoch vrstvách</t>
  </si>
  <si>
    <t>88</t>
  </si>
  <si>
    <t>45</t>
  </si>
  <si>
    <t>283750000400.S</t>
  </si>
  <si>
    <t>Doska XPS hr. 20 mm, zateplenie soklov, suterénov, podláh</t>
  </si>
  <si>
    <t>90</t>
  </si>
  <si>
    <t>998713201.S</t>
  </si>
  <si>
    <t>Presun hmôt pre izolácie tepelné v objektoch výšky do 6 m</t>
  </si>
  <si>
    <t>-300554805</t>
  </si>
  <si>
    <t>763</t>
  </si>
  <si>
    <t>Konštrukcie - drevostavby</t>
  </si>
  <si>
    <t>47</t>
  </si>
  <si>
    <t>763120011</t>
  </si>
  <si>
    <t>Sadrokartónová inštalačná predstena pre sanitárne zariadenia, dvojité opláštenie, doska 2xRBI 12,5 mm</t>
  </si>
  <si>
    <t>94</t>
  </si>
  <si>
    <t>998763401.S</t>
  </si>
  <si>
    <t>Presun hmôt pre sádrokartónové konštrukcie v stavbách (objektoch) výšky do 7 m</t>
  </si>
  <si>
    <t>12188360</t>
  </si>
  <si>
    <t>766</t>
  </si>
  <si>
    <t>Konštrukcie stolárske</t>
  </si>
  <si>
    <t>49</t>
  </si>
  <si>
    <t>766662112.S</t>
  </si>
  <si>
    <t>Montáž dverového krídla otočného jednokrídlového poldrážkového, do existujúcej zárubne, vrátane kovania</t>
  </si>
  <si>
    <t>98</t>
  </si>
  <si>
    <t>549150000600.S</t>
  </si>
  <si>
    <t>Kľučka dverová a rozeta 2x, nehrdzavejúca oceľ, povrch nerez brúsený</t>
  </si>
  <si>
    <t>100</t>
  </si>
  <si>
    <t>51</t>
  </si>
  <si>
    <t>611610000400.S</t>
  </si>
  <si>
    <t>Dvere vnútorné jednokrídlové, šírka 600-900 mm, výplň papierová voština, povrch fólia, plné</t>
  </si>
  <si>
    <t>102</t>
  </si>
  <si>
    <t>998766201.S</t>
  </si>
  <si>
    <t>Presun hmot pre konštrukcie stolárske v objektoch výšky do 6 m</t>
  </si>
  <si>
    <t>592814590</t>
  </si>
  <si>
    <t>771</t>
  </si>
  <si>
    <t>Podlahy z dlaždíc</t>
  </si>
  <si>
    <t>53</t>
  </si>
  <si>
    <t>771571112.S</t>
  </si>
  <si>
    <t>Montáž podláh z dlaždíc keramických do malty veľ. 300 x 300 mm</t>
  </si>
  <si>
    <t>106</t>
  </si>
  <si>
    <t>597740001000.S</t>
  </si>
  <si>
    <t>Dlaždice keramické s protišmykovým povrchom, lxv 300x300 mm, jednofarebné</t>
  </si>
  <si>
    <t>108</t>
  </si>
  <si>
    <t>55</t>
  </si>
  <si>
    <t>998771201.S</t>
  </si>
  <si>
    <t>Presun hmôt pre podlahy z dlaždíc v objektoch výšky do 6m</t>
  </si>
  <si>
    <t>-16562303</t>
  </si>
  <si>
    <t>776</t>
  </si>
  <si>
    <t>Podlahy povlakové</t>
  </si>
  <si>
    <t>776511810.S</t>
  </si>
  <si>
    <t>Odstránenie povlakových podláh z nášľapnej plochy lepených bez podložky,  -0,00100t</t>
  </si>
  <si>
    <t>112</t>
  </si>
  <si>
    <t>57</t>
  </si>
  <si>
    <t>776521100.S</t>
  </si>
  <si>
    <t>Lepenie povlakových podláh z PVC homogénnych pásov</t>
  </si>
  <si>
    <t>114</t>
  </si>
  <si>
    <t>284110002100.S</t>
  </si>
  <si>
    <t>Podlaha PVC homogénna, hrúbka do 3 mm</t>
  </si>
  <si>
    <t>116</t>
  </si>
  <si>
    <t>59</t>
  </si>
  <si>
    <t>998776201.S</t>
  </si>
  <si>
    <t>Presun hmôt pre podlahy povlakové v objektoch výšky do 6 m</t>
  </si>
  <si>
    <t>-699364539</t>
  </si>
  <si>
    <t>781</t>
  </si>
  <si>
    <t>Obklady</t>
  </si>
  <si>
    <t>781441020.S</t>
  </si>
  <si>
    <t>Montáž obkladov vnútor. stien z obkladačiek kladených do malty veľ. 300x300 mm</t>
  </si>
  <si>
    <t>120</t>
  </si>
  <si>
    <t>61</t>
  </si>
  <si>
    <t>597640001510.S</t>
  </si>
  <si>
    <t>Obkladačky keramické, lxv 300x300 mm</t>
  </si>
  <si>
    <t>122</t>
  </si>
  <si>
    <t>998781201.S</t>
  </si>
  <si>
    <t>Presun hmôt pre obklady keramické v objektoch výšky do 6 m</t>
  </si>
  <si>
    <t>467087332</t>
  </si>
  <si>
    <t>784</t>
  </si>
  <si>
    <t>Maľby</t>
  </si>
  <si>
    <t>63</t>
  </si>
  <si>
    <t>784451271.S</t>
  </si>
  <si>
    <t>Maľby z maliarskych zmesí práškových, základné ručne nanášané dvojnásobné na jemnozrnný podklad výšky do 3,80 m</t>
  </si>
  <si>
    <t>-1459326111</t>
  </si>
  <si>
    <t>784463221</t>
  </si>
  <si>
    <t>Štrukturovaný povrch s olejovou farbou na stenách, schodisku na podklad jemnozrnný výšky do 3,80 m</t>
  </si>
  <si>
    <t>128</t>
  </si>
  <si>
    <t>02 - Elektroinštalácia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</si>
  <si>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</si>
  <si>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</si>
  <si>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</si>
  <si>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</si>
  <si>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Práce a dodávky M</t>
  </si>
  <si>
    <t>21-M</t>
  </si>
  <si>
    <t>Elektromontáže</t>
  </si>
  <si>
    <t>210010302.S</t>
  </si>
  <si>
    <t>Krabica prístrojová (pod omietku) - montáž</t>
  </si>
  <si>
    <t>1890792569</t>
  </si>
  <si>
    <t>345410002400.S</t>
  </si>
  <si>
    <t>Prístrojová krabica (pod omietku)</t>
  </si>
  <si>
    <t>-1644088191</t>
  </si>
  <si>
    <t>210010321.S</t>
  </si>
  <si>
    <t>Odbočná krabica (pod omietku) - montáž</t>
  </si>
  <si>
    <t>-1123365555</t>
  </si>
  <si>
    <t>345410002600.S</t>
  </si>
  <si>
    <t>Odbočná krabica (pod omietku)</t>
  </si>
  <si>
    <t>-1177744439</t>
  </si>
  <si>
    <t>210110301.S</t>
  </si>
  <si>
    <t xml:space="preserve">Montáž vypínačov </t>
  </si>
  <si>
    <t>-1897946369</t>
  </si>
  <si>
    <t>358120001002.R</t>
  </si>
  <si>
    <t>Vypínač jednopólový (pod omietku)</t>
  </si>
  <si>
    <t>722065778</t>
  </si>
  <si>
    <t>EV100011</t>
  </si>
  <si>
    <t>Vypínač striedavý (pod omietku)</t>
  </si>
  <si>
    <t>-563354497</t>
  </si>
  <si>
    <t>EV100014</t>
  </si>
  <si>
    <t>Vypínač striedavý dvojitý (pod omietku)</t>
  </si>
  <si>
    <t>-1470491878</t>
  </si>
  <si>
    <t>EV100017</t>
  </si>
  <si>
    <t>Vypínač krížový (pod omietku)</t>
  </si>
  <si>
    <t>2145997498</t>
  </si>
  <si>
    <t>210111031.S</t>
  </si>
  <si>
    <t>Montáž zásuviek</t>
  </si>
  <si>
    <t>738954201</t>
  </si>
  <si>
    <t>345510001210.R</t>
  </si>
  <si>
    <t>Zásuvka jednoduchá  230V,50Hz s rámikom</t>
  </si>
  <si>
    <t>1058209844</t>
  </si>
  <si>
    <t>345520000510.R</t>
  </si>
  <si>
    <t>Zásuvka FTP, 2x RJ45</t>
  </si>
  <si>
    <t>721776259</t>
  </si>
  <si>
    <t>210193079.R</t>
  </si>
  <si>
    <t>Montáž rozvádzača RS</t>
  </si>
  <si>
    <t>122893997</t>
  </si>
  <si>
    <t>ER087.RS</t>
  </si>
  <si>
    <t>Rozvádzač RS</t>
  </si>
  <si>
    <t>256</t>
  </si>
  <si>
    <t>1408464135</t>
  </si>
  <si>
    <t>210201082.S</t>
  </si>
  <si>
    <t>Zapojenie LED svietidla</t>
  </si>
  <si>
    <t>-842058699</t>
  </si>
  <si>
    <t>348350000100.R</t>
  </si>
  <si>
    <t>LED svietidlo 1x24W (E2)</t>
  </si>
  <si>
    <t>597742730</t>
  </si>
  <si>
    <t>348350001300.R</t>
  </si>
  <si>
    <t>LED svietidlo 1x45W (E4)</t>
  </si>
  <si>
    <t>-1541925744</t>
  </si>
  <si>
    <t>210201600.S</t>
  </si>
  <si>
    <t>Zapojenie núdzového svietidla</t>
  </si>
  <si>
    <t>-1782071773</t>
  </si>
  <si>
    <t>348150001200.R</t>
  </si>
  <si>
    <t>Núdzové osvelenie s piktogramom, 1x8W, IP 42 (E3)</t>
  </si>
  <si>
    <t>1810789587</t>
  </si>
  <si>
    <t>210220040.S</t>
  </si>
  <si>
    <t>Svorka Bernard - montáž</t>
  </si>
  <si>
    <t>1087642761</t>
  </si>
  <si>
    <t>354410006200.S</t>
  </si>
  <si>
    <t>Svorka uzemňovacia Bernard ZSA 16</t>
  </si>
  <si>
    <t>-64516728</t>
  </si>
  <si>
    <t>354410066900.S</t>
  </si>
  <si>
    <t>Páska CU, bleskozvodný a uzemňovací materiál, dĺžka 0,5 m</t>
  </si>
  <si>
    <t>1056137150</t>
  </si>
  <si>
    <t>210881001.S</t>
  </si>
  <si>
    <t>Vodič ZŽ 4</t>
  </si>
  <si>
    <t>2108568089</t>
  </si>
  <si>
    <t>341610012300.S</t>
  </si>
  <si>
    <t>-357170910</t>
  </si>
  <si>
    <t>210881002.S</t>
  </si>
  <si>
    <t>Vodič ZŽ  6</t>
  </si>
  <si>
    <t>-2048352189</t>
  </si>
  <si>
    <t>341610012400.S</t>
  </si>
  <si>
    <t>Vodič ZŽ 6</t>
  </si>
  <si>
    <t>-1722613346</t>
  </si>
  <si>
    <t>210881216.S</t>
  </si>
  <si>
    <t>Kábel CXKE-R  - J 3x1,5 - uloženie</t>
  </si>
  <si>
    <t>1276658703</t>
  </si>
  <si>
    <t>KPE000001632</t>
  </si>
  <si>
    <t>Kábel  CXKE-R – J 3x1,5</t>
  </si>
  <si>
    <t>1016447784</t>
  </si>
  <si>
    <t>210881217.S</t>
  </si>
  <si>
    <t>Kábel CXKE-R  - J 3x2,5 - uloženie</t>
  </si>
  <si>
    <t>-553804007</t>
  </si>
  <si>
    <t>KPE000001628</t>
  </si>
  <si>
    <t>Kábel  CXKE-R – J 3x2,5</t>
  </si>
  <si>
    <t>-1964659054</t>
  </si>
  <si>
    <t>210881236.S</t>
  </si>
  <si>
    <t>Kábel CXKE-R 5x10 - uloženie</t>
  </si>
  <si>
    <t>-1266784325</t>
  </si>
  <si>
    <t>KPE000002847</t>
  </si>
  <si>
    <t>CXKE-R 5x10</t>
  </si>
  <si>
    <t>-1170244579</t>
  </si>
  <si>
    <t>kab10</t>
  </si>
  <si>
    <t>Pomocný montážny materiál</t>
  </si>
  <si>
    <t>110</t>
  </si>
  <si>
    <t>kab11</t>
  </si>
  <si>
    <t>Pomocné murárske práce</t>
  </si>
  <si>
    <t>22-M</t>
  </si>
  <si>
    <t>Montáže oznamovacích a zabezpečovacích zariadení</t>
  </si>
  <si>
    <t>220511031.S</t>
  </si>
  <si>
    <t>Kábel FTP cat 6e, LSOH - uloženie</t>
  </si>
  <si>
    <t>-493530889</t>
  </si>
  <si>
    <t>341230001800.S</t>
  </si>
  <si>
    <t>Kábel  FTP cat 6e, LSOH</t>
  </si>
  <si>
    <t>1341675108</t>
  </si>
  <si>
    <t>HZS</t>
  </si>
  <si>
    <t>Hodinové zúčtovacie sadzby</t>
  </si>
  <si>
    <t>HZS000113.R</t>
  </si>
  <si>
    <t>Montáž, inštalácia, osadenie vodičov, zapojenie VZT a inštalačných prvkov</t>
  </si>
  <si>
    <t>hod</t>
  </si>
  <si>
    <t>512</t>
  </si>
  <si>
    <t>1029801090</t>
  </si>
  <si>
    <t>HZS000114.1</t>
  </si>
  <si>
    <t>Revízne správy</t>
  </si>
  <si>
    <t>-162590826</t>
  </si>
  <si>
    <t>HZS000114.2</t>
  </si>
  <si>
    <t>Vypracovanie PSV</t>
  </si>
  <si>
    <t>-1948544492</t>
  </si>
  <si>
    <t>03 - Zdravotechnika</t>
  </si>
  <si>
    <t>D1 - PRÁCE A DODÁVKY HSV</t>
  </si>
  <si>
    <t xml:space="preserve">    1 - ZEMNE PRÁCE</t>
  </si>
  <si>
    <t xml:space="preserve">    4 - VODOROVNÉ KONŠTRUKCIE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</si>
  <si>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</si>
  <si>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</si>
  <si>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</si>
  <si>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</si>
  <si>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</si>
  <si>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D1</t>
  </si>
  <si>
    <t>PRÁCE A DODÁVKY HSV</t>
  </si>
  <si>
    <t>ZEMNE PRÁCE</t>
  </si>
  <si>
    <t>131211101.S</t>
  </si>
  <si>
    <t>Hĺbenie rýh a jám v  hornine tr.3 súdržných - ručným náradím</t>
  </si>
  <si>
    <t>-1150557753</t>
  </si>
  <si>
    <t>131211119.S</t>
  </si>
  <si>
    <t>Príplatok za lepivosť pri hĺbení jám ručným náradím v hornine tr. 3</t>
  </si>
  <si>
    <t>1961931519</t>
  </si>
  <si>
    <t>174101001.S</t>
  </si>
  <si>
    <t>Zásyp sypaninou so zhutnením jám, šachiet, rýh, zárezov alebo okolo objektov do 100 m3</t>
  </si>
  <si>
    <t>1118482876</t>
  </si>
  <si>
    <t>175101101.S</t>
  </si>
  <si>
    <t>Obsyp potrubia a objektov sypaninou z vhodných hornín 1 až 4 bez prehodenia sypaniny</t>
  </si>
  <si>
    <t>-161477662</t>
  </si>
  <si>
    <t>VODOROVNÉ KONŠTRUKCIE</t>
  </si>
  <si>
    <t>451572111.S</t>
  </si>
  <si>
    <t>Lôžko pod potrubie, stoky a drobné objekty, v otvorenom výkope z kameniva drobného ťaženého 0-4 mm</t>
  </si>
  <si>
    <t>79891183</t>
  </si>
  <si>
    <t>OSTATNÉ KONŠTRUKCIE A PRÁCE</t>
  </si>
  <si>
    <t>974031133.S</t>
  </si>
  <si>
    <t>Vysekanie rýh v akomkoľvek murive tehlovom na akúkoľvek maltu do hĺbky 50 mm a š. do 100 mm,  -0,00900t</t>
  </si>
  <si>
    <t>-173257166</t>
  </si>
  <si>
    <t>-1692749416</t>
  </si>
  <si>
    <t>D2</t>
  </si>
  <si>
    <t>PRÁCE A DODÁVKY PSV</t>
  </si>
  <si>
    <t>713400811.S</t>
  </si>
  <si>
    <t>Odstránenie tepelnej izolácie potrubia povrchové úpravy oplechovanie potrubie,  -0,00510t</t>
  </si>
  <si>
    <t>-678672908</t>
  </si>
  <si>
    <t>713482121.S</t>
  </si>
  <si>
    <t>Montáž trubíc z PE, hr.15-20 mm,vnút.priemer do 38 mm</t>
  </si>
  <si>
    <t>-1424947076</t>
  </si>
  <si>
    <t>283310004700.S</t>
  </si>
  <si>
    <t>Izolačná PE trubica dxhr. 22x20 mm, nadrezaná, na izolovanie rozvodov vody, kúrenia, zdravotechniky</t>
  </si>
  <si>
    <t>1280960418</t>
  </si>
  <si>
    <t>7681686</t>
  </si>
  <si>
    <t>721</t>
  </si>
  <si>
    <t>Vnútorná kanalizácia</t>
  </si>
  <si>
    <t>721100902.S</t>
  </si>
  <si>
    <t>Oprava potrubia hrdlového pretesnenie hrdla odpadového potrubia do DN 100,  -0,00042t</t>
  </si>
  <si>
    <t>1291370637</t>
  </si>
  <si>
    <t>721171503.S</t>
  </si>
  <si>
    <t>Potrubie z rúr PE-HD Dxt 50x3 mm odpadné prípojné</t>
  </si>
  <si>
    <t>528289524</t>
  </si>
  <si>
    <t>721171505.S</t>
  </si>
  <si>
    <t>Potrubie z rúr PE-HD Dxt 63x3 mm odpadné prípojné</t>
  </si>
  <si>
    <t>-2143779498</t>
  </si>
  <si>
    <t>721171506.S</t>
  </si>
  <si>
    <t>Potrubie z rúr PE-HD Dxt 75x3 mm odpadné prípojné</t>
  </si>
  <si>
    <t>-704069845</t>
  </si>
  <si>
    <t>721171508.S</t>
  </si>
  <si>
    <t>Potrubie z rúr PE-HD Dxt 110x4,3 mm odpadné prípojné</t>
  </si>
  <si>
    <t>1774937915</t>
  </si>
  <si>
    <t>721171803.S</t>
  </si>
  <si>
    <t>Demontáž potrubia z novodurových rúr odpadového alebo pripojovacieho do D 75 mm,  -0,00210 t</t>
  </si>
  <si>
    <t>-233902633</t>
  </si>
  <si>
    <t>721171808.S</t>
  </si>
  <si>
    <t>Demontáž potrubia z novodurových rúr odpadového alebo pripojovacieho D 75 mm - D 114 mm,  -0,00198 t</t>
  </si>
  <si>
    <t>1273757942</t>
  </si>
  <si>
    <t>721194105.S</t>
  </si>
  <si>
    <t>Zriadenie prípojky na potrubí vyvedenie a upevnenie odpadových výpustiek D 50 mm</t>
  </si>
  <si>
    <t>1601978804</t>
  </si>
  <si>
    <t>721194106.S</t>
  </si>
  <si>
    <t>Zriadenie prípojky na potrubí vyvedenie a upevnenie odpadových výpustiek D 63 mm</t>
  </si>
  <si>
    <t>-11286401</t>
  </si>
  <si>
    <t>721194107.S</t>
  </si>
  <si>
    <t>Zriadenie prípojky na potrubí vyvedenie a upevnenie odpadových výpustiek D 75 mm</t>
  </si>
  <si>
    <t>680820499</t>
  </si>
  <si>
    <t>721194109.S</t>
  </si>
  <si>
    <t>Zriadenie prípojky na potrubí vyvedenie a upevnenie odpadových výpustiek D 110 mm</t>
  </si>
  <si>
    <t>-949532637</t>
  </si>
  <si>
    <t>721290111.S</t>
  </si>
  <si>
    <t>Ostatné - skúška tesnosti kanalizácie v objektoch vodou do DN 125</t>
  </si>
  <si>
    <t>-627816395</t>
  </si>
  <si>
    <t>721290821.S</t>
  </si>
  <si>
    <t>Vnútrostav. premiestnenie vybúraných hmôt vnútor. kanal. vodorovne do 100 m z budov vysokých do 6 m</t>
  </si>
  <si>
    <t>946753127</t>
  </si>
  <si>
    <t>998721201.S</t>
  </si>
  <si>
    <t>Presun hmôt pre vnútornú kanalizáciu v objektoch výšky do 6 m</t>
  </si>
  <si>
    <t>1940705776</t>
  </si>
  <si>
    <t>722</t>
  </si>
  <si>
    <t>Vnútorný vodovod</t>
  </si>
  <si>
    <t>722130801.S</t>
  </si>
  <si>
    <t>Demontáž potrubia z oceľových rúrok závitových do DN 25,  -0,00213t</t>
  </si>
  <si>
    <t>343572387</t>
  </si>
  <si>
    <t>722171132.S</t>
  </si>
  <si>
    <t>Potrubie plasthliníkové D 20 mm</t>
  </si>
  <si>
    <t>-2133177711</t>
  </si>
  <si>
    <t>722190222.S</t>
  </si>
  <si>
    <t>Prípojka vodovodná z oceľových rúr pre pevné pripojenie DN 20</t>
  </si>
  <si>
    <t>súb.</t>
  </si>
  <si>
    <t>2018270673</t>
  </si>
  <si>
    <t>722220111.S</t>
  </si>
  <si>
    <t>Montáž armatúry závitovej s jedným závitom, nástenka pre výtokový ventil G 1/2</t>
  </si>
  <si>
    <t>625931747</t>
  </si>
  <si>
    <t>286540045000.S</t>
  </si>
  <si>
    <t>Nástenka PP-R D 16x1/2" vnútorný závit, systém pre rozvod vody a stlačeného vzduchu</t>
  </si>
  <si>
    <t>-434536498</t>
  </si>
  <si>
    <t>722220121.S</t>
  </si>
  <si>
    <t>Montáž armatúry závitovej s jedným závitom, nástenka pre batériu G 1/2</t>
  </si>
  <si>
    <t>pár</t>
  </si>
  <si>
    <t>-1083983930</t>
  </si>
  <si>
    <t>286540045100.S</t>
  </si>
  <si>
    <t>Nástenka PP-R D 20x1/2" vnútorný závit, systém pre rozvod vody a stlačeného vzduchu</t>
  </si>
  <si>
    <t>1175601613</t>
  </si>
  <si>
    <t>722221170.S</t>
  </si>
  <si>
    <t>Montáž ventilu pre vodu G 1/2</t>
  </si>
  <si>
    <t>-1066463309</t>
  </si>
  <si>
    <t>551 40059R</t>
  </si>
  <si>
    <t>Ventil výtokový pákový stojankový</t>
  </si>
  <si>
    <t>kus</t>
  </si>
  <si>
    <t>258</t>
  </si>
  <si>
    <t>551 F00201</t>
  </si>
  <si>
    <t>Ventil zach.roh.1/2 x 3/8"- VP.00.EKO.010</t>
  </si>
  <si>
    <t>260</t>
  </si>
  <si>
    <t>551 F00205</t>
  </si>
  <si>
    <t>Ventil bat.s fil.roh.1/2 x 1/2"- VP.00.FIL.015</t>
  </si>
  <si>
    <t>262</t>
  </si>
  <si>
    <t>722290215.S</t>
  </si>
  <si>
    <t xml:space="preserve">Tlaková skúška vodovodného potrubia </t>
  </si>
  <si>
    <t>-428228571</t>
  </si>
  <si>
    <t>722290234.S</t>
  </si>
  <si>
    <t>Prepláchnutie a dezinfekcia vodovodného potrubia do DN 80</t>
  </si>
  <si>
    <t>-1047155120</t>
  </si>
  <si>
    <t>722290821.S</t>
  </si>
  <si>
    <t>Vnútrostav. premiestnenie vybúraných hmôt vnútorný vodovod vodorovne do 100 m z budov vys. do 6 m</t>
  </si>
  <si>
    <t>-571382835</t>
  </si>
  <si>
    <t>998722201.S</t>
  </si>
  <si>
    <t>Presun hmôt pre vnútorný vodovod v objektoch výšky do 6 m</t>
  </si>
  <si>
    <t>-1413235197</t>
  </si>
  <si>
    <t>725</t>
  </si>
  <si>
    <t>Zariaďovacie predmety</t>
  </si>
  <si>
    <t>725110811.S</t>
  </si>
  <si>
    <t>Demontáž záchoda splachovacieho s nádržou alebo s tlakovým splachovačom,  -0,01933t</t>
  </si>
  <si>
    <t>-453907061</t>
  </si>
  <si>
    <t>72511-9110</t>
  </si>
  <si>
    <t>Montáž splach. nádrží bez roh. ventila stredne polož.</t>
  </si>
  <si>
    <t>súbor</t>
  </si>
  <si>
    <t>216</t>
  </si>
  <si>
    <t>551 471320</t>
  </si>
  <si>
    <t>Splachovač stredne, nízko pol. s roh. ventilom štandardná kvalita</t>
  </si>
  <si>
    <t>218</t>
  </si>
  <si>
    <t>72511-9213</t>
  </si>
  <si>
    <t>Montáž záchodových mís závesných</t>
  </si>
  <si>
    <t>220</t>
  </si>
  <si>
    <t>642 3D1741R1</t>
  </si>
  <si>
    <t>Misa WC závesná BABY</t>
  </si>
  <si>
    <t>222</t>
  </si>
  <si>
    <t>642 3D9102R</t>
  </si>
  <si>
    <t>Montážny rám pre závesné WC -</t>
  </si>
  <si>
    <t>224</t>
  </si>
  <si>
    <t>72511-9309</t>
  </si>
  <si>
    <t>Príplatok za použitie silikónového tmelu 0,30 kg/kus</t>
  </si>
  <si>
    <t>226</t>
  </si>
  <si>
    <t>725210821.S</t>
  </si>
  <si>
    <t>Demontáž umývadiel alebo umývadielok bez výtokovej armatúry,  -0,01946t</t>
  </si>
  <si>
    <t>-183173658</t>
  </si>
  <si>
    <t>72521-9201</t>
  </si>
  <si>
    <t>Montáž umývadiel keramických so záp. uzáv. na konzoly</t>
  </si>
  <si>
    <t>230</t>
  </si>
  <si>
    <t>642 1K020R</t>
  </si>
  <si>
    <t>Umývadlo BABY 50 cm , biele</t>
  </si>
  <si>
    <t>234</t>
  </si>
  <si>
    <t>72524-9107</t>
  </si>
  <si>
    <t>Montáž sprchových kútov ostatných typov</t>
  </si>
  <si>
    <t>238</t>
  </si>
  <si>
    <t>552 1E3915</t>
  </si>
  <si>
    <t>240</t>
  </si>
  <si>
    <t>725310823.S</t>
  </si>
  <si>
    <t>Demontáž drezu jednodielneho bez výtokovej armatúry vstavanej v kuchynskej zostave,  -0,00920t</t>
  </si>
  <si>
    <t>-1789771336</t>
  </si>
  <si>
    <t>725333360.R</t>
  </si>
  <si>
    <t>Montáž výleviek keramic., liat, a i. hmoty bez výtok armat. a splach nádrže</t>
  </si>
  <si>
    <t>1752748641</t>
  </si>
  <si>
    <t>642710000100.R</t>
  </si>
  <si>
    <t>Výlevka stojatá keramická s plastovou mrežou so splachovačom</t>
  </si>
  <si>
    <t>-713100401</t>
  </si>
  <si>
    <t>72581-0811</t>
  </si>
  <si>
    <t>Demontáž výtokových ventilov nástenných</t>
  </si>
  <si>
    <t>725820802.S</t>
  </si>
  <si>
    <t>Demontáž batérie stojankovej do 1 otvoru,  -0,00086t</t>
  </si>
  <si>
    <t>218243508</t>
  </si>
  <si>
    <t>72582-9301</t>
  </si>
  <si>
    <t>Montáž batérií umýv. a drez. ostatných typov stojank. G 1/2</t>
  </si>
  <si>
    <t>268</t>
  </si>
  <si>
    <t>551 439700</t>
  </si>
  <si>
    <t>Batéria umývadlová stojánková G 1/2 štandartná kvalita</t>
  </si>
  <si>
    <t>270</t>
  </si>
  <si>
    <t>72582-9801</t>
  </si>
  <si>
    <t>Montáž batérie drezovej 1-pákovej nástennej</t>
  </si>
  <si>
    <t>272</t>
  </si>
  <si>
    <t>551 431640</t>
  </si>
  <si>
    <t>Batéria drezová jednopáková nástenná  TZ-8110V-100</t>
  </si>
  <si>
    <t>274</t>
  </si>
  <si>
    <t>72584-9200</t>
  </si>
  <si>
    <t>Montáž batérií sprch. násten. s nastav. výškou</t>
  </si>
  <si>
    <t>282</t>
  </si>
  <si>
    <t>551 456110</t>
  </si>
  <si>
    <t>Batéria sprchová štandartná kvalita</t>
  </si>
  <si>
    <t>284</t>
  </si>
  <si>
    <t>72586-0812</t>
  </si>
  <si>
    <t>Demontáž zápachových uzávierok dvojitých pre zar. predm.</t>
  </si>
  <si>
    <t>288</t>
  </si>
  <si>
    <t>65</t>
  </si>
  <si>
    <t>72586-9101</t>
  </si>
  <si>
    <t>Montáž zápach. uzávierok umývadlových D 40</t>
  </si>
  <si>
    <t>290</t>
  </si>
  <si>
    <t>551 613140R</t>
  </si>
  <si>
    <t>Uzávierka zápach. umýv.   nerez D40</t>
  </si>
  <si>
    <t>292</t>
  </si>
  <si>
    <t>67</t>
  </si>
  <si>
    <t>72598-0123</t>
  </si>
  <si>
    <t>Dvierka prístupové k inštaláciám z plastov 40/40</t>
  </si>
  <si>
    <t>300</t>
  </si>
  <si>
    <t>725590811.S</t>
  </si>
  <si>
    <t>Vnútrostaveniskové premiestnenie vybúraných hmôt zariaďovacích predmetov vodorovne do 100 m z budov s výš. do 6 m</t>
  </si>
  <si>
    <t>-1101769231</t>
  </si>
  <si>
    <t>69</t>
  </si>
  <si>
    <t>998725201.S</t>
  </si>
  <si>
    <t>Presun hmôt pre zariaďovacie predmety v objektoch výšky do 6 m</t>
  </si>
  <si>
    <t>622248199</t>
  </si>
  <si>
    <t>04 - Vzduchotechnika</t>
  </si>
  <si>
    <t xml:space="preserve">    769 - Montáže vzduchotechnických zariadení</t>
  </si>
  <si>
    <t>941955001.S</t>
  </si>
  <si>
    <t>Lešenie ľahké pracovné pomocné, s výškou lešeňovej podlahy do 1,20 m</t>
  </si>
  <si>
    <t>-1987767497</t>
  </si>
  <si>
    <t>769</t>
  </si>
  <si>
    <t>Montáže vzduchotechnických zariadení</t>
  </si>
  <si>
    <t>769011230.S</t>
  </si>
  <si>
    <t>Montáž ventilátora radiálneho do stropu</t>
  </si>
  <si>
    <t>-652730106</t>
  </si>
  <si>
    <t>429120001800.S</t>
  </si>
  <si>
    <t xml:space="preserve">Radiálny ventilátor stropný Elektrodesign EBB 250 NT Design IP 44,                                             časový dobeh 1-30 min, spínanie so svetlom, Vzduchový výkon max 240 m3/h, požadovaný 150 m3/h, Tlaková strata 100 Pa, Príkon 68 W, 230 V_x000D_
</t>
  </si>
  <si>
    <t>1915077304</t>
  </si>
  <si>
    <t>769021000.S</t>
  </si>
  <si>
    <t>Montáž spiro potrubia do DN 100</t>
  </si>
  <si>
    <t>-2124190036</t>
  </si>
  <si>
    <t>429810000200.S</t>
  </si>
  <si>
    <t>Potrubie kruhové spiro DN 100, dĺžka 1000 mm</t>
  </si>
  <si>
    <t>-1342174803</t>
  </si>
  <si>
    <t>769021427.R</t>
  </si>
  <si>
    <t>Montáž tvaroviek</t>
  </si>
  <si>
    <t>-871874229</t>
  </si>
  <si>
    <t>429850022100.R</t>
  </si>
  <si>
    <t>Tvarovky</t>
  </si>
  <si>
    <t>1329937685</t>
  </si>
  <si>
    <t>769021457.S</t>
  </si>
  <si>
    <t>Montáž výfukovej rúry so sitom DN 80-140</t>
  </si>
  <si>
    <t>1243529310</t>
  </si>
  <si>
    <t>429720009400.S</t>
  </si>
  <si>
    <t>Rúra výfuková so sitom DN 100</t>
  </si>
  <si>
    <t>-1960957378</t>
  </si>
  <si>
    <t>769035003.S</t>
  </si>
  <si>
    <t>Montáž dvernej mriežky prierezu 0.090-0.190 m2</t>
  </si>
  <si>
    <t>-1055124408</t>
  </si>
  <si>
    <t>429720250300</t>
  </si>
  <si>
    <t xml:space="preserve">Mriežka dverová, rozmery šxv 425x425 mm </t>
  </si>
  <si>
    <t>-1413013234</t>
  </si>
  <si>
    <t>769.07.00.R</t>
  </si>
  <si>
    <t>Kaučuková izolácia hr. 20 mm</t>
  </si>
  <si>
    <t>29304482</t>
  </si>
  <si>
    <t>429vzt01</t>
  </si>
  <si>
    <t>Montážny,spojovací,závesný a tesniaci materiál</t>
  </si>
  <si>
    <t>sada</t>
  </si>
  <si>
    <t>317622339</t>
  </si>
  <si>
    <t>998769201.S</t>
  </si>
  <si>
    <t>Presun hmôt pre montáž vzduchotechnických zariadení v stavbe (objekte) výšky do 7 m</t>
  </si>
  <si>
    <t>-1557161139</t>
  </si>
  <si>
    <t>HZS000113</t>
  </si>
  <si>
    <t>Zarelugovanie a vyskúšanie zariadenia</t>
  </si>
  <si>
    <t>-249818069</t>
  </si>
  <si>
    <t>06 - Vykurovanie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</si>
  <si>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</si>
  <si>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</si>
  <si>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</si>
  <si>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783 - Nátery</t>
  </si>
  <si>
    <t>713482305</t>
  </si>
  <si>
    <t>Montaž trubíc TUBOLIT DG hr. do 13 mm, vnút.priemer 22 - 42 mm</t>
  </si>
  <si>
    <t>1919940025</t>
  </si>
  <si>
    <t>283310004500.S</t>
  </si>
  <si>
    <t>Izolačná PE trubica dxhr. 15x20 mm, nadrezaná, na izolovanie rozvodov vody, kúrenia, zdravotechniky</t>
  </si>
  <si>
    <t>893483195</t>
  </si>
  <si>
    <t>-83862996</t>
  </si>
  <si>
    <t>-1834626861</t>
  </si>
  <si>
    <t>733</t>
  </si>
  <si>
    <t>Ústredné kúrenie - rozvodné potrubie</t>
  </si>
  <si>
    <t>733111213.S</t>
  </si>
  <si>
    <t>Potrubie z rúrok závitových nízkotlakových a strednotlakových DN 1/2"</t>
  </si>
  <si>
    <t>949389193</t>
  </si>
  <si>
    <t>733111215.S</t>
  </si>
  <si>
    <t>Potrubie z rúrok závitových nízkotlakových a  strednotlakových DN 3/4"</t>
  </si>
  <si>
    <t>652208980</t>
  </si>
  <si>
    <t>551180.1R</t>
  </si>
  <si>
    <t>Drobný montážny a spojovací materiál (podľa potreby)</t>
  </si>
  <si>
    <t>-309064821</t>
  </si>
  <si>
    <t>733120815.S</t>
  </si>
  <si>
    <t>Demontáž potrubia z oceľových rúrok do priemeru 38,  -0,00254t</t>
  </si>
  <si>
    <t>475157419</t>
  </si>
  <si>
    <t>733190107.S</t>
  </si>
  <si>
    <t>Tlaková skúška potrubia z oceľových rúrok závitových</t>
  </si>
  <si>
    <t>394527173</t>
  </si>
  <si>
    <t>731.12.R</t>
  </si>
  <si>
    <t xml:space="preserve">Čistenie potrubia a preplachovaním </t>
  </si>
  <si>
    <t>-700651163</t>
  </si>
  <si>
    <t>733890801.S</t>
  </si>
  <si>
    <t>Vnútrostav. premiestnenie vybúraných hmôt rozvodov potrubia vodorovne do 100 m z obj. výš. do 6 m</t>
  </si>
  <si>
    <t>-1966041609</t>
  </si>
  <si>
    <t>998733201.S</t>
  </si>
  <si>
    <t>Presun hmôt pre rozvody potrubia v objektoch výšky do 6 m</t>
  </si>
  <si>
    <t>294700466</t>
  </si>
  <si>
    <t>734</t>
  </si>
  <si>
    <t>Ústredné kúrenie - armatúry</t>
  </si>
  <si>
    <t>734100811.S</t>
  </si>
  <si>
    <t>Demontáž armatúry pre vykurovacie telesá,  -0,01400t</t>
  </si>
  <si>
    <t>-919402978</t>
  </si>
  <si>
    <t>734209124.S</t>
  </si>
  <si>
    <t xml:space="preserve">Montáž radiátorovej armatúry </t>
  </si>
  <si>
    <t>1464431836</t>
  </si>
  <si>
    <t>551290.R</t>
  </si>
  <si>
    <t xml:space="preserve">Radiátorová armatúra Heimeier Vekolux pre telesá typu VK typ Rp1/2", Kvs=1,23m3/h, pre dvojrúrkový </t>
  </si>
  <si>
    <t>331161270</t>
  </si>
  <si>
    <t>734213270.S</t>
  </si>
  <si>
    <t xml:space="preserve">Montáž ventilu odvzdušňovacieho </t>
  </si>
  <si>
    <t>-1838536971</t>
  </si>
  <si>
    <t>551210.R</t>
  </si>
  <si>
    <t>Automatický odvzdušňovací ventil na radiátor, DN15</t>
  </si>
  <si>
    <t>-499124914</t>
  </si>
  <si>
    <t>734223230.S</t>
  </si>
  <si>
    <t xml:space="preserve">Montáž termostatickej hlavice </t>
  </si>
  <si>
    <t>-334012155</t>
  </si>
  <si>
    <t>551280.R</t>
  </si>
  <si>
    <t>Termostatická hlavica Heimeier typ K biela so zabudovaným snímačom teploty</t>
  </si>
  <si>
    <t>-1806755049</t>
  </si>
  <si>
    <t>734890801.S</t>
  </si>
  <si>
    <t>Vnútrostaveniskové premiestnenie vybúraných hmôt armatúr do 6m</t>
  </si>
  <si>
    <t>124348228</t>
  </si>
  <si>
    <t>551180.2R</t>
  </si>
  <si>
    <t>-935056690</t>
  </si>
  <si>
    <t>998734201.S</t>
  </si>
  <si>
    <t>Presun hmôt pre armatúry v objektoch výšky do 6 m</t>
  </si>
  <si>
    <t>-1485068153</t>
  </si>
  <si>
    <t>735</t>
  </si>
  <si>
    <t>Ústredné kúrenie - vykurovacie telesá</t>
  </si>
  <si>
    <t>735151832.S</t>
  </si>
  <si>
    <t>Demontáž vykurovacieho telesa   -0,07003t</t>
  </si>
  <si>
    <t>483843411</t>
  </si>
  <si>
    <t>735154041.S</t>
  </si>
  <si>
    <t>Montáž vykurovacieho telesa panelového jednoradového 600 mm/ dĺžky 700-900 mm</t>
  </si>
  <si>
    <t>1890274106</t>
  </si>
  <si>
    <t>32060090-ES-0010</t>
  </si>
  <si>
    <t>Doskové vykurovacie telesá KORADO RADIK MATERNELLE výšky 600mm vyhotovenie VKL 32VKL-600x900</t>
  </si>
  <si>
    <t>-259689459</t>
  </si>
  <si>
    <t>735154042.S</t>
  </si>
  <si>
    <t>Montáž vykurovacieho telesa panelového jednoradového 600 mm/ dĺžky 1000-1200 mm</t>
  </si>
  <si>
    <t>2104607118</t>
  </si>
  <si>
    <t>32060100-ES-0010</t>
  </si>
  <si>
    <t>Doskové vykurovacie telesá KORADO RADIK MATERNELLE výšky 600mm vyhotovenie VKL 32VKL-600x1000</t>
  </si>
  <si>
    <t>-39882575</t>
  </si>
  <si>
    <t>735154043.S</t>
  </si>
  <si>
    <t>Montáž vykurovacieho telesa panelového jednoradového 600 mm/ dĺžky 1400-1800 mm</t>
  </si>
  <si>
    <t>871224313</t>
  </si>
  <si>
    <t>32060160-6S-0010</t>
  </si>
  <si>
    <t>Doskové vykurovacie telesá KORADO RADIK MATERNELLE výšky 600mm vyhotovenie VKL  32VKL-600x1600</t>
  </si>
  <si>
    <t>-1535884315</t>
  </si>
  <si>
    <t>735153300.R</t>
  </si>
  <si>
    <t>Montážny balíček na uchytenie telesa na stenu s príslušenstvom</t>
  </si>
  <si>
    <t>-358798758</t>
  </si>
  <si>
    <t>735000912.S</t>
  </si>
  <si>
    <t>Vyregulovanie armatúr na vykurovacích telesách</t>
  </si>
  <si>
    <t>126165106</t>
  </si>
  <si>
    <t>551180.3R</t>
  </si>
  <si>
    <t>-705576752</t>
  </si>
  <si>
    <t>735158110.S</t>
  </si>
  <si>
    <t>Vykurovacie telesá,  tlaková skúška telesa vodou</t>
  </si>
  <si>
    <t>-741683488</t>
  </si>
  <si>
    <t>735291800.S</t>
  </si>
  <si>
    <t>Demontáž konzol alebo držiakov vykurovacieho telesa, registra, konvektora do odpadu,  0,00075t</t>
  </si>
  <si>
    <t>-1836444854</t>
  </si>
  <si>
    <t>735890801.S</t>
  </si>
  <si>
    <t>Vnútrostaveniskové premiestnenie vybúraných hmôt vykurovacích telies do 6m</t>
  </si>
  <si>
    <t>211116341</t>
  </si>
  <si>
    <t>998735201.S</t>
  </si>
  <si>
    <t>Presun hmôt pre vykurovacie telesá v objektoch výšky do 6 m</t>
  </si>
  <si>
    <t>-1825588638</t>
  </si>
  <si>
    <t>783</t>
  </si>
  <si>
    <t>Nátery</t>
  </si>
  <si>
    <t>783226100.S</t>
  </si>
  <si>
    <t>Nátery kov.stav.doplnk.konštr. syntetické na vzduchu schnúce základný - 35µm</t>
  </si>
  <si>
    <t>-1458732536</t>
  </si>
  <si>
    <t>783424140.S</t>
  </si>
  <si>
    <t>Nátery kov.potr.a armatúr syntetické potrubie do DN 50 mm dvojnás. so základným náterom - 105µm</t>
  </si>
  <si>
    <t>1856777317</t>
  </si>
  <si>
    <t>783424340.S</t>
  </si>
  <si>
    <t>Nátery kov.potr.a armatúr syntetické potrubie do DN 50 mm dvojnás. 1x email a základný náter - 140µm</t>
  </si>
  <si>
    <t>-815401816</t>
  </si>
  <si>
    <t>HZS000113.1</t>
  </si>
  <si>
    <t xml:space="preserve">Hydraulické vyregulovanie systému </t>
  </si>
  <si>
    <t>-1935057669</t>
  </si>
  <si>
    <t>HZS000113.2</t>
  </si>
  <si>
    <t>Preplach sústavy 2 krát</t>
  </si>
  <si>
    <t>1768981209</t>
  </si>
  <si>
    <t>HZS000113.3</t>
  </si>
  <si>
    <t>Vykurovacia a tlaková skúška</t>
  </si>
  <si>
    <t>-1394395206</t>
  </si>
  <si>
    <t>HZS000113.4</t>
  </si>
  <si>
    <t>Napustenie vody do vykurovacieho systému vrátane potrubia o v. pl. vykurovacích telies</t>
  </si>
  <si>
    <t>-1680377681</t>
  </si>
  <si>
    <t>HZS000113.5</t>
  </si>
  <si>
    <t>Vypúšťanie vody z vykurovacích sústav o v. pl. vykurovacích telies</t>
  </si>
  <si>
    <t>-1816993978</t>
  </si>
  <si>
    <t>HZS000114.R</t>
  </si>
  <si>
    <t>-1543389537</t>
  </si>
  <si>
    <t>Mestská časť Bratislava - Petržalka, Kutlíkova 17, Bratislava</t>
  </si>
  <si>
    <t>Vanička sprchovacia obluk -  80</t>
  </si>
  <si>
    <t>Prestavba školníckeho bytu na triedu MŠ na MŠ Pifflova,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</si>
</sst>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4" borderId="8" xfId="0" applyFont="1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4" fontId="2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4" fontId="19" fillId="4" borderId="0" xfId="0" applyNumberFormat="1" applyFont="1" applyFill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7" fontId="19" fillId="0" borderId="0" xfId="0" applyNumberFormat="1" applyFont="1" applyAlignment="1" applyProtection="1"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66" fontId="28" fillId="0" borderId="12" xfId="0" applyNumberFormat="1" applyFont="1" applyBorder="1" applyAlignment="1" applyProtection="1">
      <protection locked="0"/>
    </xf>
    <xf numFmtId="166" fontId="28" fillId="0" borderId="13" xfId="0" applyNumberFormat="1" applyFont="1" applyBorder="1" applyAlignment="1" applyProtection="1">
      <protection locked="0"/>
    </xf>
    <xf numFmtId="167" fontId="29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67" fontId="6" fillId="0" borderId="0" xfId="0" applyNumberFormat="1" applyFont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166" fontId="8" fillId="0" borderId="0" xfId="0" applyNumberFormat="1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167" fontId="7" fillId="0" borderId="0" xfId="0" applyNumberFormat="1" applyFont="1" applyAlignment="1" applyProtection="1"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 applyBorder="1" applyAlignment="1" applyProtection="1">
      <alignment vertical="center"/>
      <protection locked="0"/>
    </xf>
    <xf numFmtId="166" fontId="18" fillId="0" borderId="15" xfId="0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167" fontId="0" fillId="0" borderId="0" xfId="0" applyNumberFormat="1" applyFont="1" applyAlignment="1" applyProtection="1">
      <alignment vertical="center"/>
      <protection locked="0"/>
    </xf>
    <xf numFmtId="0" fontId="31" fillId="0" borderId="3" xfId="0" applyFont="1" applyBorder="1" applyAlignment="1" applyProtection="1">
      <alignment vertical="center"/>
      <protection locked="0"/>
    </xf>
    <xf numFmtId="0" fontId="30" fillId="0" borderId="14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166" fontId="18" fillId="0" borderId="20" xfId="0" applyNumberFormat="1" applyFont="1" applyBorder="1" applyAlignment="1" applyProtection="1">
      <alignment vertical="center"/>
      <protection locked="0"/>
    </xf>
    <xf numFmtId="166" fontId="18" fillId="0" borderId="21" xfId="0" applyNumberFormat="1" applyFont="1" applyBorder="1" applyAlignment="1" applyProtection="1">
      <alignment vertical="center"/>
      <protection locked="0"/>
    </xf>
    <xf numFmtId="167" fontId="17" fillId="0" borderId="22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313" t="s">
        <v>5</v>
      </c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 x14ac:dyDescent="0.2">
      <c r="B5" s="17"/>
      <c r="D5" s="20" t="s">
        <v>10</v>
      </c>
      <c r="K5" s="306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11</v>
      </c>
      <c r="K6" s="308" t="s">
        <v>942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R6" s="17"/>
      <c r="BS6" s="14" t="s">
        <v>6</v>
      </c>
    </row>
    <row r="7" spans="1:74" s="1" customFormat="1" ht="12" customHeight="1" x14ac:dyDescent="0.2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14</v>
      </c>
      <c r="K8" s="21"/>
      <c r="AK8" s="23" t="s">
        <v>15</v>
      </c>
      <c r="AN8" s="21"/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16</v>
      </c>
      <c r="AK10" s="23" t="s">
        <v>17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E11" s="179" t="s">
        <v>940</v>
      </c>
      <c r="AK11" s="23" t="s">
        <v>18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19</v>
      </c>
      <c r="AK13" s="23" t="s">
        <v>17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20</v>
      </c>
      <c r="AK14" s="23" t="s">
        <v>18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21</v>
      </c>
      <c r="AK16" s="23" t="s">
        <v>17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20</v>
      </c>
      <c r="AK17" s="23" t="s">
        <v>18</v>
      </c>
      <c r="AN17" s="21" t="s">
        <v>1</v>
      </c>
      <c r="AR17" s="17"/>
      <c r="BS17" s="14" t="s">
        <v>22</v>
      </c>
    </row>
    <row r="18" spans="1:71" s="1" customFormat="1" ht="6.95" customHeight="1" x14ac:dyDescent="0.2">
      <c r="B18" s="17"/>
      <c r="AR18" s="17"/>
      <c r="BS18" s="14" t="s">
        <v>23</v>
      </c>
    </row>
    <row r="19" spans="1:71" s="1" customFormat="1" ht="12" customHeight="1" x14ac:dyDescent="0.2">
      <c r="B19" s="17"/>
      <c r="D19" s="23" t="s">
        <v>24</v>
      </c>
      <c r="AK19" s="23" t="s">
        <v>17</v>
      </c>
      <c r="AN19" s="21" t="s">
        <v>1</v>
      </c>
      <c r="AR19" s="17"/>
      <c r="BS19" s="14" t="s">
        <v>23</v>
      </c>
    </row>
    <row r="20" spans="1:71" s="1" customFormat="1" ht="18.399999999999999" customHeight="1" x14ac:dyDescent="0.2">
      <c r="B20" s="17"/>
      <c r="E20" s="21"/>
      <c r="AK20" s="23" t="s">
        <v>18</v>
      </c>
      <c r="AN20" s="21" t="s">
        <v>1</v>
      </c>
      <c r="AR20" s="17"/>
      <c r="BS20" s="14" t="s">
        <v>22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25</v>
      </c>
      <c r="AR22" s="17"/>
    </row>
    <row r="23" spans="1:71" s="1" customFormat="1" ht="16.5" customHeight="1" x14ac:dyDescent="0.2">
      <c r="B23" s="17"/>
      <c r="E23" s="309" t="s">
        <v>1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10">
        <f>ROUND(AG94,2)</f>
        <v>0</v>
      </c>
      <c r="AL26" s="311"/>
      <c r="AM26" s="311"/>
      <c r="AN26" s="311"/>
      <c r="AO26" s="311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12" t="s">
        <v>27</v>
      </c>
      <c r="M28" s="312"/>
      <c r="N28" s="312"/>
      <c r="O28" s="312"/>
      <c r="P28" s="312"/>
      <c r="Q28" s="26"/>
      <c r="R28" s="26"/>
      <c r="S28" s="26"/>
      <c r="T28" s="26"/>
      <c r="U28" s="26"/>
      <c r="V28" s="26"/>
      <c r="W28" s="312" t="s">
        <v>28</v>
      </c>
      <c r="X28" s="312"/>
      <c r="Y28" s="312"/>
      <c r="Z28" s="312"/>
      <c r="AA28" s="312"/>
      <c r="AB28" s="312"/>
      <c r="AC28" s="312"/>
      <c r="AD28" s="312"/>
      <c r="AE28" s="312"/>
      <c r="AF28" s="26"/>
      <c r="AG28" s="26"/>
      <c r="AH28" s="26"/>
      <c r="AI28" s="26"/>
      <c r="AJ28" s="26"/>
      <c r="AK28" s="312" t="s">
        <v>29</v>
      </c>
      <c r="AL28" s="312"/>
      <c r="AM28" s="312"/>
      <c r="AN28" s="312"/>
      <c r="AO28" s="312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30</v>
      </c>
      <c r="F29" s="23" t="s">
        <v>31</v>
      </c>
      <c r="L29" s="303">
        <v>0.2</v>
      </c>
      <c r="M29" s="304"/>
      <c r="N29" s="304"/>
      <c r="O29" s="304"/>
      <c r="P29" s="304"/>
      <c r="W29" s="305">
        <f>ROUND(AZ94, 2)</f>
        <v>0</v>
      </c>
      <c r="X29" s="304"/>
      <c r="Y29" s="304"/>
      <c r="Z29" s="304"/>
      <c r="AA29" s="304"/>
      <c r="AB29" s="304"/>
      <c r="AC29" s="304"/>
      <c r="AD29" s="304"/>
      <c r="AE29" s="304"/>
      <c r="AK29" s="305">
        <f>ROUND(AV94, 2)</f>
        <v>0</v>
      </c>
      <c r="AL29" s="304"/>
      <c r="AM29" s="304"/>
      <c r="AN29" s="304"/>
      <c r="AO29" s="304"/>
      <c r="AR29" s="31"/>
    </row>
    <row r="30" spans="1:71" s="3" customFormat="1" ht="14.45" customHeight="1" x14ac:dyDescent="0.2">
      <c r="B30" s="31"/>
      <c r="F30" s="23" t="s">
        <v>32</v>
      </c>
      <c r="L30" s="303">
        <v>0.2</v>
      </c>
      <c r="M30" s="304"/>
      <c r="N30" s="304"/>
      <c r="O30" s="304"/>
      <c r="P30" s="304"/>
      <c r="W30" s="305">
        <f>ROUND(BA94, 2)</f>
        <v>0</v>
      </c>
      <c r="X30" s="304"/>
      <c r="Y30" s="304"/>
      <c r="Z30" s="304"/>
      <c r="AA30" s="304"/>
      <c r="AB30" s="304"/>
      <c r="AC30" s="304"/>
      <c r="AD30" s="304"/>
      <c r="AE30" s="304"/>
      <c r="AK30" s="305">
        <f>ROUND(AW94, 2)</f>
        <v>0</v>
      </c>
      <c r="AL30" s="304"/>
      <c r="AM30" s="304"/>
      <c r="AN30" s="304"/>
      <c r="AO30" s="304"/>
      <c r="AR30" s="31"/>
    </row>
    <row r="31" spans="1:71" s="3" customFormat="1" ht="14.45" hidden="1" customHeight="1" x14ac:dyDescent="0.2">
      <c r="B31" s="31"/>
      <c r="F31" s="23" t="s">
        <v>33</v>
      </c>
      <c r="L31" s="303">
        <v>0.2</v>
      </c>
      <c r="M31" s="304"/>
      <c r="N31" s="304"/>
      <c r="O31" s="304"/>
      <c r="P31" s="304"/>
      <c r="W31" s="305">
        <f>ROUND(BB94, 2)</f>
        <v>0</v>
      </c>
      <c r="X31" s="304"/>
      <c r="Y31" s="304"/>
      <c r="Z31" s="304"/>
      <c r="AA31" s="304"/>
      <c r="AB31" s="304"/>
      <c r="AC31" s="304"/>
      <c r="AD31" s="304"/>
      <c r="AE31" s="304"/>
      <c r="AK31" s="305">
        <v>0</v>
      </c>
      <c r="AL31" s="304"/>
      <c r="AM31" s="304"/>
      <c r="AN31" s="304"/>
      <c r="AO31" s="304"/>
      <c r="AR31" s="31"/>
    </row>
    <row r="32" spans="1:71" s="3" customFormat="1" ht="14.45" hidden="1" customHeight="1" x14ac:dyDescent="0.2">
      <c r="B32" s="31"/>
      <c r="F32" s="23" t="s">
        <v>34</v>
      </c>
      <c r="L32" s="303">
        <v>0.2</v>
      </c>
      <c r="M32" s="304"/>
      <c r="N32" s="304"/>
      <c r="O32" s="304"/>
      <c r="P32" s="304"/>
      <c r="W32" s="305">
        <f>ROUND(BC94, 2)</f>
        <v>0</v>
      </c>
      <c r="X32" s="304"/>
      <c r="Y32" s="304"/>
      <c r="Z32" s="304"/>
      <c r="AA32" s="304"/>
      <c r="AB32" s="304"/>
      <c r="AC32" s="304"/>
      <c r="AD32" s="304"/>
      <c r="AE32" s="304"/>
      <c r="AK32" s="305">
        <v>0</v>
      </c>
      <c r="AL32" s="304"/>
      <c r="AM32" s="304"/>
      <c r="AN32" s="304"/>
      <c r="AO32" s="304"/>
      <c r="AR32" s="31"/>
    </row>
    <row r="33" spans="1:57" s="3" customFormat="1" ht="14.45" hidden="1" customHeight="1" x14ac:dyDescent="0.2">
      <c r="B33" s="31"/>
      <c r="F33" s="23" t="s">
        <v>35</v>
      </c>
      <c r="L33" s="303">
        <v>0</v>
      </c>
      <c r="M33" s="304"/>
      <c r="N33" s="304"/>
      <c r="O33" s="304"/>
      <c r="P33" s="304"/>
      <c r="W33" s="305">
        <f>ROUND(BD94, 2)</f>
        <v>0</v>
      </c>
      <c r="X33" s="304"/>
      <c r="Y33" s="304"/>
      <c r="Z33" s="304"/>
      <c r="AA33" s="304"/>
      <c r="AB33" s="304"/>
      <c r="AC33" s="304"/>
      <c r="AD33" s="304"/>
      <c r="AE33" s="304"/>
      <c r="AK33" s="305">
        <v>0</v>
      </c>
      <c r="AL33" s="304"/>
      <c r="AM33" s="304"/>
      <c r="AN33" s="304"/>
      <c r="AO33" s="304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317" t="s">
        <v>38</v>
      </c>
      <c r="Y35" s="315"/>
      <c r="Z35" s="315"/>
      <c r="AA35" s="315"/>
      <c r="AB35" s="315"/>
      <c r="AC35" s="34"/>
      <c r="AD35" s="34"/>
      <c r="AE35" s="34"/>
      <c r="AF35" s="34"/>
      <c r="AG35" s="34"/>
      <c r="AH35" s="34"/>
      <c r="AI35" s="34"/>
      <c r="AJ35" s="34"/>
      <c r="AK35" s="314">
        <f>SUM(AK26:AK33)</f>
        <v>0</v>
      </c>
      <c r="AL35" s="315"/>
      <c r="AM35" s="315"/>
      <c r="AN35" s="315"/>
      <c r="AO35" s="316"/>
      <c r="AP35" s="32"/>
      <c r="AQ35" s="32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 x14ac:dyDescent="0.2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5"/>
      <c r="C84" s="23" t="s">
        <v>10</v>
      </c>
      <c r="L84" s="4">
        <f>K5</f>
        <v>0</v>
      </c>
      <c r="AR84" s="45"/>
    </row>
    <row r="85" spans="1:91" s="5" customFormat="1" ht="36.950000000000003" customHeight="1" x14ac:dyDescent="0.2">
      <c r="B85" s="46"/>
      <c r="C85" s="47" t="s">
        <v>11</v>
      </c>
      <c r="L85" s="284" t="str">
        <f>K6</f>
        <v>Prestavba školníckeho bytu na triedu MŠ na MŠ Pifflova, Bratislava</v>
      </c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R85" s="46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/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15</v>
      </c>
      <c r="AJ87" s="26"/>
      <c r="AK87" s="26"/>
      <c r="AL87" s="26"/>
      <c r="AM87" s="286" t="str">
        <f>IF(AN8= "","",AN8)</f>
        <v/>
      </c>
      <c r="AN87" s="286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16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Mestská časť Bratislava - Petržalka, Kutlíkova 17, Bratislava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287" t="str">
        <f>IF(E17="","",E17)</f>
        <v xml:space="preserve"> </v>
      </c>
      <c r="AN89" s="288"/>
      <c r="AO89" s="288"/>
      <c r="AP89" s="288"/>
      <c r="AQ89" s="26"/>
      <c r="AR89" s="27"/>
      <c r="AS89" s="289" t="s">
        <v>46</v>
      </c>
      <c r="AT89" s="29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 x14ac:dyDescent="0.2">
      <c r="A90" s="26"/>
      <c r="B90" s="27"/>
      <c r="C90" s="23" t="s">
        <v>19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287"/>
      <c r="AN90" s="288"/>
      <c r="AO90" s="288"/>
      <c r="AP90" s="288"/>
      <c r="AQ90" s="26"/>
      <c r="AR90" s="27"/>
      <c r="AS90" s="291"/>
      <c r="AT90" s="29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91"/>
      <c r="AT91" s="29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 x14ac:dyDescent="0.2">
      <c r="A92" s="26"/>
      <c r="B92" s="27"/>
      <c r="C92" s="293" t="s">
        <v>47</v>
      </c>
      <c r="D92" s="294"/>
      <c r="E92" s="294"/>
      <c r="F92" s="294"/>
      <c r="G92" s="294"/>
      <c r="H92" s="54"/>
      <c r="I92" s="295" t="s">
        <v>48</v>
      </c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7" t="s">
        <v>49</v>
      </c>
      <c r="AH92" s="294"/>
      <c r="AI92" s="294"/>
      <c r="AJ92" s="294"/>
      <c r="AK92" s="294"/>
      <c r="AL92" s="294"/>
      <c r="AM92" s="294"/>
      <c r="AN92" s="295" t="s">
        <v>50</v>
      </c>
      <c r="AO92" s="294"/>
      <c r="AP92" s="296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 x14ac:dyDescent="0.2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301">
        <f>ROUND(SUM(AG95:AG99),2)</f>
        <v>0</v>
      </c>
      <c r="AH94" s="301"/>
      <c r="AI94" s="301"/>
      <c r="AJ94" s="301"/>
      <c r="AK94" s="301"/>
      <c r="AL94" s="301"/>
      <c r="AM94" s="301"/>
      <c r="AN94" s="302">
        <f t="shared" ref="AN94:AN99" si="0">SUM(AG94,AT94)</f>
        <v>0</v>
      </c>
      <c r="AO94" s="302"/>
      <c r="AP94" s="302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2190.6498999999999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 x14ac:dyDescent="0.2">
      <c r="A95" s="73" t="s">
        <v>70</v>
      </c>
      <c r="B95" s="74"/>
      <c r="C95" s="75"/>
      <c r="D95" s="300" t="s">
        <v>71</v>
      </c>
      <c r="E95" s="300"/>
      <c r="F95" s="300"/>
      <c r="G95" s="300"/>
      <c r="H95" s="300"/>
      <c r="I95" s="76"/>
      <c r="J95" s="300" t="s">
        <v>72</v>
      </c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298">
        <f>'01 - BLOK C - DJ 55'!J32</f>
        <v>0</v>
      </c>
      <c r="AH95" s="299"/>
      <c r="AI95" s="299"/>
      <c r="AJ95" s="299"/>
      <c r="AK95" s="299"/>
      <c r="AL95" s="299"/>
      <c r="AM95" s="299"/>
      <c r="AN95" s="298">
        <f t="shared" si="0"/>
        <v>0</v>
      </c>
      <c r="AO95" s="299"/>
      <c r="AP95" s="299"/>
      <c r="AQ95" s="77" t="s">
        <v>73</v>
      </c>
      <c r="AR95" s="74"/>
      <c r="AS95" s="78">
        <v>0</v>
      </c>
      <c r="AT95" s="79">
        <f t="shared" si="1"/>
        <v>0</v>
      </c>
      <c r="AU95" s="80">
        <f>'01 - BLOK C - DJ 55'!P137</f>
        <v>922.80443961000003</v>
      </c>
      <c r="AV95" s="79">
        <f>'01 - BLOK C - DJ 55'!J35</f>
        <v>0</v>
      </c>
      <c r="AW95" s="79">
        <f>'01 - BLOK C - DJ 55'!J36</f>
        <v>0</v>
      </c>
      <c r="AX95" s="79">
        <f>'01 - BLOK C - DJ 55'!J37</f>
        <v>0</v>
      </c>
      <c r="AY95" s="79">
        <f>'01 - BLOK C - DJ 55'!J38</f>
        <v>0</v>
      </c>
      <c r="AZ95" s="79">
        <f>'01 - BLOK C - DJ 55'!F35</f>
        <v>0</v>
      </c>
      <c r="BA95" s="79">
        <f>'01 - BLOK C - DJ 55'!F36</f>
        <v>0</v>
      </c>
      <c r="BB95" s="79">
        <f>'01 - BLOK C - DJ 55'!F37</f>
        <v>0</v>
      </c>
      <c r="BC95" s="79">
        <f>'01 - BLOK C - DJ 55'!F38</f>
        <v>0</v>
      </c>
      <c r="BD95" s="81">
        <f>'01 - BLOK C - DJ 55'!F39</f>
        <v>0</v>
      </c>
      <c r="BT95" s="82" t="s">
        <v>74</v>
      </c>
      <c r="BV95" s="82" t="s">
        <v>68</v>
      </c>
      <c r="BW95" s="82" t="s">
        <v>75</v>
      </c>
      <c r="BX95" s="82" t="s">
        <v>4</v>
      </c>
      <c r="CL95" s="82" t="s">
        <v>1</v>
      </c>
      <c r="CM95" s="82" t="s">
        <v>66</v>
      </c>
    </row>
    <row r="96" spans="1:91" s="7" customFormat="1" ht="16.5" customHeight="1" x14ac:dyDescent="0.2">
      <c r="A96" s="73" t="s">
        <v>70</v>
      </c>
      <c r="B96" s="74"/>
      <c r="C96" s="75"/>
      <c r="D96" s="300" t="s">
        <v>76</v>
      </c>
      <c r="E96" s="300"/>
      <c r="F96" s="300"/>
      <c r="G96" s="300"/>
      <c r="H96" s="300"/>
      <c r="I96" s="76"/>
      <c r="J96" s="300" t="s">
        <v>77</v>
      </c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298">
        <f>'02 - Elektroinštalácia'!J32</f>
        <v>0</v>
      </c>
      <c r="AH96" s="299"/>
      <c r="AI96" s="299"/>
      <c r="AJ96" s="299"/>
      <c r="AK96" s="299"/>
      <c r="AL96" s="299"/>
      <c r="AM96" s="299"/>
      <c r="AN96" s="298">
        <f t="shared" si="0"/>
        <v>0</v>
      </c>
      <c r="AO96" s="299"/>
      <c r="AP96" s="299"/>
      <c r="AQ96" s="77" t="s">
        <v>73</v>
      </c>
      <c r="AR96" s="74"/>
      <c r="AS96" s="78">
        <v>0</v>
      </c>
      <c r="AT96" s="79">
        <f t="shared" si="1"/>
        <v>0</v>
      </c>
      <c r="AU96" s="80">
        <f>'02 - Elektroinštalácia'!P126</f>
        <v>822.1305000000001</v>
      </c>
      <c r="AV96" s="79">
        <f>'02 - Elektroinštalácia'!J35</f>
        <v>0</v>
      </c>
      <c r="AW96" s="79">
        <f>'02 - Elektroinštalácia'!J36</f>
        <v>0</v>
      </c>
      <c r="AX96" s="79">
        <f>'02 - Elektroinštalácia'!J37</f>
        <v>0</v>
      </c>
      <c r="AY96" s="79">
        <f>'02 - Elektroinštalácia'!J38</f>
        <v>0</v>
      </c>
      <c r="AZ96" s="79">
        <f>'02 - Elektroinštalácia'!F35</f>
        <v>0</v>
      </c>
      <c r="BA96" s="79">
        <f>'02 - Elektroinštalácia'!F36</f>
        <v>0</v>
      </c>
      <c r="BB96" s="79">
        <f>'02 - Elektroinštalácia'!F37</f>
        <v>0</v>
      </c>
      <c r="BC96" s="79">
        <f>'02 - Elektroinštalácia'!F38</f>
        <v>0</v>
      </c>
      <c r="BD96" s="81">
        <f>'02 - Elektroinštalácia'!F39</f>
        <v>0</v>
      </c>
      <c r="BT96" s="82" t="s">
        <v>74</v>
      </c>
      <c r="BV96" s="82" t="s">
        <v>68</v>
      </c>
      <c r="BW96" s="82" t="s">
        <v>78</v>
      </c>
      <c r="BX96" s="82" t="s">
        <v>4</v>
      </c>
      <c r="CL96" s="82" t="s">
        <v>1</v>
      </c>
      <c r="CM96" s="82" t="s">
        <v>66</v>
      </c>
    </row>
    <row r="97" spans="1:91" s="7" customFormat="1" ht="16.5" customHeight="1" x14ac:dyDescent="0.2">
      <c r="A97" s="73" t="s">
        <v>70</v>
      </c>
      <c r="B97" s="74"/>
      <c r="C97" s="75"/>
      <c r="D97" s="300" t="s">
        <v>79</v>
      </c>
      <c r="E97" s="300"/>
      <c r="F97" s="300"/>
      <c r="G97" s="300"/>
      <c r="H97" s="300"/>
      <c r="I97" s="76"/>
      <c r="J97" s="300" t="s">
        <v>80</v>
      </c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298">
        <f>'03 - Zdravotechnika'!J32</f>
        <v>0</v>
      </c>
      <c r="AH97" s="299"/>
      <c r="AI97" s="299"/>
      <c r="AJ97" s="299"/>
      <c r="AK97" s="299"/>
      <c r="AL97" s="299"/>
      <c r="AM97" s="299"/>
      <c r="AN97" s="298">
        <f t="shared" si="0"/>
        <v>0</v>
      </c>
      <c r="AO97" s="299"/>
      <c r="AP97" s="299"/>
      <c r="AQ97" s="77" t="s">
        <v>73</v>
      </c>
      <c r="AR97" s="74"/>
      <c r="AS97" s="78">
        <v>0</v>
      </c>
      <c r="AT97" s="79">
        <f t="shared" si="1"/>
        <v>0</v>
      </c>
      <c r="AU97" s="80">
        <f>'03 - Zdravotechnika'!P132</f>
        <v>112.12785135999999</v>
      </c>
      <c r="AV97" s="79">
        <f>'03 - Zdravotechnika'!J35</f>
        <v>0</v>
      </c>
      <c r="AW97" s="79">
        <f>'03 - Zdravotechnika'!J36</f>
        <v>0</v>
      </c>
      <c r="AX97" s="79">
        <f>'03 - Zdravotechnika'!J37</f>
        <v>0</v>
      </c>
      <c r="AY97" s="79">
        <f>'03 - Zdravotechnika'!J38</f>
        <v>0</v>
      </c>
      <c r="AZ97" s="79">
        <f>'03 - Zdravotechnika'!F35</f>
        <v>0</v>
      </c>
      <c r="BA97" s="79">
        <f>'03 - Zdravotechnika'!F36</f>
        <v>0</v>
      </c>
      <c r="BB97" s="79">
        <f>'03 - Zdravotechnika'!F37</f>
        <v>0</v>
      </c>
      <c r="BC97" s="79">
        <f>'03 - Zdravotechnika'!F38</f>
        <v>0</v>
      </c>
      <c r="BD97" s="81">
        <f>'03 - Zdravotechnika'!F39</f>
        <v>0</v>
      </c>
      <c r="BT97" s="82" t="s">
        <v>74</v>
      </c>
      <c r="BV97" s="82" t="s">
        <v>68</v>
      </c>
      <c r="BW97" s="82" t="s">
        <v>81</v>
      </c>
      <c r="BX97" s="82" t="s">
        <v>4</v>
      </c>
      <c r="CL97" s="82" t="s">
        <v>1</v>
      </c>
      <c r="CM97" s="82" t="s">
        <v>66</v>
      </c>
    </row>
    <row r="98" spans="1:91" s="7" customFormat="1" ht="16.5" customHeight="1" x14ac:dyDescent="0.2">
      <c r="A98" s="73" t="s">
        <v>70</v>
      </c>
      <c r="B98" s="74"/>
      <c r="C98" s="75"/>
      <c r="D98" s="300" t="s">
        <v>82</v>
      </c>
      <c r="E98" s="300"/>
      <c r="F98" s="300"/>
      <c r="G98" s="300"/>
      <c r="H98" s="300"/>
      <c r="I98" s="76"/>
      <c r="J98" s="300" t="s">
        <v>83</v>
      </c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298">
        <f>'04 - Vzduchotechnika'!J32</f>
        <v>0</v>
      </c>
      <c r="AH98" s="299"/>
      <c r="AI98" s="299"/>
      <c r="AJ98" s="299"/>
      <c r="AK98" s="299"/>
      <c r="AL98" s="299"/>
      <c r="AM98" s="299"/>
      <c r="AN98" s="298">
        <f t="shared" si="0"/>
        <v>0</v>
      </c>
      <c r="AO98" s="299"/>
      <c r="AP98" s="299"/>
      <c r="AQ98" s="77" t="s">
        <v>73</v>
      </c>
      <c r="AR98" s="74"/>
      <c r="AS98" s="78">
        <v>0</v>
      </c>
      <c r="AT98" s="79">
        <f t="shared" si="1"/>
        <v>0</v>
      </c>
      <c r="AU98" s="80">
        <f>'04 - Vzduchotechnika'!P127</f>
        <v>27.992206200000002</v>
      </c>
      <c r="AV98" s="79">
        <f>'04 - Vzduchotechnika'!J35</f>
        <v>0</v>
      </c>
      <c r="AW98" s="79">
        <f>'04 - Vzduchotechnika'!J36</f>
        <v>0</v>
      </c>
      <c r="AX98" s="79">
        <f>'04 - Vzduchotechnika'!J37</f>
        <v>0</v>
      </c>
      <c r="AY98" s="79">
        <f>'04 - Vzduchotechnika'!J38</f>
        <v>0</v>
      </c>
      <c r="AZ98" s="79">
        <f>'04 - Vzduchotechnika'!F35</f>
        <v>0</v>
      </c>
      <c r="BA98" s="79">
        <f>'04 - Vzduchotechnika'!F36</f>
        <v>0</v>
      </c>
      <c r="BB98" s="79">
        <f>'04 - Vzduchotechnika'!F37</f>
        <v>0</v>
      </c>
      <c r="BC98" s="79">
        <f>'04 - Vzduchotechnika'!F38</f>
        <v>0</v>
      </c>
      <c r="BD98" s="81">
        <f>'04 - Vzduchotechnika'!F39</f>
        <v>0</v>
      </c>
      <c r="BT98" s="82" t="s">
        <v>74</v>
      </c>
      <c r="BV98" s="82" t="s">
        <v>68</v>
      </c>
      <c r="BW98" s="82" t="s">
        <v>84</v>
      </c>
      <c r="BX98" s="82" t="s">
        <v>4</v>
      </c>
      <c r="CL98" s="82" t="s">
        <v>1</v>
      </c>
      <c r="CM98" s="82" t="s">
        <v>66</v>
      </c>
    </row>
    <row r="99" spans="1:91" s="7" customFormat="1" ht="16.5" customHeight="1" x14ac:dyDescent="0.2">
      <c r="A99" s="73" t="s">
        <v>70</v>
      </c>
      <c r="B99" s="74"/>
      <c r="C99" s="75"/>
      <c r="D99" s="300" t="s">
        <v>85</v>
      </c>
      <c r="E99" s="300"/>
      <c r="F99" s="300"/>
      <c r="G99" s="300"/>
      <c r="H99" s="300"/>
      <c r="I99" s="76"/>
      <c r="J99" s="300" t="s">
        <v>86</v>
      </c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298">
        <f>'06 - Vykurovanie'!J32</f>
        <v>0</v>
      </c>
      <c r="AH99" s="299"/>
      <c r="AI99" s="299"/>
      <c r="AJ99" s="299"/>
      <c r="AK99" s="299"/>
      <c r="AL99" s="299"/>
      <c r="AM99" s="299"/>
      <c r="AN99" s="298">
        <f t="shared" si="0"/>
        <v>0</v>
      </c>
      <c r="AO99" s="299"/>
      <c r="AP99" s="299"/>
      <c r="AQ99" s="77" t="s">
        <v>73</v>
      </c>
      <c r="AR99" s="74"/>
      <c r="AS99" s="83">
        <v>0</v>
      </c>
      <c r="AT99" s="84">
        <f t="shared" si="1"/>
        <v>0</v>
      </c>
      <c r="AU99" s="85">
        <f>'06 - Vykurovanie'!P129</f>
        <v>305.59490600000004</v>
      </c>
      <c r="AV99" s="84">
        <f>'06 - Vykurovanie'!J35</f>
        <v>0</v>
      </c>
      <c r="AW99" s="84">
        <f>'06 - Vykurovanie'!J36</f>
        <v>0</v>
      </c>
      <c r="AX99" s="84">
        <f>'06 - Vykurovanie'!J37</f>
        <v>0</v>
      </c>
      <c r="AY99" s="84">
        <f>'06 - Vykurovanie'!J38</f>
        <v>0</v>
      </c>
      <c r="AZ99" s="84">
        <f>'06 - Vykurovanie'!F35</f>
        <v>0</v>
      </c>
      <c r="BA99" s="84">
        <f>'06 - Vykurovanie'!F36</f>
        <v>0</v>
      </c>
      <c r="BB99" s="84">
        <f>'06 - Vykurovanie'!F37</f>
        <v>0</v>
      </c>
      <c r="BC99" s="84">
        <f>'06 - Vykurovanie'!F38</f>
        <v>0</v>
      </c>
      <c r="BD99" s="86">
        <f>'06 - Vykurovanie'!F39</f>
        <v>0</v>
      </c>
      <c r="BT99" s="82" t="s">
        <v>74</v>
      </c>
      <c r="BV99" s="82" t="s">
        <v>68</v>
      </c>
      <c r="BW99" s="82" t="s">
        <v>87</v>
      </c>
      <c r="BX99" s="82" t="s">
        <v>4</v>
      </c>
      <c r="CL99" s="82" t="s">
        <v>1</v>
      </c>
      <c r="CM99" s="82" t="s">
        <v>66</v>
      </c>
    </row>
    <row r="100" spans="1:91" s="2" customFormat="1" ht="30" customHeight="1" x14ac:dyDescent="0.2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91" s="2" customFormat="1" ht="6.95" customHeight="1" x14ac:dyDescent="0.2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27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</sheetData>
  <mergeCells count="56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BLOK C - DJ 55'!C2" display="/"/>
    <hyperlink ref="A96" location="'02 - Elektroinštalácia'!C2" display="/"/>
    <hyperlink ref="A97" location="'03 - Zdravotechnika'!C2" display="/"/>
    <hyperlink ref="A98" location="'04 - Vzduchotechnika'!C2" display="/"/>
    <hyperlink ref="A99" location="'06 - Vykurova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7"/>
  <sheetViews>
    <sheetView showGridLines="0" workbookViewId="0">
      <selection activeCell="D24" sqref="D24:E2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313" t="s">
        <v>5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4" t="s">
        <v>75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319" t="str">
        <f>'Rekapitulácia stavby'!K6</f>
        <v>Prestavba školníckeho bytu na triedu MŠ na MŠ Pifflova, Bratislava</v>
      </c>
      <c r="F7" s="320"/>
      <c r="G7" s="320"/>
      <c r="H7" s="320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84" t="s">
        <v>90</v>
      </c>
      <c r="F9" s="318"/>
      <c r="G9" s="318"/>
      <c r="H9" s="318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940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306" t="str">
        <f>'Rekapitulácia stavby'!E14</f>
        <v xml:space="preserve"> </v>
      </c>
      <c r="F18" s="306"/>
      <c r="G18" s="306"/>
      <c r="H18" s="306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309" t="s">
        <v>1</v>
      </c>
      <c r="F27" s="309"/>
      <c r="G27" s="309"/>
      <c r="H27" s="30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J114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ROUND((SUM(BE114:BE117) + SUM(BE137:BE216)),  2)</f>
        <v>0</v>
      </c>
      <c r="G35" s="26"/>
      <c r="H35" s="26"/>
      <c r="I35" s="97">
        <v>0.2</v>
      </c>
      <c r="J35" s="96">
        <f>ROUND(((SUM(BE114:BE117) + SUM(BE137:BE216))*I35),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ROUND((SUM(BF114:BF117) + SUM(BF137:BF216)),  2)</f>
        <v>0</v>
      </c>
      <c r="G36" s="26"/>
      <c r="H36" s="26"/>
      <c r="I36" s="97">
        <v>0.2</v>
      </c>
      <c r="J36" s="96">
        <f>ROUND(((SUM(BF114:BF117) + SUM(BF137:BF216))*I36),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ROUND((SUM(BG114:BG117) + SUM(BG137:BG216)),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ROUND((SUM(BH114:BH117) + SUM(BH137:BH216)),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ROUND((SUM(BI114:BI117) + SUM(BI137:BI216)),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319" t="str">
        <f>E7</f>
        <v>Prestavba školníckeho bytu na triedu MŠ na MŠ Pifflova, Bratislava</v>
      </c>
      <c r="F85" s="320"/>
      <c r="G85" s="320"/>
      <c r="H85" s="32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84" t="str">
        <f>E9</f>
        <v>01 - BLOK C - DJ 55</v>
      </c>
      <c r="F87" s="318"/>
      <c r="G87" s="318"/>
      <c r="H87" s="318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J137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31" s="9" customFormat="1" ht="24.95" customHeight="1" x14ac:dyDescent="0.2">
      <c r="B97" s="109"/>
      <c r="D97" s="110" t="s">
        <v>98</v>
      </c>
      <c r="E97" s="111"/>
      <c r="F97" s="111"/>
      <c r="G97" s="111"/>
      <c r="H97" s="111"/>
      <c r="I97" s="111"/>
      <c r="J97" s="112">
        <f>J138</f>
        <v>0</v>
      </c>
      <c r="L97" s="109"/>
    </row>
    <row r="98" spans="1:31" s="10" customFormat="1" ht="19.899999999999999" customHeight="1" x14ac:dyDescent="0.2">
      <c r="B98" s="113"/>
      <c r="D98" s="114" t="s">
        <v>99</v>
      </c>
      <c r="E98" s="115"/>
      <c r="F98" s="115"/>
      <c r="G98" s="115"/>
      <c r="H98" s="115"/>
      <c r="I98" s="115"/>
      <c r="J98" s="116">
        <f>J139</f>
        <v>0</v>
      </c>
      <c r="L98" s="113"/>
    </row>
    <row r="99" spans="1:31" s="10" customFormat="1" ht="19.899999999999999" customHeight="1" x14ac:dyDescent="0.2">
      <c r="B99" s="113"/>
      <c r="D99" s="114" t="s">
        <v>100</v>
      </c>
      <c r="E99" s="115"/>
      <c r="F99" s="115"/>
      <c r="G99" s="115"/>
      <c r="H99" s="115"/>
      <c r="I99" s="115"/>
      <c r="J99" s="116">
        <f>J141</f>
        <v>0</v>
      </c>
      <c r="L99" s="113"/>
    </row>
    <row r="100" spans="1:31" s="10" customFormat="1" ht="19.899999999999999" customHeight="1" x14ac:dyDescent="0.2">
      <c r="B100" s="113"/>
      <c r="D100" s="114" t="s">
        <v>101</v>
      </c>
      <c r="E100" s="115"/>
      <c r="F100" s="115"/>
      <c r="G100" s="115"/>
      <c r="H100" s="115"/>
      <c r="I100" s="115"/>
      <c r="J100" s="116">
        <f>J146</f>
        <v>0</v>
      </c>
      <c r="L100" s="113"/>
    </row>
    <row r="101" spans="1:31" s="10" customFormat="1" ht="19.899999999999999" customHeight="1" x14ac:dyDescent="0.2">
      <c r="B101" s="113"/>
      <c r="D101" s="114" t="s">
        <v>102</v>
      </c>
      <c r="E101" s="115"/>
      <c r="F101" s="115"/>
      <c r="G101" s="115"/>
      <c r="H101" s="115"/>
      <c r="I101" s="115"/>
      <c r="J101" s="116">
        <f>J160</f>
        <v>0</v>
      </c>
      <c r="L101" s="113"/>
    </row>
    <row r="102" spans="1:31" s="10" customFormat="1" ht="19.899999999999999" customHeight="1" x14ac:dyDescent="0.2">
      <c r="B102" s="113"/>
      <c r="D102" s="114" t="s">
        <v>103</v>
      </c>
      <c r="E102" s="115"/>
      <c r="F102" s="115"/>
      <c r="G102" s="115"/>
      <c r="H102" s="115"/>
      <c r="I102" s="115"/>
      <c r="J102" s="116">
        <f>J173</f>
        <v>0</v>
      </c>
      <c r="L102" s="113"/>
    </row>
    <row r="103" spans="1:31" s="9" customFormat="1" ht="24.95" customHeight="1" x14ac:dyDescent="0.2">
      <c r="B103" s="109"/>
      <c r="D103" s="110" t="s">
        <v>104</v>
      </c>
      <c r="E103" s="111"/>
      <c r="F103" s="111"/>
      <c r="G103" s="111"/>
      <c r="H103" s="111"/>
      <c r="I103" s="111"/>
      <c r="J103" s="112">
        <f>J175</f>
        <v>0</v>
      </c>
      <c r="L103" s="109"/>
    </row>
    <row r="104" spans="1:31" s="10" customFormat="1" ht="19.899999999999999" customHeight="1" x14ac:dyDescent="0.2">
      <c r="B104" s="113"/>
      <c r="D104" s="114" t="s">
        <v>105</v>
      </c>
      <c r="E104" s="115"/>
      <c r="F104" s="115"/>
      <c r="G104" s="115"/>
      <c r="H104" s="115"/>
      <c r="I104" s="115"/>
      <c r="J104" s="116">
        <f>J176</f>
        <v>0</v>
      </c>
      <c r="L104" s="113"/>
    </row>
    <row r="105" spans="1:31" s="10" customFormat="1" ht="19.899999999999999" customHeight="1" x14ac:dyDescent="0.2">
      <c r="B105" s="113"/>
      <c r="D105" s="114" t="s">
        <v>106</v>
      </c>
      <c r="E105" s="115"/>
      <c r="F105" s="115"/>
      <c r="G105" s="115"/>
      <c r="H105" s="115"/>
      <c r="I105" s="115"/>
      <c r="J105" s="116">
        <f>J185</f>
        <v>0</v>
      </c>
      <c r="L105" s="113"/>
    </row>
    <row r="106" spans="1:31" s="10" customFormat="1" ht="19.899999999999999" customHeight="1" x14ac:dyDescent="0.2">
      <c r="B106" s="113"/>
      <c r="D106" s="114" t="s">
        <v>107</v>
      </c>
      <c r="E106" s="115"/>
      <c r="F106" s="115"/>
      <c r="G106" s="115"/>
      <c r="H106" s="115"/>
      <c r="I106" s="115"/>
      <c r="J106" s="116">
        <f>J193</f>
        <v>0</v>
      </c>
      <c r="L106" s="113"/>
    </row>
    <row r="107" spans="1:31" s="10" customFormat="1" ht="19.899999999999999" customHeight="1" x14ac:dyDescent="0.2">
      <c r="B107" s="113"/>
      <c r="D107" s="114" t="s">
        <v>108</v>
      </c>
      <c r="E107" s="115"/>
      <c r="F107" s="115"/>
      <c r="G107" s="115"/>
      <c r="H107" s="115"/>
      <c r="I107" s="115"/>
      <c r="J107" s="116">
        <f>J196</f>
        <v>0</v>
      </c>
      <c r="L107" s="113"/>
    </row>
    <row r="108" spans="1:31" s="10" customFormat="1" ht="19.899999999999999" customHeight="1" x14ac:dyDescent="0.2">
      <c r="B108" s="113"/>
      <c r="D108" s="114" t="s">
        <v>109</v>
      </c>
      <c r="E108" s="115"/>
      <c r="F108" s="115"/>
      <c r="G108" s="115"/>
      <c r="H108" s="115"/>
      <c r="I108" s="115"/>
      <c r="J108" s="116">
        <f>J201</f>
        <v>0</v>
      </c>
      <c r="L108" s="113"/>
    </row>
    <row r="109" spans="1:31" s="10" customFormat="1" ht="19.899999999999999" customHeight="1" x14ac:dyDescent="0.2">
      <c r="B109" s="113"/>
      <c r="D109" s="114" t="s">
        <v>110</v>
      </c>
      <c r="E109" s="115"/>
      <c r="F109" s="115"/>
      <c r="G109" s="115"/>
      <c r="H109" s="115"/>
      <c r="I109" s="115"/>
      <c r="J109" s="116">
        <f>J205</f>
        <v>0</v>
      </c>
      <c r="L109" s="113"/>
    </row>
    <row r="110" spans="1:31" s="10" customFormat="1" ht="19.899999999999999" customHeight="1" x14ac:dyDescent="0.2">
      <c r="B110" s="113"/>
      <c r="D110" s="114" t="s">
        <v>111</v>
      </c>
      <c r="E110" s="115"/>
      <c r="F110" s="115"/>
      <c r="G110" s="115"/>
      <c r="H110" s="115"/>
      <c r="I110" s="115"/>
      <c r="J110" s="116">
        <f>J210</f>
        <v>0</v>
      </c>
      <c r="L110" s="113"/>
    </row>
    <row r="111" spans="1:31" s="10" customFormat="1" ht="19.899999999999999" customHeight="1" x14ac:dyDescent="0.2">
      <c r="B111" s="113"/>
      <c r="D111" s="114" t="s">
        <v>112</v>
      </c>
      <c r="E111" s="115"/>
      <c r="F111" s="115"/>
      <c r="G111" s="115"/>
      <c r="H111" s="115"/>
      <c r="I111" s="115"/>
      <c r="J111" s="116">
        <f>J214</f>
        <v>0</v>
      </c>
      <c r="L111" s="113"/>
    </row>
    <row r="112" spans="1:31" s="2" customFormat="1" ht="21.7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9.25" customHeight="1" x14ac:dyDescent="0.2">
      <c r="A114" s="26"/>
      <c r="B114" s="27"/>
      <c r="C114" s="108" t="s">
        <v>113</v>
      </c>
      <c r="D114" s="26"/>
      <c r="E114" s="26"/>
      <c r="F114" s="26"/>
      <c r="G114" s="26"/>
      <c r="H114" s="26"/>
      <c r="I114" s="26"/>
      <c r="J114" s="117">
        <f>ROUND(J115 + J116,2)</f>
        <v>0</v>
      </c>
      <c r="K114" s="26"/>
      <c r="L114" s="36"/>
      <c r="N114" s="118" t="s">
        <v>30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8" customHeight="1" x14ac:dyDescent="0.2">
      <c r="A115" s="26"/>
      <c r="B115" s="119"/>
      <c r="C115" s="120"/>
      <c r="D115" s="321" t="s">
        <v>114</v>
      </c>
      <c r="E115" s="321"/>
      <c r="F115" s="321"/>
      <c r="G115" s="120"/>
      <c r="H115" s="120"/>
      <c r="I115" s="120"/>
      <c r="J115" s="121"/>
      <c r="K115" s="120"/>
      <c r="L115" s="122"/>
      <c r="M115" s="123"/>
      <c r="N115" s="124" t="s">
        <v>32</v>
      </c>
      <c r="O115" s="123"/>
      <c r="P115" s="123"/>
      <c r="Q115" s="123"/>
      <c r="R115" s="123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5" t="s">
        <v>115</v>
      </c>
      <c r="AZ115" s="123"/>
      <c r="BA115" s="123"/>
      <c r="BB115" s="123"/>
      <c r="BC115" s="123"/>
      <c r="BD115" s="123"/>
      <c r="BE115" s="126">
        <f>IF(N115="základná",J115,0)</f>
        <v>0</v>
      </c>
      <c r="BF115" s="126">
        <f>IF(N115="znížená",J115,0)</f>
        <v>0</v>
      </c>
      <c r="BG115" s="126">
        <f>IF(N115="zákl. prenesená",J115,0)</f>
        <v>0</v>
      </c>
      <c r="BH115" s="126">
        <f>IF(N115="zníž. prenesená",J115,0)</f>
        <v>0</v>
      </c>
      <c r="BI115" s="126">
        <f>IF(N115="nulová",J115,0)</f>
        <v>0</v>
      </c>
      <c r="BJ115" s="125" t="s">
        <v>116</v>
      </c>
      <c r="BK115" s="123"/>
      <c r="BL115" s="123"/>
      <c r="BM115" s="123"/>
    </row>
    <row r="116" spans="1:65" s="2" customFormat="1" ht="18" customHeight="1" x14ac:dyDescent="0.2">
      <c r="A116" s="26"/>
      <c r="B116" s="119"/>
      <c r="C116" s="120"/>
      <c r="D116" s="321" t="s">
        <v>117</v>
      </c>
      <c r="E116" s="321"/>
      <c r="F116" s="321"/>
      <c r="G116" s="120"/>
      <c r="H116" s="120"/>
      <c r="I116" s="120"/>
      <c r="J116" s="121"/>
      <c r="K116" s="120"/>
      <c r="L116" s="122"/>
      <c r="M116" s="123"/>
      <c r="N116" s="124" t="s">
        <v>32</v>
      </c>
      <c r="O116" s="123"/>
      <c r="P116" s="123"/>
      <c r="Q116" s="123"/>
      <c r="R116" s="123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5" t="s">
        <v>115</v>
      </c>
      <c r="AZ116" s="123"/>
      <c r="BA116" s="123"/>
      <c r="BB116" s="123"/>
      <c r="BC116" s="123"/>
      <c r="BD116" s="123"/>
      <c r="BE116" s="126">
        <f>IF(N116="základná",J116,0)</f>
        <v>0</v>
      </c>
      <c r="BF116" s="126">
        <f>IF(N116="znížená",J116,0)</f>
        <v>0</v>
      </c>
      <c r="BG116" s="126">
        <f>IF(N116="zákl. prenesená",J116,0)</f>
        <v>0</v>
      </c>
      <c r="BH116" s="126">
        <f>IF(N116="zníž. prenesená",J116,0)</f>
        <v>0</v>
      </c>
      <c r="BI116" s="126">
        <f>IF(N116="nulová",J116,0)</f>
        <v>0</v>
      </c>
      <c r="BJ116" s="125" t="s">
        <v>116</v>
      </c>
      <c r="BK116" s="123"/>
      <c r="BL116" s="123"/>
      <c r="BM116" s="123"/>
    </row>
    <row r="117" spans="1:65" s="2" customFormat="1" ht="18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29.25" customHeight="1" x14ac:dyDescent="0.2">
      <c r="A118" s="26"/>
      <c r="B118" s="27"/>
      <c r="C118" s="127" t="s">
        <v>118</v>
      </c>
      <c r="D118" s="98"/>
      <c r="E118" s="98"/>
      <c r="F118" s="98"/>
      <c r="G118" s="98"/>
      <c r="H118" s="98"/>
      <c r="I118" s="98"/>
      <c r="J118" s="128">
        <f>ROUND(J96+J114,2)</f>
        <v>0</v>
      </c>
      <c r="K118" s="98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5" customHeight="1" x14ac:dyDescent="0.2">
      <c r="A119" s="26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3" spans="1:65" s="2" customFormat="1" ht="6.95" customHeight="1" x14ac:dyDescent="0.2">
      <c r="A123" s="26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2" customFormat="1" ht="24.95" customHeight="1" x14ac:dyDescent="0.2">
      <c r="A124" s="26"/>
      <c r="B124" s="27"/>
      <c r="C124" s="18" t="s">
        <v>119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5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5" s="2" customFormat="1" ht="12" customHeight="1" x14ac:dyDescent="0.2">
      <c r="A126" s="26"/>
      <c r="B126" s="27"/>
      <c r="C126" s="23" t="s">
        <v>11</v>
      </c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5" s="2" customFormat="1" ht="26.25" customHeight="1" x14ac:dyDescent="0.2">
      <c r="A127" s="26"/>
      <c r="B127" s="27"/>
      <c r="C127" s="26"/>
      <c r="D127" s="26"/>
      <c r="E127" s="319" t="str">
        <f>E7</f>
        <v>Prestavba školníckeho bytu na triedu MŠ na MŠ Pifflova, Bratislava</v>
      </c>
      <c r="F127" s="320"/>
      <c r="G127" s="320"/>
      <c r="H127" s="320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65" s="2" customFormat="1" ht="12" customHeight="1" x14ac:dyDescent="0.2">
      <c r="A128" s="26"/>
      <c r="B128" s="27"/>
      <c r="C128" s="23" t="s">
        <v>89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 x14ac:dyDescent="0.2">
      <c r="A129" s="26"/>
      <c r="B129" s="27"/>
      <c r="C129" s="26"/>
      <c r="D129" s="26"/>
      <c r="E129" s="284" t="str">
        <f>E9</f>
        <v>01 - BLOK C - DJ 55</v>
      </c>
      <c r="F129" s="318"/>
      <c r="G129" s="318"/>
      <c r="H129" s="318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 x14ac:dyDescent="0.2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 x14ac:dyDescent="0.2">
      <c r="A131" s="26"/>
      <c r="B131" s="27"/>
      <c r="C131" s="23" t="s">
        <v>14</v>
      </c>
      <c r="D131" s="26"/>
      <c r="E131" s="26"/>
      <c r="F131" s="21">
        <f>F12</f>
        <v>0</v>
      </c>
      <c r="G131" s="26"/>
      <c r="H131" s="26"/>
      <c r="I131" s="23" t="s">
        <v>15</v>
      </c>
      <c r="J131" s="49" t="str">
        <f>IF(J12="","",J12)</f>
        <v/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 x14ac:dyDescent="0.2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2" customHeight="1" x14ac:dyDescent="0.2">
      <c r="A133" s="26"/>
      <c r="B133" s="27"/>
      <c r="C133" s="23" t="s">
        <v>16</v>
      </c>
      <c r="D133" s="26"/>
      <c r="E133" s="26"/>
      <c r="F133" s="21" t="str">
        <f>E15</f>
        <v>Mestská časť Bratislava - Petržalka, Kutlíkova 17, Bratislava</v>
      </c>
      <c r="G133" s="26"/>
      <c r="H133" s="26"/>
      <c r="I133" s="23" t="s">
        <v>21</v>
      </c>
      <c r="J133" s="24" t="str">
        <f>E21</f>
        <v xml:space="preserve"> 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 x14ac:dyDescent="0.2">
      <c r="A134" s="26"/>
      <c r="B134" s="27"/>
      <c r="C134" s="23" t="s">
        <v>19</v>
      </c>
      <c r="D134" s="26"/>
      <c r="E134" s="26"/>
      <c r="F134" s="21" t="str">
        <f>IF(E18="","",E18)</f>
        <v xml:space="preserve"> </v>
      </c>
      <c r="G134" s="26"/>
      <c r="H134" s="26"/>
      <c r="I134" s="23" t="s">
        <v>24</v>
      </c>
      <c r="J134" s="24">
        <f>E24</f>
        <v>0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 x14ac:dyDescent="0.2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 x14ac:dyDescent="0.2">
      <c r="A136" s="129"/>
      <c r="B136" s="130"/>
      <c r="C136" s="131" t="s">
        <v>120</v>
      </c>
      <c r="D136" s="132" t="s">
        <v>51</v>
      </c>
      <c r="E136" s="132" t="s">
        <v>47</v>
      </c>
      <c r="F136" s="132" t="s">
        <v>48</v>
      </c>
      <c r="G136" s="132" t="s">
        <v>121</v>
      </c>
      <c r="H136" s="132" t="s">
        <v>122</v>
      </c>
      <c r="I136" s="132" t="s">
        <v>123</v>
      </c>
      <c r="J136" s="133" t="s">
        <v>95</v>
      </c>
      <c r="K136" s="134" t="s">
        <v>124</v>
      </c>
      <c r="L136" s="135"/>
      <c r="M136" s="56" t="s">
        <v>1</v>
      </c>
      <c r="N136" s="57" t="s">
        <v>30</v>
      </c>
      <c r="O136" s="57" t="s">
        <v>125</v>
      </c>
      <c r="P136" s="57" t="s">
        <v>126</v>
      </c>
      <c r="Q136" s="57" t="s">
        <v>127</v>
      </c>
      <c r="R136" s="57" t="s">
        <v>128</v>
      </c>
      <c r="S136" s="57" t="s">
        <v>129</v>
      </c>
      <c r="T136" s="58" t="s">
        <v>130</v>
      </c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</row>
    <row r="137" spans="1:65" s="2" customFormat="1" ht="22.9" customHeight="1" x14ac:dyDescent="0.25">
      <c r="A137" s="26"/>
      <c r="B137" s="27"/>
      <c r="C137" s="63" t="s">
        <v>91</v>
      </c>
      <c r="D137" s="26"/>
      <c r="E137" s="26"/>
      <c r="F137" s="26"/>
      <c r="G137" s="26"/>
      <c r="H137" s="26"/>
      <c r="I137" s="26"/>
      <c r="J137" s="136">
        <f>BK137</f>
        <v>0</v>
      </c>
      <c r="K137" s="26"/>
      <c r="L137" s="27"/>
      <c r="M137" s="59"/>
      <c r="N137" s="50"/>
      <c r="O137" s="60"/>
      <c r="P137" s="137">
        <f>P138+P175</f>
        <v>922.80443961000003</v>
      </c>
      <c r="Q137" s="60"/>
      <c r="R137" s="137">
        <f>R138+R175</f>
        <v>30.896046313268002</v>
      </c>
      <c r="S137" s="60"/>
      <c r="T137" s="138">
        <f>T138+T175</f>
        <v>72.593760000000003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65</v>
      </c>
      <c r="AU137" s="14" t="s">
        <v>97</v>
      </c>
      <c r="BK137" s="139">
        <f>BK138+BK175</f>
        <v>0</v>
      </c>
    </row>
    <row r="138" spans="1:65" s="12" customFormat="1" ht="25.9" customHeight="1" x14ac:dyDescent="0.2">
      <c r="B138" s="140"/>
      <c r="D138" s="141" t="s">
        <v>65</v>
      </c>
      <c r="E138" s="142" t="s">
        <v>131</v>
      </c>
      <c r="F138" s="142" t="s">
        <v>132</v>
      </c>
      <c r="J138" s="143">
        <f>BK138</f>
        <v>0</v>
      </c>
      <c r="L138" s="140"/>
      <c r="M138" s="144"/>
      <c r="N138" s="145"/>
      <c r="O138" s="145"/>
      <c r="P138" s="146">
        <f>P139+P141+P146+P160+P173</f>
        <v>635.78419250000002</v>
      </c>
      <c r="Q138" s="145"/>
      <c r="R138" s="146">
        <f>R139+R141+R146+R160+R173</f>
        <v>26.650208880468</v>
      </c>
      <c r="S138" s="145"/>
      <c r="T138" s="147">
        <f>T139+T141+T146+T160+T173</f>
        <v>72.593760000000003</v>
      </c>
      <c r="AR138" s="141" t="s">
        <v>74</v>
      </c>
      <c r="AT138" s="148" t="s">
        <v>65</v>
      </c>
      <c r="AU138" s="148" t="s">
        <v>66</v>
      </c>
      <c r="AY138" s="141" t="s">
        <v>133</v>
      </c>
      <c r="BK138" s="149">
        <f>BK139+BK141+BK146+BK160+BK173</f>
        <v>0</v>
      </c>
    </row>
    <row r="139" spans="1:65" s="12" customFormat="1" ht="22.9" customHeight="1" x14ac:dyDescent="0.2">
      <c r="B139" s="140"/>
      <c r="D139" s="141" t="s">
        <v>65</v>
      </c>
      <c r="E139" s="150" t="s">
        <v>74</v>
      </c>
      <c r="F139" s="150" t="s">
        <v>134</v>
      </c>
      <c r="J139" s="151">
        <f>BK139</f>
        <v>0</v>
      </c>
      <c r="L139" s="140"/>
      <c r="M139" s="144"/>
      <c r="N139" s="145"/>
      <c r="O139" s="145"/>
      <c r="P139" s="146">
        <f>P140</f>
        <v>29.905847999999999</v>
      </c>
      <c r="Q139" s="145"/>
      <c r="R139" s="146">
        <f>R140</f>
        <v>0</v>
      </c>
      <c r="S139" s="145"/>
      <c r="T139" s="147">
        <f>T140</f>
        <v>0</v>
      </c>
      <c r="AR139" s="141" t="s">
        <v>74</v>
      </c>
      <c r="AT139" s="148" t="s">
        <v>65</v>
      </c>
      <c r="AU139" s="148" t="s">
        <v>74</v>
      </c>
      <c r="AY139" s="141" t="s">
        <v>133</v>
      </c>
      <c r="BK139" s="149">
        <f>BK140</f>
        <v>0</v>
      </c>
    </row>
    <row r="140" spans="1:65" s="2" customFormat="1" ht="33" customHeight="1" x14ac:dyDescent="0.2">
      <c r="A140" s="26"/>
      <c r="B140" s="119"/>
      <c r="C140" s="152" t="s">
        <v>74</v>
      </c>
      <c r="D140" s="152" t="s">
        <v>135</v>
      </c>
      <c r="E140" s="153" t="s">
        <v>136</v>
      </c>
      <c r="F140" s="154" t="s">
        <v>137</v>
      </c>
      <c r="G140" s="155" t="s">
        <v>138</v>
      </c>
      <c r="H140" s="156">
        <v>4.1040000000000001</v>
      </c>
      <c r="I140" s="156"/>
      <c r="J140" s="156">
        <f>ROUND(I140*H140,3)</f>
        <v>0</v>
      </c>
      <c r="K140" s="157"/>
      <c r="L140" s="27"/>
      <c r="M140" s="158" t="s">
        <v>1</v>
      </c>
      <c r="N140" s="159" t="s">
        <v>32</v>
      </c>
      <c r="O140" s="160">
        <v>7.2869999999999999</v>
      </c>
      <c r="P140" s="160">
        <f>O140*H140</f>
        <v>29.905847999999999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139</v>
      </c>
      <c r="AT140" s="162" t="s">
        <v>135</v>
      </c>
      <c r="AU140" s="162" t="s">
        <v>116</v>
      </c>
      <c r="AY140" s="14" t="s">
        <v>133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4" t="s">
        <v>116</v>
      </c>
      <c r="BK140" s="164">
        <f>ROUND(I140*H140,3)</f>
        <v>0</v>
      </c>
      <c r="BL140" s="14" t="s">
        <v>139</v>
      </c>
      <c r="BM140" s="162" t="s">
        <v>116</v>
      </c>
    </row>
    <row r="141" spans="1:65" s="12" customFormat="1" ht="22.9" customHeight="1" x14ac:dyDescent="0.2">
      <c r="B141" s="140"/>
      <c r="D141" s="141" t="s">
        <v>65</v>
      </c>
      <c r="E141" s="150" t="s">
        <v>140</v>
      </c>
      <c r="F141" s="150" t="s">
        <v>141</v>
      </c>
      <c r="J141" s="151">
        <f>BK141</f>
        <v>0</v>
      </c>
      <c r="L141" s="140"/>
      <c r="M141" s="144"/>
      <c r="N141" s="145"/>
      <c r="O141" s="145"/>
      <c r="P141" s="146">
        <f>SUM(P142:P145)</f>
        <v>26.592003000000002</v>
      </c>
      <c r="Q141" s="145"/>
      <c r="R141" s="146">
        <f>SUM(R142:R145)</f>
        <v>4.9142057100000001</v>
      </c>
      <c r="S141" s="145"/>
      <c r="T141" s="147">
        <f>SUM(T142:T145)</f>
        <v>0</v>
      </c>
      <c r="AR141" s="141" t="s">
        <v>74</v>
      </c>
      <c r="AT141" s="148" t="s">
        <v>65</v>
      </c>
      <c r="AU141" s="148" t="s">
        <v>74</v>
      </c>
      <c r="AY141" s="141" t="s">
        <v>133</v>
      </c>
      <c r="BK141" s="149">
        <f>SUM(BK142:BK145)</f>
        <v>0</v>
      </c>
    </row>
    <row r="142" spans="1:65" s="2" customFormat="1" ht="21.75" customHeight="1" x14ac:dyDescent="0.2">
      <c r="A142" s="26"/>
      <c r="B142" s="119"/>
      <c r="C142" s="152" t="s">
        <v>116</v>
      </c>
      <c r="D142" s="152" t="s">
        <v>135</v>
      </c>
      <c r="E142" s="153" t="s">
        <v>142</v>
      </c>
      <c r="F142" s="154" t="s">
        <v>143</v>
      </c>
      <c r="G142" s="155" t="s">
        <v>144</v>
      </c>
      <c r="H142" s="156">
        <v>3</v>
      </c>
      <c r="I142" s="156"/>
      <c r="J142" s="156">
        <f>ROUND(I142*H142,3)</f>
        <v>0</v>
      </c>
      <c r="K142" s="157"/>
      <c r="L142" s="27"/>
      <c r="M142" s="158" t="s">
        <v>1</v>
      </c>
      <c r="N142" s="159" t="s">
        <v>32</v>
      </c>
      <c r="O142" s="160">
        <v>0.14818000000000001</v>
      </c>
      <c r="P142" s="160">
        <f>O142*H142</f>
        <v>0.44454000000000005</v>
      </c>
      <c r="Q142" s="160">
        <v>2.397003E-2</v>
      </c>
      <c r="R142" s="160">
        <f>Q142*H142</f>
        <v>7.1910089999999996E-2</v>
      </c>
      <c r="S142" s="160">
        <v>0</v>
      </c>
      <c r="T142" s="161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139</v>
      </c>
      <c r="AT142" s="162" t="s">
        <v>135</v>
      </c>
      <c r="AU142" s="162" t="s">
        <v>116</v>
      </c>
      <c r="AY142" s="14" t="s">
        <v>133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116</v>
      </c>
      <c r="BK142" s="164">
        <f>ROUND(I142*H142,3)</f>
        <v>0</v>
      </c>
      <c r="BL142" s="14" t="s">
        <v>139</v>
      </c>
      <c r="BM142" s="162" t="s">
        <v>139</v>
      </c>
    </row>
    <row r="143" spans="1:65" s="2" customFormat="1" ht="33" customHeight="1" x14ac:dyDescent="0.2">
      <c r="A143" s="26"/>
      <c r="B143" s="119"/>
      <c r="C143" s="152" t="s">
        <v>140</v>
      </c>
      <c r="D143" s="152" t="s">
        <v>135</v>
      </c>
      <c r="E143" s="153" t="s">
        <v>145</v>
      </c>
      <c r="F143" s="154" t="s">
        <v>146</v>
      </c>
      <c r="G143" s="155" t="s">
        <v>147</v>
      </c>
      <c r="H143" s="156">
        <v>18.600000000000001</v>
      </c>
      <c r="I143" s="156"/>
      <c r="J143" s="156">
        <f>ROUND(I143*H143,3)</f>
        <v>0</v>
      </c>
      <c r="K143" s="157"/>
      <c r="L143" s="27"/>
      <c r="M143" s="158" t="s">
        <v>1</v>
      </c>
      <c r="N143" s="159" t="s">
        <v>32</v>
      </c>
      <c r="O143" s="160">
        <v>0.47283999999999998</v>
      </c>
      <c r="P143" s="160">
        <f>O143*H143</f>
        <v>8.7948240000000002</v>
      </c>
      <c r="Q143" s="160">
        <v>7.4232999999999993E-2</v>
      </c>
      <c r="R143" s="160">
        <f>Q143*H143</f>
        <v>1.3807338</v>
      </c>
      <c r="S143" s="160">
        <v>0</v>
      </c>
      <c r="T143" s="16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139</v>
      </c>
      <c r="AT143" s="162" t="s">
        <v>135</v>
      </c>
      <c r="AU143" s="162" t="s">
        <v>116</v>
      </c>
      <c r="AY143" s="14" t="s">
        <v>133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4" t="s">
        <v>116</v>
      </c>
      <c r="BK143" s="164">
        <f>ROUND(I143*H143,3)</f>
        <v>0</v>
      </c>
      <c r="BL143" s="14" t="s">
        <v>139</v>
      </c>
      <c r="BM143" s="162" t="s">
        <v>148</v>
      </c>
    </row>
    <row r="144" spans="1:65" s="2" customFormat="1" ht="33" customHeight="1" x14ac:dyDescent="0.2">
      <c r="A144" s="26"/>
      <c r="B144" s="119"/>
      <c r="C144" s="152" t="s">
        <v>139</v>
      </c>
      <c r="D144" s="152" t="s">
        <v>135</v>
      </c>
      <c r="E144" s="153" t="s">
        <v>149</v>
      </c>
      <c r="F144" s="154" t="s">
        <v>150</v>
      </c>
      <c r="G144" s="155" t="s">
        <v>147</v>
      </c>
      <c r="H144" s="156">
        <v>29.64</v>
      </c>
      <c r="I144" s="156"/>
      <c r="J144" s="156">
        <f>ROUND(I144*H144,3)</f>
        <v>0</v>
      </c>
      <c r="K144" s="157"/>
      <c r="L144" s="27"/>
      <c r="M144" s="158" t="s">
        <v>1</v>
      </c>
      <c r="N144" s="159" t="s">
        <v>32</v>
      </c>
      <c r="O144" s="160">
        <v>0.48135</v>
      </c>
      <c r="P144" s="160">
        <f>O144*H144</f>
        <v>14.267214000000001</v>
      </c>
      <c r="Q144" s="160">
        <v>9.3141749999999995E-2</v>
      </c>
      <c r="R144" s="160">
        <f>Q144*H144</f>
        <v>2.76072147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139</v>
      </c>
      <c r="AT144" s="162" t="s">
        <v>135</v>
      </c>
      <c r="AU144" s="162" t="s">
        <v>116</v>
      </c>
      <c r="AY144" s="14" t="s">
        <v>133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116</v>
      </c>
      <c r="BK144" s="164">
        <f>ROUND(I144*H144,3)</f>
        <v>0</v>
      </c>
      <c r="BL144" s="14" t="s">
        <v>139</v>
      </c>
      <c r="BM144" s="162" t="s">
        <v>151</v>
      </c>
    </row>
    <row r="145" spans="1:65" s="2" customFormat="1" ht="33" customHeight="1" x14ac:dyDescent="0.2">
      <c r="A145" s="26"/>
      <c r="B145" s="119"/>
      <c r="C145" s="152" t="s">
        <v>152</v>
      </c>
      <c r="D145" s="152" t="s">
        <v>135</v>
      </c>
      <c r="E145" s="153" t="s">
        <v>153</v>
      </c>
      <c r="F145" s="154" t="s">
        <v>154</v>
      </c>
      <c r="G145" s="155" t="s">
        <v>147</v>
      </c>
      <c r="H145" s="156">
        <v>6.3</v>
      </c>
      <c r="I145" s="156"/>
      <c r="J145" s="156">
        <f>ROUND(I145*H145,3)</f>
        <v>0</v>
      </c>
      <c r="K145" s="157"/>
      <c r="L145" s="27"/>
      <c r="M145" s="158" t="s">
        <v>1</v>
      </c>
      <c r="N145" s="159" t="s">
        <v>32</v>
      </c>
      <c r="O145" s="160">
        <v>0.48975000000000002</v>
      </c>
      <c r="P145" s="160">
        <f>O145*H145</f>
        <v>3.0854249999999999</v>
      </c>
      <c r="Q145" s="160">
        <v>0.1112445</v>
      </c>
      <c r="R145" s="160">
        <f>Q145*H145</f>
        <v>0.70084035</v>
      </c>
      <c r="S145" s="160">
        <v>0</v>
      </c>
      <c r="T145" s="161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139</v>
      </c>
      <c r="AT145" s="162" t="s">
        <v>135</v>
      </c>
      <c r="AU145" s="162" t="s">
        <v>116</v>
      </c>
      <c r="AY145" s="14" t="s">
        <v>133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4" t="s">
        <v>116</v>
      </c>
      <c r="BK145" s="164">
        <f>ROUND(I145*H145,3)</f>
        <v>0</v>
      </c>
      <c r="BL145" s="14" t="s">
        <v>139</v>
      </c>
      <c r="BM145" s="162" t="s">
        <v>155</v>
      </c>
    </row>
    <row r="146" spans="1:65" s="12" customFormat="1" ht="22.9" customHeight="1" x14ac:dyDescent="0.2">
      <c r="B146" s="140"/>
      <c r="D146" s="141" t="s">
        <v>65</v>
      </c>
      <c r="E146" s="150" t="s">
        <v>148</v>
      </c>
      <c r="F146" s="150" t="s">
        <v>156</v>
      </c>
      <c r="J146" s="151">
        <f>BK146</f>
        <v>0</v>
      </c>
      <c r="L146" s="140"/>
      <c r="M146" s="144"/>
      <c r="N146" s="145"/>
      <c r="O146" s="145"/>
      <c r="P146" s="146">
        <f>SUM(P147:P159)</f>
        <v>251.70818077999996</v>
      </c>
      <c r="Q146" s="145"/>
      <c r="R146" s="146">
        <f>SUM(R147:R159)</f>
        <v>21.728115640467998</v>
      </c>
      <c r="S146" s="145"/>
      <c r="T146" s="147">
        <f>SUM(T147:T159)</f>
        <v>0</v>
      </c>
      <c r="AR146" s="141" t="s">
        <v>74</v>
      </c>
      <c r="AT146" s="148" t="s">
        <v>65</v>
      </c>
      <c r="AU146" s="148" t="s">
        <v>74</v>
      </c>
      <c r="AY146" s="141" t="s">
        <v>133</v>
      </c>
      <c r="BK146" s="149">
        <f>SUM(BK147:BK159)</f>
        <v>0</v>
      </c>
    </row>
    <row r="147" spans="1:65" s="2" customFormat="1" ht="21.75" customHeight="1" x14ac:dyDescent="0.2">
      <c r="A147" s="26"/>
      <c r="B147" s="119"/>
      <c r="C147" s="152" t="s">
        <v>148</v>
      </c>
      <c r="D147" s="152" t="s">
        <v>135</v>
      </c>
      <c r="E147" s="153" t="s">
        <v>157</v>
      </c>
      <c r="F147" s="154" t="s">
        <v>158</v>
      </c>
      <c r="G147" s="155" t="s">
        <v>147</v>
      </c>
      <c r="H147" s="156">
        <v>160.97</v>
      </c>
      <c r="I147" s="156"/>
      <c r="J147" s="156">
        <f t="shared" ref="J147:J159" si="0">ROUND(I147*H147,3)</f>
        <v>0</v>
      </c>
      <c r="K147" s="157"/>
      <c r="L147" s="27"/>
      <c r="M147" s="158" t="s">
        <v>1</v>
      </c>
      <c r="N147" s="159" t="s">
        <v>32</v>
      </c>
      <c r="O147" s="160">
        <v>0</v>
      </c>
      <c r="P147" s="160">
        <f t="shared" ref="P147:P159" si="1">O147*H147</f>
        <v>0</v>
      </c>
      <c r="Q147" s="160">
        <v>0</v>
      </c>
      <c r="R147" s="160">
        <f t="shared" ref="R147:R159" si="2">Q147*H147</f>
        <v>0</v>
      </c>
      <c r="S147" s="160">
        <v>0</v>
      </c>
      <c r="T147" s="161">
        <f t="shared" ref="T147:T159" si="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139</v>
      </c>
      <c r="AT147" s="162" t="s">
        <v>135</v>
      </c>
      <c r="AU147" s="162" t="s">
        <v>116</v>
      </c>
      <c r="AY147" s="14" t="s">
        <v>133</v>
      </c>
      <c r="BE147" s="163">
        <f t="shared" ref="BE147:BE159" si="4">IF(N147="základná",J147,0)</f>
        <v>0</v>
      </c>
      <c r="BF147" s="163">
        <f t="shared" ref="BF147:BF159" si="5">IF(N147="znížená",J147,0)</f>
        <v>0</v>
      </c>
      <c r="BG147" s="163">
        <f t="shared" ref="BG147:BG159" si="6">IF(N147="zákl. prenesená",J147,0)</f>
        <v>0</v>
      </c>
      <c r="BH147" s="163">
        <f t="shared" ref="BH147:BH159" si="7">IF(N147="zníž. prenesená",J147,0)</f>
        <v>0</v>
      </c>
      <c r="BI147" s="163">
        <f t="shared" ref="BI147:BI159" si="8">IF(N147="nulová",J147,0)</f>
        <v>0</v>
      </c>
      <c r="BJ147" s="14" t="s">
        <v>116</v>
      </c>
      <c r="BK147" s="164">
        <f t="shared" ref="BK147:BK159" si="9">ROUND(I147*H147,3)</f>
        <v>0</v>
      </c>
      <c r="BL147" s="14" t="s">
        <v>139</v>
      </c>
      <c r="BM147" s="162" t="s">
        <v>159</v>
      </c>
    </row>
    <row r="148" spans="1:65" s="2" customFormat="1" ht="33" customHeight="1" x14ac:dyDescent="0.2">
      <c r="A148" s="26"/>
      <c r="B148" s="119"/>
      <c r="C148" s="152" t="s">
        <v>160</v>
      </c>
      <c r="D148" s="152" t="s">
        <v>135</v>
      </c>
      <c r="E148" s="153" t="s">
        <v>161</v>
      </c>
      <c r="F148" s="154" t="s">
        <v>162</v>
      </c>
      <c r="G148" s="155" t="s">
        <v>147</v>
      </c>
      <c r="H148" s="156">
        <v>160.97</v>
      </c>
      <c r="I148" s="156"/>
      <c r="J148" s="156">
        <f t="shared" si="0"/>
        <v>0</v>
      </c>
      <c r="K148" s="157"/>
      <c r="L148" s="27"/>
      <c r="M148" s="158" t="s">
        <v>1</v>
      </c>
      <c r="N148" s="159" t="s">
        <v>32</v>
      </c>
      <c r="O148" s="160">
        <v>0.11203</v>
      </c>
      <c r="P148" s="160">
        <f t="shared" si="1"/>
        <v>18.033469100000001</v>
      </c>
      <c r="Q148" s="160">
        <v>1.4999999999999999E-4</v>
      </c>
      <c r="R148" s="160">
        <f t="shared" si="2"/>
        <v>2.4145499999999997E-2</v>
      </c>
      <c r="S148" s="160">
        <v>0</v>
      </c>
      <c r="T148" s="161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139</v>
      </c>
      <c r="AT148" s="162" t="s">
        <v>135</v>
      </c>
      <c r="AU148" s="162" t="s">
        <v>116</v>
      </c>
      <c r="AY148" s="14" t="s">
        <v>133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4" t="s">
        <v>116</v>
      </c>
      <c r="BK148" s="164">
        <f t="shared" si="9"/>
        <v>0</v>
      </c>
      <c r="BL148" s="14" t="s">
        <v>139</v>
      </c>
      <c r="BM148" s="162" t="s">
        <v>163</v>
      </c>
    </row>
    <row r="149" spans="1:65" s="2" customFormat="1" ht="16.5" customHeight="1" x14ac:dyDescent="0.2">
      <c r="A149" s="26"/>
      <c r="B149" s="119"/>
      <c r="C149" s="152" t="s">
        <v>151</v>
      </c>
      <c r="D149" s="152" t="s">
        <v>135</v>
      </c>
      <c r="E149" s="153" t="s">
        <v>164</v>
      </c>
      <c r="F149" s="154" t="s">
        <v>165</v>
      </c>
      <c r="G149" s="155" t="s">
        <v>147</v>
      </c>
      <c r="H149" s="156">
        <v>160.97</v>
      </c>
      <c r="I149" s="156"/>
      <c r="J149" s="156">
        <f t="shared" si="0"/>
        <v>0</v>
      </c>
      <c r="K149" s="157"/>
      <c r="L149" s="27"/>
      <c r="M149" s="158" t="s">
        <v>1</v>
      </c>
      <c r="N149" s="159" t="s">
        <v>32</v>
      </c>
      <c r="O149" s="160">
        <v>0.36326999999999998</v>
      </c>
      <c r="P149" s="160">
        <f t="shared" si="1"/>
        <v>58.475571899999998</v>
      </c>
      <c r="Q149" s="160">
        <v>1.32E-3</v>
      </c>
      <c r="R149" s="160">
        <f t="shared" si="2"/>
        <v>0.21248039999999999</v>
      </c>
      <c r="S149" s="160">
        <v>0</v>
      </c>
      <c r="T149" s="161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139</v>
      </c>
      <c r="AT149" s="162" t="s">
        <v>135</v>
      </c>
      <c r="AU149" s="162" t="s">
        <v>116</v>
      </c>
      <c r="AY149" s="14" t="s">
        <v>133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4" t="s">
        <v>116</v>
      </c>
      <c r="BK149" s="164">
        <f t="shared" si="9"/>
        <v>0</v>
      </c>
      <c r="BL149" s="14" t="s">
        <v>139</v>
      </c>
      <c r="BM149" s="162" t="s">
        <v>166</v>
      </c>
    </row>
    <row r="150" spans="1:65" s="2" customFormat="1" ht="21.75" customHeight="1" x14ac:dyDescent="0.2">
      <c r="A150" s="26"/>
      <c r="B150" s="119"/>
      <c r="C150" s="152" t="s">
        <v>167</v>
      </c>
      <c r="D150" s="152" t="s">
        <v>135</v>
      </c>
      <c r="E150" s="153" t="s">
        <v>168</v>
      </c>
      <c r="F150" s="154" t="s">
        <v>169</v>
      </c>
      <c r="G150" s="155" t="s">
        <v>147</v>
      </c>
      <c r="H150" s="156">
        <v>351.69</v>
      </c>
      <c r="I150" s="156"/>
      <c r="J150" s="156">
        <f t="shared" si="0"/>
        <v>0</v>
      </c>
      <c r="K150" s="157"/>
      <c r="L150" s="27"/>
      <c r="M150" s="158" t="s">
        <v>1</v>
      </c>
      <c r="N150" s="159" t="s">
        <v>32</v>
      </c>
      <c r="O150" s="160">
        <v>0</v>
      </c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139</v>
      </c>
      <c r="AT150" s="162" t="s">
        <v>135</v>
      </c>
      <c r="AU150" s="162" t="s">
        <v>116</v>
      </c>
      <c r="AY150" s="14" t="s">
        <v>133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4" t="s">
        <v>116</v>
      </c>
      <c r="BK150" s="164">
        <f t="shared" si="9"/>
        <v>0</v>
      </c>
      <c r="BL150" s="14" t="s">
        <v>139</v>
      </c>
      <c r="BM150" s="162" t="s">
        <v>170</v>
      </c>
    </row>
    <row r="151" spans="1:65" s="2" customFormat="1" ht="16.5" customHeight="1" x14ac:dyDescent="0.2">
      <c r="A151" s="26"/>
      <c r="B151" s="119"/>
      <c r="C151" s="152" t="s">
        <v>155</v>
      </c>
      <c r="D151" s="152" t="s">
        <v>135</v>
      </c>
      <c r="E151" s="153" t="s">
        <v>171</v>
      </c>
      <c r="F151" s="154" t="s">
        <v>172</v>
      </c>
      <c r="G151" s="155" t="s">
        <v>147</v>
      </c>
      <c r="H151" s="156">
        <v>286.82</v>
      </c>
      <c r="I151" s="156"/>
      <c r="J151" s="156">
        <f t="shared" si="0"/>
        <v>0</v>
      </c>
      <c r="K151" s="157"/>
      <c r="L151" s="27"/>
      <c r="M151" s="158" t="s">
        <v>1</v>
      </c>
      <c r="N151" s="159" t="s">
        <v>32</v>
      </c>
      <c r="O151" s="160">
        <v>0.27326</v>
      </c>
      <c r="P151" s="160">
        <f t="shared" si="1"/>
        <v>78.376433199999994</v>
      </c>
      <c r="Q151" s="160">
        <v>1.2600000000000001E-3</v>
      </c>
      <c r="R151" s="160">
        <f t="shared" si="2"/>
        <v>0.36139320000000003</v>
      </c>
      <c r="S151" s="160">
        <v>0</v>
      </c>
      <c r="T151" s="161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139</v>
      </c>
      <c r="AT151" s="162" t="s">
        <v>135</v>
      </c>
      <c r="AU151" s="162" t="s">
        <v>116</v>
      </c>
      <c r="AY151" s="14" t="s">
        <v>133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4" t="s">
        <v>116</v>
      </c>
      <c r="BK151" s="164">
        <f t="shared" si="9"/>
        <v>0</v>
      </c>
      <c r="BL151" s="14" t="s">
        <v>139</v>
      </c>
      <c r="BM151" s="162" t="s">
        <v>7</v>
      </c>
    </row>
    <row r="152" spans="1:65" s="2" customFormat="1" ht="21.75" customHeight="1" x14ac:dyDescent="0.2">
      <c r="A152" s="26"/>
      <c r="B152" s="119"/>
      <c r="C152" s="152" t="s">
        <v>173</v>
      </c>
      <c r="D152" s="152" t="s">
        <v>135</v>
      </c>
      <c r="E152" s="153" t="s">
        <v>174</v>
      </c>
      <c r="F152" s="154" t="s">
        <v>175</v>
      </c>
      <c r="G152" s="155" t="s">
        <v>138</v>
      </c>
      <c r="H152" s="156">
        <v>8.9149999999999991</v>
      </c>
      <c r="I152" s="156"/>
      <c r="J152" s="156">
        <f t="shared" si="0"/>
        <v>0</v>
      </c>
      <c r="K152" s="157"/>
      <c r="L152" s="27"/>
      <c r="M152" s="158" t="s">
        <v>1</v>
      </c>
      <c r="N152" s="159" t="s">
        <v>32</v>
      </c>
      <c r="O152" s="160">
        <v>3.1671</v>
      </c>
      <c r="P152" s="160">
        <f t="shared" si="1"/>
        <v>28.234696499999998</v>
      </c>
      <c r="Q152" s="160">
        <v>2.1940735</v>
      </c>
      <c r="R152" s="160">
        <f t="shared" si="2"/>
        <v>19.560165252499999</v>
      </c>
      <c r="S152" s="160">
        <v>0</v>
      </c>
      <c r="T152" s="161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139</v>
      </c>
      <c r="AT152" s="162" t="s">
        <v>135</v>
      </c>
      <c r="AU152" s="162" t="s">
        <v>116</v>
      </c>
      <c r="AY152" s="14" t="s">
        <v>133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4" t="s">
        <v>116</v>
      </c>
      <c r="BK152" s="164">
        <f t="shared" si="9"/>
        <v>0</v>
      </c>
      <c r="BL152" s="14" t="s">
        <v>139</v>
      </c>
      <c r="BM152" s="162" t="s">
        <v>176</v>
      </c>
    </row>
    <row r="153" spans="1:65" s="2" customFormat="1" ht="33" customHeight="1" x14ac:dyDescent="0.2">
      <c r="A153" s="26"/>
      <c r="B153" s="119"/>
      <c r="C153" s="152" t="s">
        <v>159</v>
      </c>
      <c r="D153" s="152" t="s">
        <v>135</v>
      </c>
      <c r="E153" s="153" t="s">
        <v>177</v>
      </c>
      <c r="F153" s="154" t="s">
        <v>178</v>
      </c>
      <c r="G153" s="155" t="s">
        <v>179</v>
      </c>
      <c r="H153" s="156">
        <v>0.44600000000000001</v>
      </c>
      <c r="I153" s="156"/>
      <c r="J153" s="156">
        <f t="shared" si="0"/>
        <v>0</v>
      </c>
      <c r="K153" s="157"/>
      <c r="L153" s="27"/>
      <c r="M153" s="158" t="s">
        <v>1</v>
      </c>
      <c r="N153" s="159" t="s">
        <v>32</v>
      </c>
      <c r="O153" s="160">
        <v>15.77178</v>
      </c>
      <c r="P153" s="160">
        <f t="shared" si="1"/>
        <v>7.0342138800000003</v>
      </c>
      <c r="Q153" s="160">
        <v>1.202961408</v>
      </c>
      <c r="R153" s="160">
        <f t="shared" si="2"/>
        <v>0.53652078796799996</v>
      </c>
      <c r="S153" s="160">
        <v>0</v>
      </c>
      <c r="T153" s="161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139</v>
      </c>
      <c r="AT153" s="162" t="s">
        <v>135</v>
      </c>
      <c r="AU153" s="162" t="s">
        <v>116</v>
      </c>
      <c r="AY153" s="14" t="s">
        <v>133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4" t="s">
        <v>116</v>
      </c>
      <c r="BK153" s="164">
        <f t="shared" si="9"/>
        <v>0</v>
      </c>
      <c r="BL153" s="14" t="s">
        <v>139</v>
      </c>
      <c r="BM153" s="162" t="s">
        <v>180</v>
      </c>
    </row>
    <row r="154" spans="1:65" s="2" customFormat="1" ht="21.75" customHeight="1" x14ac:dyDescent="0.2">
      <c r="A154" s="26"/>
      <c r="B154" s="119"/>
      <c r="C154" s="152" t="s">
        <v>181</v>
      </c>
      <c r="D154" s="152" t="s">
        <v>135</v>
      </c>
      <c r="E154" s="153" t="s">
        <v>182</v>
      </c>
      <c r="F154" s="154" t="s">
        <v>183</v>
      </c>
      <c r="G154" s="155" t="s">
        <v>147</v>
      </c>
      <c r="H154" s="156">
        <v>19.59</v>
      </c>
      <c r="I154" s="156"/>
      <c r="J154" s="156">
        <f t="shared" si="0"/>
        <v>0</v>
      </c>
      <c r="K154" s="157"/>
      <c r="L154" s="27"/>
      <c r="M154" s="158" t="s">
        <v>1</v>
      </c>
      <c r="N154" s="159" t="s">
        <v>32</v>
      </c>
      <c r="O154" s="160">
        <v>3.517E-2</v>
      </c>
      <c r="P154" s="160">
        <f t="shared" si="1"/>
        <v>0.68898029999999999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139</v>
      </c>
      <c r="AT154" s="162" t="s">
        <v>135</v>
      </c>
      <c r="AU154" s="162" t="s">
        <v>116</v>
      </c>
      <c r="AY154" s="14" t="s">
        <v>133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4" t="s">
        <v>116</v>
      </c>
      <c r="BK154" s="164">
        <f t="shared" si="9"/>
        <v>0</v>
      </c>
      <c r="BL154" s="14" t="s">
        <v>139</v>
      </c>
      <c r="BM154" s="162" t="s">
        <v>184</v>
      </c>
    </row>
    <row r="155" spans="1:65" s="2" customFormat="1" ht="21.75" customHeight="1" x14ac:dyDescent="0.2">
      <c r="A155" s="26"/>
      <c r="B155" s="119"/>
      <c r="C155" s="165" t="s">
        <v>163</v>
      </c>
      <c r="D155" s="165" t="s">
        <v>185</v>
      </c>
      <c r="E155" s="166" t="s">
        <v>186</v>
      </c>
      <c r="F155" s="167" t="s">
        <v>187</v>
      </c>
      <c r="G155" s="168" t="s">
        <v>188</v>
      </c>
      <c r="H155" s="169">
        <v>0.58799999999999997</v>
      </c>
      <c r="I155" s="169"/>
      <c r="J155" s="169">
        <f t="shared" si="0"/>
        <v>0</v>
      </c>
      <c r="K155" s="170"/>
      <c r="L155" s="171"/>
      <c r="M155" s="172" t="s">
        <v>1</v>
      </c>
      <c r="N155" s="173" t="s">
        <v>32</v>
      </c>
      <c r="O155" s="160">
        <v>0</v>
      </c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151</v>
      </c>
      <c r="AT155" s="162" t="s">
        <v>185</v>
      </c>
      <c r="AU155" s="162" t="s">
        <v>116</v>
      </c>
      <c r="AY155" s="14" t="s">
        <v>133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4" t="s">
        <v>116</v>
      </c>
      <c r="BK155" s="164">
        <f t="shared" si="9"/>
        <v>0</v>
      </c>
      <c r="BL155" s="14" t="s">
        <v>139</v>
      </c>
      <c r="BM155" s="162" t="s">
        <v>189</v>
      </c>
    </row>
    <row r="156" spans="1:65" s="2" customFormat="1" ht="16.5" customHeight="1" x14ac:dyDescent="0.2">
      <c r="A156" s="26"/>
      <c r="B156" s="119"/>
      <c r="C156" s="152" t="s">
        <v>190</v>
      </c>
      <c r="D156" s="152" t="s">
        <v>135</v>
      </c>
      <c r="E156" s="153" t="s">
        <v>191</v>
      </c>
      <c r="F156" s="154" t="s">
        <v>192</v>
      </c>
      <c r="G156" s="155" t="s">
        <v>147</v>
      </c>
      <c r="H156" s="156">
        <v>19.59</v>
      </c>
      <c r="I156" s="156"/>
      <c r="J156" s="156">
        <f t="shared" si="0"/>
        <v>0</v>
      </c>
      <c r="K156" s="157"/>
      <c r="L156" s="27"/>
      <c r="M156" s="158" t="s">
        <v>1</v>
      </c>
      <c r="N156" s="159" t="s">
        <v>32</v>
      </c>
      <c r="O156" s="160">
        <v>0.20100000000000001</v>
      </c>
      <c r="P156" s="160">
        <f t="shared" si="1"/>
        <v>3.9375900000000001</v>
      </c>
      <c r="Q156" s="160">
        <v>3.4680000000000002E-3</v>
      </c>
      <c r="R156" s="160">
        <f t="shared" si="2"/>
        <v>6.7938120000000005E-2</v>
      </c>
      <c r="S156" s="160">
        <v>0</v>
      </c>
      <c r="T156" s="161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139</v>
      </c>
      <c r="AT156" s="162" t="s">
        <v>135</v>
      </c>
      <c r="AU156" s="162" t="s">
        <v>116</v>
      </c>
      <c r="AY156" s="14" t="s">
        <v>133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4" t="s">
        <v>116</v>
      </c>
      <c r="BK156" s="164">
        <f t="shared" si="9"/>
        <v>0</v>
      </c>
      <c r="BL156" s="14" t="s">
        <v>139</v>
      </c>
      <c r="BM156" s="162" t="s">
        <v>193</v>
      </c>
    </row>
    <row r="157" spans="1:65" s="2" customFormat="1" ht="16.5" customHeight="1" x14ac:dyDescent="0.2">
      <c r="A157" s="26"/>
      <c r="B157" s="119"/>
      <c r="C157" s="152" t="s">
        <v>166</v>
      </c>
      <c r="D157" s="152" t="s">
        <v>135</v>
      </c>
      <c r="E157" s="153" t="s">
        <v>194</v>
      </c>
      <c r="F157" s="154" t="s">
        <v>195</v>
      </c>
      <c r="G157" s="155" t="s">
        <v>147</v>
      </c>
      <c r="H157" s="156">
        <v>158.69</v>
      </c>
      <c r="I157" s="156"/>
      <c r="J157" s="156">
        <f t="shared" si="0"/>
        <v>0</v>
      </c>
      <c r="K157" s="157"/>
      <c r="L157" s="27"/>
      <c r="M157" s="158" t="s">
        <v>1</v>
      </c>
      <c r="N157" s="159" t="s">
        <v>32</v>
      </c>
      <c r="O157" s="160">
        <v>0.20510999999999999</v>
      </c>
      <c r="P157" s="160">
        <f t="shared" si="1"/>
        <v>32.548905899999994</v>
      </c>
      <c r="Q157" s="160">
        <v>5.202E-3</v>
      </c>
      <c r="R157" s="160">
        <f t="shared" si="2"/>
        <v>0.82550537999999996</v>
      </c>
      <c r="S157" s="160">
        <v>0</v>
      </c>
      <c r="T157" s="161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139</v>
      </c>
      <c r="AT157" s="162" t="s">
        <v>135</v>
      </c>
      <c r="AU157" s="162" t="s">
        <v>116</v>
      </c>
      <c r="AY157" s="14" t="s">
        <v>133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4" t="s">
        <v>116</v>
      </c>
      <c r="BK157" s="164">
        <f t="shared" si="9"/>
        <v>0</v>
      </c>
      <c r="BL157" s="14" t="s">
        <v>139</v>
      </c>
      <c r="BM157" s="162" t="s">
        <v>196</v>
      </c>
    </row>
    <row r="158" spans="1:65" s="2" customFormat="1" ht="21.75" customHeight="1" x14ac:dyDescent="0.2">
      <c r="A158" s="26"/>
      <c r="B158" s="119"/>
      <c r="C158" s="152" t="s">
        <v>197</v>
      </c>
      <c r="D158" s="152" t="s">
        <v>135</v>
      </c>
      <c r="E158" s="153" t="s">
        <v>198</v>
      </c>
      <c r="F158" s="154" t="s">
        <v>199</v>
      </c>
      <c r="G158" s="155" t="s">
        <v>144</v>
      </c>
      <c r="H158" s="156">
        <v>8</v>
      </c>
      <c r="I158" s="156"/>
      <c r="J158" s="156">
        <f t="shared" si="0"/>
        <v>0</v>
      </c>
      <c r="K158" s="157"/>
      <c r="L158" s="27"/>
      <c r="M158" s="158" t="s">
        <v>1</v>
      </c>
      <c r="N158" s="159" t="s">
        <v>32</v>
      </c>
      <c r="O158" s="160">
        <v>3.0472899999999998</v>
      </c>
      <c r="P158" s="160">
        <f t="shared" si="1"/>
        <v>24.378319999999999</v>
      </c>
      <c r="Q158" s="160">
        <v>1.7495875000000001E-2</v>
      </c>
      <c r="R158" s="160">
        <f t="shared" si="2"/>
        <v>0.13996700000000001</v>
      </c>
      <c r="S158" s="160">
        <v>0</v>
      </c>
      <c r="T158" s="161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139</v>
      </c>
      <c r="AT158" s="162" t="s">
        <v>135</v>
      </c>
      <c r="AU158" s="162" t="s">
        <v>116</v>
      </c>
      <c r="AY158" s="14" t="s">
        <v>133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4" t="s">
        <v>116</v>
      </c>
      <c r="BK158" s="164">
        <f t="shared" si="9"/>
        <v>0</v>
      </c>
      <c r="BL158" s="14" t="s">
        <v>139</v>
      </c>
      <c r="BM158" s="162" t="s">
        <v>200</v>
      </c>
    </row>
    <row r="159" spans="1:65" s="2" customFormat="1" ht="21.75" customHeight="1" x14ac:dyDescent="0.2">
      <c r="A159" s="26"/>
      <c r="B159" s="119"/>
      <c r="C159" s="165" t="s">
        <v>170</v>
      </c>
      <c r="D159" s="165" t="s">
        <v>185</v>
      </c>
      <c r="E159" s="166" t="s">
        <v>201</v>
      </c>
      <c r="F159" s="167" t="s">
        <v>202</v>
      </c>
      <c r="G159" s="168" t="s">
        <v>144</v>
      </c>
      <c r="H159" s="169">
        <v>8</v>
      </c>
      <c r="I159" s="169"/>
      <c r="J159" s="169">
        <f t="shared" si="0"/>
        <v>0</v>
      </c>
      <c r="K159" s="170"/>
      <c r="L159" s="171"/>
      <c r="M159" s="172" t="s">
        <v>1</v>
      </c>
      <c r="N159" s="173" t="s">
        <v>32</v>
      </c>
      <c r="O159" s="160">
        <v>0</v>
      </c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151</v>
      </c>
      <c r="AT159" s="162" t="s">
        <v>185</v>
      </c>
      <c r="AU159" s="162" t="s">
        <v>116</v>
      </c>
      <c r="AY159" s="14" t="s">
        <v>133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4" t="s">
        <v>116</v>
      </c>
      <c r="BK159" s="164">
        <f t="shared" si="9"/>
        <v>0</v>
      </c>
      <c r="BL159" s="14" t="s">
        <v>139</v>
      </c>
      <c r="BM159" s="162" t="s">
        <v>203</v>
      </c>
    </row>
    <row r="160" spans="1:65" s="12" customFormat="1" ht="22.9" customHeight="1" x14ac:dyDescent="0.2">
      <c r="B160" s="140"/>
      <c r="D160" s="141" t="s">
        <v>65</v>
      </c>
      <c r="E160" s="150" t="s">
        <v>167</v>
      </c>
      <c r="F160" s="150" t="s">
        <v>204</v>
      </c>
      <c r="J160" s="151">
        <f>BK160</f>
        <v>0</v>
      </c>
      <c r="L160" s="140"/>
      <c r="M160" s="144"/>
      <c r="N160" s="145"/>
      <c r="O160" s="145"/>
      <c r="P160" s="146">
        <f>SUM(P161:P172)</f>
        <v>261.93921072000001</v>
      </c>
      <c r="Q160" s="145"/>
      <c r="R160" s="146">
        <f>SUM(R161:R172)</f>
        <v>7.8875300000000002E-3</v>
      </c>
      <c r="S160" s="145"/>
      <c r="T160" s="147">
        <f>SUM(T161:T172)</f>
        <v>72.593760000000003</v>
      </c>
      <c r="AR160" s="141" t="s">
        <v>74</v>
      </c>
      <c r="AT160" s="148" t="s">
        <v>65</v>
      </c>
      <c r="AU160" s="148" t="s">
        <v>74</v>
      </c>
      <c r="AY160" s="141" t="s">
        <v>133</v>
      </c>
      <c r="BK160" s="149">
        <f>SUM(BK161:BK172)</f>
        <v>0</v>
      </c>
    </row>
    <row r="161" spans="1:65" s="2" customFormat="1" ht="16.5" customHeight="1" x14ac:dyDescent="0.2">
      <c r="A161" s="26"/>
      <c r="B161" s="119"/>
      <c r="C161" s="152" t="s">
        <v>205</v>
      </c>
      <c r="D161" s="152" t="s">
        <v>135</v>
      </c>
      <c r="E161" s="153" t="s">
        <v>206</v>
      </c>
      <c r="F161" s="154" t="s">
        <v>207</v>
      </c>
      <c r="G161" s="155" t="s">
        <v>147</v>
      </c>
      <c r="H161" s="156">
        <v>160.97</v>
      </c>
      <c r="I161" s="156"/>
      <c r="J161" s="156">
        <f t="shared" ref="J161:J172" si="10">ROUND(I161*H161,3)</f>
        <v>0</v>
      </c>
      <c r="K161" s="157"/>
      <c r="L161" s="27"/>
      <c r="M161" s="158" t="s">
        <v>1</v>
      </c>
      <c r="N161" s="159" t="s">
        <v>32</v>
      </c>
      <c r="O161" s="160">
        <v>0.32401000000000002</v>
      </c>
      <c r="P161" s="160">
        <f t="shared" ref="P161:P172" si="11">O161*H161</f>
        <v>52.155889700000003</v>
      </c>
      <c r="Q161" s="160">
        <v>4.8999999999999998E-5</v>
      </c>
      <c r="R161" s="160">
        <f t="shared" ref="R161:R172" si="12">Q161*H161</f>
        <v>7.8875300000000002E-3</v>
      </c>
      <c r="S161" s="160">
        <v>0</v>
      </c>
      <c r="T161" s="161">
        <f t="shared" ref="T161:T172" si="13"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139</v>
      </c>
      <c r="AT161" s="162" t="s">
        <v>135</v>
      </c>
      <c r="AU161" s="162" t="s">
        <v>116</v>
      </c>
      <c r="AY161" s="14" t="s">
        <v>133</v>
      </c>
      <c r="BE161" s="163">
        <f t="shared" ref="BE161:BE172" si="14">IF(N161="základná",J161,0)</f>
        <v>0</v>
      </c>
      <c r="BF161" s="163">
        <f t="shared" ref="BF161:BF172" si="15">IF(N161="znížená",J161,0)</f>
        <v>0</v>
      </c>
      <c r="BG161" s="163">
        <f t="shared" ref="BG161:BG172" si="16">IF(N161="zákl. prenesená",J161,0)</f>
        <v>0</v>
      </c>
      <c r="BH161" s="163">
        <f t="shared" ref="BH161:BH172" si="17">IF(N161="zníž. prenesená",J161,0)</f>
        <v>0</v>
      </c>
      <c r="BI161" s="163">
        <f t="shared" ref="BI161:BI172" si="18">IF(N161="nulová",J161,0)</f>
        <v>0</v>
      </c>
      <c r="BJ161" s="14" t="s">
        <v>116</v>
      </c>
      <c r="BK161" s="164">
        <f t="shared" ref="BK161:BK172" si="19">ROUND(I161*H161,3)</f>
        <v>0</v>
      </c>
      <c r="BL161" s="14" t="s">
        <v>139</v>
      </c>
      <c r="BM161" s="162" t="s">
        <v>208</v>
      </c>
    </row>
    <row r="162" spans="1:65" s="2" customFormat="1" ht="33" customHeight="1" x14ac:dyDescent="0.2">
      <c r="A162" s="26"/>
      <c r="B162" s="119"/>
      <c r="C162" s="152" t="s">
        <v>7</v>
      </c>
      <c r="D162" s="152" t="s">
        <v>135</v>
      </c>
      <c r="E162" s="153" t="s">
        <v>209</v>
      </c>
      <c r="F162" s="154" t="s">
        <v>210</v>
      </c>
      <c r="G162" s="155" t="s">
        <v>147</v>
      </c>
      <c r="H162" s="156">
        <v>164.92</v>
      </c>
      <c r="I162" s="156"/>
      <c r="J162" s="156">
        <f t="shared" si="10"/>
        <v>0</v>
      </c>
      <c r="K162" s="157"/>
      <c r="L162" s="27"/>
      <c r="M162" s="158" t="s">
        <v>1</v>
      </c>
      <c r="N162" s="159" t="s">
        <v>32</v>
      </c>
      <c r="O162" s="160">
        <v>0.16400000000000001</v>
      </c>
      <c r="P162" s="160">
        <f t="shared" si="11"/>
        <v>27.046879999999998</v>
      </c>
      <c r="Q162" s="160">
        <v>0</v>
      </c>
      <c r="R162" s="160">
        <f t="shared" si="12"/>
        <v>0</v>
      </c>
      <c r="S162" s="160">
        <v>0.19600000000000001</v>
      </c>
      <c r="T162" s="161">
        <f t="shared" si="13"/>
        <v>32.32432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139</v>
      </c>
      <c r="AT162" s="162" t="s">
        <v>135</v>
      </c>
      <c r="AU162" s="162" t="s">
        <v>116</v>
      </c>
      <c r="AY162" s="14" t="s">
        <v>133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4" t="s">
        <v>116</v>
      </c>
      <c r="BK162" s="164">
        <f t="shared" si="19"/>
        <v>0</v>
      </c>
      <c r="BL162" s="14" t="s">
        <v>139</v>
      </c>
      <c r="BM162" s="162" t="s">
        <v>211</v>
      </c>
    </row>
    <row r="163" spans="1:65" s="2" customFormat="1" ht="33" customHeight="1" x14ac:dyDescent="0.2">
      <c r="A163" s="26"/>
      <c r="B163" s="119"/>
      <c r="C163" s="152" t="s">
        <v>212</v>
      </c>
      <c r="D163" s="152" t="s">
        <v>135</v>
      </c>
      <c r="E163" s="153" t="s">
        <v>213</v>
      </c>
      <c r="F163" s="154" t="s">
        <v>214</v>
      </c>
      <c r="G163" s="155" t="s">
        <v>138</v>
      </c>
      <c r="H163" s="156">
        <v>9.0060000000000002</v>
      </c>
      <c r="I163" s="156"/>
      <c r="J163" s="156">
        <f t="shared" si="10"/>
        <v>0</v>
      </c>
      <c r="K163" s="157"/>
      <c r="L163" s="27"/>
      <c r="M163" s="158" t="s">
        <v>1</v>
      </c>
      <c r="N163" s="159" t="s">
        <v>32</v>
      </c>
      <c r="O163" s="160">
        <v>6.6262100000000004</v>
      </c>
      <c r="P163" s="160">
        <f t="shared" si="11"/>
        <v>59.675647260000005</v>
      </c>
      <c r="Q163" s="160">
        <v>0</v>
      </c>
      <c r="R163" s="160">
        <f t="shared" si="12"/>
        <v>0</v>
      </c>
      <c r="S163" s="160">
        <v>2.2000000000000002</v>
      </c>
      <c r="T163" s="161">
        <f t="shared" si="13"/>
        <v>19.813200000000002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139</v>
      </c>
      <c r="AT163" s="162" t="s">
        <v>135</v>
      </c>
      <c r="AU163" s="162" t="s">
        <v>116</v>
      </c>
      <c r="AY163" s="14" t="s">
        <v>133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4" t="s">
        <v>116</v>
      </c>
      <c r="BK163" s="164">
        <f t="shared" si="19"/>
        <v>0</v>
      </c>
      <c r="BL163" s="14" t="s">
        <v>139</v>
      </c>
      <c r="BM163" s="162" t="s">
        <v>215</v>
      </c>
    </row>
    <row r="164" spans="1:65" s="2" customFormat="1" ht="33" customHeight="1" x14ac:dyDescent="0.2">
      <c r="A164" s="26"/>
      <c r="B164" s="119"/>
      <c r="C164" s="152" t="s">
        <v>176</v>
      </c>
      <c r="D164" s="152" t="s">
        <v>135</v>
      </c>
      <c r="E164" s="153" t="s">
        <v>216</v>
      </c>
      <c r="F164" s="154" t="s">
        <v>217</v>
      </c>
      <c r="G164" s="155" t="s">
        <v>138</v>
      </c>
      <c r="H164" s="156">
        <v>0.68400000000000005</v>
      </c>
      <c r="I164" s="156"/>
      <c r="J164" s="156">
        <f t="shared" si="10"/>
        <v>0</v>
      </c>
      <c r="K164" s="157"/>
      <c r="L164" s="27"/>
      <c r="M164" s="158" t="s">
        <v>1</v>
      </c>
      <c r="N164" s="159" t="s">
        <v>32</v>
      </c>
      <c r="O164" s="160">
        <v>5.8433900000000003</v>
      </c>
      <c r="P164" s="160">
        <f t="shared" si="11"/>
        <v>3.9968787600000004</v>
      </c>
      <c r="Q164" s="160">
        <v>0</v>
      </c>
      <c r="R164" s="160">
        <f t="shared" si="12"/>
        <v>0</v>
      </c>
      <c r="S164" s="160">
        <v>2.2000000000000002</v>
      </c>
      <c r="T164" s="161">
        <f t="shared" si="13"/>
        <v>1.5048000000000001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139</v>
      </c>
      <c r="AT164" s="162" t="s">
        <v>135</v>
      </c>
      <c r="AU164" s="162" t="s">
        <v>116</v>
      </c>
      <c r="AY164" s="14" t="s">
        <v>133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4" t="s">
        <v>116</v>
      </c>
      <c r="BK164" s="164">
        <f t="shared" si="19"/>
        <v>0</v>
      </c>
      <c r="BL164" s="14" t="s">
        <v>139</v>
      </c>
      <c r="BM164" s="162" t="s">
        <v>218</v>
      </c>
    </row>
    <row r="165" spans="1:65" s="2" customFormat="1" ht="33" customHeight="1" x14ac:dyDescent="0.2">
      <c r="A165" s="26"/>
      <c r="B165" s="119"/>
      <c r="C165" s="152" t="s">
        <v>219</v>
      </c>
      <c r="D165" s="152" t="s">
        <v>135</v>
      </c>
      <c r="E165" s="153" t="s">
        <v>220</v>
      </c>
      <c r="F165" s="154" t="s">
        <v>221</v>
      </c>
      <c r="G165" s="155" t="s">
        <v>138</v>
      </c>
      <c r="H165" s="156">
        <v>0.68400000000000005</v>
      </c>
      <c r="I165" s="156"/>
      <c r="J165" s="156">
        <f t="shared" si="10"/>
        <v>0</v>
      </c>
      <c r="K165" s="157"/>
      <c r="L165" s="27"/>
      <c r="M165" s="158" t="s">
        <v>1</v>
      </c>
      <c r="N165" s="159" t="s">
        <v>32</v>
      </c>
      <c r="O165" s="160">
        <v>3.5049999999999999</v>
      </c>
      <c r="P165" s="160">
        <f t="shared" si="11"/>
        <v>2.3974200000000003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139</v>
      </c>
      <c r="AT165" s="162" t="s">
        <v>135</v>
      </c>
      <c r="AU165" s="162" t="s">
        <v>116</v>
      </c>
      <c r="AY165" s="14" t="s">
        <v>133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4" t="s">
        <v>116</v>
      </c>
      <c r="BK165" s="164">
        <f t="shared" si="19"/>
        <v>0</v>
      </c>
      <c r="BL165" s="14" t="s">
        <v>139</v>
      </c>
      <c r="BM165" s="162" t="s">
        <v>222</v>
      </c>
    </row>
    <row r="166" spans="1:65" s="2" customFormat="1" ht="33" customHeight="1" x14ac:dyDescent="0.2">
      <c r="A166" s="26"/>
      <c r="B166" s="119"/>
      <c r="C166" s="152" t="s">
        <v>180</v>
      </c>
      <c r="D166" s="152" t="s">
        <v>135</v>
      </c>
      <c r="E166" s="153" t="s">
        <v>223</v>
      </c>
      <c r="F166" s="154" t="s">
        <v>224</v>
      </c>
      <c r="G166" s="155" t="s">
        <v>147</v>
      </c>
      <c r="H166" s="156">
        <v>27.16</v>
      </c>
      <c r="I166" s="156"/>
      <c r="J166" s="156">
        <f t="shared" si="10"/>
        <v>0</v>
      </c>
      <c r="K166" s="157"/>
      <c r="L166" s="27"/>
      <c r="M166" s="158" t="s">
        <v>1</v>
      </c>
      <c r="N166" s="159" t="s">
        <v>32</v>
      </c>
      <c r="O166" s="160">
        <v>0.29099999999999998</v>
      </c>
      <c r="P166" s="160">
        <f t="shared" si="11"/>
        <v>7.9035599999999997</v>
      </c>
      <c r="Q166" s="160">
        <v>0</v>
      </c>
      <c r="R166" s="160">
        <f t="shared" si="12"/>
        <v>0</v>
      </c>
      <c r="S166" s="160">
        <v>0.65</v>
      </c>
      <c r="T166" s="161">
        <f t="shared" si="13"/>
        <v>17.654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139</v>
      </c>
      <c r="AT166" s="162" t="s">
        <v>135</v>
      </c>
      <c r="AU166" s="162" t="s">
        <v>116</v>
      </c>
      <c r="AY166" s="14" t="s">
        <v>133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4" t="s">
        <v>116</v>
      </c>
      <c r="BK166" s="164">
        <f t="shared" si="19"/>
        <v>0</v>
      </c>
      <c r="BL166" s="14" t="s">
        <v>139</v>
      </c>
      <c r="BM166" s="162" t="s">
        <v>225</v>
      </c>
    </row>
    <row r="167" spans="1:65" s="2" customFormat="1" ht="21.75" customHeight="1" x14ac:dyDescent="0.2">
      <c r="A167" s="26"/>
      <c r="B167" s="119"/>
      <c r="C167" s="152" t="s">
        <v>226</v>
      </c>
      <c r="D167" s="152" t="s">
        <v>135</v>
      </c>
      <c r="E167" s="153" t="s">
        <v>227</v>
      </c>
      <c r="F167" s="154" t="s">
        <v>228</v>
      </c>
      <c r="G167" s="155" t="s">
        <v>229</v>
      </c>
      <c r="H167" s="156">
        <v>4.8</v>
      </c>
      <c r="I167" s="156"/>
      <c r="J167" s="156">
        <f t="shared" si="10"/>
        <v>0</v>
      </c>
      <c r="K167" s="157"/>
      <c r="L167" s="27"/>
      <c r="M167" s="158" t="s">
        <v>1</v>
      </c>
      <c r="N167" s="159" t="s">
        <v>32</v>
      </c>
      <c r="O167" s="160">
        <v>0.188</v>
      </c>
      <c r="P167" s="160">
        <f t="shared" si="11"/>
        <v>0.90239999999999998</v>
      </c>
      <c r="Q167" s="160">
        <v>0</v>
      </c>
      <c r="R167" s="160">
        <f t="shared" si="12"/>
        <v>0</v>
      </c>
      <c r="S167" s="160">
        <v>8.0000000000000002E-3</v>
      </c>
      <c r="T167" s="161">
        <f t="shared" si="13"/>
        <v>3.8399999999999997E-2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139</v>
      </c>
      <c r="AT167" s="162" t="s">
        <v>135</v>
      </c>
      <c r="AU167" s="162" t="s">
        <v>116</v>
      </c>
      <c r="AY167" s="14" t="s">
        <v>133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4" t="s">
        <v>116</v>
      </c>
      <c r="BK167" s="164">
        <f t="shared" si="19"/>
        <v>0</v>
      </c>
      <c r="BL167" s="14" t="s">
        <v>139</v>
      </c>
      <c r="BM167" s="162" t="s">
        <v>230</v>
      </c>
    </row>
    <row r="168" spans="1:65" s="2" customFormat="1" ht="21.75" customHeight="1" x14ac:dyDescent="0.2">
      <c r="A168" s="26"/>
      <c r="B168" s="119"/>
      <c r="C168" s="152" t="s">
        <v>184</v>
      </c>
      <c r="D168" s="152" t="s">
        <v>135</v>
      </c>
      <c r="E168" s="153" t="s">
        <v>231</v>
      </c>
      <c r="F168" s="154" t="s">
        <v>232</v>
      </c>
      <c r="G168" s="155" t="s">
        <v>229</v>
      </c>
      <c r="H168" s="156">
        <v>104.92</v>
      </c>
      <c r="I168" s="156"/>
      <c r="J168" s="156">
        <f t="shared" si="10"/>
        <v>0</v>
      </c>
      <c r="K168" s="157"/>
      <c r="L168" s="27"/>
      <c r="M168" s="158" t="s">
        <v>1</v>
      </c>
      <c r="N168" s="159" t="s">
        <v>32</v>
      </c>
      <c r="O168" s="160">
        <v>0.188</v>
      </c>
      <c r="P168" s="160">
        <f t="shared" si="11"/>
        <v>19.724959999999999</v>
      </c>
      <c r="Q168" s="160">
        <v>0</v>
      </c>
      <c r="R168" s="160">
        <f t="shared" si="12"/>
        <v>0</v>
      </c>
      <c r="S168" s="160">
        <v>1.2E-2</v>
      </c>
      <c r="T168" s="161">
        <f t="shared" si="13"/>
        <v>1.2590399999999999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139</v>
      </c>
      <c r="AT168" s="162" t="s">
        <v>135</v>
      </c>
      <c r="AU168" s="162" t="s">
        <v>116</v>
      </c>
      <c r="AY168" s="14" t="s">
        <v>133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4" t="s">
        <v>116</v>
      </c>
      <c r="BK168" s="164">
        <f t="shared" si="19"/>
        <v>0</v>
      </c>
      <c r="BL168" s="14" t="s">
        <v>139</v>
      </c>
      <c r="BM168" s="162" t="s">
        <v>233</v>
      </c>
    </row>
    <row r="169" spans="1:65" s="2" customFormat="1" ht="21.75" customHeight="1" x14ac:dyDescent="0.2">
      <c r="A169" s="26"/>
      <c r="B169" s="119"/>
      <c r="C169" s="152" t="s">
        <v>234</v>
      </c>
      <c r="D169" s="152" t="s">
        <v>135</v>
      </c>
      <c r="E169" s="153" t="s">
        <v>235</v>
      </c>
      <c r="F169" s="154" t="s">
        <v>236</v>
      </c>
      <c r="G169" s="155" t="s">
        <v>179</v>
      </c>
      <c r="H169" s="156">
        <v>56.825000000000003</v>
      </c>
      <c r="I169" s="156"/>
      <c r="J169" s="156">
        <f t="shared" si="10"/>
        <v>0</v>
      </c>
      <c r="K169" s="157"/>
      <c r="L169" s="27"/>
      <c r="M169" s="158" t="s">
        <v>1</v>
      </c>
      <c r="N169" s="159" t="s">
        <v>32</v>
      </c>
      <c r="O169" s="160">
        <v>0.59799999999999998</v>
      </c>
      <c r="P169" s="160">
        <f t="shared" si="11"/>
        <v>33.981349999999999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139</v>
      </c>
      <c r="AT169" s="162" t="s">
        <v>135</v>
      </c>
      <c r="AU169" s="162" t="s">
        <v>116</v>
      </c>
      <c r="AY169" s="14" t="s">
        <v>133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4" t="s">
        <v>116</v>
      </c>
      <c r="BK169" s="164">
        <f t="shared" si="19"/>
        <v>0</v>
      </c>
      <c r="BL169" s="14" t="s">
        <v>139</v>
      </c>
      <c r="BM169" s="162" t="s">
        <v>237</v>
      </c>
    </row>
    <row r="170" spans="1:65" s="2" customFormat="1" ht="21.75" customHeight="1" x14ac:dyDescent="0.2">
      <c r="A170" s="26"/>
      <c r="B170" s="119"/>
      <c r="C170" s="152" t="s">
        <v>189</v>
      </c>
      <c r="D170" s="152" t="s">
        <v>135</v>
      </c>
      <c r="E170" s="153" t="s">
        <v>238</v>
      </c>
      <c r="F170" s="154" t="s">
        <v>239</v>
      </c>
      <c r="G170" s="155" t="s">
        <v>179</v>
      </c>
      <c r="H170" s="156">
        <v>511.42500000000001</v>
      </c>
      <c r="I170" s="156"/>
      <c r="J170" s="156">
        <f t="shared" si="10"/>
        <v>0</v>
      </c>
      <c r="K170" s="157"/>
      <c r="L170" s="27"/>
      <c r="M170" s="158" t="s">
        <v>1</v>
      </c>
      <c r="N170" s="159" t="s">
        <v>32</v>
      </c>
      <c r="O170" s="160">
        <v>7.0000000000000001E-3</v>
      </c>
      <c r="P170" s="160">
        <f t="shared" si="11"/>
        <v>3.5799750000000001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139</v>
      </c>
      <c r="AT170" s="162" t="s">
        <v>135</v>
      </c>
      <c r="AU170" s="162" t="s">
        <v>116</v>
      </c>
      <c r="AY170" s="14" t="s">
        <v>133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4" t="s">
        <v>116</v>
      </c>
      <c r="BK170" s="164">
        <f t="shared" si="19"/>
        <v>0</v>
      </c>
      <c r="BL170" s="14" t="s">
        <v>139</v>
      </c>
      <c r="BM170" s="162" t="s">
        <v>240</v>
      </c>
    </row>
    <row r="171" spans="1:65" s="2" customFormat="1" ht="21.75" customHeight="1" x14ac:dyDescent="0.2">
      <c r="A171" s="26"/>
      <c r="B171" s="119"/>
      <c r="C171" s="152" t="s">
        <v>241</v>
      </c>
      <c r="D171" s="152" t="s">
        <v>135</v>
      </c>
      <c r="E171" s="153" t="s">
        <v>242</v>
      </c>
      <c r="F171" s="154" t="s">
        <v>243</v>
      </c>
      <c r="G171" s="155" t="s">
        <v>179</v>
      </c>
      <c r="H171" s="156">
        <v>56.825000000000003</v>
      </c>
      <c r="I171" s="156"/>
      <c r="J171" s="156">
        <f t="shared" si="10"/>
        <v>0</v>
      </c>
      <c r="K171" s="157"/>
      <c r="L171" s="27"/>
      <c r="M171" s="158" t="s">
        <v>1</v>
      </c>
      <c r="N171" s="159" t="s">
        <v>32</v>
      </c>
      <c r="O171" s="160">
        <v>0.89</v>
      </c>
      <c r="P171" s="160">
        <f t="shared" si="11"/>
        <v>50.574250000000006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26"/>
      <c r="V171" s="178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139</v>
      </c>
      <c r="AT171" s="162" t="s">
        <v>135</v>
      </c>
      <c r="AU171" s="162" t="s">
        <v>116</v>
      </c>
      <c r="AY171" s="14" t="s">
        <v>133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4" t="s">
        <v>116</v>
      </c>
      <c r="BK171" s="164">
        <f t="shared" si="19"/>
        <v>0</v>
      </c>
      <c r="BL171" s="14" t="s">
        <v>139</v>
      </c>
      <c r="BM171" s="162" t="s">
        <v>244</v>
      </c>
    </row>
    <row r="172" spans="1:65" s="2" customFormat="1" ht="21.75" customHeight="1" x14ac:dyDescent="0.2">
      <c r="A172" s="26"/>
      <c r="B172" s="119"/>
      <c r="C172" s="152" t="s">
        <v>193</v>
      </c>
      <c r="D172" s="152" t="s">
        <v>135</v>
      </c>
      <c r="E172" s="153" t="s">
        <v>245</v>
      </c>
      <c r="F172" s="154" t="s">
        <v>246</v>
      </c>
      <c r="G172" s="155" t="s">
        <v>179</v>
      </c>
      <c r="H172" s="156">
        <v>56.825000000000003</v>
      </c>
      <c r="I172" s="156"/>
      <c r="J172" s="156">
        <f t="shared" si="10"/>
        <v>0</v>
      </c>
      <c r="K172" s="157"/>
      <c r="L172" s="27"/>
      <c r="M172" s="158" t="s">
        <v>1</v>
      </c>
      <c r="N172" s="159" t="s">
        <v>32</v>
      </c>
      <c r="O172" s="160">
        <v>0</v>
      </c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139</v>
      </c>
      <c r="AT172" s="162" t="s">
        <v>135</v>
      </c>
      <c r="AU172" s="162" t="s">
        <v>116</v>
      </c>
      <c r="AY172" s="14" t="s">
        <v>133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4" t="s">
        <v>116</v>
      </c>
      <c r="BK172" s="164">
        <f t="shared" si="19"/>
        <v>0</v>
      </c>
      <c r="BL172" s="14" t="s">
        <v>139</v>
      </c>
      <c r="BM172" s="162" t="s">
        <v>247</v>
      </c>
    </row>
    <row r="173" spans="1:65" s="12" customFormat="1" ht="22.9" customHeight="1" x14ac:dyDescent="0.2">
      <c r="B173" s="140"/>
      <c r="D173" s="141" t="s">
        <v>65</v>
      </c>
      <c r="E173" s="150" t="s">
        <v>248</v>
      </c>
      <c r="F173" s="150" t="s">
        <v>249</v>
      </c>
      <c r="J173" s="151">
        <f>BK173</f>
        <v>0</v>
      </c>
      <c r="L173" s="140"/>
      <c r="M173" s="144"/>
      <c r="N173" s="145"/>
      <c r="O173" s="145"/>
      <c r="P173" s="146">
        <f>P174</f>
        <v>65.638949999999994</v>
      </c>
      <c r="Q173" s="145"/>
      <c r="R173" s="146">
        <f>R174</f>
        <v>0</v>
      </c>
      <c r="S173" s="145"/>
      <c r="T173" s="147">
        <f>T174</f>
        <v>0</v>
      </c>
      <c r="AR173" s="141" t="s">
        <v>74</v>
      </c>
      <c r="AT173" s="148" t="s">
        <v>65</v>
      </c>
      <c r="AU173" s="148" t="s">
        <v>74</v>
      </c>
      <c r="AY173" s="141" t="s">
        <v>133</v>
      </c>
      <c r="BK173" s="149">
        <f>BK174</f>
        <v>0</v>
      </c>
    </row>
    <row r="174" spans="1:65" s="2" customFormat="1" ht="21.75" customHeight="1" x14ac:dyDescent="0.2">
      <c r="A174" s="26"/>
      <c r="B174" s="119"/>
      <c r="C174" s="152" t="s">
        <v>250</v>
      </c>
      <c r="D174" s="152" t="s">
        <v>135</v>
      </c>
      <c r="E174" s="153" t="s">
        <v>251</v>
      </c>
      <c r="F174" s="154" t="s">
        <v>252</v>
      </c>
      <c r="G174" s="155" t="s">
        <v>179</v>
      </c>
      <c r="H174" s="156">
        <v>26.65</v>
      </c>
      <c r="I174" s="156"/>
      <c r="J174" s="156">
        <f>ROUND(I174*H174,3)</f>
        <v>0</v>
      </c>
      <c r="K174" s="157"/>
      <c r="L174" s="27"/>
      <c r="M174" s="158" t="s">
        <v>1</v>
      </c>
      <c r="N174" s="159" t="s">
        <v>32</v>
      </c>
      <c r="O174" s="160">
        <v>2.4630000000000001</v>
      </c>
      <c r="P174" s="160">
        <f>O174*H174</f>
        <v>65.638949999999994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139</v>
      </c>
      <c r="AT174" s="162" t="s">
        <v>135</v>
      </c>
      <c r="AU174" s="162" t="s">
        <v>116</v>
      </c>
      <c r="AY174" s="14" t="s">
        <v>133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116</v>
      </c>
      <c r="BK174" s="164">
        <f>ROUND(I174*H174,3)</f>
        <v>0</v>
      </c>
      <c r="BL174" s="14" t="s">
        <v>139</v>
      </c>
      <c r="BM174" s="162" t="s">
        <v>253</v>
      </c>
    </row>
    <row r="175" spans="1:65" s="12" customFormat="1" ht="25.9" customHeight="1" x14ac:dyDescent="0.2">
      <c r="B175" s="140"/>
      <c r="D175" s="141" t="s">
        <v>65</v>
      </c>
      <c r="E175" s="142" t="s">
        <v>254</v>
      </c>
      <c r="F175" s="142" t="s">
        <v>255</v>
      </c>
      <c r="J175" s="143">
        <f>BK175</f>
        <v>0</v>
      </c>
      <c r="L175" s="140"/>
      <c r="M175" s="144"/>
      <c r="N175" s="145"/>
      <c r="O175" s="145"/>
      <c r="P175" s="146">
        <f>P176+P185+P193+P196+P201+P205+P210+P214</f>
        <v>287.02024711000001</v>
      </c>
      <c r="Q175" s="145"/>
      <c r="R175" s="146">
        <f>R176+R185+R193+R196+R201+R205+R210+R214</f>
        <v>4.2458374328000001</v>
      </c>
      <c r="S175" s="145"/>
      <c r="T175" s="147">
        <f>T176+T185+T193+T196+T201+T205+T210+T214</f>
        <v>0</v>
      </c>
      <c r="AR175" s="141" t="s">
        <v>116</v>
      </c>
      <c r="AT175" s="148" t="s">
        <v>65</v>
      </c>
      <c r="AU175" s="148" t="s">
        <v>66</v>
      </c>
      <c r="AY175" s="141" t="s">
        <v>133</v>
      </c>
      <c r="BK175" s="149">
        <f>BK176+BK185+BK193+BK196+BK201+BK205+BK210+BK214</f>
        <v>0</v>
      </c>
    </row>
    <row r="176" spans="1:65" s="12" customFormat="1" ht="22.9" customHeight="1" x14ac:dyDescent="0.2">
      <c r="B176" s="140"/>
      <c r="D176" s="141" t="s">
        <v>65</v>
      </c>
      <c r="E176" s="150" t="s">
        <v>256</v>
      </c>
      <c r="F176" s="150" t="s">
        <v>257</v>
      </c>
      <c r="J176" s="151">
        <f>BK176</f>
        <v>0</v>
      </c>
      <c r="L176" s="140"/>
      <c r="M176" s="144"/>
      <c r="N176" s="145"/>
      <c r="O176" s="145"/>
      <c r="P176" s="146">
        <f>SUM(P177:P184)</f>
        <v>42.095340499999999</v>
      </c>
      <c r="Q176" s="145"/>
      <c r="R176" s="146">
        <f>SUM(R177:R184)</f>
        <v>9.6674112800000003E-2</v>
      </c>
      <c r="S176" s="145"/>
      <c r="T176" s="147">
        <f>SUM(T177:T184)</f>
        <v>0</v>
      </c>
      <c r="AR176" s="141" t="s">
        <v>116</v>
      </c>
      <c r="AT176" s="148" t="s">
        <v>65</v>
      </c>
      <c r="AU176" s="148" t="s">
        <v>74</v>
      </c>
      <c r="AY176" s="141" t="s">
        <v>133</v>
      </c>
      <c r="BK176" s="149">
        <f>SUM(BK177:BK184)</f>
        <v>0</v>
      </c>
    </row>
    <row r="177" spans="1:65" s="2" customFormat="1" ht="21.75" customHeight="1" x14ac:dyDescent="0.2">
      <c r="A177" s="26"/>
      <c r="B177" s="119"/>
      <c r="C177" s="152" t="s">
        <v>196</v>
      </c>
      <c r="D177" s="152" t="s">
        <v>135</v>
      </c>
      <c r="E177" s="153" t="s">
        <v>258</v>
      </c>
      <c r="F177" s="154" t="s">
        <v>259</v>
      </c>
      <c r="G177" s="155" t="s">
        <v>147</v>
      </c>
      <c r="H177" s="156">
        <v>178.28</v>
      </c>
      <c r="I177" s="156"/>
      <c r="J177" s="156">
        <f t="shared" ref="J177:J184" si="20">ROUND(I177*H177,3)</f>
        <v>0</v>
      </c>
      <c r="K177" s="157"/>
      <c r="L177" s="27"/>
      <c r="M177" s="158" t="s">
        <v>1</v>
      </c>
      <c r="N177" s="159" t="s">
        <v>32</v>
      </c>
      <c r="O177" s="160">
        <v>1.303E-2</v>
      </c>
      <c r="P177" s="160">
        <f t="shared" ref="P177:P184" si="21">O177*H177</f>
        <v>2.3229883999999998</v>
      </c>
      <c r="Q177" s="160">
        <v>0</v>
      </c>
      <c r="R177" s="160">
        <f t="shared" ref="R177:R184" si="22">Q177*H177</f>
        <v>0</v>
      </c>
      <c r="S177" s="160">
        <v>0</v>
      </c>
      <c r="T177" s="161">
        <f t="shared" ref="T177:T184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166</v>
      </c>
      <c r="AT177" s="162" t="s">
        <v>135</v>
      </c>
      <c r="AU177" s="162" t="s">
        <v>116</v>
      </c>
      <c r="AY177" s="14" t="s">
        <v>133</v>
      </c>
      <c r="BE177" s="163">
        <f t="shared" ref="BE177:BE184" si="24">IF(N177="základná",J177,0)</f>
        <v>0</v>
      </c>
      <c r="BF177" s="163">
        <f t="shared" ref="BF177:BF184" si="25">IF(N177="znížená",J177,0)</f>
        <v>0</v>
      </c>
      <c r="BG177" s="163">
        <f t="shared" ref="BG177:BG184" si="26">IF(N177="zákl. prenesená",J177,0)</f>
        <v>0</v>
      </c>
      <c r="BH177" s="163">
        <f t="shared" ref="BH177:BH184" si="27">IF(N177="zníž. prenesená",J177,0)</f>
        <v>0</v>
      </c>
      <c r="BI177" s="163">
        <f t="shared" ref="BI177:BI184" si="28">IF(N177="nulová",J177,0)</f>
        <v>0</v>
      </c>
      <c r="BJ177" s="14" t="s">
        <v>116</v>
      </c>
      <c r="BK177" s="164">
        <f t="shared" ref="BK177:BK184" si="29">ROUND(I177*H177,3)</f>
        <v>0</v>
      </c>
      <c r="BL177" s="14" t="s">
        <v>166</v>
      </c>
      <c r="BM177" s="162" t="s">
        <v>260</v>
      </c>
    </row>
    <row r="178" spans="1:65" s="2" customFormat="1" ht="21.75" customHeight="1" x14ac:dyDescent="0.2">
      <c r="A178" s="26"/>
      <c r="B178" s="119"/>
      <c r="C178" s="165" t="s">
        <v>261</v>
      </c>
      <c r="D178" s="165" t="s">
        <v>185</v>
      </c>
      <c r="E178" s="166" t="s">
        <v>262</v>
      </c>
      <c r="F178" s="167" t="s">
        <v>263</v>
      </c>
      <c r="G178" s="168" t="s">
        <v>264</v>
      </c>
      <c r="H178" s="169">
        <v>5.3479999999999999</v>
      </c>
      <c r="I178" s="169"/>
      <c r="J178" s="169">
        <f t="shared" si="20"/>
        <v>0</v>
      </c>
      <c r="K178" s="170"/>
      <c r="L178" s="171"/>
      <c r="M178" s="172" t="s">
        <v>1</v>
      </c>
      <c r="N178" s="173" t="s">
        <v>32</v>
      </c>
      <c r="O178" s="160">
        <v>0</v>
      </c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196</v>
      </c>
      <c r="AT178" s="162" t="s">
        <v>185</v>
      </c>
      <c r="AU178" s="162" t="s">
        <v>116</v>
      </c>
      <c r="AY178" s="14" t="s">
        <v>133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4" t="s">
        <v>116</v>
      </c>
      <c r="BK178" s="164">
        <f t="shared" si="29"/>
        <v>0</v>
      </c>
      <c r="BL178" s="14" t="s">
        <v>166</v>
      </c>
      <c r="BM178" s="162" t="s">
        <v>265</v>
      </c>
    </row>
    <row r="179" spans="1:65" s="2" customFormat="1" ht="21.75" customHeight="1" x14ac:dyDescent="0.2">
      <c r="A179" s="26"/>
      <c r="B179" s="119"/>
      <c r="C179" s="152" t="s">
        <v>200</v>
      </c>
      <c r="D179" s="152" t="s">
        <v>135</v>
      </c>
      <c r="E179" s="153" t="s">
        <v>266</v>
      </c>
      <c r="F179" s="154" t="s">
        <v>267</v>
      </c>
      <c r="G179" s="155" t="s">
        <v>147</v>
      </c>
      <c r="H179" s="156">
        <v>178.28</v>
      </c>
      <c r="I179" s="156"/>
      <c r="J179" s="156">
        <f t="shared" si="20"/>
        <v>0</v>
      </c>
      <c r="K179" s="157"/>
      <c r="L179" s="27"/>
      <c r="M179" s="158" t="s">
        <v>1</v>
      </c>
      <c r="N179" s="159" t="s">
        <v>32</v>
      </c>
      <c r="O179" s="160">
        <v>0.21099000000000001</v>
      </c>
      <c r="P179" s="160">
        <f t="shared" si="21"/>
        <v>37.615297200000001</v>
      </c>
      <c r="Q179" s="160">
        <v>5.4226000000000003E-4</v>
      </c>
      <c r="R179" s="160">
        <f t="shared" si="22"/>
        <v>9.6674112800000003E-2</v>
      </c>
      <c r="S179" s="160">
        <v>0</v>
      </c>
      <c r="T179" s="161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116</v>
      </c>
      <c r="AY179" s="14" t="s">
        <v>133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4" t="s">
        <v>116</v>
      </c>
      <c r="BK179" s="164">
        <f t="shared" si="29"/>
        <v>0</v>
      </c>
      <c r="BL179" s="14" t="s">
        <v>166</v>
      </c>
      <c r="BM179" s="162" t="s">
        <v>268</v>
      </c>
    </row>
    <row r="180" spans="1:65" s="2" customFormat="1" ht="16.5" customHeight="1" x14ac:dyDescent="0.2">
      <c r="A180" s="26"/>
      <c r="B180" s="119"/>
      <c r="C180" s="165" t="s">
        <v>269</v>
      </c>
      <c r="D180" s="165" t="s">
        <v>185</v>
      </c>
      <c r="E180" s="166" t="s">
        <v>270</v>
      </c>
      <c r="F180" s="167" t="s">
        <v>271</v>
      </c>
      <c r="G180" s="168" t="s">
        <v>147</v>
      </c>
      <c r="H180" s="169">
        <v>205.02199999999999</v>
      </c>
      <c r="I180" s="169"/>
      <c r="J180" s="169">
        <f t="shared" si="20"/>
        <v>0</v>
      </c>
      <c r="K180" s="170"/>
      <c r="L180" s="171"/>
      <c r="M180" s="172" t="s">
        <v>1</v>
      </c>
      <c r="N180" s="173" t="s">
        <v>32</v>
      </c>
      <c r="O180" s="160">
        <v>0</v>
      </c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196</v>
      </c>
      <c r="AT180" s="162" t="s">
        <v>185</v>
      </c>
      <c r="AU180" s="162" t="s">
        <v>116</v>
      </c>
      <c r="AY180" s="14" t="s">
        <v>133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4" t="s">
        <v>116</v>
      </c>
      <c r="BK180" s="164">
        <f t="shared" si="29"/>
        <v>0</v>
      </c>
      <c r="BL180" s="14" t="s">
        <v>166</v>
      </c>
      <c r="BM180" s="162" t="s">
        <v>272</v>
      </c>
    </row>
    <row r="181" spans="1:65" s="2" customFormat="1" ht="33" customHeight="1" x14ac:dyDescent="0.2">
      <c r="A181" s="26"/>
      <c r="B181" s="119"/>
      <c r="C181" s="152" t="s">
        <v>203</v>
      </c>
      <c r="D181" s="152" t="s">
        <v>135</v>
      </c>
      <c r="E181" s="153" t="s">
        <v>273</v>
      </c>
      <c r="F181" s="154" t="s">
        <v>274</v>
      </c>
      <c r="G181" s="155" t="s">
        <v>147</v>
      </c>
      <c r="H181" s="156">
        <v>19.59</v>
      </c>
      <c r="I181" s="156"/>
      <c r="J181" s="156">
        <f t="shared" si="20"/>
        <v>0</v>
      </c>
      <c r="K181" s="157"/>
      <c r="L181" s="27"/>
      <c r="M181" s="158" t="s">
        <v>1</v>
      </c>
      <c r="N181" s="159" t="s">
        <v>32</v>
      </c>
      <c r="O181" s="160">
        <v>0.11011</v>
      </c>
      <c r="P181" s="160">
        <f t="shared" si="21"/>
        <v>2.1570548999999999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166</v>
      </c>
      <c r="AT181" s="162" t="s">
        <v>135</v>
      </c>
      <c r="AU181" s="162" t="s">
        <v>116</v>
      </c>
      <c r="AY181" s="14" t="s">
        <v>133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4" t="s">
        <v>116</v>
      </c>
      <c r="BK181" s="164">
        <f t="shared" si="29"/>
        <v>0</v>
      </c>
      <c r="BL181" s="14" t="s">
        <v>166</v>
      </c>
      <c r="BM181" s="162" t="s">
        <v>275</v>
      </c>
    </row>
    <row r="182" spans="1:65" s="2" customFormat="1" ht="21.75" customHeight="1" x14ac:dyDescent="0.2">
      <c r="A182" s="26"/>
      <c r="B182" s="119"/>
      <c r="C182" s="165" t="s">
        <v>276</v>
      </c>
      <c r="D182" s="165" t="s">
        <v>185</v>
      </c>
      <c r="E182" s="166" t="s">
        <v>277</v>
      </c>
      <c r="F182" s="167" t="s">
        <v>278</v>
      </c>
      <c r="G182" s="168" t="s">
        <v>188</v>
      </c>
      <c r="H182" s="169">
        <v>21.548999999999999</v>
      </c>
      <c r="I182" s="169"/>
      <c r="J182" s="169">
        <f t="shared" si="20"/>
        <v>0</v>
      </c>
      <c r="K182" s="170"/>
      <c r="L182" s="171"/>
      <c r="M182" s="172" t="s">
        <v>1</v>
      </c>
      <c r="N182" s="173" t="s">
        <v>32</v>
      </c>
      <c r="O182" s="160">
        <v>0</v>
      </c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2" t="s">
        <v>196</v>
      </c>
      <c r="AT182" s="162" t="s">
        <v>185</v>
      </c>
      <c r="AU182" s="162" t="s">
        <v>116</v>
      </c>
      <c r="AY182" s="14" t="s">
        <v>133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4" t="s">
        <v>116</v>
      </c>
      <c r="BK182" s="164">
        <f t="shared" si="29"/>
        <v>0</v>
      </c>
      <c r="BL182" s="14" t="s">
        <v>166</v>
      </c>
      <c r="BM182" s="162" t="s">
        <v>279</v>
      </c>
    </row>
    <row r="183" spans="1:65" s="2" customFormat="1" ht="21.75" customHeight="1" x14ac:dyDescent="0.2">
      <c r="A183" s="26"/>
      <c r="B183" s="119"/>
      <c r="C183" s="165" t="s">
        <v>208</v>
      </c>
      <c r="D183" s="165" t="s">
        <v>185</v>
      </c>
      <c r="E183" s="166" t="s">
        <v>280</v>
      </c>
      <c r="F183" s="167" t="s">
        <v>281</v>
      </c>
      <c r="G183" s="168" t="s">
        <v>229</v>
      </c>
      <c r="H183" s="169">
        <v>7.8360000000000003</v>
      </c>
      <c r="I183" s="169"/>
      <c r="J183" s="169">
        <f t="shared" si="20"/>
        <v>0</v>
      </c>
      <c r="K183" s="170"/>
      <c r="L183" s="171"/>
      <c r="M183" s="172" t="s">
        <v>1</v>
      </c>
      <c r="N183" s="173" t="s">
        <v>32</v>
      </c>
      <c r="O183" s="160">
        <v>0</v>
      </c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196</v>
      </c>
      <c r="AT183" s="162" t="s">
        <v>185</v>
      </c>
      <c r="AU183" s="162" t="s">
        <v>116</v>
      </c>
      <c r="AY183" s="14" t="s">
        <v>133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4" t="s">
        <v>116</v>
      </c>
      <c r="BK183" s="164">
        <f t="shared" si="29"/>
        <v>0</v>
      </c>
      <c r="BL183" s="14" t="s">
        <v>166</v>
      </c>
      <c r="BM183" s="162" t="s">
        <v>282</v>
      </c>
    </row>
    <row r="184" spans="1:65" s="2" customFormat="1" ht="21.75" customHeight="1" x14ac:dyDescent="0.2">
      <c r="A184" s="26"/>
      <c r="B184" s="119"/>
      <c r="C184" s="152" t="s">
        <v>283</v>
      </c>
      <c r="D184" s="152" t="s">
        <v>135</v>
      </c>
      <c r="E184" s="153" t="s">
        <v>284</v>
      </c>
      <c r="F184" s="154" t="s">
        <v>285</v>
      </c>
      <c r="G184" s="155" t="s">
        <v>286</v>
      </c>
      <c r="H184" s="156">
        <v>21.132000000000001</v>
      </c>
      <c r="I184" s="156"/>
      <c r="J184" s="156">
        <f t="shared" si="20"/>
        <v>0</v>
      </c>
      <c r="K184" s="157"/>
      <c r="L184" s="27"/>
      <c r="M184" s="158" t="s">
        <v>1</v>
      </c>
      <c r="N184" s="159" t="s">
        <v>32</v>
      </c>
      <c r="O184" s="160">
        <v>0</v>
      </c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166</v>
      </c>
      <c r="AT184" s="162" t="s">
        <v>135</v>
      </c>
      <c r="AU184" s="162" t="s">
        <v>116</v>
      </c>
      <c r="AY184" s="14" t="s">
        <v>133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4" t="s">
        <v>116</v>
      </c>
      <c r="BK184" s="164">
        <f t="shared" si="29"/>
        <v>0</v>
      </c>
      <c r="BL184" s="14" t="s">
        <v>166</v>
      </c>
      <c r="BM184" s="162" t="s">
        <v>287</v>
      </c>
    </row>
    <row r="185" spans="1:65" s="12" customFormat="1" ht="22.9" customHeight="1" x14ac:dyDescent="0.2">
      <c r="B185" s="140"/>
      <c r="D185" s="141" t="s">
        <v>65</v>
      </c>
      <c r="E185" s="150" t="s">
        <v>288</v>
      </c>
      <c r="F185" s="150" t="s">
        <v>289</v>
      </c>
      <c r="J185" s="151">
        <f>BK185</f>
        <v>0</v>
      </c>
      <c r="L185" s="140"/>
      <c r="M185" s="144"/>
      <c r="N185" s="145"/>
      <c r="O185" s="145"/>
      <c r="P185" s="146">
        <f>SUM(P186:P192)</f>
        <v>30.154166010000001</v>
      </c>
      <c r="Q185" s="145"/>
      <c r="R185" s="146">
        <f>SUM(R186:R192)</f>
        <v>3.5655999999999996E-4</v>
      </c>
      <c r="S185" s="145"/>
      <c r="T185" s="147">
        <f>SUM(T186:T192)</f>
        <v>0</v>
      </c>
      <c r="AR185" s="141" t="s">
        <v>116</v>
      </c>
      <c r="AT185" s="148" t="s">
        <v>65</v>
      </c>
      <c r="AU185" s="148" t="s">
        <v>74</v>
      </c>
      <c r="AY185" s="141" t="s">
        <v>133</v>
      </c>
      <c r="BK185" s="149">
        <f>SUM(BK186:BK192)</f>
        <v>0</v>
      </c>
    </row>
    <row r="186" spans="1:65" s="2" customFormat="1" ht="16.5" customHeight="1" x14ac:dyDescent="0.2">
      <c r="A186" s="26"/>
      <c r="B186" s="119"/>
      <c r="C186" s="152" t="s">
        <v>211</v>
      </c>
      <c r="D186" s="152" t="s">
        <v>135</v>
      </c>
      <c r="E186" s="153" t="s">
        <v>290</v>
      </c>
      <c r="F186" s="154" t="s">
        <v>291</v>
      </c>
      <c r="G186" s="155" t="s">
        <v>147</v>
      </c>
      <c r="H186" s="156">
        <v>178.28</v>
      </c>
      <c r="I186" s="156"/>
      <c r="J186" s="156">
        <f t="shared" ref="J186:J192" si="30">ROUND(I186*H186,3)</f>
        <v>0</v>
      </c>
      <c r="K186" s="157"/>
      <c r="L186" s="27"/>
      <c r="M186" s="158" t="s">
        <v>1</v>
      </c>
      <c r="N186" s="159" t="s">
        <v>32</v>
      </c>
      <c r="O186" s="160">
        <v>4.5010000000000001E-2</v>
      </c>
      <c r="P186" s="160">
        <f t="shared" ref="P186:P192" si="31">O186*H186</f>
        <v>8.0243827999999997</v>
      </c>
      <c r="Q186" s="160">
        <v>1.9999999999999999E-6</v>
      </c>
      <c r="R186" s="160">
        <f t="shared" ref="R186:R192" si="32">Q186*H186</f>
        <v>3.5655999999999996E-4</v>
      </c>
      <c r="S186" s="160">
        <v>0</v>
      </c>
      <c r="T186" s="161">
        <f t="shared" ref="T186:T192" si="33"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166</v>
      </c>
      <c r="AT186" s="162" t="s">
        <v>135</v>
      </c>
      <c r="AU186" s="162" t="s">
        <v>116</v>
      </c>
      <c r="AY186" s="14" t="s">
        <v>133</v>
      </c>
      <c r="BE186" s="163">
        <f t="shared" ref="BE186:BE192" si="34">IF(N186="základná",J186,0)</f>
        <v>0</v>
      </c>
      <c r="BF186" s="163">
        <f t="shared" ref="BF186:BF192" si="35">IF(N186="znížená",J186,0)</f>
        <v>0</v>
      </c>
      <c r="BG186" s="163">
        <f t="shared" ref="BG186:BG192" si="36">IF(N186="zákl. prenesená",J186,0)</f>
        <v>0</v>
      </c>
      <c r="BH186" s="163">
        <f t="shared" ref="BH186:BH192" si="37">IF(N186="zníž. prenesená",J186,0)</f>
        <v>0</v>
      </c>
      <c r="BI186" s="163">
        <f t="shared" ref="BI186:BI192" si="38">IF(N186="nulová",J186,0)</f>
        <v>0</v>
      </c>
      <c r="BJ186" s="14" t="s">
        <v>116</v>
      </c>
      <c r="BK186" s="164">
        <f t="shared" ref="BK186:BK192" si="39">ROUND(I186*H186,3)</f>
        <v>0</v>
      </c>
      <c r="BL186" s="14" t="s">
        <v>166</v>
      </c>
      <c r="BM186" s="162" t="s">
        <v>292</v>
      </c>
    </row>
    <row r="187" spans="1:65" s="2" customFormat="1" ht="16.5" customHeight="1" x14ac:dyDescent="0.2">
      <c r="A187" s="26"/>
      <c r="B187" s="119"/>
      <c r="C187" s="165" t="s">
        <v>293</v>
      </c>
      <c r="D187" s="165" t="s">
        <v>185</v>
      </c>
      <c r="E187" s="166" t="s">
        <v>294</v>
      </c>
      <c r="F187" s="167" t="s">
        <v>295</v>
      </c>
      <c r="G187" s="168" t="s">
        <v>147</v>
      </c>
      <c r="H187" s="169">
        <v>205.02199999999999</v>
      </c>
      <c r="I187" s="169"/>
      <c r="J187" s="169">
        <f t="shared" si="30"/>
        <v>0</v>
      </c>
      <c r="K187" s="170"/>
      <c r="L187" s="171"/>
      <c r="M187" s="172" t="s">
        <v>1</v>
      </c>
      <c r="N187" s="173" t="s">
        <v>32</v>
      </c>
      <c r="O187" s="160">
        <v>0</v>
      </c>
      <c r="P187" s="160">
        <f t="shared" si="31"/>
        <v>0</v>
      </c>
      <c r="Q187" s="160">
        <v>0</v>
      </c>
      <c r="R187" s="160">
        <f t="shared" si="32"/>
        <v>0</v>
      </c>
      <c r="S187" s="160">
        <v>0</v>
      </c>
      <c r="T187" s="161">
        <f t="shared" si="3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196</v>
      </c>
      <c r="AT187" s="162" t="s">
        <v>185</v>
      </c>
      <c r="AU187" s="162" t="s">
        <v>116</v>
      </c>
      <c r="AY187" s="14" t="s">
        <v>133</v>
      </c>
      <c r="BE187" s="163">
        <f t="shared" si="34"/>
        <v>0</v>
      </c>
      <c r="BF187" s="163">
        <f t="shared" si="35"/>
        <v>0</v>
      </c>
      <c r="BG187" s="163">
        <f t="shared" si="36"/>
        <v>0</v>
      </c>
      <c r="BH187" s="163">
        <f t="shared" si="37"/>
        <v>0</v>
      </c>
      <c r="BI187" s="163">
        <f t="shared" si="38"/>
        <v>0</v>
      </c>
      <c r="BJ187" s="14" t="s">
        <v>116</v>
      </c>
      <c r="BK187" s="164">
        <f t="shared" si="39"/>
        <v>0</v>
      </c>
      <c r="BL187" s="14" t="s">
        <v>166</v>
      </c>
      <c r="BM187" s="162" t="s">
        <v>296</v>
      </c>
    </row>
    <row r="188" spans="1:65" s="2" customFormat="1" ht="21.75" customHeight="1" x14ac:dyDescent="0.2">
      <c r="A188" s="26"/>
      <c r="B188" s="119"/>
      <c r="C188" s="152" t="s">
        <v>215</v>
      </c>
      <c r="D188" s="152" t="s">
        <v>135</v>
      </c>
      <c r="E188" s="153" t="s">
        <v>297</v>
      </c>
      <c r="F188" s="154" t="s">
        <v>298</v>
      </c>
      <c r="G188" s="155" t="s">
        <v>147</v>
      </c>
      <c r="H188" s="156">
        <v>19.59</v>
      </c>
      <c r="I188" s="156"/>
      <c r="J188" s="156">
        <f t="shared" si="30"/>
        <v>0</v>
      </c>
      <c r="K188" s="157"/>
      <c r="L188" s="27"/>
      <c r="M188" s="158" t="s">
        <v>1</v>
      </c>
      <c r="N188" s="159" t="s">
        <v>32</v>
      </c>
      <c r="O188" s="160">
        <v>6.4657999999999993E-2</v>
      </c>
      <c r="P188" s="160">
        <f t="shared" si="31"/>
        <v>1.2666502199999998</v>
      </c>
      <c r="Q188" s="160">
        <v>0</v>
      </c>
      <c r="R188" s="160">
        <f t="shared" si="32"/>
        <v>0</v>
      </c>
      <c r="S188" s="160">
        <v>0</v>
      </c>
      <c r="T188" s="161">
        <f t="shared" si="3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166</v>
      </c>
      <c r="AT188" s="162" t="s">
        <v>135</v>
      </c>
      <c r="AU188" s="162" t="s">
        <v>116</v>
      </c>
      <c r="AY188" s="14" t="s">
        <v>133</v>
      </c>
      <c r="BE188" s="163">
        <f t="shared" si="34"/>
        <v>0</v>
      </c>
      <c r="BF188" s="163">
        <f t="shared" si="35"/>
        <v>0</v>
      </c>
      <c r="BG188" s="163">
        <f t="shared" si="36"/>
        <v>0</v>
      </c>
      <c r="BH188" s="163">
        <f t="shared" si="37"/>
        <v>0</v>
      </c>
      <c r="BI188" s="163">
        <f t="shared" si="38"/>
        <v>0</v>
      </c>
      <c r="BJ188" s="14" t="s">
        <v>116</v>
      </c>
      <c r="BK188" s="164">
        <f t="shared" si="39"/>
        <v>0</v>
      </c>
      <c r="BL188" s="14" t="s">
        <v>166</v>
      </c>
      <c r="BM188" s="162" t="s">
        <v>299</v>
      </c>
    </row>
    <row r="189" spans="1:65" s="2" customFormat="1" ht="33" customHeight="1" x14ac:dyDescent="0.2">
      <c r="A189" s="26"/>
      <c r="B189" s="119"/>
      <c r="C189" s="165" t="s">
        <v>300</v>
      </c>
      <c r="D189" s="165" t="s">
        <v>185</v>
      </c>
      <c r="E189" s="166" t="s">
        <v>301</v>
      </c>
      <c r="F189" s="167" t="s">
        <v>302</v>
      </c>
      <c r="G189" s="168" t="s">
        <v>147</v>
      </c>
      <c r="H189" s="169">
        <v>19.981999999999999</v>
      </c>
      <c r="I189" s="169"/>
      <c r="J189" s="169">
        <f t="shared" si="30"/>
        <v>0</v>
      </c>
      <c r="K189" s="170"/>
      <c r="L189" s="171"/>
      <c r="M189" s="172" t="s">
        <v>1</v>
      </c>
      <c r="N189" s="173" t="s">
        <v>32</v>
      </c>
      <c r="O189" s="160">
        <v>0</v>
      </c>
      <c r="P189" s="160">
        <f t="shared" si="31"/>
        <v>0</v>
      </c>
      <c r="Q189" s="160">
        <v>0</v>
      </c>
      <c r="R189" s="160">
        <f t="shared" si="32"/>
        <v>0</v>
      </c>
      <c r="S189" s="160">
        <v>0</v>
      </c>
      <c r="T189" s="161">
        <f t="shared" si="3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196</v>
      </c>
      <c r="AT189" s="162" t="s">
        <v>185</v>
      </c>
      <c r="AU189" s="162" t="s">
        <v>116</v>
      </c>
      <c r="AY189" s="14" t="s">
        <v>133</v>
      </c>
      <c r="BE189" s="163">
        <f t="shared" si="34"/>
        <v>0</v>
      </c>
      <c r="BF189" s="163">
        <f t="shared" si="35"/>
        <v>0</v>
      </c>
      <c r="BG189" s="163">
        <f t="shared" si="36"/>
        <v>0</v>
      </c>
      <c r="BH189" s="163">
        <f t="shared" si="37"/>
        <v>0</v>
      </c>
      <c r="BI189" s="163">
        <f t="shared" si="38"/>
        <v>0</v>
      </c>
      <c r="BJ189" s="14" t="s">
        <v>116</v>
      </c>
      <c r="BK189" s="164">
        <f t="shared" si="39"/>
        <v>0</v>
      </c>
      <c r="BL189" s="14" t="s">
        <v>166</v>
      </c>
      <c r="BM189" s="162" t="s">
        <v>303</v>
      </c>
    </row>
    <row r="190" spans="1:65" s="2" customFormat="1" ht="21.75" customHeight="1" x14ac:dyDescent="0.2">
      <c r="A190" s="26"/>
      <c r="B190" s="119"/>
      <c r="C190" s="152" t="s">
        <v>218</v>
      </c>
      <c r="D190" s="152" t="s">
        <v>135</v>
      </c>
      <c r="E190" s="153" t="s">
        <v>304</v>
      </c>
      <c r="F190" s="154" t="s">
        <v>305</v>
      </c>
      <c r="G190" s="155" t="s">
        <v>147</v>
      </c>
      <c r="H190" s="156">
        <v>158.69</v>
      </c>
      <c r="I190" s="156"/>
      <c r="J190" s="156">
        <f t="shared" si="30"/>
        <v>0</v>
      </c>
      <c r="K190" s="157"/>
      <c r="L190" s="27"/>
      <c r="M190" s="158" t="s">
        <v>1</v>
      </c>
      <c r="N190" s="159" t="s">
        <v>32</v>
      </c>
      <c r="O190" s="160">
        <v>0.131471</v>
      </c>
      <c r="P190" s="160">
        <f t="shared" si="31"/>
        <v>20.86313299</v>
      </c>
      <c r="Q190" s="160">
        <v>0</v>
      </c>
      <c r="R190" s="160">
        <f t="shared" si="32"/>
        <v>0</v>
      </c>
      <c r="S190" s="160">
        <v>0</v>
      </c>
      <c r="T190" s="161">
        <f t="shared" si="3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166</v>
      </c>
      <c r="AT190" s="162" t="s">
        <v>135</v>
      </c>
      <c r="AU190" s="162" t="s">
        <v>116</v>
      </c>
      <c r="AY190" s="14" t="s">
        <v>133</v>
      </c>
      <c r="BE190" s="163">
        <f t="shared" si="34"/>
        <v>0</v>
      </c>
      <c r="BF190" s="163">
        <f t="shared" si="35"/>
        <v>0</v>
      </c>
      <c r="BG190" s="163">
        <f t="shared" si="36"/>
        <v>0</v>
      </c>
      <c r="BH190" s="163">
        <f t="shared" si="37"/>
        <v>0</v>
      </c>
      <c r="BI190" s="163">
        <f t="shared" si="38"/>
        <v>0</v>
      </c>
      <c r="BJ190" s="14" t="s">
        <v>116</v>
      </c>
      <c r="BK190" s="164">
        <f t="shared" si="39"/>
        <v>0</v>
      </c>
      <c r="BL190" s="14" t="s">
        <v>166</v>
      </c>
      <c r="BM190" s="162" t="s">
        <v>306</v>
      </c>
    </row>
    <row r="191" spans="1:65" s="2" customFormat="1" ht="21.75" customHeight="1" x14ac:dyDescent="0.2">
      <c r="A191" s="26"/>
      <c r="B191" s="119"/>
      <c r="C191" s="165" t="s">
        <v>307</v>
      </c>
      <c r="D191" s="165" t="s">
        <v>185</v>
      </c>
      <c r="E191" s="166" t="s">
        <v>308</v>
      </c>
      <c r="F191" s="167" t="s">
        <v>309</v>
      </c>
      <c r="G191" s="168" t="s">
        <v>147</v>
      </c>
      <c r="H191" s="169">
        <v>323.72800000000001</v>
      </c>
      <c r="I191" s="169"/>
      <c r="J191" s="169">
        <f t="shared" si="30"/>
        <v>0</v>
      </c>
      <c r="K191" s="170"/>
      <c r="L191" s="171"/>
      <c r="M191" s="172" t="s">
        <v>1</v>
      </c>
      <c r="N191" s="173" t="s">
        <v>32</v>
      </c>
      <c r="O191" s="160">
        <v>0</v>
      </c>
      <c r="P191" s="160">
        <f t="shared" si="31"/>
        <v>0</v>
      </c>
      <c r="Q191" s="160">
        <v>0</v>
      </c>
      <c r="R191" s="160">
        <f t="shared" si="32"/>
        <v>0</v>
      </c>
      <c r="S191" s="160">
        <v>0</v>
      </c>
      <c r="T191" s="161">
        <f t="shared" si="3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196</v>
      </c>
      <c r="AT191" s="162" t="s">
        <v>185</v>
      </c>
      <c r="AU191" s="162" t="s">
        <v>116</v>
      </c>
      <c r="AY191" s="14" t="s">
        <v>133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4" t="s">
        <v>116</v>
      </c>
      <c r="BK191" s="164">
        <f t="shared" si="39"/>
        <v>0</v>
      </c>
      <c r="BL191" s="14" t="s">
        <v>166</v>
      </c>
      <c r="BM191" s="162" t="s">
        <v>310</v>
      </c>
    </row>
    <row r="192" spans="1:65" s="2" customFormat="1" ht="21.75" customHeight="1" x14ac:dyDescent="0.2">
      <c r="A192" s="26"/>
      <c r="B192" s="119"/>
      <c r="C192" s="152" t="s">
        <v>222</v>
      </c>
      <c r="D192" s="152" t="s">
        <v>135</v>
      </c>
      <c r="E192" s="153" t="s">
        <v>311</v>
      </c>
      <c r="F192" s="154" t="s">
        <v>312</v>
      </c>
      <c r="G192" s="155" t="s">
        <v>286</v>
      </c>
      <c r="H192" s="156">
        <v>23.518000000000001</v>
      </c>
      <c r="I192" s="156"/>
      <c r="J192" s="156">
        <f t="shared" si="30"/>
        <v>0</v>
      </c>
      <c r="K192" s="157"/>
      <c r="L192" s="27"/>
      <c r="M192" s="158" t="s">
        <v>1</v>
      </c>
      <c r="N192" s="159" t="s">
        <v>32</v>
      </c>
      <c r="O192" s="160">
        <v>0</v>
      </c>
      <c r="P192" s="160">
        <f t="shared" si="31"/>
        <v>0</v>
      </c>
      <c r="Q192" s="160">
        <v>0</v>
      </c>
      <c r="R192" s="160">
        <f t="shared" si="32"/>
        <v>0</v>
      </c>
      <c r="S192" s="160">
        <v>0</v>
      </c>
      <c r="T192" s="161">
        <f t="shared" si="3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166</v>
      </c>
      <c r="AT192" s="162" t="s">
        <v>135</v>
      </c>
      <c r="AU192" s="162" t="s">
        <v>116</v>
      </c>
      <c r="AY192" s="14" t="s">
        <v>133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4" t="s">
        <v>116</v>
      </c>
      <c r="BK192" s="164">
        <f t="shared" si="39"/>
        <v>0</v>
      </c>
      <c r="BL192" s="14" t="s">
        <v>166</v>
      </c>
      <c r="BM192" s="162" t="s">
        <v>313</v>
      </c>
    </row>
    <row r="193" spans="1:65" s="12" customFormat="1" ht="22.9" customHeight="1" x14ac:dyDescent="0.2">
      <c r="B193" s="140"/>
      <c r="D193" s="141" t="s">
        <v>65</v>
      </c>
      <c r="E193" s="150" t="s">
        <v>314</v>
      </c>
      <c r="F193" s="150" t="s">
        <v>315</v>
      </c>
      <c r="J193" s="151">
        <f>BK193</f>
        <v>0</v>
      </c>
      <c r="L193" s="140"/>
      <c r="M193" s="144"/>
      <c r="N193" s="145"/>
      <c r="O193" s="145"/>
      <c r="P193" s="146">
        <f>SUM(P194:P195)</f>
        <v>0</v>
      </c>
      <c r="Q193" s="145"/>
      <c r="R193" s="146">
        <f>SUM(R194:R195)</f>
        <v>0</v>
      </c>
      <c r="S193" s="145"/>
      <c r="T193" s="147">
        <f>SUM(T194:T195)</f>
        <v>0</v>
      </c>
      <c r="AR193" s="141" t="s">
        <v>116</v>
      </c>
      <c r="AT193" s="148" t="s">
        <v>65</v>
      </c>
      <c r="AU193" s="148" t="s">
        <v>74</v>
      </c>
      <c r="AY193" s="141" t="s">
        <v>133</v>
      </c>
      <c r="BK193" s="149">
        <f>SUM(BK194:BK195)</f>
        <v>0</v>
      </c>
    </row>
    <row r="194" spans="1:65" s="2" customFormat="1" ht="33" customHeight="1" x14ac:dyDescent="0.2">
      <c r="A194" s="26"/>
      <c r="B194" s="119"/>
      <c r="C194" s="152" t="s">
        <v>316</v>
      </c>
      <c r="D194" s="152" t="s">
        <v>135</v>
      </c>
      <c r="E194" s="153" t="s">
        <v>317</v>
      </c>
      <c r="F194" s="154" t="s">
        <v>318</v>
      </c>
      <c r="G194" s="155" t="s">
        <v>147</v>
      </c>
      <c r="H194" s="156">
        <v>4.32</v>
      </c>
      <c r="I194" s="156"/>
      <c r="J194" s="156">
        <f>ROUND(I194*H194,3)</f>
        <v>0</v>
      </c>
      <c r="K194" s="157"/>
      <c r="L194" s="27"/>
      <c r="M194" s="158" t="s">
        <v>1</v>
      </c>
      <c r="N194" s="159" t="s">
        <v>32</v>
      </c>
      <c r="O194" s="160">
        <v>0</v>
      </c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166</v>
      </c>
      <c r="AT194" s="162" t="s">
        <v>135</v>
      </c>
      <c r="AU194" s="162" t="s">
        <v>116</v>
      </c>
      <c r="AY194" s="14" t="s">
        <v>133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4" t="s">
        <v>116</v>
      </c>
      <c r="BK194" s="164">
        <f>ROUND(I194*H194,3)</f>
        <v>0</v>
      </c>
      <c r="BL194" s="14" t="s">
        <v>166</v>
      </c>
      <c r="BM194" s="162" t="s">
        <v>319</v>
      </c>
    </row>
    <row r="195" spans="1:65" s="2" customFormat="1" ht="21.75" customHeight="1" x14ac:dyDescent="0.2">
      <c r="A195" s="26"/>
      <c r="B195" s="119"/>
      <c r="C195" s="152" t="s">
        <v>225</v>
      </c>
      <c r="D195" s="152" t="s">
        <v>135</v>
      </c>
      <c r="E195" s="153" t="s">
        <v>320</v>
      </c>
      <c r="F195" s="154" t="s">
        <v>321</v>
      </c>
      <c r="G195" s="155" t="s">
        <v>286</v>
      </c>
      <c r="H195" s="156">
        <v>1.6819999999999999</v>
      </c>
      <c r="I195" s="156"/>
      <c r="J195" s="156">
        <f>ROUND(I195*H195,3)</f>
        <v>0</v>
      </c>
      <c r="K195" s="157"/>
      <c r="L195" s="27"/>
      <c r="M195" s="158" t="s">
        <v>1</v>
      </c>
      <c r="N195" s="159" t="s">
        <v>32</v>
      </c>
      <c r="O195" s="160">
        <v>0</v>
      </c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166</v>
      </c>
      <c r="AT195" s="162" t="s">
        <v>135</v>
      </c>
      <c r="AU195" s="162" t="s">
        <v>116</v>
      </c>
      <c r="AY195" s="14" t="s">
        <v>133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4" t="s">
        <v>116</v>
      </c>
      <c r="BK195" s="164">
        <f>ROUND(I195*H195,3)</f>
        <v>0</v>
      </c>
      <c r="BL195" s="14" t="s">
        <v>166</v>
      </c>
      <c r="BM195" s="162" t="s">
        <v>322</v>
      </c>
    </row>
    <row r="196" spans="1:65" s="12" customFormat="1" ht="22.9" customHeight="1" x14ac:dyDescent="0.2">
      <c r="B196" s="140"/>
      <c r="D196" s="141" t="s">
        <v>65</v>
      </c>
      <c r="E196" s="150" t="s">
        <v>323</v>
      </c>
      <c r="F196" s="150" t="s">
        <v>324</v>
      </c>
      <c r="J196" s="151">
        <f>BK196</f>
        <v>0</v>
      </c>
      <c r="L196" s="140"/>
      <c r="M196" s="144"/>
      <c r="N196" s="145"/>
      <c r="O196" s="145"/>
      <c r="P196" s="146">
        <f>SUM(P197:P200)</f>
        <v>0</v>
      </c>
      <c r="Q196" s="145"/>
      <c r="R196" s="146">
        <f>SUM(R197:R200)</f>
        <v>0</v>
      </c>
      <c r="S196" s="145"/>
      <c r="T196" s="147">
        <f>SUM(T197:T200)</f>
        <v>0</v>
      </c>
      <c r="AR196" s="141" t="s">
        <v>116</v>
      </c>
      <c r="AT196" s="148" t="s">
        <v>65</v>
      </c>
      <c r="AU196" s="148" t="s">
        <v>74</v>
      </c>
      <c r="AY196" s="141" t="s">
        <v>133</v>
      </c>
      <c r="BK196" s="149">
        <f>SUM(BK197:BK200)</f>
        <v>0</v>
      </c>
    </row>
    <row r="197" spans="1:65" s="2" customFormat="1" ht="33" customHeight="1" x14ac:dyDescent="0.2">
      <c r="A197" s="26"/>
      <c r="B197" s="119"/>
      <c r="C197" s="152" t="s">
        <v>325</v>
      </c>
      <c r="D197" s="152" t="s">
        <v>135</v>
      </c>
      <c r="E197" s="153" t="s">
        <v>326</v>
      </c>
      <c r="F197" s="154" t="s">
        <v>327</v>
      </c>
      <c r="G197" s="155" t="s">
        <v>144</v>
      </c>
      <c r="H197" s="156">
        <v>8</v>
      </c>
      <c r="I197" s="156"/>
      <c r="J197" s="156">
        <f>ROUND(I197*H197,3)</f>
        <v>0</v>
      </c>
      <c r="K197" s="157"/>
      <c r="L197" s="27"/>
      <c r="M197" s="158" t="s">
        <v>1</v>
      </c>
      <c r="N197" s="159" t="s">
        <v>32</v>
      </c>
      <c r="O197" s="160">
        <v>0</v>
      </c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166</v>
      </c>
      <c r="AT197" s="162" t="s">
        <v>135</v>
      </c>
      <c r="AU197" s="162" t="s">
        <v>116</v>
      </c>
      <c r="AY197" s="14" t="s">
        <v>133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4" t="s">
        <v>116</v>
      </c>
      <c r="BK197" s="164">
        <f>ROUND(I197*H197,3)</f>
        <v>0</v>
      </c>
      <c r="BL197" s="14" t="s">
        <v>166</v>
      </c>
      <c r="BM197" s="162" t="s">
        <v>328</v>
      </c>
    </row>
    <row r="198" spans="1:65" s="2" customFormat="1" ht="21.75" customHeight="1" x14ac:dyDescent="0.2">
      <c r="A198" s="26"/>
      <c r="B198" s="119"/>
      <c r="C198" s="165" t="s">
        <v>230</v>
      </c>
      <c r="D198" s="165" t="s">
        <v>185</v>
      </c>
      <c r="E198" s="166" t="s">
        <v>329</v>
      </c>
      <c r="F198" s="167" t="s">
        <v>330</v>
      </c>
      <c r="G198" s="168" t="s">
        <v>144</v>
      </c>
      <c r="H198" s="169">
        <v>8</v>
      </c>
      <c r="I198" s="169"/>
      <c r="J198" s="169">
        <f>ROUND(I198*H198,3)</f>
        <v>0</v>
      </c>
      <c r="K198" s="170"/>
      <c r="L198" s="171"/>
      <c r="M198" s="172" t="s">
        <v>1</v>
      </c>
      <c r="N198" s="173" t="s">
        <v>32</v>
      </c>
      <c r="O198" s="160">
        <v>0</v>
      </c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196</v>
      </c>
      <c r="AT198" s="162" t="s">
        <v>185</v>
      </c>
      <c r="AU198" s="162" t="s">
        <v>116</v>
      </c>
      <c r="AY198" s="14" t="s">
        <v>133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4" t="s">
        <v>116</v>
      </c>
      <c r="BK198" s="164">
        <f>ROUND(I198*H198,3)</f>
        <v>0</v>
      </c>
      <c r="BL198" s="14" t="s">
        <v>166</v>
      </c>
      <c r="BM198" s="162" t="s">
        <v>331</v>
      </c>
    </row>
    <row r="199" spans="1:65" s="2" customFormat="1" ht="21.75" customHeight="1" x14ac:dyDescent="0.2">
      <c r="A199" s="26"/>
      <c r="B199" s="119"/>
      <c r="C199" s="165" t="s">
        <v>332</v>
      </c>
      <c r="D199" s="165" t="s">
        <v>185</v>
      </c>
      <c r="E199" s="166" t="s">
        <v>333</v>
      </c>
      <c r="F199" s="167" t="s">
        <v>334</v>
      </c>
      <c r="G199" s="168" t="s">
        <v>144</v>
      </c>
      <c r="H199" s="169">
        <v>8</v>
      </c>
      <c r="I199" s="169"/>
      <c r="J199" s="169">
        <f>ROUND(I199*H199,3)</f>
        <v>0</v>
      </c>
      <c r="K199" s="170"/>
      <c r="L199" s="171"/>
      <c r="M199" s="172" t="s">
        <v>1</v>
      </c>
      <c r="N199" s="173" t="s">
        <v>32</v>
      </c>
      <c r="O199" s="160">
        <v>0</v>
      </c>
      <c r="P199" s="160">
        <f>O199*H199</f>
        <v>0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196</v>
      </c>
      <c r="AT199" s="162" t="s">
        <v>185</v>
      </c>
      <c r="AU199" s="162" t="s">
        <v>116</v>
      </c>
      <c r="AY199" s="14" t="s">
        <v>133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4" t="s">
        <v>116</v>
      </c>
      <c r="BK199" s="164">
        <f>ROUND(I199*H199,3)</f>
        <v>0</v>
      </c>
      <c r="BL199" s="14" t="s">
        <v>166</v>
      </c>
      <c r="BM199" s="162" t="s">
        <v>335</v>
      </c>
    </row>
    <row r="200" spans="1:65" s="2" customFormat="1" ht="21.75" customHeight="1" x14ac:dyDescent="0.2">
      <c r="A200" s="26"/>
      <c r="B200" s="119"/>
      <c r="C200" s="152" t="s">
        <v>233</v>
      </c>
      <c r="D200" s="152" t="s">
        <v>135</v>
      </c>
      <c r="E200" s="153" t="s">
        <v>336</v>
      </c>
      <c r="F200" s="154" t="s">
        <v>337</v>
      </c>
      <c r="G200" s="155" t="s">
        <v>286</v>
      </c>
      <c r="H200" s="156">
        <v>9.3659999999999997</v>
      </c>
      <c r="I200" s="156"/>
      <c r="J200" s="156">
        <f>ROUND(I200*H200,3)</f>
        <v>0</v>
      </c>
      <c r="K200" s="157"/>
      <c r="L200" s="27"/>
      <c r="M200" s="158" t="s">
        <v>1</v>
      </c>
      <c r="N200" s="159" t="s">
        <v>32</v>
      </c>
      <c r="O200" s="160">
        <v>0</v>
      </c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166</v>
      </c>
      <c r="AT200" s="162" t="s">
        <v>135</v>
      </c>
      <c r="AU200" s="162" t="s">
        <v>116</v>
      </c>
      <c r="AY200" s="14" t="s">
        <v>133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4" t="s">
        <v>116</v>
      </c>
      <c r="BK200" s="164">
        <f>ROUND(I200*H200,3)</f>
        <v>0</v>
      </c>
      <c r="BL200" s="14" t="s">
        <v>166</v>
      </c>
      <c r="BM200" s="162" t="s">
        <v>338</v>
      </c>
    </row>
    <row r="201" spans="1:65" s="12" customFormat="1" ht="22.9" customHeight="1" x14ac:dyDescent="0.2">
      <c r="B201" s="140"/>
      <c r="D201" s="141" t="s">
        <v>65</v>
      </c>
      <c r="E201" s="150" t="s">
        <v>339</v>
      </c>
      <c r="F201" s="150" t="s">
        <v>340</v>
      </c>
      <c r="J201" s="151">
        <f>BK201</f>
        <v>0</v>
      </c>
      <c r="L201" s="140"/>
      <c r="M201" s="144"/>
      <c r="N201" s="145"/>
      <c r="O201" s="145"/>
      <c r="P201" s="146">
        <f>SUM(P202:P204)</f>
        <v>18.303524700000001</v>
      </c>
      <c r="Q201" s="145"/>
      <c r="R201" s="146">
        <f>SUM(R202:R204)</f>
        <v>0.86979600000000001</v>
      </c>
      <c r="S201" s="145"/>
      <c r="T201" s="147">
        <f>SUM(T202:T204)</f>
        <v>0</v>
      </c>
      <c r="AR201" s="141" t="s">
        <v>116</v>
      </c>
      <c r="AT201" s="148" t="s">
        <v>65</v>
      </c>
      <c r="AU201" s="148" t="s">
        <v>74</v>
      </c>
      <c r="AY201" s="141" t="s">
        <v>133</v>
      </c>
      <c r="BK201" s="149">
        <f>SUM(BK202:BK204)</f>
        <v>0</v>
      </c>
    </row>
    <row r="202" spans="1:65" s="2" customFormat="1" ht="21.75" customHeight="1" x14ac:dyDescent="0.2">
      <c r="A202" s="26"/>
      <c r="B202" s="119"/>
      <c r="C202" s="152" t="s">
        <v>341</v>
      </c>
      <c r="D202" s="152" t="s">
        <v>135</v>
      </c>
      <c r="E202" s="153" t="s">
        <v>342</v>
      </c>
      <c r="F202" s="154" t="s">
        <v>343</v>
      </c>
      <c r="G202" s="155" t="s">
        <v>147</v>
      </c>
      <c r="H202" s="156">
        <v>19.59</v>
      </c>
      <c r="I202" s="156"/>
      <c r="J202" s="156">
        <f>ROUND(I202*H202,3)</f>
        <v>0</v>
      </c>
      <c r="K202" s="157"/>
      <c r="L202" s="27"/>
      <c r="M202" s="158" t="s">
        <v>1</v>
      </c>
      <c r="N202" s="159" t="s">
        <v>32</v>
      </c>
      <c r="O202" s="160">
        <v>0.93432999999999999</v>
      </c>
      <c r="P202" s="160">
        <f>O202*H202</f>
        <v>18.303524700000001</v>
      </c>
      <c r="Q202" s="160">
        <v>4.4400000000000002E-2</v>
      </c>
      <c r="R202" s="160">
        <f>Q202*H202</f>
        <v>0.86979600000000001</v>
      </c>
      <c r="S202" s="160">
        <v>0</v>
      </c>
      <c r="T202" s="161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166</v>
      </c>
      <c r="AT202" s="162" t="s">
        <v>135</v>
      </c>
      <c r="AU202" s="162" t="s">
        <v>116</v>
      </c>
      <c r="AY202" s="14" t="s">
        <v>133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4" t="s">
        <v>116</v>
      </c>
      <c r="BK202" s="164">
        <f>ROUND(I202*H202,3)</f>
        <v>0</v>
      </c>
      <c r="BL202" s="14" t="s">
        <v>166</v>
      </c>
      <c r="BM202" s="162" t="s">
        <v>344</v>
      </c>
    </row>
    <row r="203" spans="1:65" s="2" customFormat="1" ht="21.75" customHeight="1" x14ac:dyDescent="0.2">
      <c r="A203" s="26"/>
      <c r="B203" s="119"/>
      <c r="C203" s="165" t="s">
        <v>237</v>
      </c>
      <c r="D203" s="165" t="s">
        <v>185</v>
      </c>
      <c r="E203" s="166" t="s">
        <v>345</v>
      </c>
      <c r="F203" s="167" t="s">
        <v>346</v>
      </c>
      <c r="G203" s="168" t="s">
        <v>147</v>
      </c>
      <c r="H203" s="169">
        <v>19.981999999999999</v>
      </c>
      <c r="I203" s="169"/>
      <c r="J203" s="169">
        <f>ROUND(I203*H203,3)</f>
        <v>0</v>
      </c>
      <c r="K203" s="170"/>
      <c r="L203" s="171"/>
      <c r="M203" s="172" t="s">
        <v>1</v>
      </c>
      <c r="N203" s="173" t="s">
        <v>32</v>
      </c>
      <c r="O203" s="160">
        <v>0</v>
      </c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196</v>
      </c>
      <c r="AT203" s="162" t="s">
        <v>185</v>
      </c>
      <c r="AU203" s="162" t="s">
        <v>116</v>
      </c>
      <c r="AY203" s="14" t="s">
        <v>133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4" t="s">
        <v>116</v>
      </c>
      <c r="BK203" s="164">
        <f>ROUND(I203*H203,3)</f>
        <v>0</v>
      </c>
      <c r="BL203" s="14" t="s">
        <v>166</v>
      </c>
      <c r="BM203" s="162" t="s">
        <v>347</v>
      </c>
    </row>
    <row r="204" spans="1:65" s="2" customFormat="1" ht="21.75" customHeight="1" x14ac:dyDescent="0.2">
      <c r="A204" s="26"/>
      <c r="B204" s="119"/>
      <c r="C204" s="152" t="s">
        <v>348</v>
      </c>
      <c r="D204" s="152" t="s">
        <v>135</v>
      </c>
      <c r="E204" s="153" t="s">
        <v>349</v>
      </c>
      <c r="F204" s="154" t="s">
        <v>350</v>
      </c>
      <c r="G204" s="155" t="s">
        <v>286</v>
      </c>
      <c r="H204" s="156">
        <v>6.875</v>
      </c>
      <c r="I204" s="156"/>
      <c r="J204" s="156">
        <f>ROUND(I204*H204,3)</f>
        <v>0</v>
      </c>
      <c r="K204" s="157"/>
      <c r="L204" s="27"/>
      <c r="M204" s="158" t="s">
        <v>1</v>
      </c>
      <c r="N204" s="159" t="s">
        <v>32</v>
      </c>
      <c r="O204" s="160">
        <v>0</v>
      </c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166</v>
      </c>
      <c r="AT204" s="162" t="s">
        <v>135</v>
      </c>
      <c r="AU204" s="162" t="s">
        <v>116</v>
      </c>
      <c r="AY204" s="14" t="s">
        <v>133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4" t="s">
        <v>116</v>
      </c>
      <c r="BK204" s="164">
        <f>ROUND(I204*H204,3)</f>
        <v>0</v>
      </c>
      <c r="BL204" s="14" t="s">
        <v>166</v>
      </c>
      <c r="BM204" s="162" t="s">
        <v>351</v>
      </c>
    </row>
    <row r="205" spans="1:65" s="12" customFormat="1" ht="22.9" customHeight="1" x14ac:dyDescent="0.2">
      <c r="B205" s="140"/>
      <c r="D205" s="141" t="s">
        <v>65</v>
      </c>
      <c r="E205" s="150" t="s">
        <v>352</v>
      </c>
      <c r="F205" s="150" t="s">
        <v>353</v>
      </c>
      <c r="J205" s="151">
        <f>BK205</f>
        <v>0</v>
      </c>
      <c r="L205" s="140"/>
      <c r="M205" s="144"/>
      <c r="N205" s="145"/>
      <c r="O205" s="145"/>
      <c r="P205" s="146">
        <f>SUM(P206:P209)</f>
        <v>72.158968999999999</v>
      </c>
      <c r="Q205" s="145"/>
      <c r="R205" s="146">
        <f>SUM(R206:R209)</f>
        <v>4.7606999999999997E-2</v>
      </c>
      <c r="S205" s="145"/>
      <c r="T205" s="147">
        <f>SUM(T206:T209)</f>
        <v>0</v>
      </c>
      <c r="AR205" s="141" t="s">
        <v>116</v>
      </c>
      <c r="AT205" s="148" t="s">
        <v>65</v>
      </c>
      <c r="AU205" s="148" t="s">
        <v>74</v>
      </c>
      <c r="AY205" s="141" t="s">
        <v>133</v>
      </c>
      <c r="BK205" s="149">
        <f>SUM(BK206:BK209)</f>
        <v>0</v>
      </c>
    </row>
    <row r="206" spans="1:65" s="2" customFormat="1" ht="21.75" customHeight="1" x14ac:dyDescent="0.2">
      <c r="A206" s="26"/>
      <c r="B206" s="119"/>
      <c r="C206" s="152" t="s">
        <v>240</v>
      </c>
      <c r="D206" s="152" t="s">
        <v>135</v>
      </c>
      <c r="E206" s="153" t="s">
        <v>354</v>
      </c>
      <c r="F206" s="154" t="s">
        <v>355</v>
      </c>
      <c r="G206" s="155" t="s">
        <v>147</v>
      </c>
      <c r="H206" s="156">
        <v>119.73</v>
      </c>
      <c r="I206" s="156"/>
      <c r="J206" s="156">
        <f>ROUND(I206*H206,3)</f>
        <v>0</v>
      </c>
      <c r="K206" s="157"/>
      <c r="L206" s="27"/>
      <c r="M206" s="158" t="s">
        <v>1</v>
      </c>
      <c r="N206" s="159" t="s">
        <v>32</v>
      </c>
      <c r="O206" s="160">
        <v>0.193</v>
      </c>
      <c r="P206" s="160">
        <f>O206*H206</f>
        <v>23.107890000000001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166</v>
      </c>
      <c r="AT206" s="162" t="s">
        <v>135</v>
      </c>
      <c r="AU206" s="162" t="s">
        <v>116</v>
      </c>
      <c r="AY206" s="14" t="s">
        <v>133</v>
      </c>
      <c r="BE206" s="163">
        <f>IF(N206="základná",J206,0)</f>
        <v>0</v>
      </c>
      <c r="BF206" s="163">
        <f>IF(N206="znížená",J206,0)</f>
        <v>0</v>
      </c>
      <c r="BG206" s="163">
        <f>IF(N206="zákl. prenesená",J206,0)</f>
        <v>0</v>
      </c>
      <c r="BH206" s="163">
        <f>IF(N206="zníž. prenesená",J206,0)</f>
        <v>0</v>
      </c>
      <c r="BI206" s="163">
        <f>IF(N206="nulová",J206,0)</f>
        <v>0</v>
      </c>
      <c r="BJ206" s="14" t="s">
        <v>116</v>
      </c>
      <c r="BK206" s="164">
        <f>ROUND(I206*H206,3)</f>
        <v>0</v>
      </c>
      <c r="BL206" s="14" t="s">
        <v>166</v>
      </c>
      <c r="BM206" s="162" t="s">
        <v>356</v>
      </c>
    </row>
    <row r="207" spans="1:65" s="2" customFormat="1" ht="21.75" customHeight="1" x14ac:dyDescent="0.2">
      <c r="A207" s="26"/>
      <c r="B207" s="119"/>
      <c r="C207" s="152" t="s">
        <v>357</v>
      </c>
      <c r="D207" s="152" t="s">
        <v>135</v>
      </c>
      <c r="E207" s="153" t="s">
        <v>358</v>
      </c>
      <c r="F207" s="154" t="s">
        <v>359</v>
      </c>
      <c r="G207" s="155" t="s">
        <v>147</v>
      </c>
      <c r="H207" s="156">
        <v>158.69</v>
      </c>
      <c r="I207" s="156"/>
      <c r="J207" s="156">
        <f>ROUND(I207*H207,3)</f>
        <v>0</v>
      </c>
      <c r="K207" s="157"/>
      <c r="L207" s="27"/>
      <c r="M207" s="158" t="s">
        <v>1</v>
      </c>
      <c r="N207" s="159" t="s">
        <v>32</v>
      </c>
      <c r="O207" s="160">
        <v>0.30909999999999999</v>
      </c>
      <c r="P207" s="160">
        <f>O207*H207</f>
        <v>49.051078999999994</v>
      </c>
      <c r="Q207" s="160">
        <v>2.9999999999999997E-4</v>
      </c>
      <c r="R207" s="160">
        <f>Q207*H207</f>
        <v>4.7606999999999997E-2</v>
      </c>
      <c r="S207" s="160">
        <v>0</v>
      </c>
      <c r="T207" s="161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166</v>
      </c>
      <c r="AT207" s="162" t="s">
        <v>135</v>
      </c>
      <c r="AU207" s="162" t="s">
        <v>116</v>
      </c>
      <c r="AY207" s="14" t="s">
        <v>133</v>
      </c>
      <c r="BE207" s="163">
        <f>IF(N207="základná",J207,0)</f>
        <v>0</v>
      </c>
      <c r="BF207" s="163">
        <f>IF(N207="znížená",J207,0)</f>
        <v>0</v>
      </c>
      <c r="BG207" s="163">
        <f>IF(N207="zákl. prenesená",J207,0)</f>
        <v>0</v>
      </c>
      <c r="BH207" s="163">
        <f>IF(N207="zníž. prenesená",J207,0)</f>
        <v>0</v>
      </c>
      <c r="BI207" s="163">
        <f>IF(N207="nulová",J207,0)</f>
        <v>0</v>
      </c>
      <c r="BJ207" s="14" t="s">
        <v>116</v>
      </c>
      <c r="BK207" s="164">
        <f>ROUND(I207*H207,3)</f>
        <v>0</v>
      </c>
      <c r="BL207" s="14" t="s">
        <v>166</v>
      </c>
      <c r="BM207" s="162" t="s">
        <v>360</v>
      </c>
    </row>
    <row r="208" spans="1:65" s="2" customFormat="1" ht="16.5" customHeight="1" x14ac:dyDescent="0.2">
      <c r="A208" s="26"/>
      <c r="B208" s="119"/>
      <c r="C208" s="165" t="s">
        <v>244</v>
      </c>
      <c r="D208" s="165" t="s">
        <v>185</v>
      </c>
      <c r="E208" s="166" t="s">
        <v>361</v>
      </c>
      <c r="F208" s="167" t="s">
        <v>362</v>
      </c>
      <c r="G208" s="168" t="s">
        <v>147</v>
      </c>
      <c r="H208" s="169">
        <v>163.45099999999999</v>
      </c>
      <c r="I208" s="169"/>
      <c r="J208" s="169">
        <f>ROUND(I208*H208,3)</f>
        <v>0</v>
      </c>
      <c r="K208" s="170"/>
      <c r="L208" s="171"/>
      <c r="M208" s="172" t="s">
        <v>1</v>
      </c>
      <c r="N208" s="173" t="s">
        <v>32</v>
      </c>
      <c r="O208" s="160">
        <v>0</v>
      </c>
      <c r="P208" s="160">
        <f>O208*H208</f>
        <v>0</v>
      </c>
      <c r="Q208" s="160">
        <v>0</v>
      </c>
      <c r="R208" s="160">
        <f>Q208*H208</f>
        <v>0</v>
      </c>
      <c r="S208" s="160">
        <v>0</v>
      </c>
      <c r="T208" s="161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196</v>
      </c>
      <c r="AT208" s="162" t="s">
        <v>185</v>
      </c>
      <c r="AU208" s="162" t="s">
        <v>116</v>
      </c>
      <c r="AY208" s="14" t="s">
        <v>133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4" t="s">
        <v>116</v>
      </c>
      <c r="BK208" s="164">
        <f>ROUND(I208*H208,3)</f>
        <v>0</v>
      </c>
      <c r="BL208" s="14" t="s">
        <v>166</v>
      </c>
      <c r="BM208" s="162" t="s">
        <v>363</v>
      </c>
    </row>
    <row r="209" spans="1:65" s="2" customFormat="1" ht="21.75" customHeight="1" x14ac:dyDescent="0.2">
      <c r="A209" s="26"/>
      <c r="B209" s="119"/>
      <c r="C209" s="152" t="s">
        <v>364</v>
      </c>
      <c r="D209" s="152" t="s">
        <v>135</v>
      </c>
      <c r="E209" s="153" t="s">
        <v>365</v>
      </c>
      <c r="F209" s="154" t="s">
        <v>366</v>
      </c>
      <c r="G209" s="155" t="s">
        <v>286</v>
      </c>
      <c r="H209" s="156">
        <v>46.104999999999997</v>
      </c>
      <c r="I209" s="156"/>
      <c r="J209" s="156">
        <f>ROUND(I209*H209,3)</f>
        <v>0</v>
      </c>
      <c r="K209" s="157"/>
      <c r="L209" s="27"/>
      <c r="M209" s="158" t="s">
        <v>1</v>
      </c>
      <c r="N209" s="159" t="s">
        <v>32</v>
      </c>
      <c r="O209" s="160">
        <v>0</v>
      </c>
      <c r="P209" s="160">
        <f>O209*H209</f>
        <v>0</v>
      </c>
      <c r="Q209" s="160">
        <v>0</v>
      </c>
      <c r="R209" s="160">
        <f>Q209*H209</f>
        <v>0</v>
      </c>
      <c r="S209" s="160">
        <v>0</v>
      </c>
      <c r="T209" s="161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166</v>
      </c>
      <c r="AT209" s="162" t="s">
        <v>135</v>
      </c>
      <c r="AU209" s="162" t="s">
        <v>116</v>
      </c>
      <c r="AY209" s="14" t="s">
        <v>133</v>
      </c>
      <c r="BE209" s="163">
        <f>IF(N209="základná",J209,0)</f>
        <v>0</v>
      </c>
      <c r="BF209" s="163">
        <f>IF(N209="znížená",J209,0)</f>
        <v>0</v>
      </c>
      <c r="BG209" s="163">
        <f>IF(N209="zákl. prenesená",J209,0)</f>
        <v>0</v>
      </c>
      <c r="BH209" s="163">
        <f>IF(N209="zníž. prenesená",J209,0)</f>
        <v>0</v>
      </c>
      <c r="BI209" s="163">
        <f>IF(N209="nulová",J209,0)</f>
        <v>0</v>
      </c>
      <c r="BJ209" s="14" t="s">
        <v>116</v>
      </c>
      <c r="BK209" s="164">
        <f>ROUND(I209*H209,3)</f>
        <v>0</v>
      </c>
      <c r="BL209" s="14" t="s">
        <v>166</v>
      </c>
      <c r="BM209" s="162" t="s">
        <v>367</v>
      </c>
    </row>
    <row r="210" spans="1:65" s="12" customFormat="1" ht="22.9" customHeight="1" x14ac:dyDescent="0.2">
      <c r="B210" s="140"/>
      <c r="D210" s="141" t="s">
        <v>65</v>
      </c>
      <c r="E210" s="150" t="s">
        <v>368</v>
      </c>
      <c r="F210" s="150" t="s">
        <v>369</v>
      </c>
      <c r="J210" s="151">
        <f>BK210</f>
        <v>0</v>
      </c>
      <c r="L210" s="140"/>
      <c r="M210" s="144"/>
      <c r="N210" s="145"/>
      <c r="O210" s="145"/>
      <c r="P210" s="146">
        <f>SUM(P211:P213)</f>
        <v>106.6883844</v>
      </c>
      <c r="Q210" s="145"/>
      <c r="R210" s="146">
        <f>SUM(R211:R213)</f>
        <v>3.14321626</v>
      </c>
      <c r="S210" s="145"/>
      <c r="T210" s="147">
        <f>SUM(T211:T213)</f>
        <v>0</v>
      </c>
      <c r="AR210" s="141" t="s">
        <v>116</v>
      </c>
      <c r="AT210" s="148" t="s">
        <v>65</v>
      </c>
      <c r="AU210" s="148" t="s">
        <v>74</v>
      </c>
      <c r="AY210" s="141" t="s">
        <v>133</v>
      </c>
      <c r="BK210" s="149">
        <f>SUM(BK211:BK213)</f>
        <v>0</v>
      </c>
    </row>
    <row r="211" spans="1:65" s="2" customFormat="1" ht="21.75" customHeight="1" x14ac:dyDescent="0.2">
      <c r="A211" s="26"/>
      <c r="B211" s="119"/>
      <c r="C211" s="152" t="s">
        <v>247</v>
      </c>
      <c r="D211" s="152" t="s">
        <v>135</v>
      </c>
      <c r="E211" s="153" t="s">
        <v>370</v>
      </c>
      <c r="F211" s="154" t="s">
        <v>371</v>
      </c>
      <c r="G211" s="155" t="s">
        <v>147</v>
      </c>
      <c r="H211" s="156">
        <v>64.84</v>
      </c>
      <c r="I211" s="156"/>
      <c r="J211" s="156">
        <f>ROUND(I211*H211,3)</f>
        <v>0</v>
      </c>
      <c r="K211" s="157"/>
      <c r="L211" s="27"/>
      <c r="M211" s="158" t="s">
        <v>1</v>
      </c>
      <c r="N211" s="159" t="s">
        <v>32</v>
      </c>
      <c r="O211" s="160">
        <v>1.64541</v>
      </c>
      <c r="P211" s="160">
        <f>O211*H211</f>
        <v>106.6883844</v>
      </c>
      <c r="Q211" s="160">
        <v>4.8476499999999999E-2</v>
      </c>
      <c r="R211" s="160">
        <f>Q211*H211</f>
        <v>3.14321626</v>
      </c>
      <c r="S211" s="160">
        <v>0</v>
      </c>
      <c r="T211" s="161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166</v>
      </c>
      <c r="AT211" s="162" t="s">
        <v>135</v>
      </c>
      <c r="AU211" s="162" t="s">
        <v>116</v>
      </c>
      <c r="AY211" s="14" t="s">
        <v>133</v>
      </c>
      <c r="BE211" s="163">
        <f>IF(N211="základná",J211,0)</f>
        <v>0</v>
      </c>
      <c r="BF211" s="163">
        <f>IF(N211="znížená",J211,0)</f>
        <v>0</v>
      </c>
      <c r="BG211" s="163">
        <f>IF(N211="zákl. prenesená",J211,0)</f>
        <v>0</v>
      </c>
      <c r="BH211" s="163">
        <f>IF(N211="zníž. prenesená",J211,0)</f>
        <v>0</v>
      </c>
      <c r="BI211" s="163">
        <f>IF(N211="nulová",J211,0)</f>
        <v>0</v>
      </c>
      <c r="BJ211" s="14" t="s">
        <v>116</v>
      </c>
      <c r="BK211" s="164">
        <f>ROUND(I211*H211,3)</f>
        <v>0</v>
      </c>
      <c r="BL211" s="14" t="s">
        <v>166</v>
      </c>
      <c r="BM211" s="162" t="s">
        <v>372</v>
      </c>
    </row>
    <row r="212" spans="1:65" s="2" customFormat="1" ht="16.5" customHeight="1" x14ac:dyDescent="0.2">
      <c r="A212" s="26"/>
      <c r="B212" s="119"/>
      <c r="C212" s="165" t="s">
        <v>373</v>
      </c>
      <c r="D212" s="165" t="s">
        <v>185</v>
      </c>
      <c r="E212" s="166" t="s">
        <v>374</v>
      </c>
      <c r="F212" s="167" t="s">
        <v>375</v>
      </c>
      <c r="G212" s="168" t="s">
        <v>147</v>
      </c>
      <c r="H212" s="169">
        <v>66.137</v>
      </c>
      <c r="I212" s="169"/>
      <c r="J212" s="169">
        <f>ROUND(I212*H212,3)</f>
        <v>0</v>
      </c>
      <c r="K212" s="170"/>
      <c r="L212" s="171"/>
      <c r="M212" s="172" t="s">
        <v>1</v>
      </c>
      <c r="N212" s="173" t="s">
        <v>32</v>
      </c>
      <c r="O212" s="160">
        <v>0</v>
      </c>
      <c r="P212" s="160">
        <f>O212*H212</f>
        <v>0</v>
      </c>
      <c r="Q212" s="160">
        <v>0</v>
      </c>
      <c r="R212" s="160">
        <f>Q212*H212</f>
        <v>0</v>
      </c>
      <c r="S212" s="160">
        <v>0</v>
      </c>
      <c r="T212" s="161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2" t="s">
        <v>196</v>
      </c>
      <c r="AT212" s="162" t="s">
        <v>185</v>
      </c>
      <c r="AU212" s="162" t="s">
        <v>116</v>
      </c>
      <c r="AY212" s="14" t="s">
        <v>133</v>
      </c>
      <c r="BE212" s="163">
        <f>IF(N212="základná",J212,0)</f>
        <v>0</v>
      </c>
      <c r="BF212" s="163">
        <f>IF(N212="znížená",J212,0)</f>
        <v>0</v>
      </c>
      <c r="BG212" s="163">
        <f>IF(N212="zákl. prenesená",J212,0)</f>
        <v>0</v>
      </c>
      <c r="BH212" s="163">
        <f>IF(N212="zníž. prenesená",J212,0)</f>
        <v>0</v>
      </c>
      <c r="BI212" s="163">
        <f>IF(N212="nulová",J212,0)</f>
        <v>0</v>
      </c>
      <c r="BJ212" s="14" t="s">
        <v>116</v>
      </c>
      <c r="BK212" s="164">
        <f>ROUND(I212*H212,3)</f>
        <v>0</v>
      </c>
      <c r="BL212" s="14" t="s">
        <v>166</v>
      </c>
      <c r="BM212" s="162" t="s">
        <v>376</v>
      </c>
    </row>
    <row r="213" spans="1:65" s="2" customFormat="1" ht="21.75" customHeight="1" x14ac:dyDescent="0.2">
      <c r="A213" s="26"/>
      <c r="B213" s="119"/>
      <c r="C213" s="152" t="s">
        <v>253</v>
      </c>
      <c r="D213" s="152" t="s">
        <v>135</v>
      </c>
      <c r="E213" s="153" t="s">
        <v>377</v>
      </c>
      <c r="F213" s="154" t="s">
        <v>378</v>
      </c>
      <c r="G213" s="155" t="s">
        <v>286</v>
      </c>
      <c r="H213" s="156">
        <v>28.393999999999998</v>
      </c>
      <c r="I213" s="156"/>
      <c r="J213" s="156">
        <f>ROUND(I213*H213,3)</f>
        <v>0</v>
      </c>
      <c r="K213" s="157"/>
      <c r="L213" s="27"/>
      <c r="M213" s="158" t="s">
        <v>1</v>
      </c>
      <c r="N213" s="159" t="s">
        <v>32</v>
      </c>
      <c r="O213" s="160">
        <v>0</v>
      </c>
      <c r="P213" s="160">
        <f>O213*H213</f>
        <v>0</v>
      </c>
      <c r="Q213" s="160">
        <v>0</v>
      </c>
      <c r="R213" s="160">
        <f>Q213*H213</f>
        <v>0</v>
      </c>
      <c r="S213" s="160">
        <v>0</v>
      </c>
      <c r="T213" s="161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2" t="s">
        <v>166</v>
      </c>
      <c r="AT213" s="162" t="s">
        <v>135</v>
      </c>
      <c r="AU213" s="162" t="s">
        <v>116</v>
      </c>
      <c r="AY213" s="14" t="s">
        <v>133</v>
      </c>
      <c r="BE213" s="163">
        <f>IF(N213="základná",J213,0)</f>
        <v>0</v>
      </c>
      <c r="BF213" s="163">
        <f>IF(N213="znížená",J213,0)</f>
        <v>0</v>
      </c>
      <c r="BG213" s="163">
        <f>IF(N213="zákl. prenesená",J213,0)</f>
        <v>0</v>
      </c>
      <c r="BH213" s="163">
        <f>IF(N213="zníž. prenesená",J213,0)</f>
        <v>0</v>
      </c>
      <c r="BI213" s="163">
        <f>IF(N213="nulová",J213,0)</f>
        <v>0</v>
      </c>
      <c r="BJ213" s="14" t="s">
        <v>116</v>
      </c>
      <c r="BK213" s="164">
        <f>ROUND(I213*H213,3)</f>
        <v>0</v>
      </c>
      <c r="BL213" s="14" t="s">
        <v>166</v>
      </c>
      <c r="BM213" s="162" t="s">
        <v>379</v>
      </c>
    </row>
    <row r="214" spans="1:65" s="12" customFormat="1" ht="22.9" customHeight="1" x14ac:dyDescent="0.2">
      <c r="B214" s="140"/>
      <c r="D214" s="141" t="s">
        <v>65</v>
      </c>
      <c r="E214" s="150" t="s">
        <v>380</v>
      </c>
      <c r="F214" s="150" t="s">
        <v>381</v>
      </c>
      <c r="J214" s="151">
        <f>BK214</f>
        <v>0</v>
      </c>
      <c r="L214" s="140"/>
      <c r="M214" s="144"/>
      <c r="N214" s="145"/>
      <c r="O214" s="145"/>
      <c r="P214" s="146">
        <f>SUM(P215:P216)</f>
        <v>17.6198625</v>
      </c>
      <c r="Q214" s="145"/>
      <c r="R214" s="146">
        <f>SUM(R215:R216)</f>
        <v>8.8187500000000002E-2</v>
      </c>
      <c r="S214" s="145"/>
      <c r="T214" s="147">
        <f>SUM(T215:T216)</f>
        <v>0</v>
      </c>
      <c r="AR214" s="141" t="s">
        <v>116</v>
      </c>
      <c r="AT214" s="148" t="s">
        <v>65</v>
      </c>
      <c r="AU214" s="148" t="s">
        <v>74</v>
      </c>
      <c r="AY214" s="141" t="s">
        <v>133</v>
      </c>
      <c r="BK214" s="149">
        <f>SUM(BK215:BK216)</f>
        <v>0</v>
      </c>
    </row>
    <row r="215" spans="1:65" s="2" customFormat="1" ht="33" customHeight="1" x14ac:dyDescent="0.2">
      <c r="A215" s="26"/>
      <c r="B215" s="119"/>
      <c r="C215" s="152" t="s">
        <v>382</v>
      </c>
      <c r="D215" s="152" t="s">
        <v>135</v>
      </c>
      <c r="E215" s="153" t="s">
        <v>383</v>
      </c>
      <c r="F215" s="154" t="s">
        <v>384</v>
      </c>
      <c r="G215" s="155" t="s">
        <v>147</v>
      </c>
      <c r="H215" s="156">
        <v>352.75</v>
      </c>
      <c r="I215" s="156"/>
      <c r="J215" s="156">
        <f>ROUND(I215*H215,3)</f>
        <v>0</v>
      </c>
      <c r="K215" s="157"/>
      <c r="L215" s="27"/>
      <c r="M215" s="158" t="s">
        <v>1</v>
      </c>
      <c r="N215" s="159" t="s">
        <v>32</v>
      </c>
      <c r="O215" s="160">
        <v>4.9950000000000001E-2</v>
      </c>
      <c r="P215" s="160">
        <f>O215*H215</f>
        <v>17.6198625</v>
      </c>
      <c r="Q215" s="160">
        <v>2.5000000000000001E-4</v>
      </c>
      <c r="R215" s="160">
        <f>Q215*H215</f>
        <v>8.8187500000000002E-2</v>
      </c>
      <c r="S215" s="160">
        <v>0</v>
      </c>
      <c r="T215" s="161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2" t="s">
        <v>166</v>
      </c>
      <c r="AT215" s="162" t="s">
        <v>135</v>
      </c>
      <c r="AU215" s="162" t="s">
        <v>116</v>
      </c>
      <c r="AY215" s="14" t="s">
        <v>133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4" t="s">
        <v>116</v>
      </c>
      <c r="BK215" s="164">
        <f>ROUND(I215*H215,3)</f>
        <v>0</v>
      </c>
      <c r="BL215" s="14" t="s">
        <v>166</v>
      </c>
      <c r="BM215" s="162" t="s">
        <v>385</v>
      </c>
    </row>
    <row r="216" spans="1:65" s="2" customFormat="1" ht="33" customHeight="1" x14ac:dyDescent="0.2">
      <c r="A216" s="26"/>
      <c r="B216" s="119"/>
      <c r="C216" s="152" t="s">
        <v>260</v>
      </c>
      <c r="D216" s="152" t="s">
        <v>135</v>
      </c>
      <c r="E216" s="153" t="s">
        <v>386</v>
      </c>
      <c r="F216" s="154" t="s">
        <v>387</v>
      </c>
      <c r="G216" s="155" t="s">
        <v>147</v>
      </c>
      <c r="H216" s="156">
        <v>159.36000000000001</v>
      </c>
      <c r="I216" s="156"/>
      <c r="J216" s="156">
        <f>ROUND(I216*H216,3)</f>
        <v>0</v>
      </c>
      <c r="K216" s="157"/>
      <c r="L216" s="27"/>
      <c r="M216" s="174" t="s">
        <v>1</v>
      </c>
      <c r="N216" s="175" t="s">
        <v>32</v>
      </c>
      <c r="O216" s="176">
        <v>0</v>
      </c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2" t="s">
        <v>166</v>
      </c>
      <c r="AT216" s="162" t="s">
        <v>135</v>
      </c>
      <c r="AU216" s="162" t="s">
        <v>116</v>
      </c>
      <c r="AY216" s="14" t="s">
        <v>133</v>
      </c>
      <c r="BE216" s="163">
        <f>IF(N216="základná",J216,0)</f>
        <v>0</v>
      </c>
      <c r="BF216" s="163">
        <f>IF(N216="znížená",J216,0)</f>
        <v>0</v>
      </c>
      <c r="BG216" s="163">
        <f>IF(N216="zákl. prenesená",J216,0)</f>
        <v>0</v>
      </c>
      <c r="BH216" s="163">
        <f>IF(N216="zníž. prenesená",J216,0)</f>
        <v>0</v>
      </c>
      <c r="BI216" s="163">
        <f>IF(N216="nulová",J216,0)</f>
        <v>0</v>
      </c>
      <c r="BJ216" s="14" t="s">
        <v>116</v>
      </c>
      <c r="BK216" s="164">
        <f>ROUND(I216*H216,3)</f>
        <v>0</v>
      </c>
      <c r="BL216" s="14" t="s">
        <v>166</v>
      </c>
      <c r="BM216" s="162" t="s">
        <v>388</v>
      </c>
    </row>
    <row r="217" spans="1:65" s="2" customFormat="1" ht="6.95" customHeight="1" x14ac:dyDescent="0.2">
      <c r="A217" s="26"/>
      <c r="B217" s="41"/>
      <c r="C217" s="42"/>
      <c r="D217" s="42"/>
      <c r="E217" s="42"/>
      <c r="F217" s="42"/>
      <c r="G217" s="42"/>
      <c r="H217" s="42"/>
      <c r="I217" s="42"/>
      <c r="J217" s="42"/>
      <c r="K217" s="42"/>
      <c r="L217" s="27"/>
      <c r="M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</row>
  </sheetData>
  <autoFilter ref="C136:K216"/>
  <mergeCells count="11">
    <mergeCell ref="L2:V2"/>
    <mergeCell ref="E87:H87"/>
    <mergeCell ref="D115:F115"/>
    <mergeCell ref="D116:F116"/>
    <mergeCell ref="E127:H127"/>
    <mergeCell ref="E129:H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24" sqref="E24"/>
    </sheetView>
  </sheetViews>
  <sheetFormatPr defaultRowHeight="11.25" x14ac:dyDescent="0.2"/>
  <cols>
    <col min="1" max="1" width="8.33203125" style="181" customWidth="1"/>
    <col min="2" max="2" width="1.1640625" style="181" customWidth="1"/>
    <col min="3" max="3" width="4.1640625" style="181" customWidth="1"/>
    <col min="4" max="4" width="4.33203125" style="181" customWidth="1"/>
    <col min="5" max="5" width="17.1640625" style="181" customWidth="1"/>
    <col min="6" max="6" width="50.83203125" style="181" customWidth="1"/>
    <col min="7" max="7" width="7.5" style="181" customWidth="1"/>
    <col min="8" max="8" width="14" style="181" customWidth="1"/>
    <col min="9" max="9" width="15.83203125" style="181" customWidth="1"/>
    <col min="10" max="10" width="22.33203125" style="181" customWidth="1"/>
    <col min="11" max="11" width="22.33203125" style="181" hidden="1" customWidth="1"/>
    <col min="12" max="12" width="9.33203125" style="181" customWidth="1"/>
    <col min="13" max="13" width="10.83203125" style="181" hidden="1" customWidth="1"/>
    <col min="14" max="14" width="9.33203125" style="181" hidden="1"/>
    <col min="15" max="20" width="14.1640625" style="181" hidden="1" customWidth="1"/>
    <col min="21" max="21" width="16.33203125" style="181" hidden="1" customWidth="1"/>
    <col min="22" max="22" width="12.33203125" style="181" customWidth="1"/>
    <col min="23" max="23" width="16.33203125" style="181" customWidth="1"/>
    <col min="24" max="24" width="12.33203125" style="181" customWidth="1"/>
    <col min="25" max="25" width="15" style="181" customWidth="1"/>
    <col min="26" max="26" width="11" style="181" customWidth="1"/>
    <col min="27" max="27" width="15" style="181" customWidth="1"/>
    <col min="28" max="28" width="16.33203125" style="181" customWidth="1"/>
    <col min="29" max="29" width="11" style="181" customWidth="1"/>
    <col min="30" max="30" width="15" style="181" customWidth="1"/>
    <col min="31" max="31" width="16.33203125" style="181" customWidth="1"/>
    <col min="32" max="43" width="9.33203125" style="181"/>
    <col min="44" max="65" width="9.33203125" style="181" hidden="1"/>
    <col min="66" max="16384" width="9.33203125" style="181"/>
  </cols>
  <sheetData>
    <row r="2" spans="1:46" ht="36.950000000000003" customHeight="1" x14ac:dyDescent="0.2">
      <c r="L2" s="328" t="s">
        <v>5</v>
      </c>
      <c r="M2" s="329"/>
      <c r="N2" s="329"/>
      <c r="O2" s="329"/>
      <c r="P2" s="329"/>
      <c r="Q2" s="329"/>
      <c r="R2" s="329"/>
      <c r="S2" s="329"/>
      <c r="T2" s="329"/>
      <c r="U2" s="329"/>
      <c r="V2" s="329"/>
      <c r="AT2" s="125" t="s">
        <v>78</v>
      </c>
    </row>
    <row r="3" spans="1:46" ht="6.95" customHeight="1" x14ac:dyDescent="0.2">
      <c r="B3" s="182"/>
      <c r="C3" s="183"/>
      <c r="D3" s="183"/>
      <c r="E3" s="183"/>
      <c r="F3" s="183"/>
      <c r="G3" s="183"/>
      <c r="H3" s="183"/>
      <c r="I3" s="183"/>
      <c r="J3" s="183"/>
      <c r="K3" s="183"/>
      <c r="L3" s="184"/>
      <c r="AT3" s="125" t="s">
        <v>66</v>
      </c>
    </row>
    <row r="4" spans="1:46" ht="24.95" customHeight="1" x14ac:dyDescent="0.2">
      <c r="B4" s="184"/>
      <c r="D4" s="185" t="s">
        <v>88</v>
      </c>
      <c r="L4" s="184"/>
      <c r="M4" s="186" t="s">
        <v>9</v>
      </c>
      <c r="AT4" s="125" t="s">
        <v>3</v>
      </c>
    </row>
    <row r="5" spans="1:46" ht="6.95" customHeight="1" x14ac:dyDescent="0.2">
      <c r="B5" s="184"/>
      <c r="L5" s="184"/>
    </row>
    <row r="6" spans="1:46" ht="12" customHeight="1" x14ac:dyDescent="0.2">
      <c r="B6" s="184"/>
      <c r="D6" s="187" t="s">
        <v>11</v>
      </c>
      <c r="L6" s="184"/>
    </row>
    <row r="7" spans="1:46" ht="26.25" customHeight="1" x14ac:dyDescent="0.2">
      <c r="B7" s="184"/>
      <c r="E7" s="324" t="str">
        <f>'Rekapitulácia stavby'!K6</f>
        <v>Prestavba školníckeho bytu na triedu MŠ na MŠ Pifflova, Bratislava</v>
      </c>
      <c r="F7" s="325"/>
      <c r="G7" s="325"/>
      <c r="H7" s="325"/>
      <c r="L7" s="184"/>
    </row>
    <row r="8" spans="1:46" s="123" customFormat="1" ht="12" customHeight="1" x14ac:dyDescent="0.2">
      <c r="A8" s="120"/>
      <c r="B8" s="119"/>
      <c r="C8" s="120"/>
      <c r="D8" s="187" t="s">
        <v>89</v>
      </c>
      <c r="E8" s="120"/>
      <c r="F8" s="120"/>
      <c r="G8" s="120"/>
      <c r="H8" s="120"/>
      <c r="I8" s="120"/>
      <c r="J8" s="120"/>
      <c r="K8" s="120"/>
      <c r="L8" s="122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</row>
    <row r="9" spans="1:46" s="123" customFormat="1" ht="16.5" customHeight="1" x14ac:dyDescent="0.2">
      <c r="A9" s="120"/>
      <c r="B9" s="119"/>
      <c r="C9" s="120"/>
      <c r="D9" s="120"/>
      <c r="E9" s="322" t="s">
        <v>389</v>
      </c>
      <c r="F9" s="323"/>
      <c r="G9" s="323"/>
      <c r="H9" s="323"/>
      <c r="I9" s="120"/>
      <c r="J9" s="120"/>
      <c r="K9" s="120"/>
      <c r="L9" s="122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</row>
    <row r="10" spans="1:46" s="123" customFormat="1" x14ac:dyDescent="0.2">
      <c r="A10" s="120"/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2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46" s="123" customFormat="1" ht="12" customHeight="1" x14ac:dyDescent="0.2">
      <c r="A11" s="120"/>
      <c r="B11" s="119"/>
      <c r="C11" s="120"/>
      <c r="D11" s="187" t="s">
        <v>12</v>
      </c>
      <c r="E11" s="120"/>
      <c r="F11" s="188" t="s">
        <v>1</v>
      </c>
      <c r="G11" s="120"/>
      <c r="H11" s="120"/>
      <c r="I11" s="187" t="s">
        <v>13</v>
      </c>
      <c r="J11" s="188" t="s">
        <v>1</v>
      </c>
      <c r="K11" s="120"/>
      <c r="L11" s="122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</row>
    <row r="12" spans="1:46" s="123" customFormat="1" ht="12" customHeight="1" x14ac:dyDescent="0.2">
      <c r="A12" s="120"/>
      <c r="B12" s="119"/>
      <c r="C12" s="120"/>
      <c r="D12" s="187" t="s">
        <v>14</v>
      </c>
      <c r="E12" s="120"/>
      <c r="F12" s="188"/>
      <c r="G12" s="120"/>
      <c r="H12" s="120"/>
      <c r="I12" s="187" t="s">
        <v>15</v>
      </c>
      <c r="J12" s="189"/>
      <c r="K12" s="120"/>
      <c r="L12" s="122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</row>
    <row r="13" spans="1:46" s="123" customFormat="1" ht="10.9" customHeight="1" x14ac:dyDescent="0.2">
      <c r="A13" s="120"/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2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</row>
    <row r="14" spans="1:46" s="123" customFormat="1" ht="12" customHeight="1" x14ac:dyDescent="0.2">
      <c r="A14" s="120"/>
      <c r="B14" s="119"/>
      <c r="C14" s="120"/>
      <c r="D14" s="187" t="s">
        <v>16</v>
      </c>
      <c r="E14" s="120"/>
      <c r="F14" s="120"/>
      <c r="G14" s="120"/>
      <c r="H14" s="120"/>
      <c r="I14" s="187" t="s">
        <v>17</v>
      </c>
      <c r="J14" s="188" t="s">
        <v>1</v>
      </c>
      <c r="K14" s="120"/>
      <c r="L14" s="122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</row>
    <row r="15" spans="1:46" s="123" customFormat="1" ht="18" customHeight="1" x14ac:dyDescent="0.2">
      <c r="A15" s="120"/>
      <c r="B15" s="119"/>
      <c r="C15" s="120"/>
      <c r="D15" s="120"/>
      <c r="E15" s="188" t="s">
        <v>940</v>
      </c>
      <c r="F15" s="120"/>
      <c r="G15" s="120"/>
      <c r="H15" s="120"/>
      <c r="I15" s="187" t="s">
        <v>18</v>
      </c>
      <c r="J15" s="188" t="s">
        <v>1</v>
      </c>
      <c r="K15" s="120"/>
      <c r="L15" s="122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</row>
    <row r="16" spans="1:46" s="123" customFormat="1" ht="6.95" customHeight="1" x14ac:dyDescent="0.2">
      <c r="A16" s="120"/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2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</row>
    <row r="17" spans="1:31" s="123" customFormat="1" ht="12" customHeight="1" x14ac:dyDescent="0.2">
      <c r="A17" s="120"/>
      <c r="B17" s="119"/>
      <c r="C17" s="120"/>
      <c r="D17" s="187" t="s">
        <v>19</v>
      </c>
      <c r="E17" s="120"/>
      <c r="F17" s="120"/>
      <c r="G17" s="120"/>
      <c r="H17" s="120"/>
      <c r="I17" s="187" t="s">
        <v>17</v>
      </c>
      <c r="J17" s="188" t="str">
        <f>'Rekapitulácia stavby'!AN13</f>
        <v/>
      </c>
      <c r="K17" s="120"/>
      <c r="L17" s="122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</row>
    <row r="18" spans="1:31" s="123" customFormat="1" ht="18" customHeight="1" x14ac:dyDescent="0.2">
      <c r="A18" s="120"/>
      <c r="B18" s="119"/>
      <c r="C18" s="120"/>
      <c r="D18" s="120"/>
      <c r="E18" s="326" t="str">
        <f>'Rekapitulácia stavby'!E14</f>
        <v xml:space="preserve"> </v>
      </c>
      <c r="F18" s="326"/>
      <c r="G18" s="326"/>
      <c r="H18" s="326"/>
      <c r="I18" s="187" t="s">
        <v>18</v>
      </c>
      <c r="J18" s="188" t="str">
        <f>'Rekapitulácia stavby'!AN14</f>
        <v/>
      </c>
      <c r="K18" s="120"/>
      <c r="L18" s="122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1" s="123" customFormat="1" ht="6.95" customHeight="1" x14ac:dyDescent="0.2">
      <c r="A19" s="120"/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2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1" s="123" customFormat="1" ht="12" customHeight="1" x14ac:dyDescent="0.2">
      <c r="A20" s="120"/>
      <c r="B20" s="119"/>
      <c r="C20" s="120"/>
      <c r="D20" s="187" t="s">
        <v>21</v>
      </c>
      <c r="E20" s="120"/>
      <c r="F20" s="120"/>
      <c r="G20" s="120"/>
      <c r="H20" s="120"/>
      <c r="I20" s="187" t="s">
        <v>17</v>
      </c>
      <c r="J20" s="188" t="str">
        <f>IF('Rekapitulácia stavby'!AN16="","",'Rekapitulácia stavby'!AN16)</f>
        <v/>
      </c>
      <c r="K20" s="120"/>
      <c r="L20" s="122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</row>
    <row r="21" spans="1:31" s="123" customFormat="1" ht="18" customHeight="1" x14ac:dyDescent="0.2">
      <c r="A21" s="120"/>
      <c r="B21" s="119"/>
      <c r="C21" s="120"/>
      <c r="D21" s="120"/>
      <c r="E21" s="188" t="str">
        <f>IF('Rekapitulácia stavby'!E17="","",'Rekapitulácia stavby'!E17)</f>
        <v xml:space="preserve"> </v>
      </c>
      <c r="F21" s="120"/>
      <c r="G21" s="120"/>
      <c r="H21" s="120"/>
      <c r="I21" s="187" t="s">
        <v>18</v>
      </c>
      <c r="J21" s="188" t="str">
        <f>IF('Rekapitulácia stavby'!AN17="","",'Rekapitulácia stavby'!AN17)</f>
        <v/>
      </c>
      <c r="K21" s="120"/>
      <c r="L21" s="122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s="123" customFormat="1" ht="6.95" customHeight="1" x14ac:dyDescent="0.2">
      <c r="A22" s="120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2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</row>
    <row r="23" spans="1:31" s="123" customFormat="1" ht="12" customHeight="1" x14ac:dyDescent="0.2">
      <c r="A23" s="120"/>
      <c r="B23" s="119"/>
      <c r="C23" s="120"/>
      <c r="D23" s="187" t="s">
        <v>24</v>
      </c>
      <c r="E23" s="120"/>
      <c r="F23" s="120"/>
      <c r="G23" s="120"/>
      <c r="H23" s="120"/>
      <c r="I23" s="187" t="s">
        <v>17</v>
      </c>
      <c r="J23" s="188" t="s">
        <v>1</v>
      </c>
      <c r="K23" s="120"/>
      <c r="L23" s="122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</row>
    <row r="24" spans="1:31" s="123" customFormat="1" ht="18" customHeight="1" x14ac:dyDescent="0.2">
      <c r="A24" s="120"/>
      <c r="B24" s="119"/>
      <c r="C24" s="120"/>
      <c r="D24" s="120"/>
      <c r="E24" s="188"/>
      <c r="F24" s="120"/>
      <c r="G24" s="120"/>
      <c r="H24" s="120"/>
      <c r="I24" s="187" t="s">
        <v>18</v>
      </c>
      <c r="J24" s="188" t="s">
        <v>1</v>
      </c>
      <c r="K24" s="120"/>
      <c r="L24" s="122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</row>
    <row r="25" spans="1:31" s="123" customFormat="1" ht="6.95" customHeight="1" x14ac:dyDescent="0.2">
      <c r="A25" s="120"/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2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</row>
    <row r="26" spans="1:31" s="123" customFormat="1" ht="12" customHeight="1" x14ac:dyDescent="0.2">
      <c r="A26" s="120"/>
      <c r="B26" s="119"/>
      <c r="C26" s="120"/>
      <c r="D26" s="187" t="s">
        <v>25</v>
      </c>
      <c r="E26" s="120"/>
      <c r="F26" s="120"/>
      <c r="G26" s="120"/>
      <c r="H26" s="120"/>
      <c r="I26" s="120"/>
      <c r="J26" s="120"/>
      <c r="K26" s="120"/>
      <c r="L26" s="122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</row>
    <row r="27" spans="1:31" s="193" customFormat="1" ht="16.5" customHeight="1" x14ac:dyDescent="0.2">
      <c r="A27" s="190"/>
      <c r="B27" s="191"/>
      <c r="C27" s="190"/>
      <c r="D27" s="190"/>
      <c r="E27" s="327" t="s">
        <v>1</v>
      </c>
      <c r="F27" s="327"/>
      <c r="G27" s="327"/>
      <c r="H27" s="327"/>
      <c r="I27" s="190"/>
      <c r="J27" s="190"/>
      <c r="K27" s="190"/>
      <c r="L27" s="192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</row>
    <row r="28" spans="1:31" s="123" customFormat="1" ht="6.95" customHeight="1" x14ac:dyDescent="0.2">
      <c r="A28" s="120"/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2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</row>
    <row r="29" spans="1:31" s="123" customFormat="1" ht="6.95" customHeight="1" x14ac:dyDescent="0.2">
      <c r="A29" s="120"/>
      <c r="B29" s="119"/>
      <c r="C29" s="120"/>
      <c r="D29" s="194"/>
      <c r="E29" s="194"/>
      <c r="F29" s="194"/>
      <c r="G29" s="194"/>
      <c r="H29" s="194"/>
      <c r="I29" s="194"/>
      <c r="J29" s="194"/>
      <c r="K29" s="194"/>
      <c r="L29" s="122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123" customFormat="1" ht="14.45" customHeight="1" x14ac:dyDescent="0.2">
      <c r="A30" s="120"/>
      <c r="B30" s="119"/>
      <c r="C30" s="120"/>
      <c r="D30" s="188" t="s">
        <v>91</v>
      </c>
      <c r="E30" s="120"/>
      <c r="F30" s="120"/>
      <c r="G30" s="120"/>
      <c r="H30" s="120"/>
      <c r="I30" s="120"/>
      <c r="J30" s="195">
        <f>J96</f>
        <v>0</v>
      </c>
      <c r="K30" s="120"/>
      <c r="L30" s="122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31" s="123" customFormat="1" ht="14.45" customHeight="1" x14ac:dyDescent="0.2">
      <c r="A31" s="120"/>
      <c r="B31" s="119"/>
      <c r="C31" s="120"/>
      <c r="D31" s="196" t="s">
        <v>92</v>
      </c>
      <c r="E31" s="120"/>
      <c r="F31" s="120"/>
      <c r="G31" s="120"/>
      <c r="H31" s="120"/>
      <c r="I31" s="120"/>
      <c r="J31" s="195">
        <f>J103</f>
        <v>0</v>
      </c>
      <c r="K31" s="120"/>
      <c r="L31" s="122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</row>
    <row r="32" spans="1:31" s="123" customFormat="1" ht="25.35" customHeight="1" x14ac:dyDescent="0.2">
      <c r="A32" s="120"/>
      <c r="B32" s="119"/>
      <c r="C32" s="120"/>
      <c r="D32" s="197" t="s">
        <v>26</v>
      </c>
      <c r="E32" s="120"/>
      <c r="F32" s="120"/>
      <c r="G32" s="120"/>
      <c r="H32" s="120"/>
      <c r="I32" s="120"/>
      <c r="J32" s="198">
        <f>ROUND(J30 + J31, 2)</f>
        <v>0</v>
      </c>
      <c r="K32" s="120"/>
      <c r="L32" s="122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</row>
    <row r="33" spans="1:31" s="123" customFormat="1" ht="6.95" customHeight="1" x14ac:dyDescent="0.2">
      <c r="A33" s="120"/>
      <c r="B33" s="119"/>
      <c r="C33" s="120"/>
      <c r="D33" s="194"/>
      <c r="E33" s="194"/>
      <c r="F33" s="194"/>
      <c r="G33" s="194"/>
      <c r="H33" s="194"/>
      <c r="I33" s="194"/>
      <c r="J33" s="194"/>
      <c r="K33" s="194"/>
      <c r="L33" s="122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</row>
    <row r="34" spans="1:31" s="123" customFormat="1" ht="14.45" customHeight="1" x14ac:dyDescent="0.2">
      <c r="A34" s="120"/>
      <c r="B34" s="119"/>
      <c r="C34" s="120"/>
      <c r="D34" s="120"/>
      <c r="E34" s="120"/>
      <c r="F34" s="199" t="s">
        <v>28</v>
      </c>
      <c r="G34" s="120"/>
      <c r="H34" s="120"/>
      <c r="I34" s="199" t="s">
        <v>27</v>
      </c>
      <c r="J34" s="199" t="s">
        <v>29</v>
      </c>
      <c r="K34" s="120"/>
      <c r="L34" s="122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</row>
    <row r="35" spans="1:31" s="123" customFormat="1" ht="14.45" customHeight="1" x14ac:dyDescent="0.2">
      <c r="A35" s="120"/>
      <c r="B35" s="119"/>
      <c r="C35" s="120"/>
      <c r="D35" s="200" t="s">
        <v>30</v>
      </c>
      <c r="E35" s="187" t="s">
        <v>31</v>
      </c>
      <c r="F35" s="201">
        <f>ROUND((SUM(BE103:BE106) + SUM(BE126:BE169)),  2)</f>
        <v>0</v>
      </c>
      <c r="G35" s="120"/>
      <c r="H35" s="120"/>
      <c r="I35" s="202">
        <v>0.2</v>
      </c>
      <c r="J35" s="201">
        <f>ROUND(((SUM(BE103:BE106) + SUM(BE126:BE169))*I35),  2)</f>
        <v>0</v>
      </c>
      <c r="K35" s="120"/>
      <c r="L35" s="122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</row>
    <row r="36" spans="1:31" s="123" customFormat="1" ht="14.45" customHeight="1" x14ac:dyDescent="0.2">
      <c r="A36" s="120"/>
      <c r="B36" s="119"/>
      <c r="C36" s="120"/>
      <c r="D36" s="120"/>
      <c r="E36" s="187" t="s">
        <v>32</v>
      </c>
      <c r="F36" s="201">
        <f>ROUND((SUM(BF103:BF106) + SUM(BF126:BF169)),  2)</f>
        <v>0</v>
      </c>
      <c r="G36" s="120"/>
      <c r="H36" s="120"/>
      <c r="I36" s="202">
        <v>0.2</v>
      </c>
      <c r="J36" s="201">
        <f>ROUND(((SUM(BF103:BF106) + SUM(BF126:BF169))*I36),  2)</f>
        <v>0</v>
      </c>
      <c r="K36" s="120"/>
      <c r="L36" s="122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</row>
    <row r="37" spans="1:31" s="123" customFormat="1" ht="14.45" hidden="1" customHeight="1" x14ac:dyDescent="0.2">
      <c r="A37" s="120"/>
      <c r="B37" s="119"/>
      <c r="C37" s="120"/>
      <c r="D37" s="120"/>
      <c r="E37" s="187" t="s">
        <v>33</v>
      </c>
      <c r="F37" s="201">
        <f>ROUND((SUM(BG103:BG106) + SUM(BG126:BG169)),  2)</f>
        <v>0</v>
      </c>
      <c r="G37" s="120"/>
      <c r="H37" s="120"/>
      <c r="I37" s="202">
        <v>0.2</v>
      </c>
      <c r="J37" s="201">
        <f>0</f>
        <v>0</v>
      </c>
      <c r="K37" s="120"/>
      <c r="L37" s="122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</row>
    <row r="38" spans="1:31" s="123" customFormat="1" ht="14.45" hidden="1" customHeight="1" x14ac:dyDescent="0.2">
      <c r="A38" s="120"/>
      <c r="B38" s="119"/>
      <c r="C38" s="120"/>
      <c r="D38" s="120"/>
      <c r="E38" s="187" t="s">
        <v>34</v>
      </c>
      <c r="F38" s="201">
        <f>ROUND((SUM(BH103:BH106) + SUM(BH126:BH169)),  2)</f>
        <v>0</v>
      </c>
      <c r="G38" s="120"/>
      <c r="H38" s="120"/>
      <c r="I38" s="202">
        <v>0.2</v>
      </c>
      <c r="J38" s="201">
        <f>0</f>
        <v>0</v>
      </c>
      <c r="K38" s="120"/>
      <c r="L38" s="122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</row>
    <row r="39" spans="1:31" s="123" customFormat="1" ht="14.45" hidden="1" customHeight="1" x14ac:dyDescent="0.2">
      <c r="A39" s="120"/>
      <c r="B39" s="119"/>
      <c r="C39" s="120"/>
      <c r="D39" s="120"/>
      <c r="E39" s="187" t="s">
        <v>35</v>
      </c>
      <c r="F39" s="201">
        <f>ROUND((SUM(BI103:BI106) + SUM(BI126:BI169)),  2)</f>
        <v>0</v>
      </c>
      <c r="G39" s="120"/>
      <c r="H39" s="120"/>
      <c r="I39" s="202">
        <v>0</v>
      </c>
      <c r="J39" s="201">
        <f>0</f>
        <v>0</v>
      </c>
      <c r="K39" s="120"/>
      <c r="L39" s="122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</row>
    <row r="40" spans="1:31" s="123" customFormat="1" ht="6.95" customHeight="1" x14ac:dyDescent="0.2">
      <c r="A40" s="120"/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2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</row>
    <row r="41" spans="1:31" s="123" customFormat="1" ht="25.35" customHeight="1" x14ac:dyDescent="0.2">
      <c r="A41" s="120"/>
      <c r="B41" s="119"/>
      <c r="C41" s="203"/>
      <c r="D41" s="204" t="s">
        <v>36</v>
      </c>
      <c r="E41" s="205"/>
      <c r="F41" s="205"/>
      <c r="G41" s="206" t="s">
        <v>37</v>
      </c>
      <c r="H41" s="207" t="s">
        <v>38</v>
      </c>
      <c r="I41" s="205"/>
      <c r="J41" s="208">
        <f>SUM(J32:J39)</f>
        <v>0</v>
      </c>
      <c r="K41" s="209"/>
      <c r="L41" s="122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  <row r="42" spans="1:31" s="123" customFormat="1" ht="14.45" customHeight="1" x14ac:dyDescent="0.2">
      <c r="A42" s="120"/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2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</row>
    <row r="43" spans="1:31" ht="14.45" customHeight="1" x14ac:dyDescent="0.2">
      <c r="B43" s="184"/>
      <c r="L43" s="184"/>
    </row>
    <row r="44" spans="1:31" ht="14.45" customHeight="1" x14ac:dyDescent="0.2">
      <c r="B44" s="184"/>
      <c r="L44" s="184"/>
    </row>
    <row r="45" spans="1:31" ht="14.45" customHeight="1" x14ac:dyDescent="0.2">
      <c r="B45" s="184"/>
      <c r="L45" s="184"/>
    </row>
    <row r="46" spans="1:31" ht="14.45" customHeight="1" x14ac:dyDescent="0.2">
      <c r="B46" s="184"/>
      <c r="L46" s="184"/>
    </row>
    <row r="47" spans="1:31" ht="14.45" customHeight="1" x14ac:dyDescent="0.2">
      <c r="B47" s="184"/>
      <c r="L47" s="184"/>
    </row>
    <row r="48" spans="1:31" ht="14.45" customHeight="1" x14ac:dyDescent="0.2">
      <c r="B48" s="184"/>
      <c r="L48" s="184"/>
    </row>
    <row r="49" spans="1:31" ht="14.45" customHeight="1" x14ac:dyDescent="0.2">
      <c r="B49" s="184"/>
      <c r="L49" s="184"/>
    </row>
    <row r="50" spans="1:31" s="123" customFormat="1" ht="14.45" customHeight="1" x14ac:dyDescent="0.2">
      <c r="B50" s="122"/>
      <c r="D50" s="210" t="s">
        <v>39</v>
      </c>
      <c r="E50" s="211"/>
      <c r="F50" s="211"/>
      <c r="G50" s="210" t="s">
        <v>40</v>
      </c>
      <c r="H50" s="211"/>
      <c r="I50" s="211"/>
      <c r="J50" s="211"/>
      <c r="K50" s="211"/>
      <c r="L50" s="122"/>
    </row>
    <row r="51" spans="1:31" x14ac:dyDescent="0.2">
      <c r="B51" s="184"/>
      <c r="L51" s="184"/>
    </row>
    <row r="52" spans="1:31" x14ac:dyDescent="0.2">
      <c r="B52" s="184"/>
      <c r="L52" s="184"/>
    </row>
    <row r="53" spans="1:31" x14ac:dyDescent="0.2">
      <c r="B53" s="184"/>
      <c r="L53" s="184"/>
    </row>
    <row r="54" spans="1:31" x14ac:dyDescent="0.2">
      <c r="B54" s="184"/>
      <c r="L54" s="184"/>
    </row>
    <row r="55" spans="1:31" x14ac:dyDescent="0.2">
      <c r="B55" s="184"/>
      <c r="L55" s="184"/>
    </row>
    <row r="56" spans="1:31" x14ac:dyDescent="0.2">
      <c r="B56" s="184"/>
      <c r="L56" s="184"/>
    </row>
    <row r="57" spans="1:31" x14ac:dyDescent="0.2">
      <c r="B57" s="184"/>
      <c r="L57" s="184"/>
    </row>
    <row r="58" spans="1:31" x14ac:dyDescent="0.2">
      <c r="B58" s="184"/>
      <c r="L58" s="184"/>
    </row>
    <row r="59" spans="1:31" x14ac:dyDescent="0.2">
      <c r="B59" s="184"/>
      <c r="L59" s="184"/>
    </row>
    <row r="60" spans="1:31" x14ac:dyDescent="0.2">
      <c r="B60" s="184"/>
      <c r="L60" s="184"/>
    </row>
    <row r="61" spans="1:31" s="123" customFormat="1" ht="12.75" x14ac:dyDescent="0.2">
      <c r="A61" s="120"/>
      <c r="B61" s="119"/>
      <c r="C61" s="120"/>
      <c r="D61" s="212" t="s">
        <v>41</v>
      </c>
      <c r="E61" s="213"/>
      <c r="F61" s="214" t="s">
        <v>42</v>
      </c>
      <c r="G61" s="212" t="s">
        <v>41</v>
      </c>
      <c r="H61" s="213"/>
      <c r="I61" s="213"/>
      <c r="J61" s="215" t="s">
        <v>42</v>
      </c>
      <c r="K61" s="213"/>
      <c r="L61" s="122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</row>
    <row r="62" spans="1:31" x14ac:dyDescent="0.2">
      <c r="B62" s="184"/>
      <c r="L62" s="184"/>
    </row>
    <row r="63" spans="1:31" x14ac:dyDescent="0.2">
      <c r="B63" s="184"/>
      <c r="L63" s="184"/>
    </row>
    <row r="64" spans="1:31" x14ac:dyDescent="0.2">
      <c r="B64" s="184"/>
      <c r="L64" s="184"/>
    </row>
    <row r="65" spans="1:31" s="123" customFormat="1" ht="12.75" x14ac:dyDescent="0.2">
      <c r="A65" s="120"/>
      <c r="B65" s="119"/>
      <c r="C65" s="120"/>
      <c r="D65" s="210" t="s">
        <v>43</v>
      </c>
      <c r="E65" s="216"/>
      <c r="F65" s="216"/>
      <c r="G65" s="210" t="s">
        <v>44</v>
      </c>
      <c r="H65" s="216"/>
      <c r="I65" s="216"/>
      <c r="J65" s="216"/>
      <c r="K65" s="216"/>
      <c r="L65" s="122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</row>
    <row r="66" spans="1:31" x14ac:dyDescent="0.2">
      <c r="B66" s="184"/>
      <c r="L66" s="184"/>
    </row>
    <row r="67" spans="1:31" x14ac:dyDescent="0.2">
      <c r="B67" s="184"/>
      <c r="L67" s="184"/>
    </row>
    <row r="68" spans="1:31" x14ac:dyDescent="0.2">
      <c r="B68" s="184"/>
      <c r="L68" s="184"/>
    </row>
    <row r="69" spans="1:31" x14ac:dyDescent="0.2">
      <c r="B69" s="184"/>
      <c r="L69" s="184"/>
    </row>
    <row r="70" spans="1:31" x14ac:dyDescent="0.2">
      <c r="B70" s="184"/>
      <c r="L70" s="184"/>
    </row>
    <row r="71" spans="1:31" x14ac:dyDescent="0.2">
      <c r="B71" s="184"/>
      <c r="L71" s="184"/>
    </row>
    <row r="72" spans="1:31" x14ac:dyDescent="0.2">
      <c r="B72" s="184"/>
      <c r="L72" s="184"/>
    </row>
    <row r="73" spans="1:31" x14ac:dyDescent="0.2">
      <c r="B73" s="184"/>
      <c r="L73" s="184"/>
    </row>
    <row r="74" spans="1:31" x14ac:dyDescent="0.2">
      <c r="B74" s="184"/>
      <c r="L74" s="184"/>
    </row>
    <row r="75" spans="1:31" x14ac:dyDescent="0.2">
      <c r="B75" s="184"/>
      <c r="L75" s="184"/>
    </row>
    <row r="76" spans="1:31" s="123" customFormat="1" ht="12.75" x14ac:dyDescent="0.2">
      <c r="A76" s="120"/>
      <c r="B76" s="119"/>
      <c r="C76" s="120"/>
      <c r="D76" s="212" t="s">
        <v>41</v>
      </c>
      <c r="E76" s="213"/>
      <c r="F76" s="214" t="s">
        <v>42</v>
      </c>
      <c r="G76" s="212" t="s">
        <v>41</v>
      </c>
      <c r="H76" s="213"/>
      <c r="I76" s="213"/>
      <c r="J76" s="215" t="s">
        <v>42</v>
      </c>
      <c r="K76" s="213"/>
      <c r="L76" s="122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</row>
    <row r="77" spans="1:31" s="123" customFormat="1" ht="14.45" customHeight="1" x14ac:dyDescent="0.2">
      <c r="A77" s="120"/>
      <c r="B77" s="217"/>
      <c r="C77" s="218"/>
      <c r="D77" s="218"/>
      <c r="E77" s="218"/>
      <c r="F77" s="218"/>
      <c r="G77" s="218"/>
      <c r="H77" s="218"/>
      <c r="I77" s="218"/>
      <c r="J77" s="218"/>
      <c r="K77" s="218"/>
      <c r="L77" s="122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</row>
    <row r="81" spans="1:47" s="123" customFormat="1" ht="6.95" customHeight="1" x14ac:dyDescent="0.2">
      <c r="A81" s="120"/>
      <c r="B81" s="219"/>
      <c r="C81" s="220"/>
      <c r="D81" s="220"/>
      <c r="E81" s="220"/>
      <c r="F81" s="220"/>
      <c r="G81" s="220"/>
      <c r="H81" s="220"/>
      <c r="I81" s="220"/>
      <c r="J81" s="220"/>
      <c r="K81" s="220"/>
      <c r="L81" s="122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</row>
    <row r="82" spans="1:47" s="123" customFormat="1" ht="24.95" customHeight="1" x14ac:dyDescent="0.2">
      <c r="A82" s="120"/>
      <c r="B82" s="119"/>
      <c r="C82" s="185" t="s">
        <v>93</v>
      </c>
      <c r="D82" s="120"/>
      <c r="E82" s="120"/>
      <c r="F82" s="120"/>
      <c r="G82" s="120"/>
      <c r="H82" s="120"/>
      <c r="I82" s="120"/>
      <c r="J82" s="120"/>
      <c r="K82" s="120"/>
      <c r="L82" s="122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</row>
    <row r="83" spans="1:47" s="123" customFormat="1" ht="6.95" customHeight="1" x14ac:dyDescent="0.2">
      <c r="A83" s="120"/>
      <c r="B83" s="119"/>
      <c r="C83" s="120"/>
      <c r="D83" s="120"/>
      <c r="E83" s="120"/>
      <c r="F83" s="120"/>
      <c r="G83" s="120"/>
      <c r="H83" s="120"/>
      <c r="I83" s="120"/>
      <c r="J83" s="120"/>
      <c r="K83" s="120"/>
      <c r="L83" s="122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</row>
    <row r="84" spans="1:47" s="123" customFormat="1" ht="12" customHeight="1" x14ac:dyDescent="0.2">
      <c r="A84" s="120"/>
      <c r="B84" s="119"/>
      <c r="C84" s="187" t="s">
        <v>11</v>
      </c>
      <c r="D84" s="120"/>
      <c r="E84" s="120"/>
      <c r="F84" s="120"/>
      <c r="G84" s="120"/>
      <c r="H84" s="120"/>
      <c r="I84" s="120"/>
      <c r="J84" s="120"/>
      <c r="K84" s="120"/>
      <c r="L84" s="122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</row>
    <row r="85" spans="1:47" s="123" customFormat="1" ht="26.25" customHeight="1" x14ac:dyDescent="0.2">
      <c r="A85" s="120"/>
      <c r="B85" s="119"/>
      <c r="C85" s="120"/>
      <c r="D85" s="120"/>
      <c r="E85" s="324" t="str">
        <f>E7</f>
        <v>Prestavba školníckeho bytu na triedu MŠ na MŠ Pifflova, Bratislava</v>
      </c>
      <c r="F85" s="325"/>
      <c r="G85" s="325"/>
      <c r="H85" s="325"/>
      <c r="I85" s="120"/>
      <c r="J85" s="120"/>
      <c r="K85" s="120"/>
      <c r="L85" s="122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</row>
    <row r="86" spans="1:47" s="123" customFormat="1" ht="12" customHeight="1" x14ac:dyDescent="0.2">
      <c r="A86" s="120"/>
      <c r="B86" s="119"/>
      <c r="C86" s="187" t="s">
        <v>89</v>
      </c>
      <c r="D86" s="120"/>
      <c r="E86" s="120"/>
      <c r="F86" s="120"/>
      <c r="G86" s="120"/>
      <c r="H86" s="120"/>
      <c r="I86" s="120"/>
      <c r="J86" s="120"/>
      <c r="K86" s="120"/>
      <c r="L86" s="122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</row>
    <row r="87" spans="1:47" s="123" customFormat="1" ht="16.5" customHeight="1" x14ac:dyDescent="0.2">
      <c r="A87" s="120"/>
      <c r="B87" s="119"/>
      <c r="C87" s="120"/>
      <c r="D87" s="120"/>
      <c r="E87" s="322" t="str">
        <f>E9</f>
        <v>02 - Elektroinštalácia</v>
      </c>
      <c r="F87" s="323"/>
      <c r="G87" s="323"/>
      <c r="H87" s="323"/>
      <c r="I87" s="120"/>
      <c r="J87" s="120"/>
      <c r="K87" s="120"/>
      <c r="L87" s="122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</row>
    <row r="88" spans="1:47" s="123" customFormat="1" ht="6.95" customHeight="1" x14ac:dyDescent="0.2">
      <c r="A88" s="120"/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2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</row>
    <row r="89" spans="1:47" s="123" customFormat="1" ht="12" customHeight="1" x14ac:dyDescent="0.2">
      <c r="A89" s="120"/>
      <c r="B89" s="119"/>
      <c r="C89" s="187" t="s">
        <v>14</v>
      </c>
      <c r="D89" s="120"/>
      <c r="E89" s="120"/>
      <c r="F89" s="188">
        <f>F12</f>
        <v>0</v>
      </c>
      <c r="G89" s="120"/>
      <c r="H89" s="120"/>
      <c r="I89" s="187" t="s">
        <v>15</v>
      </c>
      <c r="J89" s="189" t="str">
        <f>IF(J12="","",J12)</f>
        <v/>
      </c>
      <c r="K89" s="120"/>
      <c r="L89" s="122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</row>
    <row r="90" spans="1:47" s="123" customFormat="1" ht="6.95" customHeight="1" x14ac:dyDescent="0.2">
      <c r="A90" s="120"/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2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</row>
    <row r="91" spans="1:47" s="123" customFormat="1" ht="15.2" customHeight="1" x14ac:dyDescent="0.2">
      <c r="A91" s="120"/>
      <c r="B91" s="119"/>
      <c r="C91" s="187" t="s">
        <v>16</v>
      </c>
      <c r="D91" s="120"/>
      <c r="E91" s="120"/>
      <c r="F91" s="188" t="str">
        <f>E15</f>
        <v>Mestská časť Bratislava - Petržalka, Kutlíkova 17, Bratislava</v>
      </c>
      <c r="G91" s="120"/>
      <c r="H91" s="120"/>
      <c r="I91" s="187" t="s">
        <v>21</v>
      </c>
      <c r="J91" s="221" t="str">
        <f>E21</f>
        <v xml:space="preserve"> </v>
      </c>
      <c r="K91" s="120"/>
      <c r="L91" s="122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</row>
    <row r="92" spans="1:47" s="123" customFormat="1" ht="15.2" customHeight="1" x14ac:dyDescent="0.2">
      <c r="A92" s="120"/>
      <c r="B92" s="119"/>
      <c r="C92" s="187" t="s">
        <v>19</v>
      </c>
      <c r="D92" s="120"/>
      <c r="E92" s="120"/>
      <c r="F92" s="188" t="str">
        <f>IF(E18="","",E18)</f>
        <v xml:space="preserve"> </v>
      </c>
      <c r="G92" s="120"/>
      <c r="H92" s="120"/>
      <c r="I92" s="187" t="s">
        <v>24</v>
      </c>
      <c r="J92" s="221">
        <f>E24</f>
        <v>0</v>
      </c>
      <c r="K92" s="120"/>
      <c r="L92" s="122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</row>
    <row r="93" spans="1:47" s="123" customFormat="1" ht="10.35" customHeight="1" x14ac:dyDescent="0.2">
      <c r="A93" s="120"/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2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</row>
    <row r="94" spans="1:47" s="123" customFormat="1" ht="29.25" customHeight="1" x14ac:dyDescent="0.2">
      <c r="A94" s="120"/>
      <c r="B94" s="119"/>
      <c r="C94" s="222" t="s">
        <v>94</v>
      </c>
      <c r="D94" s="203"/>
      <c r="E94" s="203"/>
      <c r="F94" s="203"/>
      <c r="G94" s="203"/>
      <c r="H94" s="203"/>
      <c r="I94" s="203"/>
      <c r="J94" s="223" t="s">
        <v>95</v>
      </c>
      <c r="K94" s="203"/>
      <c r="L94" s="122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</row>
    <row r="95" spans="1:47" s="123" customFormat="1" ht="10.35" customHeight="1" x14ac:dyDescent="0.2">
      <c r="A95" s="120"/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2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</row>
    <row r="96" spans="1:47" s="123" customFormat="1" ht="22.9" customHeight="1" x14ac:dyDescent="0.2">
      <c r="A96" s="120"/>
      <c r="B96" s="119"/>
      <c r="C96" s="224" t="s">
        <v>96</v>
      </c>
      <c r="D96" s="120"/>
      <c r="E96" s="120"/>
      <c r="F96" s="120"/>
      <c r="G96" s="120"/>
      <c r="H96" s="120"/>
      <c r="I96" s="120"/>
      <c r="J96" s="198">
        <f>J126</f>
        <v>0</v>
      </c>
      <c r="K96" s="120"/>
      <c r="L96" s="122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U96" s="125" t="s">
        <v>97</v>
      </c>
    </row>
    <row r="97" spans="1:62" s="225" customFormat="1" ht="24.95" customHeight="1" x14ac:dyDescent="0.2">
      <c r="B97" s="226"/>
      <c r="D97" s="227" t="s">
        <v>390</v>
      </c>
      <c r="E97" s="228"/>
      <c r="F97" s="228"/>
      <c r="G97" s="228"/>
      <c r="H97" s="228"/>
      <c r="I97" s="228"/>
      <c r="J97" s="229">
        <f>J127</f>
        <v>0</v>
      </c>
      <c r="L97" s="226"/>
    </row>
    <row r="98" spans="1:62" s="230" customFormat="1" ht="19.899999999999999" customHeight="1" x14ac:dyDescent="0.2">
      <c r="B98" s="231"/>
      <c r="D98" s="232" t="s">
        <v>391</v>
      </c>
      <c r="E98" s="233"/>
      <c r="F98" s="233"/>
      <c r="G98" s="233"/>
      <c r="H98" s="233"/>
      <c r="I98" s="233"/>
      <c r="J98" s="234">
        <f>J128</f>
        <v>0</v>
      </c>
      <c r="L98" s="231"/>
    </row>
    <row r="99" spans="1:62" s="230" customFormat="1" ht="19.899999999999999" customHeight="1" x14ac:dyDescent="0.2">
      <c r="B99" s="231"/>
      <c r="D99" s="232" t="s">
        <v>392</v>
      </c>
      <c r="E99" s="233"/>
      <c r="F99" s="233"/>
      <c r="G99" s="233"/>
      <c r="H99" s="233"/>
      <c r="I99" s="233"/>
      <c r="J99" s="234">
        <f>J163</f>
        <v>0</v>
      </c>
      <c r="L99" s="231"/>
    </row>
    <row r="100" spans="1:62" s="225" customFormat="1" ht="24.95" customHeight="1" x14ac:dyDescent="0.2">
      <c r="B100" s="226"/>
      <c r="D100" s="227" t="s">
        <v>393</v>
      </c>
      <c r="E100" s="228"/>
      <c r="F100" s="228"/>
      <c r="G100" s="228"/>
      <c r="H100" s="228"/>
      <c r="I100" s="228"/>
      <c r="J100" s="229">
        <f>J166</f>
        <v>0</v>
      </c>
      <c r="L100" s="226"/>
    </row>
    <row r="101" spans="1:62" s="123" customFormat="1" ht="21.75" customHeight="1" x14ac:dyDescent="0.2">
      <c r="A101" s="120"/>
      <c r="B101" s="11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2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</row>
    <row r="102" spans="1:62" s="123" customFormat="1" ht="6.95" customHeight="1" x14ac:dyDescent="0.2">
      <c r="A102" s="120"/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2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</row>
    <row r="103" spans="1:62" s="123" customFormat="1" ht="29.25" customHeight="1" x14ac:dyDescent="0.2">
      <c r="A103" s="120"/>
      <c r="B103" s="119"/>
      <c r="C103" s="224" t="s">
        <v>113</v>
      </c>
      <c r="D103" s="120"/>
      <c r="E103" s="120"/>
      <c r="F103" s="120"/>
      <c r="G103" s="120"/>
      <c r="H103" s="120"/>
      <c r="I103" s="120"/>
      <c r="J103" s="235">
        <f>ROUND(J104 + J105,2)</f>
        <v>0</v>
      </c>
      <c r="K103" s="120"/>
      <c r="L103" s="122"/>
      <c r="N103" s="236" t="s">
        <v>30</v>
      </c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</row>
    <row r="104" spans="1:62" s="123" customFormat="1" ht="18" customHeight="1" x14ac:dyDescent="0.2">
      <c r="A104" s="120"/>
      <c r="B104" s="119"/>
      <c r="C104" s="120"/>
      <c r="D104" s="321" t="s">
        <v>114</v>
      </c>
      <c r="E104" s="321"/>
      <c r="F104" s="321"/>
      <c r="G104" s="120"/>
      <c r="H104" s="120"/>
      <c r="I104" s="120"/>
      <c r="J104" s="121"/>
      <c r="K104" s="120"/>
      <c r="L104" s="122"/>
      <c r="N104" s="124" t="s">
        <v>32</v>
      </c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Y104" s="125" t="s">
        <v>115</v>
      </c>
      <c r="BE104" s="126">
        <f>IF(N104="základná",J104,0)</f>
        <v>0</v>
      </c>
      <c r="BF104" s="126">
        <f>IF(N104="znížená",J104,0)</f>
        <v>0</v>
      </c>
      <c r="BG104" s="126">
        <f>IF(N104="zákl. prenesená",J104,0)</f>
        <v>0</v>
      </c>
      <c r="BH104" s="126">
        <f>IF(N104="zníž. prenesená",J104,0)</f>
        <v>0</v>
      </c>
      <c r="BI104" s="126">
        <f>IF(N104="nulová",J104,0)</f>
        <v>0</v>
      </c>
      <c r="BJ104" s="125" t="s">
        <v>116</v>
      </c>
    </row>
    <row r="105" spans="1:62" s="123" customFormat="1" ht="18" customHeight="1" x14ac:dyDescent="0.2">
      <c r="A105" s="120"/>
      <c r="B105" s="119"/>
      <c r="C105" s="120"/>
      <c r="D105" s="321" t="s">
        <v>117</v>
      </c>
      <c r="E105" s="321"/>
      <c r="F105" s="321"/>
      <c r="G105" s="120"/>
      <c r="H105" s="120"/>
      <c r="I105" s="120"/>
      <c r="J105" s="121"/>
      <c r="K105" s="120"/>
      <c r="L105" s="122"/>
      <c r="N105" s="124" t="s">
        <v>32</v>
      </c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Y105" s="125" t="s">
        <v>115</v>
      </c>
      <c r="BE105" s="126">
        <f>IF(N105="základná",J105,0)</f>
        <v>0</v>
      </c>
      <c r="BF105" s="126">
        <f>IF(N105="znížená",J105,0)</f>
        <v>0</v>
      </c>
      <c r="BG105" s="126">
        <f>IF(N105="zákl. prenesená",J105,0)</f>
        <v>0</v>
      </c>
      <c r="BH105" s="126">
        <f>IF(N105="zníž. prenesená",J105,0)</f>
        <v>0</v>
      </c>
      <c r="BI105" s="126">
        <f>IF(N105="nulová",J105,0)</f>
        <v>0</v>
      </c>
      <c r="BJ105" s="125" t="s">
        <v>116</v>
      </c>
    </row>
    <row r="106" spans="1:62" s="123" customFormat="1" ht="18" customHeight="1" x14ac:dyDescent="0.2">
      <c r="A106" s="120"/>
      <c r="B106" s="119"/>
      <c r="C106" s="120"/>
      <c r="D106" s="120"/>
      <c r="E106" s="120"/>
      <c r="F106" s="120"/>
      <c r="G106" s="120"/>
      <c r="H106" s="120"/>
      <c r="I106" s="120"/>
      <c r="J106" s="120"/>
      <c r="K106" s="120"/>
      <c r="L106" s="122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</row>
    <row r="107" spans="1:62" s="123" customFormat="1" ht="29.25" customHeight="1" x14ac:dyDescent="0.2">
      <c r="A107" s="120"/>
      <c r="B107" s="119"/>
      <c r="C107" s="237" t="s">
        <v>118</v>
      </c>
      <c r="D107" s="203"/>
      <c r="E107" s="203"/>
      <c r="F107" s="203"/>
      <c r="G107" s="203"/>
      <c r="H107" s="203"/>
      <c r="I107" s="203"/>
      <c r="J107" s="238">
        <f>ROUND(J96+J103,2)</f>
        <v>0</v>
      </c>
      <c r="K107" s="203"/>
      <c r="L107" s="122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</row>
    <row r="108" spans="1:62" s="123" customFormat="1" ht="6.95" customHeight="1" x14ac:dyDescent="0.2">
      <c r="A108" s="120"/>
      <c r="B108" s="217"/>
      <c r="C108" s="218"/>
      <c r="D108" s="218"/>
      <c r="E108" s="218"/>
      <c r="F108" s="218"/>
      <c r="G108" s="218"/>
      <c r="H108" s="218"/>
      <c r="I108" s="218"/>
      <c r="J108" s="218"/>
      <c r="K108" s="218"/>
      <c r="L108" s="122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</row>
    <row r="112" spans="1:62" s="123" customFormat="1" ht="6.95" customHeight="1" x14ac:dyDescent="0.2">
      <c r="A112" s="120"/>
      <c r="B112" s="219"/>
      <c r="C112" s="220"/>
      <c r="D112" s="220"/>
      <c r="E112" s="220"/>
      <c r="F112" s="220"/>
      <c r="G112" s="220"/>
      <c r="H112" s="220"/>
      <c r="I112" s="220"/>
      <c r="J112" s="220"/>
      <c r="K112" s="220"/>
      <c r="L112" s="122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</row>
    <row r="113" spans="1:63" s="123" customFormat="1" ht="24.95" customHeight="1" x14ac:dyDescent="0.2">
      <c r="A113" s="120"/>
      <c r="B113" s="119"/>
      <c r="C113" s="185" t="s">
        <v>119</v>
      </c>
      <c r="D113" s="120"/>
      <c r="E113" s="120"/>
      <c r="F113" s="120"/>
      <c r="G113" s="120"/>
      <c r="H113" s="120"/>
      <c r="I113" s="120"/>
      <c r="J113" s="120"/>
      <c r="K113" s="120"/>
      <c r="L113" s="122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</row>
    <row r="114" spans="1:63" s="123" customFormat="1" ht="6.95" customHeight="1" x14ac:dyDescent="0.2">
      <c r="A114" s="120"/>
      <c r="B114" s="119"/>
      <c r="C114" s="120"/>
      <c r="D114" s="120"/>
      <c r="E114" s="120"/>
      <c r="F114" s="120"/>
      <c r="G114" s="120"/>
      <c r="H114" s="120"/>
      <c r="I114" s="120"/>
      <c r="J114" s="120"/>
      <c r="K114" s="120"/>
      <c r="L114" s="122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</row>
    <row r="115" spans="1:63" s="123" customFormat="1" ht="12" customHeight="1" x14ac:dyDescent="0.2">
      <c r="A115" s="120"/>
      <c r="B115" s="119"/>
      <c r="C115" s="187" t="s">
        <v>11</v>
      </c>
      <c r="D115" s="120"/>
      <c r="E115" s="120"/>
      <c r="F115" s="120"/>
      <c r="G115" s="120"/>
      <c r="H115" s="120"/>
      <c r="I115" s="120"/>
      <c r="J115" s="120"/>
      <c r="K115" s="120"/>
      <c r="L115" s="122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</row>
    <row r="116" spans="1:63" s="123" customFormat="1" ht="26.25" customHeight="1" x14ac:dyDescent="0.2">
      <c r="A116" s="120"/>
      <c r="B116" s="119"/>
      <c r="C116" s="120"/>
      <c r="D116" s="120"/>
      <c r="E116" s="324" t="str">
        <f>E7</f>
        <v>Prestavba školníckeho bytu na triedu MŠ na MŠ Pifflova, Bratislava</v>
      </c>
      <c r="F116" s="325"/>
      <c r="G116" s="325"/>
      <c r="H116" s="325"/>
      <c r="I116" s="120"/>
      <c r="J116" s="120"/>
      <c r="K116" s="120"/>
      <c r="L116" s="122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</row>
    <row r="117" spans="1:63" s="123" customFormat="1" ht="12" customHeight="1" x14ac:dyDescent="0.2">
      <c r="A117" s="120"/>
      <c r="B117" s="119"/>
      <c r="C117" s="187" t="s">
        <v>89</v>
      </c>
      <c r="D117" s="120"/>
      <c r="E117" s="120"/>
      <c r="F117" s="120"/>
      <c r="G117" s="120"/>
      <c r="H117" s="120"/>
      <c r="I117" s="120"/>
      <c r="J117" s="120"/>
      <c r="K117" s="120"/>
      <c r="L117" s="122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</row>
    <row r="118" spans="1:63" s="123" customFormat="1" ht="16.5" customHeight="1" x14ac:dyDescent="0.2">
      <c r="A118" s="120"/>
      <c r="B118" s="119"/>
      <c r="C118" s="120"/>
      <c r="D118" s="120"/>
      <c r="E118" s="322" t="str">
        <f>E9</f>
        <v>02 - Elektroinštalácia</v>
      </c>
      <c r="F118" s="323"/>
      <c r="G118" s="323"/>
      <c r="H118" s="323"/>
      <c r="I118" s="120"/>
      <c r="J118" s="120"/>
      <c r="K118" s="120"/>
      <c r="L118" s="122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</row>
    <row r="119" spans="1:63" s="123" customFormat="1" ht="6.95" customHeight="1" x14ac:dyDescent="0.2">
      <c r="A119" s="120"/>
      <c r="B119" s="119"/>
      <c r="C119" s="120"/>
      <c r="D119" s="120"/>
      <c r="E119" s="120"/>
      <c r="F119" s="120"/>
      <c r="G119" s="120"/>
      <c r="H119" s="120"/>
      <c r="I119" s="120"/>
      <c r="J119" s="120"/>
      <c r="K119" s="120"/>
      <c r="L119" s="122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</row>
    <row r="120" spans="1:63" s="123" customFormat="1" ht="12" customHeight="1" x14ac:dyDescent="0.2">
      <c r="A120" s="120"/>
      <c r="B120" s="119"/>
      <c r="C120" s="187" t="s">
        <v>14</v>
      </c>
      <c r="D120" s="120"/>
      <c r="E120" s="120"/>
      <c r="F120" s="188">
        <f>F12</f>
        <v>0</v>
      </c>
      <c r="G120" s="120"/>
      <c r="H120" s="120"/>
      <c r="I120" s="187" t="s">
        <v>15</v>
      </c>
      <c r="J120" s="189" t="str">
        <f>IF(J12="","",J12)</f>
        <v/>
      </c>
      <c r="K120" s="120"/>
      <c r="L120" s="122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</row>
    <row r="121" spans="1:63" s="123" customFormat="1" ht="6.95" customHeight="1" x14ac:dyDescent="0.2">
      <c r="A121" s="120"/>
      <c r="B121" s="119"/>
      <c r="C121" s="120"/>
      <c r="D121" s="120"/>
      <c r="E121" s="120"/>
      <c r="F121" s="120"/>
      <c r="G121" s="120"/>
      <c r="H121" s="120"/>
      <c r="I121" s="120"/>
      <c r="J121" s="120"/>
      <c r="K121" s="120"/>
      <c r="L121" s="122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3" s="123" customFormat="1" ht="15.2" customHeight="1" x14ac:dyDescent="0.2">
      <c r="A122" s="120"/>
      <c r="B122" s="119"/>
      <c r="C122" s="187" t="s">
        <v>16</v>
      </c>
      <c r="D122" s="120"/>
      <c r="E122" s="120"/>
      <c r="F122" s="188" t="str">
        <f>E15</f>
        <v>Mestská časť Bratislava - Petržalka, Kutlíkova 17, Bratislava</v>
      </c>
      <c r="G122" s="120"/>
      <c r="H122" s="120"/>
      <c r="I122" s="187" t="s">
        <v>21</v>
      </c>
      <c r="J122" s="221" t="str">
        <f>E21</f>
        <v xml:space="preserve"> </v>
      </c>
      <c r="K122" s="120"/>
      <c r="L122" s="122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3" s="123" customFormat="1" ht="15.2" customHeight="1" x14ac:dyDescent="0.2">
      <c r="A123" s="120"/>
      <c r="B123" s="119"/>
      <c r="C123" s="187" t="s">
        <v>19</v>
      </c>
      <c r="D123" s="120"/>
      <c r="E123" s="120"/>
      <c r="F123" s="188" t="str">
        <f>IF(E18="","",E18)</f>
        <v xml:space="preserve"> </v>
      </c>
      <c r="G123" s="120"/>
      <c r="H123" s="120"/>
      <c r="I123" s="187" t="s">
        <v>24</v>
      </c>
      <c r="J123" s="221">
        <f>E24</f>
        <v>0</v>
      </c>
      <c r="K123" s="120"/>
      <c r="L123" s="122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3" s="123" customFormat="1" ht="10.35" customHeight="1" x14ac:dyDescent="0.2">
      <c r="A124" s="120"/>
      <c r="B124" s="119"/>
      <c r="C124" s="120"/>
      <c r="D124" s="120"/>
      <c r="E124" s="120"/>
      <c r="F124" s="120"/>
      <c r="G124" s="120"/>
      <c r="H124" s="120"/>
      <c r="I124" s="120"/>
      <c r="J124" s="120"/>
      <c r="K124" s="120"/>
      <c r="L124" s="122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</row>
    <row r="125" spans="1:63" s="249" customFormat="1" ht="29.25" customHeight="1" x14ac:dyDescent="0.2">
      <c r="A125" s="239"/>
      <c r="B125" s="240"/>
      <c r="C125" s="241" t="s">
        <v>120</v>
      </c>
      <c r="D125" s="242" t="s">
        <v>51</v>
      </c>
      <c r="E125" s="242" t="s">
        <v>47</v>
      </c>
      <c r="F125" s="242" t="s">
        <v>48</v>
      </c>
      <c r="G125" s="242" t="s">
        <v>121</v>
      </c>
      <c r="H125" s="242" t="s">
        <v>122</v>
      </c>
      <c r="I125" s="242" t="s">
        <v>123</v>
      </c>
      <c r="J125" s="243" t="s">
        <v>95</v>
      </c>
      <c r="K125" s="244" t="s">
        <v>124</v>
      </c>
      <c r="L125" s="245"/>
      <c r="M125" s="246" t="s">
        <v>1</v>
      </c>
      <c r="N125" s="247" t="s">
        <v>30</v>
      </c>
      <c r="O125" s="247" t="s">
        <v>125</v>
      </c>
      <c r="P125" s="247" t="s">
        <v>126</v>
      </c>
      <c r="Q125" s="247" t="s">
        <v>127</v>
      </c>
      <c r="R125" s="247" t="s">
        <v>128</v>
      </c>
      <c r="S125" s="247" t="s">
        <v>129</v>
      </c>
      <c r="T125" s="248" t="s">
        <v>130</v>
      </c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</row>
    <row r="126" spans="1:63" s="123" customFormat="1" ht="22.9" customHeight="1" x14ac:dyDescent="0.25">
      <c r="A126" s="120"/>
      <c r="B126" s="119"/>
      <c r="C126" s="250" t="s">
        <v>91</v>
      </c>
      <c r="D126" s="120"/>
      <c r="E126" s="120"/>
      <c r="F126" s="120"/>
      <c r="G126" s="120"/>
      <c r="H126" s="120"/>
      <c r="I126" s="120"/>
      <c r="J126" s="251">
        <f>BK126</f>
        <v>0</v>
      </c>
      <c r="K126" s="120"/>
      <c r="L126" s="119"/>
      <c r="M126" s="252"/>
      <c r="N126" s="253"/>
      <c r="O126" s="194"/>
      <c r="P126" s="254">
        <f>P127+P166</f>
        <v>822.1305000000001</v>
      </c>
      <c r="Q126" s="194"/>
      <c r="R126" s="254">
        <f>R127+R166</f>
        <v>0.26467000000000002</v>
      </c>
      <c r="S126" s="194"/>
      <c r="T126" s="255">
        <f>T127+T166</f>
        <v>0</v>
      </c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T126" s="125" t="s">
        <v>65</v>
      </c>
      <c r="AU126" s="125" t="s">
        <v>97</v>
      </c>
      <c r="BK126" s="256">
        <f>BK127+BK166</f>
        <v>0</v>
      </c>
    </row>
    <row r="127" spans="1:63" s="257" customFormat="1" ht="25.9" customHeight="1" x14ac:dyDescent="0.2">
      <c r="B127" s="258"/>
      <c r="D127" s="259" t="s">
        <v>65</v>
      </c>
      <c r="E127" s="260" t="s">
        <v>185</v>
      </c>
      <c r="F127" s="260" t="s">
        <v>394</v>
      </c>
      <c r="J127" s="261">
        <f>BK127</f>
        <v>0</v>
      </c>
      <c r="L127" s="258"/>
      <c r="M127" s="262"/>
      <c r="N127" s="263"/>
      <c r="O127" s="263"/>
      <c r="P127" s="264">
        <f>P128+P163</f>
        <v>150.09049999999999</v>
      </c>
      <c r="Q127" s="263"/>
      <c r="R127" s="264">
        <f>R128+R163</f>
        <v>0.26467000000000002</v>
      </c>
      <c r="S127" s="263"/>
      <c r="T127" s="265">
        <f>T128+T163</f>
        <v>0</v>
      </c>
      <c r="AR127" s="259" t="s">
        <v>140</v>
      </c>
      <c r="AT127" s="266" t="s">
        <v>65</v>
      </c>
      <c r="AU127" s="266" t="s">
        <v>66</v>
      </c>
      <c r="AY127" s="259" t="s">
        <v>133</v>
      </c>
      <c r="BK127" s="267">
        <f>BK128+BK163</f>
        <v>0</v>
      </c>
    </row>
    <row r="128" spans="1:63" s="257" customFormat="1" ht="22.9" customHeight="1" x14ac:dyDescent="0.2">
      <c r="B128" s="258"/>
      <c r="D128" s="259" t="s">
        <v>65</v>
      </c>
      <c r="E128" s="268" t="s">
        <v>395</v>
      </c>
      <c r="F128" s="268" t="s">
        <v>396</v>
      </c>
      <c r="J128" s="269">
        <f>BK128</f>
        <v>0</v>
      </c>
      <c r="L128" s="258"/>
      <c r="M128" s="262"/>
      <c r="N128" s="263"/>
      <c r="O128" s="263"/>
      <c r="P128" s="264">
        <f>SUM(P129:P162)</f>
        <v>110.72</v>
      </c>
      <c r="Q128" s="263"/>
      <c r="R128" s="264">
        <f>SUM(R129:R162)</f>
        <v>0.23867000000000002</v>
      </c>
      <c r="S128" s="263"/>
      <c r="T128" s="265">
        <f>SUM(T129:T162)</f>
        <v>0</v>
      </c>
      <c r="AR128" s="259" t="s">
        <v>140</v>
      </c>
      <c r="AT128" s="266" t="s">
        <v>65</v>
      </c>
      <c r="AU128" s="266" t="s">
        <v>74</v>
      </c>
      <c r="AY128" s="259" t="s">
        <v>133</v>
      </c>
      <c r="BK128" s="267">
        <f>SUM(BK129:BK162)</f>
        <v>0</v>
      </c>
    </row>
    <row r="129" spans="1:65" s="123" customFormat="1" ht="16.5" customHeight="1" x14ac:dyDescent="0.2">
      <c r="A129" s="120"/>
      <c r="B129" s="119"/>
      <c r="C129" s="152" t="s">
        <v>74</v>
      </c>
      <c r="D129" s="152" t="s">
        <v>135</v>
      </c>
      <c r="E129" s="153" t="s">
        <v>397</v>
      </c>
      <c r="F129" s="154" t="s">
        <v>398</v>
      </c>
      <c r="G129" s="155" t="s">
        <v>144</v>
      </c>
      <c r="H129" s="156">
        <v>40</v>
      </c>
      <c r="I129" s="156"/>
      <c r="J129" s="156">
        <f t="shared" ref="J129:J162" si="0">ROUND(I129*H129,3)</f>
        <v>0</v>
      </c>
      <c r="K129" s="157"/>
      <c r="L129" s="119"/>
      <c r="M129" s="270" t="s">
        <v>1</v>
      </c>
      <c r="N129" s="271" t="s">
        <v>32</v>
      </c>
      <c r="O129" s="272">
        <v>0.1462</v>
      </c>
      <c r="P129" s="272">
        <f t="shared" ref="P129:P162" si="1">O129*H129</f>
        <v>5.8479999999999999</v>
      </c>
      <c r="Q129" s="272">
        <v>0</v>
      </c>
      <c r="R129" s="272">
        <f t="shared" ref="R129:R162" si="2">Q129*H129</f>
        <v>0</v>
      </c>
      <c r="S129" s="272">
        <v>0</v>
      </c>
      <c r="T129" s="273">
        <f t="shared" ref="T129:T162" si="3">S129*H129</f>
        <v>0</v>
      </c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R129" s="274" t="s">
        <v>260</v>
      </c>
      <c r="AT129" s="274" t="s">
        <v>135</v>
      </c>
      <c r="AU129" s="274" t="s">
        <v>116</v>
      </c>
      <c r="AY129" s="125" t="s">
        <v>133</v>
      </c>
      <c r="BE129" s="126">
        <f t="shared" ref="BE129:BE162" si="4">IF(N129="základná",J129,0)</f>
        <v>0</v>
      </c>
      <c r="BF129" s="126">
        <f t="shared" ref="BF129:BF162" si="5">IF(N129="znížená",J129,0)</f>
        <v>0</v>
      </c>
      <c r="BG129" s="126">
        <f t="shared" ref="BG129:BG162" si="6">IF(N129="zákl. prenesená",J129,0)</f>
        <v>0</v>
      </c>
      <c r="BH129" s="126">
        <f t="shared" ref="BH129:BH162" si="7">IF(N129="zníž. prenesená",J129,0)</f>
        <v>0</v>
      </c>
      <c r="BI129" s="126">
        <f t="shared" ref="BI129:BI162" si="8">IF(N129="nulová",J129,0)</f>
        <v>0</v>
      </c>
      <c r="BJ129" s="125" t="s">
        <v>116</v>
      </c>
      <c r="BK129" s="275">
        <f t="shared" ref="BK129:BK162" si="9">ROUND(I129*H129,3)</f>
        <v>0</v>
      </c>
      <c r="BL129" s="125" t="s">
        <v>260</v>
      </c>
      <c r="BM129" s="274" t="s">
        <v>399</v>
      </c>
    </row>
    <row r="130" spans="1:65" s="123" customFormat="1" ht="16.5" customHeight="1" x14ac:dyDescent="0.2">
      <c r="A130" s="120"/>
      <c r="B130" s="119"/>
      <c r="C130" s="165" t="s">
        <v>116</v>
      </c>
      <c r="D130" s="165" t="s">
        <v>185</v>
      </c>
      <c r="E130" s="166" t="s">
        <v>400</v>
      </c>
      <c r="F130" s="167" t="s">
        <v>401</v>
      </c>
      <c r="G130" s="168" t="s">
        <v>144</v>
      </c>
      <c r="H130" s="169">
        <v>40</v>
      </c>
      <c r="I130" s="169"/>
      <c r="J130" s="169">
        <f t="shared" si="0"/>
        <v>0</v>
      </c>
      <c r="K130" s="170"/>
      <c r="L130" s="276"/>
      <c r="M130" s="277" t="s">
        <v>1</v>
      </c>
      <c r="N130" s="278" t="s">
        <v>32</v>
      </c>
      <c r="O130" s="272">
        <v>0</v>
      </c>
      <c r="P130" s="272">
        <f t="shared" si="1"/>
        <v>0</v>
      </c>
      <c r="Q130" s="272">
        <v>3.0000000000000001E-5</v>
      </c>
      <c r="R130" s="272">
        <f t="shared" si="2"/>
        <v>1.2000000000000001E-3</v>
      </c>
      <c r="S130" s="272">
        <v>0</v>
      </c>
      <c r="T130" s="273">
        <f t="shared" si="3"/>
        <v>0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R130" s="274" t="s">
        <v>388</v>
      </c>
      <c r="AT130" s="274" t="s">
        <v>185</v>
      </c>
      <c r="AU130" s="274" t="s">
        <v>116</v>
      </c>
      <c r="AY130" s="125" t="s">
        <v>133</v>
      </c>
      <c r="BE130" s="126">
        <f t="shared" si="4"/>
        <v>0</v>
      </c>
      <c r="BF130" s="126">
        <f t="shared" si="5"/>
        <v>0</v>
      </c>
      <c r="BG130" s="126">
        <f t="shared" si="6"/>
        <v>0</v>
      </c>
      <c r="BH130" s="126">
        <f t="shared" si="7"/>
        <v>0</v>
      </c>
      <c r="BI130" s="126">
        <f t="shared" si="8"/>
        <v>0</v>
      </c>
      <c r="BJ130" s="125" t="s">
        <v>116</v>
      </c>
      <c r="BK130" s="275">
        <f t="shared" si="9"/>
        <v>0</v>
      </c>
      <c r="BL130" s="125" t="s">
        <v>388</v>
      </c>
      <c r="BM130" s="274" t="s">
        <v>402</v>
      </c>
    </row>
    <row r="131" spans="1:65" s="123" customFormat="1" ht="16.5" customHeight="1" x14ac:dyDescent="0.2">
      <c r="A131" s="120"/>
      <c r="B131" s="119"/>
      <c r="C131" s="152" t="s">
        <v>140</v>
      </c>
      <c r="D131" s="152" t="s">
        <v>135</v>
      </c>
      <c r="E131" s="153" t="s">
        <v>403</v>
      </c>
      <c r="F131" s="154" t="s">
        <v>404</v>
      </c>
      <c r="G131" s="155" t="s">
        <v>144</v>
      </c>
      <c r="H131" s="156">
        <v>20</v>
      </c>
      <c r="I131" s="156"/>
      <c r="J131" s="156">
        <f t="shared" si="0"/>
        <v>0</v>
      </c>
      <c r="K131" s="157"/>
      <c r="L131" s="119"/>
      <c r="M131" s="270" t="s">
        <v>1</v>
      </c>
      <c r="N131" s="271" t="s">
        <v>32</v>
      </c>
      <c r="O131" s="272">
        <v>0.36699999999999999</v>
      </c>
      <c r="P131" s="272">
        <f t="shared" si="1"/>
        <v>7.34</v>
      </c>
      <c r="Q131" s="272">
        <v>0</v>
      </c>
      <c r="R131" s="272">
        <f t="shared" si="2"/>
        <v>0</v>
      </c>
      <c r="S131" s="272">
        <v>0</v>
      </c>
      <c r="T131" s="273">
        <f t="shared" si="3"/>
        <v>0</v>
      </c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R131" s="274" t="s">
        <v>260</v>
      </c>
      <c r="AT131" s="274" t="s">
        <v>135</v>
      </c>
      <c r="AU131" s="274" t="s">
        <v>116</v>
      </c>
      <c r="AY131" s="125" t="s">
        <v>133</v>
      </c>
      <c r="BE131" s="126">
        <f t="shared" si="4"/>
        <v>0</v>
      </c>
      <c r="BF131" s="126">
        <f t="shared" si="5"/>
        <v>0</v>
      </c>
      <c r="BG131" s="126">
        <f t="shared" si="6"/>
        <v>0</v>
      </c>
      <c r="BH131" s="126">
        <f t="shared" si="7"/>
        <v>0</v>
      </c>
      <c r="BI131" s="126">
        <f t="shared" si="8"/>
        <v>0</v>
      </c>
      <c r="BJ131" s="125" t="s">
        <v>116</v>
      </c>
      <c r="BK131" s="275">
        <f t="shared" si="9"/>
        <v>0</v>
      </c>
      <c r="BL131" s="125" t="s">
        <v>260</v>
      </c>
      <c r="BM131" s="274" t="s">
        <v>405</v>
      </c>
    </row>
    <row r="132" spans="1:65" s="123" customFormat="1" ht="16.5" customHeight="1" x14ac:dyDescent="0.2">
      <c r="A132" s="120"/>
      <c r="B132" s="119"/>
      <c r="C132" s="165" t="s">
        <v>139</v>
      </c>
      <c r="D132" s="165" t="s">
        <v>185</v>
      </c>
      <c r="E132" s="166" t="s">
        <v>406</v>
      </c>
      <c r="F132" s="167" t="s">
        <v>407</v>
      </c>
      <c r="G132" s="168" t="s">
        <v>144</v>
      </c>
      <c r="H132" s="169">
        <v>20</v>
      </c>
      <c r="I132" s="169"/>
      <c r="J132" s="169">
        <f t="shared" si="0"/>
        <v>0</v>
      </c>
      <c r="K132" s="170"/>
      <c r="L132" s="276"/>
      <c r="M132" s="277" t="s">
        <v>1</v>
      </c>
      <c r="N132" s="278" t="s">
        <v>32</v>
      </c>
      <c r="O132" s="272">
        <v>0</v>
      </c>
      <c r="P132" s="272">
        <f t="shared" si="1"/>
        <v>0</v>
      </c>
      <c r="Q132" s="272">
        <v>1E-4</v>
      </c>
      <c r="R132" s="272">
        <f t="shared" si="2"/>
        <v>2E-3</v>
      </c>
      <c r="S132" s="272">
        <v>0</v>
      </c>
      <c r="T132" s="273">
        <f t="shared" si="3"/>
        <v>0</v>
      </c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R132" s="274" t="s">
        <v>388</v>
      </c>
      <c r="AT132" s="274" t="s">
        <v>185</v>
      </c>
      <c r="AU132" s="274" t="s">
        <v>116</v>
      </c>
      <c r="AY132" s="125" t="s">
        <v>133</v>
      </c>
      <c r="BE132" s="126">
        <f t="shared" si="4"/>
        <v>0</v>
      </c>
      <c r="BF132" s="126">
        <f t="shared" si="5"/>
        <v>0</v>
      </c>
      <c r="BG132" s="126">
        <f t="shared" si="6"/>
        <v>0</v>
      </c>
      <c r="BH132" s="126">
        <f t="shared" si="7"/>
        <v>0</v>
      </c>
      <c r="BI132" s="126">
        <f t="shared" si="8"/>
        <v>0</v>
      </c>
      <c r="BJ132" s="125" t="s">
        <v>116</v>
      </c>
      <c r="BK132" s="275">
        <f t="shared" si="9"/>
        <v>0</v>
      </c>
      <c r="BL132" s="125" t="s">
        <v>388</v>
      </c>
      <c r="BM132" s="274" t="s">
        <v>408</v>
      </c>
    </row>
    <row r="133" spans="1:65" s="123" customFormat="1" ht="16.5" customHeight="1" x14ac:dyDescent="0.2">
      <c r="A133" s="120"/>
      <c r="B133" s="119"/>
      <c r="C133" s="152" t="s">
        <v>152</v>
      </c>
      <c r="D133" s="152" t="s">
        <v>135</v>
      </c>
      <c r="E133" s="153" t="s">
        <v>409</v>
      </c>
      <c r="F133" s="154" t="s">
        <v>410</v>
      </c>
      <c r="G133" s="155" t="s">
        <v>144</v>
      </c>
      <c r="H133" s="156">
        <v>12</v>
      </c>
      <c r="I133" s="156"/>
      <c r="J133" s="156">
        <f t="shared" si="0"/>
        <v>0</v>
      </c>
      <c r="K133" s="157"/>
      <c r="L133" s="119"/>
      <c r="M133" s="270" t="s">
        <v>1</v>
      </c>
      <c r="N133" s="271" t="s">
        <v>32</v>
      </c>
      <c r="O133" s="272">
        <v>0.35799999999999998</v>
      </c>
      <c r="P133" s="272">
        <f t="shared" si="1"/>
        <v>4.2959999999999994</v>
      </c>
      <c r="Q133" s="272">
        <v>0</v>
      </c>
      <c r="R133" s="272">
        <f t="shared" si="2"/>
        <v>0</v>
      </c>
      <c r="S133" s="272">
        <v>0</v>
      </c>
      <c r="T133" s="273">
        <f t="shared" si="3"/>
        <v>0</v>
      </c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R133" s="274" t="s">
        <v>260</v>
      </c>
      <c r="AT133" s="274" t="s">
        <v>135</v>
      </c>
      <c r="AU133" s="274" t="s">
        <v>116</v>
      </c>
      <c r="AY133" s="125" t="s">
        <v>133</v>
      </c>
      <c r="BE133" s="126">
        <f t="shared" si="4"/>
        <v>0</v>
      </c>
      <c r="BF133" s="126">
        <f t="shared" si="5"/>
        <v>0</v>
      </c>
      <c r="BG133" s="126">
        <f t="shared" si="6"/>
        <v>0</v>
      </c>
      <c r="BH133" s="126">
        <f t="shared" si="7"/>
        <v>0</v>
      </c>
      <c r="BI133" s="126">
        <f t="shared" si="8"/>
        <v>0</v>
      </c>
      <c r="BJ133" s="125" t="s">
        <v>116</v>
      </c>
      <c r="BK133" s="275">
        <f t="shared" si="9"/>
        <v>0</v>
      </c>
      <c r="BL133" s="125" t="s">
        <v>260</v>
      </c>
      <c r="BM133" s="274" t="s">
        <v>411</v>
      </c>
    </row>
    <row r="134" spans="1:65" s="123" customFormat="1" ht="16.5" customHeight="1" x14ac:dyDescent="0.2">
      <c r="A134" s="120"/>
      <c r="B134" s="119"/>
      <c r="C134" s="165" t="s">
        <v>148</v>
      </c>
      <c r="D134" s="165" t="s">
        <v>185</v>
      </c>
      <c r="E134" s="166" t="s">
        <v>412</v>
      </c>
      <c r="F134" s="167" t="s">
        <v>413</v>
      </c>
      <c r="G134" s="168" t="s">
        <v>144</v>
      </c>
      <c r="H134" s="169">
        <v>1</v>
      </c>
      <c r="I134" s="169"/>
      <c r="J134" s="169">
        <f t="shared" si="0"/>
        <v>0</v>
      </c>
      <c r="K134" s="170"/>
      <c r="L134" s="276"/>
      <c r="M134" s="277" t="s">
        <v>1</v>
      </c>
      <c r="N134" s="278" t="s">
        <v>32</v>
      </c>
      <c r="O134" s="272">
        <v>0</v>
      </c>
      <c r="P134" s="272">
        <f t="shared" si="1"/>
        <v>0</v>
      </c>
      <c r="Q134" s="272">
        <v>1E-4</v>
      </c>
      <c r="R134" s="272">
        <f t="shared" si="2"/>
        <v>1E-4</v>
      </c>
      <c r="S134" s="272">
        <v>0</v>
      </c>
      <c r="T134" s="273">
        <f t="shared" si="3"/>
        <v>0</v>
      </c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R134" s="274" t="s">
        <v>388</v>
      </c>
      <c r="AT134" s="274" t="s">
        <v>185</v>
      </c>
      <c r="AU134" s="274" t="s">
        <v>116</v>
      </c>
      <c r="AY134" s="125" t="s">
        <v>133</v>
      </c>
      <c r="BE134" s="126">
        <f t="shared" si="4"/>
        <v>0</v>
      </c>
      <c r="BF134" s="126">
        <f t="shared" si="5"/>
        <v>0</v>
      </c>
      <c r="BG134" s="126">
        <f t="shared" si="6"/>
        <v>0</v>
      </c>
      <c r="BH134" s="126">
        <f t="shared" si="7"/>
        <v>0</v>
      </c>
      <c r="BI134" s="126">
        <f t="shared" si="8"/>
        <v>0</v>
      </c>
      <c r="BJ134" s="125" t="s">
        <v>116</v>
      </c>
      <c r="BK134" s="275">
        <f t="shared" si="9"/>
        <v>0</v>
      </c>
      <c r="BL134" s="125" t="s">
        <v>388</v>
      </c>
      <c r="BM134" s="274" t="s">
        <v>414</v>
      </c>
    </row>
    <row r="135" spans="1:65" s="123" customFormat="1" ht="16.5" customHeight="1" x14ac:dyDescent="0.2">
      <c r="A135" s="120"/>
      <c r="B135" s="119"/>
      <c r="C135" s="165" t="s">
        <v>160</v>
      </c>
      <c r="D135" s="165" t="s">
        <v>185</v>
      </c>
      <c r="E135" s="166" t="s">
        <v>415</v>
      </c>
      <c r="F135" s="167" t="s">
        <v>416</v>
      </c>
      <c r="G135" s="168" t="s">
        <v>144</v>
      </c>
      <c r="H135" s="169">
        <v>4</v>
      </c>
      <c r="I135" s="169"/>
      <c r="J135" s="169">
        <f t="shared" si="0"/>
        <v>0</v>
      </c>
      <c r="K135" s="170"/>
      <c r="L135" s="276"/>
      <c r="M135" s="277" t="s">
        <v>1</v>
      </c>
      <c r="N135" s="278" t="s">
        <v>32</v>
      </c>
      <c r="O135" s="272">
        <v>0</v>
      </c>
      <c r="P135" s="272">
        <f t="shared" si="1"/>
        <v>0</v>
      </c>
      <c r="Q135" s="272">
        <v>5.0000000000000002E-5</v>
      </c>
      <c r="R135" s="272">
        <f t="shared" si="2"/>
        <v>2.0000000000000001E-4</v>
      </c>
      <c r="S135" s="272">
        <v>0</v>
      </c>
      <c r="T135" s="273">
        <f t="shared" si="3"/>
        <v>0</v>
      </c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R135" s="274" t="s">
        <v>388</v>
      </c>
      <c r="AT135" s="274" t="s">
        <v>185</v>
      </c>
      <c r="AU135" s="274" t="s">
        <v>116</v>
      </c>
      <c r="AY135" s="125" t="s">
        <v>133</v>
      </c>
      <c r="BE135" s="126">
        <f t="shared" si="4"/>
        <v>0</v>
      </c>
      <c r="BF135" s="126">
        <f t="shared" si="5"/>
        <v>0</v>
      </c>
      <c r="BG135" s="126">
        <f t="shared" si="6"/>
        <v>0</v>
      </c>
      <c r="BH135" s="126">
        <f t="shared" si="7"/>
        <v>0</v>
      </c>
      <c r="BI135" s="126">
        <f t="shared" si="8"/>
        <v>0</v>
      </c>
      <c r="BJ135" s="125" t="s">
        <v>116</v>
      </c>
      <c r="BK135" s="275">
        <f t="shared" si="9"/>
        <v>0</v>
      </c>
      <c r="BL135" s="125" t="s">
        <v>388</v>
      </c>
      <c r="BM135" s="274" t="s">
        <v>417</v>
      </c>
    </row>
    <row r="136" spans="1:65" s="123" customFormat="1" ht="16.5" customHeight="1" x14ac:dyDescent="0.2">
      <c r="A136" s="120"/>
      <c r="B136" s="119"/>
      <c r="C136" s="165" t="s">
        <v>151</v>
      </c>
      <c r="D136" s="165" t="s">
        <v>185</v>
      </c>
      <c r="E136" s="166" t="s">
        <v>418</v>
      </c>
      <c r="F136" s="167" t="s">
        <v>419</v>
      </c>
      <c r="G136" s="168" t="s">
        <v>144</v>
      </c>
      <c r="H136" s="169">
        <v>6</v>
      </c>
      <c r="I136" s="169"/>
      <c r="J136" s="169">
        <f t="shared" si="0"/>
        <v>0</v>
      </c>
      <c r="K136" s="170"/>
      <c r="L136" s="276"/>
      <c r="M136" s="277" t="s">
        <v>1</v>
      </c>
      <c r="N136" s="278" t="s">
        <v>32</v>
      </c>
      <c r="O136" s="272">
        <v>0</v>
      </c>
      <c r="P136" s="272">
        <f t="shared" si="1"/>
        <v>0</v>
      </c>
      <c r="Q136" s="272">
        <v>6.0000000000000002E-5</v>
      </c>
      <c r="R136" s="272">
        <f t="shared" si="2"/>
        <v>3.6000000000000002E-4</v>
      </c>
      <c r="S136" s="272">
        <v>0</v>
      </c>
      <c r="T136" s="273">
        <f t="shared" si="3"/>
        <v>0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R136" s="274" t="s">
        <v>388</v>
      </c>
      <c r="AT136" s="274" t="s">
        <v>185</v>
      </c>
      <c r="AU136" s="274" t="s">
        <v>116</v>
      </c>
      <c r="AY136" s="125" t="s">
        <v>133</v>
      </c>
      <c r="BE136" s="126">
        <f t="shared" si="4"/>
        <v>0</v>
      </c>
      <c r="BF136" s="126">
        <f t="shared" si="5"/>
        <v>0</v>
      </c>
      <c r="BG136" s="126">
        <f t="shared" si="6"/>
        <v>0</v>
      </c>
      <c r="BH136" s="126">
        <f t="shared" si="7"/>
        <v>0</v>
      </c>
      <c r="BI136" s="126">
        <f t="shared" si="8"/>
        <v>0</v>
      </c>
      <c r="BJ136" s="125" t="s">
        <v>116</v>
      </c>
      <c r="BK136" s="275">
        <f t="shared" si="9"/>
        <v>0</v>
      </c>
      <c r="BL136" s="125" t="s">
        <v>388</v>
      </c>
      <c r="BM136" s="274" t="s">
        <v>420</v>
      </c>
    </row>
    <row r="137" spans="1:65" s="123" customFormat="1" ht="16.5" customHeight="1" x14ac:dyDescent="0.2">
      <c r="A137" s="120"/>
      <c r="B137" s="119"/>
      <c r="C137" s="165" t="s">
        <v>167</v>
      </c>
      <c r="D137" s="165" t="s">
        <v>185</v>
      </c>
      <c r="E137" s="166" t="s">
        <v>421</v>
      </c>
      <c r="F137" s="167" t="s">
        <v>422</v>
      </c>
      <c r="G137" s="168" t="s">
        <v>144</v>
      </c>
      <c r="H137" s="169">
        <v>1</v>
      </c>
      <c r="I137" s="169"/>
      <c r="J137" s="169">
        <f t="shared" si="0"/>
        <v>0</v>
      </c>
      <c r="K137" s="170"/>
      <c r="L137" s="276"/>
      <c r="M137" s="277" t="s">
        <v>1</v>
      </c>
      <c r="N137" s="278" t="s">
        <v>32</v>
      </c>
      <c r="O137" s="272">
        <v>0</v>
      </c>
      <c r="P137" s="272">
        <f t="shared" si="1"/>
        <v>0</v>
      </c>
      <c r="Q137" s="272">
        <v>5.0000000000000002E-5</v>
      </c>
      <c r="R137" s="272">
        <f t="shared" si="2"/>
        <v>5.0000000000000002E-5</v>
      </c>
      <c r="S137" s="272">
        <v>0</v>
      </c>
      <c r="T137" s="273">
        <f t="shared" si="3"/>
        <v>0</v>
      </c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R137" s="274" t="s">
        <v>388</v>
      </c>
      <c r="AT137" s="274" t="s">
        <v>185</v>
      </c>
      <c r="AU137" s="274" t="s">
        <v>116</v>
      </c>
      <c r="AY137" s="125" t="s">
        <v>133</v>
      </c>
      <c r="BE137" s="126">
        <f t="shared" si="4"/>
        <v>0</v>
      </c>
      <c r="BF137" s="126">
        <f t="shared" si="5"/>
        <v>0</v>
      </c>
      <c r="BG137" s="126">
        <f t="shared" si="6"/>
        <v>0</v>
      </c>
      <c r="BH137" s="126">
        <f t="shared" si="7"/>
        <v>0</v>
      </c>
      <c r="BI137" s="126">
        <f t="shared" si="8"/>
        <v>0</v>
      </c>
      <c r="BJ137" s="125" t="s">
        <v>116</v>
      </c>
      <c r="BK137" s="275">
        <f t="shared" si="9"/>
        <v>0</v>
      </c>
      <c r="BL137" s="125" t="s">
        <v>388</v>
      </c>
      <c r="BM137" s="274" t="s">
        <v>423</v>
      </c>
    </row>
    <row r="138" spans="1:65" s="123" customFormat="1" ht="16.5" customHeight="1" x14ac:dyDescent="0.2">
      <c r="A138" s="120"/>
      <c r="B138" s="119"/>
      <c r="C138" s="152" t="s">
        <v>155</v>
      </c>
      <c r="D138" s="152" t="s">
        <v>135</v>
      </c>
      <c r="E138" s="153" t="s">
        <v>424</v>
      </c>
      <c r="F138" s="154" t="s">
        <v>425</v>
      </c>
      <c r="G138" s="155" t="s">
        <v>144</v>
      </c>
      <c r="H138" s="156">
        <v>26</v>
      </c>
      <c r="I138" s="156"/>
      <c r="J138" s="156">
        <f t="shared" si="0"/>
        <v>0</v>
      </c>
      <c r="K138" s="157"/>
      <c r="L138" s="119"/>
      <c r="M138" s="270" t="s">
        <v>1</v>
      </c>
      <c r="N138" s="271" t="s">
        <v>32</v>
      </c>
      <c r="O138" s="272">
        <v>0.437</v>
      </c>
      <c r="P138" s="272">
        <f t="shared" si="1"/>
        <v>11.362</v>
      </c>
      <c r="Q138" s="272">
        <v>0</v>
      </c>
      <c r="R138" s="272">
        <f t="shared" si="2"/>
        <v>0</v>
      </c>
      <c r="S138" s="272">
        <v>0</v>
      </c>
      <c r="T138" s="273">
        <f t="shared" si="3"/>
        <v>0</v>
      </c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R138" s="274" t="s">
        <v>260</v>
      </c>
      <c r="AT138" s="274" t="s">
        <v>135</v>
      </c>
      <c r="AU138" s="274" t="s">
        <v>116</v>
      </c>
      <c r="AY138" s="125" t="s">
        <v>133</v>
      </c>
      <c r="BE138" s="126">
        <f t="shared" si="4"/>
        <v>0</v>
      </c>
      <c r="BF138" s="126">
        <f t="shared" si="5"/>
        <v>0</v>
      </c>
      <c r="BG138" s="126">
        <f t="shared" si="6"/>
        <v>0</v>
      </c>
      <c r="BH138" s="126">
        <f t="shared" si="7"/>
        <v>0</v>
      </c>
      <c r="BI138" s="126">
        <f t="shared" si="8"/>
        <v>0</v>
      </c>
      <c r="BJ138" s="125" t="s">
        <v>116</v>
      </c>
      <c r="BK138" s="275">
        <f t="shared" si="9"/>
        <v>0</v>
      </c>
      <c r="BL138" s="125" t="s">
        <v>260</v>
      </c>
      <c r="BM138" s="274" t="s">
        <v>426</v>
      </c>
    </row>
    <row r="139" spans="1:65" s="123" customFormat="1" ht="16.5" customHeight="1" x14ac:dyDescent="0.2">
      <c r="A139" s="120"/>
      <c r="B139" s="119"/>
      <c r="C139" s="165" t="s">
        <v>173</v>
      </c>
      <c r="D139" s="165" t="s">
        <v>185</v>
      </c>
      <c r="E139" s="166" t="s">
        <v>427</v>
      </c>
      <c r="F139" s="167" t="s">
        <v>428</v>
      </c>
      <c r="G139" s="168" t="s">
        <v>144</v>
      </c>
      <c r="H139" s="169">
        <v>21</v>
      </c>
      <c r="I139" s="169"/>
      <c r="J139" s="169">
        <f t="shared" si="0"/>
        <v>0</v>
      </c>
      <c r="K139" s="170"/>
      <c r="L139" s="276"/>
      <c r="M139" s="277" t="s">
        <v>1</v>
      </c>
      <c r="N139" s="278" t="s">
        <v>32</v>
      </c>
      <c r="O139" s="272">
        <v>0</v>
      </c>
      <c r="P139" s="272">
        <f t="shared" si="1"/>
        <v>0</v>
      </c>
      <c r="Q139" s="272">
        <v>1E-4</v>
      </c>
      <c r="R139" s="272">
        <f t="shared" si="2"/>
        <v>2.1000000000000003E-3</v>
      </c>
      <c r="S139" s="272">
        <v>0</v>
      </c>
      <c r="T139" s="273">
        <f t="shared" si="3"/>
        <v>0</v>
      </c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R139" s="274" t="s">
        <v>388</v>
      </c>
      <c r="AT139" s="274" t="s">
        <v>185</v>
      </c>
      <c r="AU139" s="274" t="s">
        <v>116</v>
      </c>
      <c r="AY139" s="125" t="s">
        <v>133</v>
      </c>
      <c r="BE139" s="126">
        <f t="shared" si="4"/>
        <v>0</v>
      </c>
      <c r="BF139" s="126">
        <f t="shared" si="5"/>
        <v>0</v>
      </c>
      <c r="BG139" s="126">
        <f t="shared" si="6"/>
        <v>0</v>
      </c>
      <c r="BH139" s="126">
        <f t="shared" si="7"/>
        <v>0</v>
      </c>
      <c r="BI139" s="126">
        <f t="shared" si="8"/>
        <v>0</v>
      </c>
      <c r="BJ139" s="125" t="s">
        <v>116</v>
      </c>
      <c r="BK139" s="275">
        <f t="shared" si="9"/>
        <v>0</v>
      </c>
      <c r="BL139" s="125" t="s">
        <v>388</v>
      </c>
      <c r="BM139" s="274" t="s">
        <v>429</v>
      </c>
    </row>
    <row r="140" spans="1:65" s="123" customFormat="1" ht="16.5" customHeight="1" x14ac:dyDescent="0.2">
      <c r="A140" s="120"/>
      <c r="B140" s="119"/>
      <c r="C140" s="165" t="s">
        <v>159</v>
      </c>
      <c r="D140" s="165" t="s">
        <v>185</v>
      </c>
      <c r="E140" s="166" t="s">
        <v>430</v>
      </c>
      <c r="F140" s="167" t="s">
        <v>431</v>
      </c>
      <c r="G140" s="168" t="s">
        <v>144</v>
      </c>
      <c r="H140" s="169">
        <v>5</v>
      </c>
      <c r="I140" s="169"/>
      <c r="J140" s="169">
        <f t="shared" si="0"/>
        <v>0</v>
      </c>
      <c r="K140" s="170"/>
      <c r="L140" s="276"/>
      <c r="M140" s="277" t="s">
        <v>1</v>
      </c>
      <c r="N140" s="278" t="s">
        <v>32</v>
      </c>
      <c r="O140" s="272">
        <v>0</v>
      </c>
      <c r="P140" s="272">
        <f t="shared" si="1"/>
        <v>0</v>
      </c>
      <c r="Q140" s="272">
        <v>4.0000000000000002E-4</v>
      </c>
      <c r="R140" s="272">
        <f t="shared" si="2"/>
        <v>2E-3</v>
      </c>
      <c r="S140" s="272">
        <v>0</v>
      </c>
      <c r="T140" s="273">
        <f t="shared" si="3"/>
        <v>0</v>
      </c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R140" s="274" t="s">
        <v>388</v>
      </c>
      <c r="AT140" s="274" t="s">
        <v>185</v>
      </c>
      <c r="AU140" s="274" t="s">
        <v>116</v>
      </c>
      <c r="AY140" s="125" t="s">
        <v>133</v>
      </c>
      <c r="BE140" s="126">
        <f t="shared" si="4"/>
        <v>0</v>
      </c>
      <c r="BF140" s="126">
        <f t="shared" si="5"/>
        <v>0</v>
      </c>
      <c r="BG140" s="126">
        <f t="shared" si="6"/>
        <v>0</v>
      </c>
      <c r="BH140" s="126">
        <f t="shared" si="7"/>
        <v>0</v>
      </c>
      <c r="BI140" s="126">
        <f t="shared" si="8"/>
        <v>0</v>
      </c>
      <c r="BJ140" s="125" t="s">
        <v>116</v>
      </c>
      <c r="BK140" s="275">
        <f t="shared" si="9"/>
        <v>0</v>
      </c>
      <c r="BL140" s="125" t="s">
        <v>388</v>
      </c>
      <c r="BM140" s="274" t="s">
        <v>432</v>
      </c>
    </row>
    <row r="141" spans="1:65" s="123" customFormat="1" ht="16.5" customHeight="1" x14ac:dyDescent="0.2">
      <c r="A141" s="120"/>
      <c r="B141" s="119"/>
      <c r="C141" s="152" t="s">
        <v>181</v>
      </c>
      <c r="D141" s="152" t="s">
        <v>135</v>
      </c>
      <c r="E141" s="153" t="s">
        <v>433</v>
      </c>
      <c r="F141" s="154" t="s">
        <v>434</v>
      </c>
      <c r="G141" s="155" t="s">
        <v>144</v>
      </c>
      <c r="H141" s="156">
        <v>1</v>
      </c>
      <c r="I141" s="156"/>
      <c r="J141" s="156">
        <f t="shared" si="0"/>
        <v>0</v>
      </c>
      <c r="K141" s="157"/>
      <c r="L141" s="119"/>
      <c r="M141" s="270" t="s">
        <v>1</v>
      </c>
      <c r="N141" s="271" t="s">
        <v>32</v>
      </c>
      <c r="O141" s="272">
        <v>3.11</v>
      </c>
      <c r="P141" s="272">
        <f t="shared" si="1"/>
        <v>3.11</v>
      </c>
      <c r="Q141" s="272">
        <v>0</v>
      </c>
      <c r="R141" s="272">
        <f t="shared" si="2"/>
        <v>0</v>
      </c>
      <c r="S141" s="272">
        <v>0</v>
      </c>
      <c r="T141" s="273">
        <f t="shared" si="3"/>
        <v>0</v>
      </c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R141" s="274" t="s">
        <v>260</v>
      </c>
      <c r="AT141" s="274" t="s">
        <v>135</v>
      </c>
      <c r="AU141" s="274" t="s">
        <v>116</v>
      </c>
      <c r="AY141" s="125" t="s">
        <v>133</v>
      </c>
      <c r="BE141" s="126">
        <f t="shared" si="4"/>
        <v>0</v>
      </c>
      <c r="BF141" s="126">
        <f t="shared" si="5"/>
        <v>0</v>
      </c>
      <c r="BG141" s="126">
        <f t="shared" si="6"/>
        <v>0</v>
      </c>
      <c r="BH141" s="126">
        <f t="shared" si="7"/>
        <v>0</v>
      </c>
      <c r="BI141" s="126">
        <f t="shared" si="8"/>
        <v>0</v>
      </c>
      <c r="BJ141" s="125" t="s">
        <v>116</v>
      </c>
      <c r="BK141" s="275">
        <f t="shared" si="9"/>
        <v>0</v>
      </c>
      <c r="BL141" s="125" t="s">
        <v>260</v>
      </c>
      <c r="BM141" s="274" t="s">
        <v>435</v>
      </c>
    </row>
    <row r="142" spans="1:65" s="123" customFormat="1" ht="16.5" customHeight="1" x14ac:dyDescent="0.2">
      <c r="A142" s="120"/>
      <c r="B142" s="119"/>
      <c r="C142" s="165" t="s">
        <v>163</v>
      </c>
      <c r="D142" s="165" t="s">
        <v>185</v>
      </c>
      <c r="E142" s="166" t="s">
        <v>436</v>
      </c>
      <c r="F142" s="167" t="s">
        <v>437</v>
      </c>
      <c r="G142" s="168" t="s">
        <v>144</v>
      </c>
      <c r="H142" s="169">
        <v>1</v>
      </c>
      <c r="I142" s="169"/>
      <c r="J142" s="169">
        <f t="shared" si="0"/>
        <v>0</v>
      </c>
      <c r="K142" s="170"/>
      <c r="L142" s="276"/>
      <c r="M142" s="277" t="s">
        <v>1</v>
      </c>
      <c r="N142" s="278" t="s">
        <v>32</v>
      </c>
      <c r="O142" s="272">
        <v>0</v>
      </c>
      <c r="P142" s="272">
        <f t="shared" si="1"/>
        <v>0</v>
      </c>
      <c r="Q142" s="272">
        <v>0</v>
      </c>
      <c r="R142" s="272">
        <f t="shared" si="2"/>
        <v>0</v>
      </c>
      <c r="S142" s="272">
        <v>0</v>
      </c>
      <c r="T142" s="273">
        <f t="shared" si="3"/>
        <v>0</v>
      </c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R142" s="274" t="s">
        <v>438</v>
      </c>
      <c r="AT142" s="274" t="s">
        <v>185</v>
      </c>
      <c r="AU142" s="274" t="s">
        <v>116</v>
      </c>
      <c r="AY142" s="125" t="s">
        <v>133</v>
      </c>
      <c r="BE142" s="126">
        <f t="shared" si="4"/>
        <v>0</v>
      </c>
      <c r="BF142" s="126">
        <f t="shared" si="5"/>
        <v>0</v>
      </c>
      <c r="BG142" s="126">
        <f t="shared" si="6"/>
        <v>0</v>
      </c>
      <c r="BH142" s="126">
        <f t="shared" si="7"/>
        <v>0</v>
      </c>
      <c r="BI142" s="126">
        <f t="shared" si="8"/>
        <v>0</v>
      </c>
      <c r="BJ142" s="125" t="s">
        <v>116</v>
      </c>
      <c r="BK142" s="275">
        <f t="shared" si="9"/>
        <v>0</v>
      </c>
      <c r="BL142" s="125" t="s">
        <v>260</v>
      </c>
      <c r="BM142" s="274" t="s">
        <v>439</v>
      </c>
    </row>
    <row r="143" spans="1:65" s="123" customFormat="1" ht="16.5" customHeight="1" x14ac:dyDescent="0.2">
      <c r="A143" s="120"/>
      <c r="B143" s="119"/>
      <c r="C143" s="152" t="s">
        <v>190</v>
      </c>
      <c r="D143" s="152" t="s">
        <v>135</v>
      </c>
      <c r="E143" s="153" t="s">
        <v>440</v>
      </c>
      <c r="F143" s="154" t="s">
        <v>441</v>
      </c>
      <c r="G143" s="155" t="s">
        <v>144</v>
      </c>
      <c r="H143" s="156">
        <v>41</v>
      </c>
      <c r="I143" s="156"/>
      <c r="J143" s="156">
        <f t="shared" si="0"/>
        <v>0</v>
      </c>
      <c r="K143" s="157"/>
      <c r="L143" s="119"/>
      <c r="M143" s="270" t="s">
        <v>1</v>
      </c>
      <c r="N143" s="271" t="s">
        <v>32</v>
      </c>
      <c r="O143" s="272">
        <v>0.37</v>
      </c>
      <c r="P143" s="272">
        <f t="shared" si="1"/>
        <v>15.17</v>
      </c>
      <c r="Q143" s="272">
        <v>0</v>
      </c>
      <c r="R143" s="272">
        <f t="shared" si="2"/>
        <v>0</v>
      </c>
      <c r="S143" s="272">
        <v>0</v>
      </c>
      <c r="T143" s="273">
        <f t="shared" si="3"/>
        <v>0</v>
      </c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R143" s="274" t="s">
        <v>260</v>
      </c>
      <c r="AT143" s="274" t="s">
        <v>135</v>
      </c>
      <c r="AU143" s="274" t="s">
        <v>116</v>
      </c>
      <c r="AY143" s="125" t="s">
        <v>133</v>
      </c>
      <c r="BE143" s="126">
        <f t="shared" si="4"/>
        <v>0</v>
      </c>
      <c r="BF143" s="126">
        <f t="shared" si="5"/>
        <v>0</v>
      </c>
      <c r="BG143" s="126">
        <f t="shared" si="6"/>
        <v>0</v>
      </c>
      <c r="BH143" s="126">
        <f t="shared" si="7"/>
        <v>0</v>
      </c>
      <c r="BI143" s="126">
        <f t="shared" si="8"/>
        <v>0</v>
      </c>
      <c r="BJ143" s="125" t="s">
        <v>116</v>
      </c>
      <c r="BK143" s="275">
        <f t="shared" si="9"/>
        <v>0</v>
      </c>
      <c r="BL143" s="125" t="s">
        <v>260</v>
      </c>
      <c r="BM143" s="274" t="s">
        <v>442</v>
      </c>
    </row>
    <row r="144" spans="1:65" s="123" customFormat="1" ht="16.5" customHeight="1" x14ac:dyDescent="0.2">
      <c r="A144" s="120"/>
      <c r="B144" s="119"/>
      <c r="C144" s="165" t="s">
        <v>166</v>
      </c>
      <c r="D144" s="165" t="s">
        <v>185</v>
      </c>
      <c r="E144" s="166" t="s">
        <v>443</v>
      </c>
      <c r="F144" s="167" t="s">
        <v>444</v>
      </c>
      <c r="G144" s="168" t="s">
        <v>144</v>
      </c>
      <c r="H144" s="169">
        <v>8</v>
      </c>
      <c r="I144" s="169"/>
      <c r="J144" s="169">
        <f t="shared" si="0"/>
        <v>0</v>
      </c>
      <c r="K144" s="170"/>
      <c r="L144" s="276"/>
      <c r="M144" s="277" t="s">
        <v>1</v>
      </c>
      <c r="N144" s="278" t="s">
        <v>32</v>
      </c>
      <c r="O144" s="272">
        <v>0</v>
      </c>
      <c r="P144" s="272">
        <f t="shared" si="1"/>
        <v>0</v>
      </c>
      <c r="Q144" s="272">
        <v>9.7000000000000003E-3</v>
      </c>
      <c r="R144" s="272">
        <f t="shared" si="2"/>
        <v>7.7600000000000002E-2</v>
      </c>
      <c r="S144" s="272">
        <v>0</v>
      </c>
      <c r="T144" s="273">
        <f t="shared" si="3"/>
        <v>0</v>
      </c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R144" s="274" t="s">
        <v>388</v>
      </c>
      <c r="AT144" s="274" t="s">
        <v>185</v>
      </c>
      <c r="AU144" s="274" t="s">
        <v>116</v>
      </c>
      <c r="AY144" s="125" t="s">
        <v>133</v>
      </c>
      <c r="BE144" s="126">
        <f t="shared" si="4"/>
        <v>0</v>
      </c>
      <c r="BF144" s="126">
        <f t="shared" si="5"/>
        <v>0</v>
      </c>
      <c r="BG144" s="126">
        <f t="shared" si="6"/>
        <v>0</v>
      </c>
      <c r="BH144" s="126">
        <f t="shared" si="7"/>
        <v>0</v>
      </c>
      <c r="BI144" s="126">
        <f t="shared" si="8"/>
        <v>0</v>
      </c>
      <c r="BJ144" s="125" t="s">
        <v>116</v>
      </c>
      <c r="BK144" s="275">
        <f t="shared" si="9"/>
        <v>0</v>
      </c>
      <c r="BL144" s="125" t="s">
        <v>388</v>
      </c>
      <c r="BM144" s="274" t="s">
        <v>445</v>
      </c>
    </row>
    <row r="145" spans="1:65" s="123" customFormat="1" ht="16.5" customHeight="1" x14ac:dyDescent="0.2">
      <c r="A145" s="120"/>
      <c r="B145" s="119"/>
      <c r="C145" s="165" t="s">
        <v>197</v>
      </c>
      <c r="D145" s="165" t="s">
        <v>185</v>
      </c>
      <c r="E145" s="166" t="s">
        <v>446</v>
      </c>
      <c r="F145" s="167" t="s">
        <v>447</v>
      </c>
      <c r="G145" s="168" t="s">
        <v>144</v>
      </c>
      <c r="H145" s="169">
        <v>33</v>
      </c>
      <c r="I145" s="169"/>
      <c r="J145" s="169">
        <f t="shared" si="0"/>
        <v>0</v>
      </c>
      <c r="K145" s="170"/>
      <c r="L145" s="276"/>
      <c r="M145" s="277" t="s">
        <v>1</v>
      </c>
      <c r="N145" s="278" t="s">
        <v>32</v>
      </c>
      <c r="O145" s="272">
        <v>0</v>
      </c>
      <c r="P145" s="272">
        <f t="shared" si="1"/>
        <v>0</v>
      </c>
      <c r="Q145" s="272">
        <v>4.0000000000000001E-3</v>
      </c>
      <c r="R145" s="272">
        <f t="shared" si="2"/>
        <v>0.13200000000000001</v>
      </c>
      <c r="S145" s="272">
        <v>0</v>
      </c>
      <c r="T145" s="273">
        <f t="shared" si="3"/>
        <v>0</v>
      </c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R145" s="274" t="s">
        <v>388</v>
      </c>
      <c r="AT145" s="274" t="s">
        <v>185</v>
      </c>
      <c r="AU145" s="274" t="s">
        <v>116</v>
      </c>
      <c r="AY145" s="125" t="s">
        <v>133</v>
      </c>
      <c r="BE145" s="126">
        <f t="shared" si="4"/>
        <v>0</v>
      </c>
      <c r="BF145" s="126">
        <f t="shared" si="5"/>
        <v>0</v>
      </c>
      <c r="BG145" s="126">
        <f t="shared" si="6"/>
        <v>0</v>
      </c>
      <c r="BH145" s="126">
        <f t="shared" si="7"/>
        <v>0</v>
      </c>
      <c r="BI145" s="126">
        <f t="shared" si="8"/>
        <v>0</v>
      </c>
      <c r="BJ145" s="125" t="s">
        <v>116</v>
      </c>
      <c r="BK145" s="275">
        <f t="shared" si="9"/>
        <v>0</v>
      </c>
      <c r="BL145" s="125" t="s">
        <v>388</v>
      </c>
      <c r="BM145" s="274" t="s">
        <v>448</v>
      </c>
    </row>
    <row r="146" spans="1:65" s="123" customFormat="1" ht="16.5" customHeight="1" x14ac:dyDescent="0.2">
      <c r="A146" s="120"/>
      <c r="B146" s="119"/>
      <c r="C146" s="152" t="s">
        <v>170</v>
      </c>
      <c r="D146" s="152" t="s">
        <v>135</v>
      </c>
      <c r="E146" s="153" t="s">
        <v>449</v>
      </c>
      <c r="F146" s="154" t="s">
        <v>450</v>
      </c>
      <c r="G146" s="155" t="s">
        <v>144</v>
      </c>
      <c r="H146" s="156">
        <v>4</v>
      </c>
      <c r="I146" s="156"/>
      <c r="J146" s="156">
        <f t="shared" si="0"/>
        <v>0</v>
      </c>
      <c r="K146" s="157"/>
      <c r="L146" s="119"/>
      <c r="M146" s="270" t="s">
        <v>1</v>
      </c>
      <c r="N146" s="271" t="s">
        <v>32</v>
      </c>
      <c r="O146" s="272">
        <v>0.73</v>
      </c>
      <c r="P146" s="272">
        <f t="shared" si="1"/>
        <v>2.92</v>
      </c>
      <c r="Q146" s="272">
        <v>0</v>
      </c>
      <c r="R146" s="272">
        <f t="shared" si="2"/>
        <v>0</v>
      </c>
      <c r="S146" s="272">
        <v>0</v>
      </c>
      <c r="T146" s="273">
        <f t="shared" si="3"/>
        <v>0</v>
      </c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R146" s="274" t="s">
        <v>260</v>
      </c>
      <c r="AT146" s="274" t="s">
        <v>135</v>
      </c>
      <c r="AU146" s="274" t="s">
        <v>116</v>
      </c>
      <c r="AY146" s="125" t="s">
        <v>133</v>
      </c>
      <c r="BE146" s="126">
        <f t="shared" si="4"/>
        <v>0</v>
      </c>
      <c r="BF146" s="126">
        <f t="shared" si="5"/>
        <v>0</v>
      </c>
      <c r="BG146" s="126">
        <f t="shared" si="6"/>
        <v>0</v>
      </c>
      <c r="BH146" s="126">
        <f t="shared" si="7"/>
        <v>0</v>
      </c>
      <c r="BI146" s="126">
        <f t="shared" si="8"/>
        <v>0</v>
      </c>
      <c r="BJ146" s="125" t="s">
        <v>116</v>
      </c>
      <c r="BK146" s="275">
        <f t="shared" si="9"/>
        <v>0</v>
      </c>
      <c r="BL146" s="125" t="s">
        <v>260</v>
      </c>
      <c r="BM146" s="274" t="s">
        <v>451</v>
      </c>
    </row>
    <row r="147" spans="1:65" s="123" customFormat="1" ht="21.75" customHeight="1" x14ac:dyDescent="0.2">
      <c r="A147" s="120"/>
      <c r="B147" s="119"/>
      <c r="C147" s="165" t="s">
        <v>205</v>
      </c>
      <c r="D147" s="165" t="s">
        <v>185</v>
      </c>
      <c r="E147" s="166" t="s">
        <v>452</v>
      </c>
      <c r="F147" s="167" t="s">
        <v>453</v>
      </c>
      <c r="G147" s="168" t="s">
        <v>144</v>
      </c>
      <c r="H147" s="169">
        <v>4</v>
      </c>
      <c r="I147" s="169"/>
      <c r="J147" s="169">
        <f t="shared" si="0"/>
        <v>0</v>
      </c>
      <c r="K147" s="170"/>
      <c r="L147" s="276"/>
      <c r="M147" s="277" t="s">
        <v>1</v>
      </c>
      <c r="N147" s="278" t="s">
        <v>32</v>
      </c>
      <c r="O147" s="272">
        <v>0</v>
      </c>
      <c r="P147" s="272">
        <f t="shared" si="1"/>
        <v>0</v>
      </c>
      <c r="Q147" s="272">
        <v>1.1999999999999999E-3</v>
      </c>
      <c r="R147" s="272">
        <f t="shared" si="2"/>
        <v>4.7999999999999996E-3</v>
      </c>
      <c r="S147" s="272">
        <v>0</v>
      </c>
      <c r="T147" s="273">
        <f t="shared" si="3"/>
        <v>0</v>
      </c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R147" s="274" t="s">
        <v>388</v>
      </c>
      <c r="AT147" s="274" t="s">
        <v>185</v>
      </c>
      <c r="AU147" s="274" t="s">
        <v>116</v>
      </c>
      <c r="AY147" s="125" t="s">
        <v>133</v>
      </c>
      <c r="BE147" s="126">
        <f t="shared" si="4"/>
        <v>0</v>
      </c>
      <c r="BF147" s="126">
        <f t="shared" si="5"/>
        <v>0</v>
      </c>
      <c r="BG147" s="126">
        <f t="shared" si="6"/>
        <v>0</v>
      </c>
      <c r="BH147" s="126">
        <f t="shared" si="7"/>
        <v>0</v>
      </c>
      <c r="BI147" s="126">
        <f t="shared" si="8"/>
        <v>0</v>
      </c>
      <c r="BJ147" s="125" t="s">
        <v>116</v>
      </c>
      <c r="BK147" s="275">
        <f t="shared" si="9"/>
        <v>0</v>
      </c>
      <c r="BL147" s="125" t="s">
        <v>388</v>
      </c>
      <c r="BM147" s="274" t="s">
        <v>454</v>
      </c>
    </row>
    <row r="148" spans="1:65" s="123" customFormat="1" ht="16.5" customHeight="1" x14ac:dyDescent="0.2">
      <c r="A148" s="120"/>
      <c r="B148" s="119"/>
      <c r="C148" s="152" t="s">
        <v>7</v>
      </c>
      <c r="D148" s="152" t="s">
        <v>135</v>
      </c>
      <c r="E148" s="153" t="s">
        <v>455</v>
      </c>
      <c r="F148" s="154" t="s">
        <v>456</v>
      </c>
      <c r="G148" s="155" t="s">
        <v>144</v>
      </c>
      <c r="H148" s="156">
        <v>2</v>
      </c>
      <c r="I148" s="156"/>
      <c r="J148" s="156">
        <f t="shared" si="0"/>
        <v>0</v>
      </c>
      <c r="K148" s="157"/>
      <c r="L148" s="119"/>
      <c r="M148" s="270" t="s">
        <v>1</v>
      </c>
      <c r="N148" s="271" t="s">
        <v>32</v>
      </c>
      <c r="O148" s="272">
        <v>0.28699999999999998</v>
      </c>
      <c r="P148" s="272">
        <f t="shared" si="1"/>
        <v>0.57399999999999995</v>
      </c>
      <c r="Q148" s="272">
        <v>0</v>
      </c>
      <c r="R148" s="272">
        <f t="shared" si="2"/>
        <v>0</v>
      </c>
      <c r="S148" s="272">
        <v>0</v>
      </c>
      <c r="T148" s="273">
        <f t="shared" si="3"/>
        <v>0</v>
      </c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R148" s="274" t="s">
        <v>260</v>
      </c>
      <c r="AT148" s="274" t="s">
        <v>135</v>
      </c>
      <c r="AU148" s="274" t="s">
        <v>116</v>
      </c>
      <c r="AY148" s="125" t="s">
        <v>133</v>
      </c>
      <c r="BE148" s="126">
        <f t="shared" si="4"/>
        <v>0</v>
      </c>
      <c r="BF148" s="126">
        <f t="shared" si="5"/>
        <v>0</v>
      </c>
      <c r="BG148" s="126">
        <f t="shared" si="6"/>
        <v>0</v>
      </c>
      <c r="BH148" s="126">
        <f t="shared" si="7"/>
        <v>0</v>
      </c>
      <c r="BI148" s="126">
        <f t="shared" si="8"/>
        <v>0</v>
      </c>
      <c r="BJ148" s="125" t="s">
        <v>116</v>
      </c>
      <c r="BK148" s="275">
        <f t="shared" si="9"/>
        <v>0</v>
      </c>
      <c r="BL148" s="125" t="s">
        <v>260</v>
      </c>
      <c r="BM148" s="274" t="s">
        <v>457</v>
      </c>
    </row>
    <row r="149" spans="1:65" s="123" customFormat="1" ht="16.5" customHeight="1" x14ac:dyDescent="0.2">
      <c r="A149" s="120"/>
      <c r="B149" s="119"/>
      <c r="C149" s="165" t="s">
        <v>212</v>
      </c>
      <c r="D149" s="165" t="s">
        <v>185</v>
      </c>
      <c r="E149" s="166" t="s">
        <v>458</v>
      </c>
      <c r="F149" s="167" t="s">
        <v>459</v>
      </c>
      <c r="G149" s="168" t="s">
        <v>144</v>
      </c>
      <c r="H149" s="169">
        <v>2</v>
      </c>
      <c r="I149" s="169"/>
      <c r="J149" s="169">
        <f t="shared" si="0"/>
        <v>0</v>
      </c>
      <c r="K149" s="170"/>
      <c r="L149" s="276"/>
      <c r="M149" s="277" t="s">
        <v>1</v>
      </c>
      <c r="N149" s="278" t="s">
        <v>32</v>
      </c>
      <c r="O149" s="272">
        <v>0</v>
      </c>
      <c r="P149" s="272">
        <f t="shared" si="1"/>
        <v>0</v>
      </c>
      <c r="Q149" s="272">
        <v>1E-4</v>
      </c>
      <c r="R149" s="272">
        <f t="shared" si="2"/>
        <v>2.0000000000000001E-4</v>
      </c>
      <c r="S149" s="272">
        <v>0</v>
      </c>
      <c r="T149" s="273">
        <f t="shared" si="3"/>
        <v>0</v>
      </c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R149" s="274" t="s">
        <v>388</v>
      </c>
      <c r="AT149" s="274" t="s">
        <v>185</v>
      </c>
      <c r="AU149" s="274" t="s">
        <v>116</v>
      </c>
      <c r="AY149" s="125" t="s">
        <v>133</v>
      </c>
      <c r="BE149" s="126">
        <f t="shared" si="4"/>
        <v>0</v>
      </c>
      <c r="BF149" s="126">
        <f t="shared" si="5"/>
        <v>0</v>
      </c>
      <c r="BG149" s="126">
        <f t="shared" si="6"/>
        <v>0</v>
      </c>
      <c r="BH149" s="126">
        <f t="shared" si="7"/>
        <v>0</v>
      </c>
      <c r="BI149" s="126">
        <f t="shared" si="8"/>
        <v>0</v>
      </c>
      <c r="BJ149" s="125" t="s">
        <v>116</v>
      </c>
      <c r="BK149" s="275">
        <f t="shared" si="9"/>
        <v>0</v>
      </c>
      <c r="BL149" s="125" t="s">
        <v>388</v>
      </c>
      <c r="BM149" s="274" t="s">
        <v>460</v>
      </c>
    </row>
    <row r="150" spans="1:65" s="123" customFormat="1" ht="21.75" customHeight="1" x14ac:dyDescent="0.2">
      <c r="A150" s="120"/>
      <c r="B150" s="119"/>
      <c r="C150" s="165" t="s">
        <v>176</v>
      </c>
      <c r="D150" s="165" t="s">
        <v>185</v>
      </c>
      <c r="E150" s="166" t="s">
        <v>461</v>
      </c>
      <c r="F150" s="167" t="s">
        <v>462</v>
      </c>
      <c r="G150" s="168" t="s">
        <v>144</v>
      </c>
      <c r="H150" s="169">
        <v>2</v>
      </c>
      <c r="I150" s="169"/>
      <c r="J150" s="169">
        <f t="shared" si="0"/>
        <v>0</v>
      </c>
      <c r="K150" s="170"/>
      <c r="L150" s="276"/>
      <c r="M150" s="277" t="s">
        <v>1</v>
      </c>
      <c r="N150" s="278" t="s">
        <v>32</v>
      </c>
      <c r="O150" s="272">
        <v>0</v>
      </c>
      <c r="P150" s="272">
        <f t="shared" si="1"/>
        <v>0</v>
      </c>
      <c r="Q150" s="272">
        <v>3.0000000000000001E-5</v>
      </c>
      <c r="R150" s="272">
        <f t="shared" si="2"/>
        <v>6.0000000000000002E-5</v>
      </c>
      <c r="S150" s="272">
        <v>0</v>
      </c>
      <c r="T150" s="273">
        <f t="shared" si="3"/>
        <v>0</v>
      </c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R150" s="274" t="s">
        <v>388</v>
      </c>
      <c r="AT150" s="274" t="s">
        <v>185</v>
      </c>
      <c r="AU150" s="274" t="s">
        <v>116</v>
      </c>
      <c r="AY150" s="125" t="s">
        <v>133</v>
      </c>
      <c r="BE150" s="126">
        <f t="shared" si="4"/>
        <v>0</v>
      </c>
      <c r="BF150" s="126">
        <f t="shared" si="5"/>
        <v>0</v>
      </c>
      <c r="BG150" s="126">
        <f t="shared" si="6"/>
        <v>0</v>
      </c>
      <c r="BH150" s="126">
        <f t="shared" si="7"/>
        <v>0</v>
      </c>
      <c r="BI150" s="126">
        <f t="shared" si="8"/>
        <v>0</v>
      </c>
      <c r="BJ150" s="125" t="s">
        <v>116</v>
      </c>
      <c r="BK150" s="275">
        <f t="shared" si="9"/>
        <v>0</v>
      </c>
      <c r="BL150" s="125" t="s">
        <v>388</v>
      </c>
      <c r="BM150" s="274" t="s">
        <v>463</v>
      </c>
    </row>
    <row r="151" spans="1:65" s="123" customFormat="1" ht="16.5" customHeight="1" x14ac:dyDescent="0.2">
      <c r="A151" s="120"/>
      <c r="B151" s="119"/>
      <c r="C151" s="152" t="s">
        <v>219</v>
      </c>
      <c r="D151" s="152" t="s">
        <v>135</v>
      </c>
      <c r="E151" s="153" t="s">
        <v>464</v>
      </c>
      <c r="F151" s="154" t="s">
        <v>465</v>
      </c>
      <c r="G151" s="155" t="s">
        <v>229</v>
      </c>
      <c r="H151" s="156">
        <v>80</v>
      </c>
      <c r="I151" s="156"/>
      <c r="J151" s="156">
        <f t="shared" si="0"/>
        <v>0</v>
      </c>
      <c r="K151" s="157"/>
      <c r="L151" s="119"/>
      <c r="M151" s="270" t="s">
        <v>1</v>
      </c>
      <c r="N151" s="271" t="s">
        <v>32</v>
      </c>
      <c r="O151" s="272">
        <v>2.8000000000000001E-2</v>
      </c>
      <c r="P151" s="272">
        <f t="shared" si="1"/>
        <v>2.2400000000000002</v>
      </c>
      <c r="Q151" s="272">
        <v>0</v>
      </c>
      <c r="R151" s="272">
        <f t="shared" si="2"/>
        <v>0</v>
      </c>
      <c r="S151" s="272">
        <v>0</v>
      </c>
      <c r="T151" s="273">
        <f t="shared" si="3"/>
        <v>0</v>
      </c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R151" s="274" t="s">
        <v>260</v>
      </c>
      <c r="AT151" s="274" t="s">
        <v>135</v>
      </c>
      <c r="AU151" s="274" t="s">
        <v>116</v>
      </c>
      <c r="AY151" s="125" t="s">
        <v>133</v>
      </c>
      <c r="BE151" s="126">
        <f t="shared" si="4"/>
        <v>0</v>
      </c>
      <c r="BF151" s="126">
        <f t="shared" si="5"/>
        <v>0</v>
      </c>
      <c r="BG151" s="126">
        <f t="shared" si="6"/>
        <v>0</v>
      </c>
      <c r="BH151" s="126">
        <f t="shared" si="7"/>
        <v>0</v>
      </c>
      <c r="BI151" s="126">
        <f t="shared" si="8"/>
        <v>0</v>
      </c>
      <c r="BJ151" s="125" t="s">
        <v>116</v>
      </c>
      <c r="BK151" s="275">
        <f t="shared" si="9"/>
        <v>0</v>
      </c>
      <c r="BL151" s="125" t="s">
        <v>260</v>
      </c>
      <c r="BM151" s="274" t="s">
        <v>466</v>
      </c>
    </row>
    <row r="152" spans="1:65" s="123" customFormat="1" ht="16.5" customHeight="1" x14ac:dyDescent="0.2">
      <c r="A152" s="120"/>
      <c r="B152" s="119"/>
      <c r="C152" s="165" t="s">
        <v>180</v>
      </c>
      <c r="D152" s="165" t="s">
        <v>185</v>
      </c>
      <c r="E152" s="166" t="s">
        <v>467</v>
      </c>
      <c r="F152" s="167" t="s">
        <v>465</v>
      </c>
      <c r="G152" s="168" t="s">
        <v>229</v>
      </c>
      <c r="H152" s="169">
        <v>80</v>
      </c>
      <c r="I152" s="169"/>
      <c r="J152" s="169">
        <f t="shared" si="0"/>
        <v>0</v>
      </c>
      <c r="K152" s="170"/>
      <c r="L152" s="276"/>
      <c r="M152" s="277" t="s">
        <v>1</v>
      </c>
      <c r="N152" s="278" t="s">
        <v>32</v>
      </c>
      <c r="O152" s="272">
        <v>0</v>
      </c>
      <c r="P152" s="272">
        <f t="shared" si="1"/>
        <v>0</v>
      </c>
      <c r="Q152" s="272">
        <v>1.3999999999999999E-4</v>
      </c>
      <c r="R152" s="272">
        <f t="shared" si="2"/>
        <v>1.1199999999999998E-2</v>
      </c>
      <c r="S152" s="272">
        <v>0</v>
      </c>
      <c r="T152" s="273">
        <f t="shared" si="3"/>
        <v>0</v>
      </c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R152" s="274" t="s">
        <v>388</v>
      </c>
      <c r="AT152" s="274" t="s">
        <v>185</v>
      </c>
      <c r="AU152" s="274" t="s">
        <v>116</v>
      </c>
      <c r="AY152" s="125" t="s">
        <v>133</v>
      </c>
      <c r="BE152" s="126">
        <f t="shared" si="4"/>
        <v>0</v>
      </c>
      <c r="BF152" s="126">
        <f t="shared" si="5"/>
        <v>0</v>
      </c>
      <c r="BG152" s="126">
        <f t="shared" si="6"/>
        <v>0</v>
      </c>
      <c r="BH152" s="126">
        <f t="shared" si="7"/>
        <v>0</v>
      </c>
      <c r="BI152" s="126">
        <f t="shared" si="8"/>
        <v>0</v>
      </c>
      <c r="BJ152" s="125" t="s">
        <v>116</v>
      </c>
      <c r="BK152" s="275">
        <f t="shared" si="9"/>
        <v>0</v>
      </c>
      <c r="BL152" s="125" t="s">
        <v>388</v>
      </c>
      <c r="BM152" s="274" t="s">
        <v>468</v>
      </c>
    </row>
    <row r="153" spans="1:65" s="123" customFormat="1" ht="16.5" customHeight="1" x14ac:dyDescent="0.2">
      <c r="A153" s="120"/>
      <c r="B153" s="119"/>
      <c r="C153" s="152" t="s">
        <v>226</v>
      </c>
      <c r="D153" s="152" t="s">
        <v>135</v>
      </c>
      <c r="E153" s="153" t="s">
        <v>469</v>
      </c>
      <c r="F153" s="154" t="s">
        <v>470</v>
      </c>
      <c r="G153" s="155" t="s">
        <v>229</v>
      </c>
      <c r="H153" s="156">
        <v>30</v>
      </c>
      <c r="I153" s="156"/>
      <c r="J153" s="156">
        <f t="shared" si="0"/>
        <v>0</v>
      </c>
      <c r="K153" s="157"/>
      <c r="L153" s="119"/>
      <c r="M153" s="270" t="s">
        <v>1</v>
      </c>
      <c r="N153" s="271" t="s">
        <v>32</v>
      </c>
      <c r="O153" s="272">
        <v>3.2000000000000001E-2</v>
      </c>
      <c r="P153" s="272">
        <f t="shared" si="1"/>
        <v>0.96</v>
      </c>
      <c r="Q153" s="272">
        <v>0</v>
      </c>
      <c r="R153" s="272">
        <f t="shared" si="2"/>
        <v>0</v>
      </c>
      <c r="S153" s="272">
        <v>0</v>
      </c>
      <c r="T153" s="273">
        <f t="shared" si="3"/>
        <v>0</v>
      </c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R153" s="274" t="s">
        <v>260</v>
      </c>
      <c r="AT153" s="274" t="s">
        <v>135</v>
      </c>
      <c r="AU153" s="274" t="s">
        <v>116</v>
      </c>
      <c r="AY153" s="125" t="s">
        <v>133</v>
      </c>
      <c r="BE153" s="126">
        <f t="shared" si="4"/>
        <v>0</v>
      </c>
      <c r="BF153" s="126">
        <f t="shared" si="5"/>
        <v>0</v>
      </c>
      <c r="BG153" s="126">
        <f t="shared" si="6"/>
        <v>0</v>
      </c>
      <c r="BH153" s="126">
        <f t="shared" si="7"/>
        <v>0</v>
      </c>
      <c r="BI153" s="126">
        <f t="shared" si="8"/>
        <v>0</v>
      </c>
      <c r="BJ153" s="125" t="s">
        <v>116</v>
      </c>
      <c r="BK153" s="275">
        <f t="shared" si="9"/>
        <v>0</v>
      </c>
      <c r="BL153" s="125" t="s">
        <v>260</v>
      </c>
      <c r="BM153" s="274" t="s">
        <v>471</v>
      </c>
    </row>
    <row r="154" spans="1:65" s="123" customFormat="1" ht="16.5" customHeight="1" x14ac:dyDescent="0.2">
      <c r="A154" s="120"/>
      <c r="B154" s="119"/>
      <c r="C154" s="165" t="s">
        <v>184</v>
      </c>
      <c r="D154" s="165" t="s">
        <v>185</v>
      </c>
      <c r="E154" s="166" t="s">
        <v>472</v>
      </c>
      <c r="F154" s="167" t="s">
        <v>473</v>
      </c>
      <c r="G154" s="168" t="s">
        <v>229</v>
      </c>
      <c r="H154" s="169">
        <v>30</v>
      </c>
      <c r="I154" s="169"/>
      <c r="J154" s="169">
        <f t="shared" si="0"/>
        <v>0</v>
      </c>
      <c r="K154" s="170"/>
      <c r="L154" s="276"/>
      <c r="M154" s="277" t="s">
        <v>1</v>
      </c>
      <c r="N154" s="278" t="s">
        <v>32</v>
      </c>
      <c r="O154" s="272">
        <v>0</v>
      </c>
      <c r="P154" s="272">
        <f t="shared" si="1"/>
        <v>0</v>
      </c>
      <c r="Q154" s="272">
        <v>1.6000000000000001E-4</v>
      </c>
      <c r="R154" s="272">
        <f t="shared" si="2"/>
        <v>4.8000000000000004E-3</v>
      </c>
      <c r="S154" s="272">
        <v>0</v>
      </c>
      <c r="T154" s="273">
        <f t="shared" si="3"/>
        <v>0</v>
      </c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R154" s="274" t="s">
        <v>388</v>
      </c>
      <c r="AT154" s="274" t="s">
        <v>185</v>
      </c>
      <c r="AU154" s="274" t="s">
        <v>116</v>
      </c>
      <c r="AY154" s="125" t="s">
        <v>133</v>
      </c>
      <c r="BE154" s="126">
        <f t="shared" si="4"/>
        <v>0</v>
      </c>
      <c r="BF154" s="126">
        <f t="shared" si="5"/>
        <v>0</v>
      </c>
      <c r="BG154" s="126">
        <f t="shared" si="6"/>
        <v>0</v>
      </c>
      <c r="BH154" s="126">
        <f t="shared" si="7"/>
        <v>0</v>
      </c>
      <c r="BI154" s="126">
        <f t="shared" si="8"/>
        <v>0</v>
      </c>
      <c r="BJ154" s="125" t="s">
        <v>116</v>
      </c>
      <c r="BK154" s="275">
        <f t="shared" si="9"/>
        <v>0</v>
      </c>
      <c r="BL154" s="125" t="s">
        <v>388</v>
      </c>
      <c r="BM154" s="274" t="s">
        <v>474</v>
      </c>
    </row>
    <row r="155" spans="1:65" s="123" customFormat="1" ht="16.5" customHeight="1" x14ac:dyDescent="0.2">
      <c r="A155" s="120"/>
      <c r="B155" s="119"/>
      <c r="C155" s="152" t="s">
        <v>234</v>
      </c>
      <c r="D155" s="152" t="s">
        <v>135</v>
      </c>
      <c r="E155" s="153" t="s">
        <v>475</v>
      </c>
      <c r="F155" s="154" t="s">
        <v>476</v>
      </c>
      <c r="G155" s="155" t="s">
        <v>229</v>
      </c>
      <c r="H155" s="156">
        <v>350</v>
      </c>
      <c r="I155" s="156"/>
      <c r="J155" s="156">
        <f t="shared" si="0"/>
        <v>0</v>
      </c>
      <c r="K155" s="157"/>
      <c r="L155" s="119"/>
      <c r="M155" s="270" t="s">
        <v>1</v>
      </c>
      <c r="N155" s="271" t="s">
        <v>32</v>
      </c>
      <c r="O155" s="272">
        <v>5.1999999999999998E-2</v>
      </c>
      <c r="P155" s="272">
        <f t="shared" si="1"/>
        <v>18.2</v>
      </c>
      <c r="Q155" s="272">
        <v>0</v>
      </c>
      <c r="R155" s="272">
        <f t="shared" si="2"/>
        <v>0</v>
      </c>
      <c r="S155" s="272">
        <v>0</v>
      </c>
      <c r="T155" s="273">
        <f t="shared" si="3"/>
        <v>0</v>
      </c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R155" s="274" t="s">
        <v>260</v>
      </c>
      <c r="AT155" s="274" t="s">
        <v>135</v>
      </c>
      <c r="AU155" s="274" t="s">
        <v>116</v>
      </c>
      <c r="AY155" s="125" t="s">
        <v>133</v>
      </c>
      <c r="BE155" s="126">
        <f t="shared" si="4"/>
        <v>0</v>
      </c>
      <c r="BF155" s="126">
        <f t="shared" si="5"/>
        <v>0</v>
      </c>
      <c r="BG155" s="126">
        <f t="shared" si="6"/>
        <v>0</v>
      </c>
      <c r="BH155" s="126">
        <f t="shared" si="7"/>
        <v>0</v>
      </c>
      <c r="BI155" s="126">
        <f t="shared" si="8"/>
        <v>0</v>
      </c>
      <c r="BJ155" s="125" t="s">
        <v>116</v>
      </c>
      <c r="BK155" s="275">
        <f t="shared" si="9"/>
        <v>0</v>
      </c>
      <c r="BL155" s="125" t="s">
        <v>260</v>
      </c>
      <c r="BM155" s="274" t="s">
        <v>477</v>
      </c>
    </row>
    <row r="156" spans="1:65" s="123" customFormat="1" ht="16.5" customHeight="1" x14ac:dyDescent="0.2">
      <c r="A156" s="120"/>
      <c r="B156" s="119"/>
      <c r="C156" s="165" t="s">
        <v>189</v>
      </c>
      <c r="D156" s="165" t="s">
        <v>185</v>
      </c>
      <c r="E156" s="166" t="s">
        <v>478</v>
      </c>
      <c r="F156" s="167" t="s">
        <v>479</v>
      </c>
      <c r="G156" s="168" t="s">
        <v>229</v>
      </c>
      <c r="H156" s="169">
        <v>350</v>
      </c>
      <c r="I156" s="169"/>
      <c r="J156" s="169">
        <f t="shared" si="0"/>
        <v>0</v>
      </c>
      <c r="K156" s="170"/>
      <c r="L156" s="276"/>
      <c r="M156" s="277" t="s">
        <v>1</v>
      </c>
      <c r="N156" s="278" t="s">
        <v>32</v>
      </c>
      <c r="O156" s="272">
        <v>0</v>
      </c>
      <c r="P156" s="272">
        <f t="shared" si="1"/>
        <v>0</v>
      </c>
      <c r="Q156" s="272">
        <v>0</v>
      </c>
      <c r="R156" s="272">
        <f t="shared" si="2"/>
        <v>0</v>
      </c>
      <c r="S156" s="272">
        <v>0</v>
      </c>
      <c r="T156" s="273">
        <f t="shared" si="3"/>
        <v>0</v>
      </c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R156" s="274" t="s">
        <v>438</v>
      </c>
      <c r="AT156" s="274" t="s">
        <v>185</v>
      </c>
      <c r="AU156" s="274" t="s">
        <v>116</v>
      </c>
      <c r="AY156" s="125" t="s">
        <v>133</v>
      </c>
      <c r="BE156" s="126">
        <f t="shared" si="4"/>
        <v>0</v>
      </c>
      <c r="BF156" s="126">
        <f t="shared" si="5"/>
        <v>0</v>
      </c>
      <c r="BG156" s="126">
        <f t="shared" si="6"/>
        <v>0</v>
      </c>
      <c r="BH156" s="126">
        <f t="shared" si="7"/>
        <v>0</v>
      </c>
      <c r="BI156" s="126">
        <f t="shared" si="8"/>
        <v>0</v>
      </c>
      <c r="BJ156" s="125" t="s">
        <v>116</v>
      </c>
      <c r="BK156" s="275">
        <f t="shared" si="9"/>
        <v>0</v>
      </c>
      <c r="BL156" s="125" t="s">
        <v>260</v>
      </c>
      <c r="BM156" s="274" t="s">
        <v>480</v>
      </c>
    </row>
    <row r="157" spans="1:65" s="123" customFormat="1" ht="16.5" customHeight="1" x14ac:dyDescent="0.2">
      <c r="A157" s="120"/>
      <c r="B157" s="119"/>
      <c r="C157" s="152" t="s">
        <v>241</v>
      </c>
      <c r="D157" s="152" t="s">
        <v>135</v>
      </c>
      <c r="E157" s="153" t="s">
        <v>481</v>
      </c>
      <c r="F157" s="154" t="s">
        <v>482</v>
      </c>
      <c r="G157" s="155" t="s">
        <v>229</v>
      </c>
      <c r="H157" s="156">
        <v>550</v>
      </c>
      <c r="I157" s="156"/>
      <c r="J157" s="156">
        <f t="shared" si="0"/>
        <v>0</v>
      </c>
      <c r="K157" s="157"/>
      <c r="L157" s="119"/>
      <c r="M157" s="270" t="s">
        <v>1</v>
      </c>
      <c r="N157" s="271" t="s">
        <v>32</v>
      </c>
      <c r="O157" s="272">
        <v>5.8999999999999997E-2</v>
      </c>
      <c r="P157" s="272">
        <f t="shared" si="1"/>
        <v>32.449999999999996</v>
      </c>
      <c r="Q157" s="272">
        <v>0</v>
      </c>
      <c r="R157" s="272">
        <f t="shared" si="2"/>
        <v>0</v>
      </c>
      <c r="S157" s="272">
        <v>0</v>
      </c>
      <c r="T157" s="273">
        <f t="shared" si="3"/>
        <v>0</v>
      </c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R157" s="274" t="s">
        <v>260</v>
      </c>
      <c r="AT157" s="274" t="s">
        <v>135</v>
      </c>
      <c r="AU157" s="274" t="s">
        <v>116</v>
      </c>
      <c r="AY157" s="125" t="s">
        <v>133</v>
      </c>
      <c r="BE157" s="126">
        <f t="shared" si="4"/>
        <v>0</v>
      </c>
      <c r="BF157" s="126">
        <f t="shared" si="5"/>
        <v>0</v>
      </c>
      <c r="BG157" s="126">
        <f t="shared" si="6"/>
        <v>0</v>
      </c>
      <c r="BH157" s="126">
        <f t="shared" si="7"/>
        <v>0</v>
      </c>
      <c r="BI157" s="126">
        <f t="shared" si="8"/>
        <v>0</v>
      </c>
      <c r="BJ157" s="125" t="s">
        <v>116</v>
      </c>
      <c r="BK157" s="275">
        <f t="shared" si="9"/>
        <v>0</v>
      </c>
      <c r="BL157" s="125" t="s">
        <v>260</v>
      </c>
      <c r="BM157" s="274" t="s">
        <v>483</v>
      </c>
    </row>
    <row r="158" spans="1:65" s="123" customFormat="1" ht="16.5" customHeight="1" x14ac:dyDescent="0.2">
      <c r="A158" s="120"/>
      <c r="B158" s="119"/>
      <c r="C158" s="165" t="s">
        <v>193</v>
      </c>
      <c r="D158" s="165" t="s">
        <v>185</v>
      </c>
      <c r="E158" s="166" t="s">
        <v>484</v>
      </c>
      <c r="F158" s="167" t="s">
        <v>485</v>
      </c>
      <c r="G158" s="168" t="s">
        <v>229</v>
      </c>
      <c r="H158" s="169">
        <v>550</v>
      </c>
      <c r="I158" s="169"/>
      <c r="J158" s="169">
        <f t="shared" si="0"/>
        <v>0</v>
      </c>
      <c r="K158" s="170"/>
      <c r="L158" s="276"/>
      <c r="M158" s="277" t="s">
        <v>1</v>
      </c>
      <c r="N158" s="278" t="s">
        <v>32</v>
      </c>
      <c r="O158" s="272">
        <v>0</v>
      </c>
      <c r="P158" s="272">
        <f t="shared" si="1"/>
        <v>0</v>
      </c>
      <c r="Q158" s="272">
        <v>0</v>
      </c>
      <c r="R158" s="272">
        <f t="shared" si="2"/>
        <v>0</v>
      </c>
      <c r="S158" s="272">
        <v>0</v>
      </c>
      <c r="T158" s="273">
        <f t="shared" si="3"/>
        <v>0</v>
      </c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R158" s="274" t="s">
        <v>438</v>
      </c>
      <c r="AT158" s="274" t="s">
        <v>185</v>
      </c>
      <c r="AU158" s="274" t="s">
        <v>116</v>
      </c>
      <c r="AY158" s="125" t="s">
        <v>133</v>
      </c>
      <c r="BE158" s="126">
        <f t="shared" si="4"/>
        <v>0</v>
      </c>
      <c r="BF158" s="126">
        <f t="shared" si="5"/>
        <v>0</v>
      </c>
      <c r="BG158" s="126">
        <f t="shared" si="6"/>
        <v>0</v>
      </c>
      <c r="BH158" s="126">
        <f t="shared" si="7"/>
        <v>0</v>
      </c>
      <c r="BI158" s="126">
        <f t="shared" si="8"/>
        <v>0</v>
      </c>
      <c r="BJ158" s="125" t="s">
        <v>116</v>
      </c>
      <c r="BK158" s="275">
        <f t="shared" si="9"/>
        <v>0</v>
      </c>
      <c r="BL158" s="125" t="s">
        <v>260</v>
      </c>
      <c r="BM158" s="274" t="s">
        <v>486</v>
      </c>
    </row>
    <row r="159" spans="1:65" s="123" customFormat="1" ht="16.5" customHeight="1" x14ac:dyDescent="0.2">
      <c r="A159" s="120"/>
      <c r="B159" s="119"/>
      <c r="C159" s="152" t="s">
        <v>250</v>
      </c>
      <c r="D159" s="152" t="s">
        <v>135</v>
      </c>
      <c r="E159" s="153" t="s">
        <v>487</v>
      </c>
      <c r="F159" s="154" t="s">
        <v>488</v>
      </c>
      <c r="G159" s="155" t="s">
        <v>229</v>
      </c>
      <c r="H159" s="156">
        <v>50</v>
      </c>
      <c r="I159" s="156"/>
      <c r="J159" s="156">
        <f t="shared" si="0"/>
        <v>0</v>
      </c>
      <c r="K159" s="157"/>
      <c r="L159" s="119"/>
      <c r="M159" s="270" t="s">
        <v>1</v>
      </c>
      <c r="N159" s="271" t="s">
        <v>32</v>
      </c>
      <c r="O159" s="272">
        <v>0.125</v>
      </c>
      <c r="P159" s="272">
        <f t="shared" si="1"/>
        <v>6.25</v>
      </c>
      <c r="Q159" s="272">
        <v>0</v>
      </c>
      <c r="R159" s="272">
        <f t="shared" si="2"/>
        <v>0</v>
      </c>
      <c r="S159" s="272">
        <v>0</v>
      </c>
      <c r="T159" s="273">
        <f t="shared" si="3"/>
        <v>0</v>
      </c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R159" s="274" t="s">
        <v>260</v>
      </c>
      <c r="AT159" s="274" t="s">
        <v>135</v>
      </c>
      <c r="AU159" s="274" t="s">
        <v>116</v>
      </c>
      <c r="AY159" s="125" t="s">
        <v>133</v>
      </c>
      <c r="BE159" s="126">
        <f t="shared" si="4"/>
        <v>0</v>
      </c>
      <c r="BF159" s="126">
        <f t="shared" si="5"/>
        <v>0</v>
      </c>
      <c r="BG159" s="126">
        <f t="shared" si="6"/>
        <v>0</v>
      </c>
      <c r="BH159" s="126">
        <f t="shared" si="7"/>
        <v>0</v>
      </c>
      <c r="BI159" s="126">
        <f t="shared" si="8"/>
        <v>0</v>
      </c>
      <c r="BJ159" s="125" t="s">
        <v>116</v>
      </c>
      <c r="BK159" s="275">
        <f t="shared" si="9"/>
        <v>0</v>
      </c>
      <c r="BL159" s="125" t="s">
        <v>260</v>
      </c>
      <c r="BM159" s="274" t="s">
        <v>489</v>
      </c>
    </row>
    <row r="160" spans="1:65" s="123" customFormat="1" ht="16.5" customHeight="1" x14ac:dyDescent="0.2">
      <c r="A160" s="120"/>
      <c r="B160" s="119"/>
      <c r="C160" s="165" t="s">
        <v>196</v>
      </c>
      <c r="D160" s="165" t="s">
        <v>185</v>
      </c>
      <c r="E160" s="166" t="s">
        <v>490</v>
      </c>
      <c r="F160" s="167" t="s">
        <v>491</v>
      </c>
      <c r="G160" s="168" t="s">
        <v>229</v>
      </c>
      <c r="H160" s="169">
        <v>50</v>
      </c>
      <c r="I160" s="169"/>
      <c r="J160" s="169">
        <f t="shared" si="0"/>
        <v>0</v>
      </c>
      <c r="K160" s="170"/>
      <c r="L160" s="276"/>
      <c r="M160" s="277" t="s">
        <v>1</v>
      </c>
      <c r="N160" s="278" t="s">
        <v>32</v>
      </c>
      <c r="O160" s="272">
        <v>0</v>
      </c>
      <c r="P160" s="272">
        <f t="shared" si="1"/>
        <v>0</v>
      </c>
      <c r="Q160" s="272">
        <v>0</v>
      </c>
      <c r="R160" s="272">
        <f t="shared" si="2"/>
        <v>0</v>
      </c>
      <c r="S160" s="272">
        <v>0</v>
      </c>
      <c r="T160" s="273">
        <f t="shared" si="3"/>
        <v>0</v>
      </c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R160" s="274" t="s">
        <v>438</v>
      </c>
      <c r="AT160" s="274" t="s">
        <v>185</v>
      </c>
      <c r="AU160" s="274" t="s">
        <v>116</v>
      </c>
      <c r="AY160" s="125" t="s">
        <v>133</v>
      </c>
      <c r="BE160" s="126">
        <f t="shared" si="4"/>
        <v>0</v>
      </c>
      <c r="BF160" s="126">
        <f t="shared" si="5"/>
        <v>0</v>
      </c>
      <c r="BG160" s="126">
        <f t="shared" si="6"/>
        <v>0</v>
      </c>
      <c r="BH160" s="126">
        <f t="shared" si="7"/>
        <v>0</v>
      </c>
      <c r="BI160" s="126">
        <f t="shared" si="8"/>
        <v>0</v>
      </c>
      <c r="BJ160" s="125" t="s">
        <v>116</v>
      </c>
      <c r="BK160" s="275">
        <f t="shared" si="9"/>
        <v>0</v>
      </c>
      <c r="BL160" s="125" t="s">
        <v>260</v>
      </c>
      <c r="BM160" s="274" t="s">
        <v>492</v>
      </c>
    </row>
    <row r="161" spans="1:65" s="123" customFormat="1" ht="16.5" customHeight="1" x14ac:dyDescent="0.2">
      <c r="A161" s="120"/>
      <c r="B161" s="119"/>
      <c r="C161" s="152" t="s">
        <v>261</v>
      </c>
      <c r="D161" s="152" t="s">
        <v>135</v>
      </c>
      <c r="E161" s="153" t="s">
        <v>493</v>
      </c>
      <c r="F161" s="154" t="s">
        <v>494</v>
      </c>
      <c r="G161" s="155" t="s">
        <v>286</v>
      </c>
      <c r="H161" s="156">
        <v>170.14699999999999</v>
      </c>
      <c r="I161" s="156"/>
      <c r="J161" s="156">
        <f t="shared" si="0"/>
        <v>0</v>
      </c>
      <c r="K161" s="157"/>
      <c r="L161" s="119"/>
      <c r="M161" s="270" t="s">
        <v>1</v>
      </c>
      <c r="N161" s="271" t="s">
        <v>32</v>
      </c>
      <c r="O161" s="272">
        <v>0</v>
      </c>
      <c r="P161" s="272">
        <f t="shared" si="1"/>
        <v>0</v>
      </c>
      <c r="Q161" s="272">
        <v>0</v>
      </c>
      <c r="R161" s="272">
        <f t="shared" si="2"/>
        <v>0</v>
      </c>
      <c r="S161" s="272">
        <v>0</v>
      </c>
      <c r="T161" s="273">
        <f t="shared" si="3"/>
        <v>0</v>
      </c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R161" s="274" t="s">
        <v>139</v>
      </c>
      <c r="AT161" s="274" t="s">
        <v>135</v>
      </c>
      <c r="AU161" s="274" t="s">
        <v>116</v>
      </c>
      <c r="AY161" s="125" t="s">
        <v>133</v>
      </c>
      <c r="BE161" s="126">
        <f t="shared" si="4"/>
        <v>0</v>
      </c>
      <c r="BF161" s="126">
        <f t="shared" si="5"/>
        <v>0</v>
      </c>
      <c r="BG161" s="126">
        <f t="shared" si="6"/>
        <v>0</v>
      </c>
      <c r="BH161" s="126">
        <f t="shared" si="7"/>
        <v>0</v>
      </c>
      <c r="BI161" s="126">
        <f t="shared" si="8"/>
        <v>0</v>
      </c>
      <c r="BJ161" s="125" t="s">
        <v>116</v>
      </c>
      <c r="BK161" s="275">
        <f t="shared" si="9"/>
        <v>0</v>
      </c>
      <c r="BL161" s="125" t="s">
        <v>139</v>
      </c>
      <c r="BM161" s="274" t="s">
        <v>495</v>
      </c>
    </row>
    <row r="162" spans="1:65" s="123" customFormat="1" ht="16.5" customHeight="1" x14ac:dyDescent="0.2">
      <c r="A162" s="120"/>
      <c r="B162" s="119"/>
      <c r="C162" s="152" t="s">
        <v>200</v>
      </c>
      <c r="D162" s="152" t="s">
        <v>135</v>
      </c>
      <c r="E162" s="153" t="s">
        <v>496</v>
      </c>
      <c r="F162" s="154" t="s">
        <v>497</v>
      </c>
      <c r="G162" s="155" t="s">
        <v>286</v>
      </c>
      <c r="H162" s="156">
        <v>170.14699999999999</v>
      </c>
      <c r="I162" s="156"/>
      <c r="J162" s="156">
        <f t="shared" si="0"/>
        <v>0</v>
      </c>
      <c r="K162" s="157"/>
      <c r="L162" s="119"/>
      <c r="M162" s="270" t="s">
        <v>1</v>
      </c>
      <c r="N162" s="271" t="s">
        <v>32</v>
      </c>
      <c r="O162" s="272">
        <v>0</v>
      </c>
      <c r="P162" s="272">
        <f t="shared" si="1"/>
        <v>0</v>
      </c>
      <c r="Q162" s="272">
        <v>0</v>
      </c>
      <c r="R162" s="272">
        <f t="shared" si="2"/>
        <v>0</v>
      </c>
      <c r="S162" s="272">
        <v>0</v>
      </c>
      <c r="T162" s="273">
        <f t="shared" si="3"/>
        <v>0</v>
      </c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R162" s="274" t="s">
        <v>139</v>
      </c>
      <c r="AT162" s="274" t="s">
        <v>135</v>
      </c>
      <c r="AU162" s="274" t="s">
        <v>116</v>
      </c>
      <c r="AY162" s="125" t="s">
        <v>133</v>
      </c>
      <c r="BE162" s="126">
        <f t="shared" si="4"/>
        <v>0</v>
      </c>
      <c r="BF162" s="126">
        <f t="shared" si="5"/>
        <v>0</v>
      </c>
      <c r="BG162" s="126">
        <f t="shared" si="6"/>
        <v>0</v>
      </c>
      <c r="BH162" s="126">
        <f t="shared" si="7"/>
        <v>0</v>
      </c>
      <c r="BI162" s="126">
        <f t="shared" si="8"/>
        <v>0</v>
      </c>
      <c r="BJ162" s="125" t="s">
        <v>116</v>
      </c>
      <c r="BK162" s="275">
        <f t="shared" si="9"/>
        <v>0</v>
      </c>
      <c r="BL162" s="125" t="s">
        <v>139</v>
      </c>
      <c r="BM162" s="274" t="s">
        <v>356</v>
      </c>
    </row>
    <row r="163" spans="1:65" s="257" customFormat="1" ht="22.9" customHeight="1" x14ac:dyDescent="0.2">
      <c r="B163" s="258"/>
      <c r="D163" s="259" t="s">
        <v>65</v>
      </c>
      <c r="E163" s="268" t="s">
        <v>498</v>
      </c>
      <c r="F163" s="268" t="s">
        <v>499</v>
      </c>
      <c r="J163" s="269">
        <f>BK163</f>
        <v>0</v>
      </c>
      <c r="L163" s="258"/>
      <c r="M163" s="262"/>
      <c r="N163" s="263"/>
      <c r="O163" s="263"/>
      <c r="P163" s="264">
        <f>SUM(P164:P165)</f>
        <v>39.3705</v>
      </c>
      <c r="Q163" s="263"/>
      <c r="R163" s="264">
        <f>SUM(R164:R165)</f>
        <v>2.6000000000000002E-2</v>
      </c>
      <c r="S163" s="263"/>
      <c r="T163" s="265">
        <f>SUM(T164:T165)</f>
        <v>0</v>
      </c>
      <c r="AR163" s="259" t="s">
        <v>140</v>
      </c>
      <c r="AT163" s="266" t="s">
        <v>65</v>
      </c>
      <c r="AU163" s="266" t="s">
        <v>74</v>
      </c>
      <c r="AY163" s="259" t="s">
        <v>133</v>
      </c>
      <c r="BK163" s="267">
        <f>SUM(BK164:BK165)</f>
        <v>0</v>
      </c>
    </row>
    <row r="164" spans="1:65" s="123" customFormat="1" ht="16.5" customHeight="1" x14ac:dyDescent="0.2">
      <c r="A164" s="120"/>
      <c r="B164" s="119"/>
      <c r="C164" s="152" t="s">
        <v>269</v>
      </c>
      <c r="D164" s="152" t="s">
        <v>135</v>
      </c>
      <c r="E164" s="153" t="s">
        <v>500</v>
      </c>
      <c r="F164" s="154" t="s">
        <v>501</v>
      </c>
      <c r="G164" s="155" t="s">
        <v>229</v>
      </c>
      <c r="H164" s="156">
        <v>650</v>
      </c>
      <c r="I164" s="156"/>
      <c r="J164" s="156">
        <f>ROUND(I164*H164,3)</f>
        <v>0</v>
      </c>
      <c r="K164" s="157"/>
      <c r="L164" s="119"/>
      <c r="M164" s="270" t="s">
        <v>1</v>
      </c>
      <c r="N164" s="271" t="s">
        <v>32</v>
      </c>
      <c r="O164" s="272">
        <v>6.0569999999999999E-2</v>
      </c>
      <c r="P164" s="272">
        <f>O164*H164</f>
        <v>39.3705</v>
      </c>
      <c r="Q164" s="272">
        <v>0</v>
      </c>
      <c r="R164" s="272">
        <f>Q164*H164</f>
        <v>0</v>
      </c>
      <c r="S164" s="272">
        <v>0</v>
      </c>
      <c r="T164" s="273">
        <f>S164*H164</f>
        <v>0</v>
      </c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R164" s="274" t="s">
        <v>260</v>
      </c>
      <c r="AT164" s="274" t="s">
        <v>135</v>
      </c>
      <c r="AU164" s="274" t="s">
        <v>116</v>
      </c>
      <c r="AY164" s="125" t="s">
        <v>133</v>
      </c>
      <c r="BE164" s="126">
        <f>IF(N164="základná",J164,0)</f>
        <v>0</v>
      </c>
      <c r="BF164" s="126">
        <f>IF(N164="znížená",J164,0)</f>
        <v>0</v>
      </c>
      <c r="BG164" s="126">
        <f>IF(N164="zákl. prenesená",J164,0)</f>
        <v>0</v>
      </c>
      <c r="BH164" s="126">
        <f>IF(N164="zníž. prenesená",J164,0)</f>
        <v>0</v>
      </c>
      <c r="BI164" s="126">
        <f>IF(N164="nulová",J164,0)</f>
        <v>0</v>
      </c>
      <c r="BJ164" s="125" t="s">
        <v>116</v>
      </c>
      <c r="BK164" s="275">
        <f>ROUND(I164*H164,3)</f>
        <v>0</v>
      </c>
      <c r="BL164" s="125" t="s">
        <v>260</v>
      </c>
      <c r="BM164" s="274" t="s">
        <v>502</v>
      </c>
    </row>
    <row r="165" spans="1:65" s="123" customFormat="1" ht="16.5" customHeight="1" x14ac:dyDescent="0.2">
      <c r="A165" s="120"/>
      <c r="B165" s="119"/>
      <c r="C165" s="165" t="s">
        <v>203</v>
      </c>
      <c r="D165" s="165" t="s">
        <v>185</v>
      </c>
      <c r="E165" s="166" t="s">
        <v>503</v>
      </c>
      <c r="F165" s="167" t="s">
        <v>504</v>
      </c>
      <c r="G165" s="168" t="s">
        <v>229</v>
      </c>
      <c r="H165" s="169">
        <v>650</v>
      </c>
      <c r="I165" s="169"/>
      <c r="J165" s="169">
        <f>ROUND(I165*H165,3)</f>
        <v>0</v>
      </c>
      <c r="K165" s="170"/>
      <c r="L165" s="276"/>
      <c r="M165" s="277" t="s">
        <v>1</v>
      </c>
      <c r="N165" s="278" t="s">
        <v>32</v>
      </c>
      <c r="O165" s="272">
        <v>0</v>
      </c>
      <c r="P165" s="272">
        <f>O165*H165</f>
        <v>0</v>
      </c>
      <c r="Q165" s="272">
        <v>4.0000000000000003E-5</v>
      </c>
      <c r="R165" s="272">
        <f>Q165*H165</f>
        <v>2.6000000000000002E-2</v>
      </c>
      <c r="S165" s="272">
        <v>0</v>
      </c>
      <c r="T165" s="273">
        <f>S165*H165</f>
        <v>0</v>
      </c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R165" s="274" t="s">
        <v>388</v>
      </c>
      <c r="AT165" s="274" t="s">
        <v>185</v>
      </c>
      <c r="AU165" s="274" t="s">
        <v>116</v>
      </c>
      <c r="AY165" s="125" t="s">
        <v>133</v>
      </c>
      <c r="BE165" s="126">
        <f>IF(N165="základná",J165,0)</f>
        <v>0</v>
      </c>
      <c r="BF165" s="126">
        <f>IF(N165="znížená",J165,0)</f>
        <v>0</v>
      </c>
      <c r="BG165" s="126">
        <f>IF(N165="zákl. prenesená",J165,0)</f>
        <v>0</v>
      </c>
      <c r="BH165" s="126">
        <f>IF(N165="zníž. prenesená",J165,0)</f>
        <v>0</v>
      </c>
      <c r="BI165" s="126">
        <f>IF(N165="nulová",J165,0)</f>
        <v>0</v>
      </c>
      <c r="BJ165" s="125" t="s">
        <v>116</v>
      </c>
      <c r="BK165" s="275">
        <f>ROUND(I165*H165,3)</f>
        <v>0</v>
      </c>
      <c r="BL165" s="125" t="s">
        <v>388</v>
      </c>
      <c r="BM165" s="274" t="s">
        <v>505</v>
      </c>
    </row>
    <row r="166" spans="1:65" s="257" customFormat="1" ht="25.9" customHeight="1" x14ac:dyDescent="0.2">
      <c r="B166" s="258"/>
      <c r="D166" s="259" t="s">
        <v>65</v>
      </c>
      <c r="E166" s="260" t="s">
        <v>506</v>
      </c>
      <c r="F166" s="260" t="s">
        <v>507</v>
      </c>
      <c r="J166" s="261">
        <f>BK166</f>
        <v>0</v>
      </c>
      <c r="L166" s="258"/>
      <c r="M166" s="262"/>
      <c r="N166" s="263"/>
      <c r="O166" s="263"/>
      <c r="P166" s="264">
        <f>SUM(P167:P169)</f>
        <v>672.04000000000008</v>
      </c>
      <c r="Q166" s="263"/>
      <c r="R166" s="264">
        <f>SUM(R167:R169)</f>
        <v>0</v>
      </c>
      <c r="S166" s="263"/>
      <c r="T166" s="265">
        <f>SUM(T167:T169)</f>
        <v>0</v>
      </c>
      <c r="AR166" s="259" t="s">
        <v>139</v>
      </c>
      <c r="AT166" s="266" t="s">
        <v>65</v>
      </c>
      <c r="AU166" s="266" t="s">
        <v>66</v>
      </c>
      <c r="AY166" s="259" t="s">
        <v>133</v>
      </c>
      <c r="BK166" s="267">
        <f>SUM(BK167:BK169)</f>
        <v>0</v>
      </c>
    </row>
    <row r="167" spans="1:65" s="123" customFormat="1" ht="21.75" customHeight="1" x14ac:dyDescent="0.2">
      <c r="A167" s="120"/>
      <c r="B167" s="119"/>
      <c r="C167" s="152" t="s">
        <v>276</v>
      </c>
      <c r="D167" s="152" t="s">
        <v>135</v>
      </c>
      <c r="E167" s="153" t="s">
        <v>508</v>
      </c>
      <c r="F167" s="154" t="s">
        <v>509</v>
      </c>
      <c r="G167" s="155" t="s">
        <v>510</v>
      </c>
      <c r="H167" s="156">
        <v>580</v>
      </c>
      <c r="I167" s="283"/>
      <c r="J167" s="156">
        <f>ROUND(I167*H167,3)</f>
        <v>0</v>
      </c>
      <c r="K167" s="157"/>
      <c r="L167" s="119"/>
      <c r="M167" s="270" t="s">
        <v>1</v>
      </c>
      <c r="N167" s="271" t="s">
        <v>32</v>
      </c>
      <c r="O167" s="272">
        <v>1.06</v>
      </c>
      <c r="P167" s="272">
        <f>O167*H167</f>
        <v>614.80000000000007</v>
      </c>
      <c r="Q167" s="272">
        <v>0</v>
      </c>
      <c r="R167" s="272">
        <f>Q167*H167</f>
        <v>0</v>
      </c>
      <c r="S167" s="272">
        <v>0</v>
      </c>
      <c r="T167" s="273">
        <f>S167*H167</f>
        <v>0</v>
      </c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R167" s="274" t="s">
        <v>511</v>
      </c>
      <c r="AT167" s="274" t="s">
        <v>135</v>
      </c>
      <c r="AU167" s="274" t="s">
        <v>74</v>
      </c>
      <c r="AY167" s="125" t="s">
        <v>133</v>
      </c>
      <c r="BE167" s="126">
        <f>IF(N167="základná",J167,0)</f>
        <v>0</v>
      </c>
      <c r="BF167" s="126">
        <f>IF(N167="znížená",J167,0)</f>
        <v>0</v>
      </c>
      <c r="BG167" s="126">
        <f>IF(N167="zákl. prenesená",J167,0)</f>
        <v>0</v>
      </c>
      <c r="BH167" s="126">
        <f>IF(N167="zníž. prenesená",J167,0)</f>
        <v>0</v>
      </c>
      <c r="BI167" s="126">
        <f>IF(N167="nulová",J167,0)</f>
        <v>0</v>
      </c>
      <c r="BJ167" s="125" t="s">
        <v>116</v>
      </c>
      <c r="BK167" s="275">
        <f>ROUND(I167*H167,3)</f>
        <v>0</v>
      </c>
      <c r="BL167" s="125" t="s">
        <v>511</v>
      </c>
      <c r="BM167" s="274" t="s">
        <v>512</v>
      </c>
    </row>
    <row r="168" spans="1:65" s="123" customFormat="1" ht="16.5" customHeight="1" x14ac:dyDescent="0.2">
      <c r="A168" s="120"/>
      <c r="B168" s="119"/>
      <c r="C168" s="152" t="s">
        <v>208</v>
      </c>
      <c r="D168" s="152" t="s">
        <v>135</v>
      </c>
      <c r="E168" s="153" t="s">
        <v>513</v>
      </c>
      <c r="F168" s="154" t="s">
        <v>514</v>
      </c>
      <c r="G168" s="155" t="s">
        <v>510</v>
      </c>
      <c r="H168" s="156">
        <v>24</v>
      </c>
      <c r="I168" s="156"/>
      <c r="J168" s="156">
        <f>ROUND(I168*H168,3)</f>
        <v>0</v>
      </c>
      <c r="K168" s="157"/>
      <c r="L168" s="119"/>
      <c r="M168" s="270" t="s">
        <v>1</v>
      </c>
      <c r="N168" s="271" t="s">
        <v>32</v>
      </c>
      <c r="O168" s="272">
        <v>1.06</v>
      </c>
      <c r="P168" s="272">
        <f>O168*H168</f>
        <v>25.44</v>
      </c>
      <c r="Q168" s="272">
        <v>0</v>
      </c>
      <c r="R168" s="272">
        <f>Q168*H168</f>
        <v>0</v>
      </c>
      <c r="S168" s="272">
        <v>0</v>
      </c>
      <c r="T168" s="273">
        <f>S168*H168</f>
        <v>0</v>
      </c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R168" s="274" t="s">
        <v>511</v>
      </c>
      <c r="AT168" s="274" t="s">
        <v>135</v>
      </c>
      <c r="AU168" s="274" t="s">
        <v>74</v>
      </c>
      <c r="AY168" s="125" t="s">
        <v>133</v>
      </c>
      <c r="BE168" s="126">
        <f>IF(N168="základná",J168,0)</f>
        <v>0</v>
      </c>
      <c r="BF168" s="126">
        <f>IF(N168="znížená",J168,0)</f>
        <v>0</v>
      </c>
      <c r="BG168" s="126">
        <f>IF(N168="zákl. prenesená",J168,0)</f>
        <v>0</v>
      </c>
      <c r="BH168" s="126">
        <f>IF(N168="zníž. prenesená",J168,0)</f>
        <v>0</v>
      </c>
      <c r="BI168" s="126">
        <f>IF(N168="nulová",J168,0)</f>
        <v>0</v>
      </c>
      <c r="BJ168" s="125" t="s">
        <v>116</v>
      </c>
      <c r="BK168" s="275">
        <f>ROUND(I168*H168,3)</f>
        <v>0</v>
      </c>
      <c r="BL168" s="125" t="s">
        <v>511</v>
      </c>
      <c r="BM168" s="274" t="s">
        <v>515</v>
      </c>
    </row>
    <row r="169" spans="1:65" s="123" customFormat="1" ht="16.5" customHeight="1" x14ac:dyDescent="0.2">
      <c r="A169" s="120"/>
      <c r="B169" s="119"/>
      <c r="C169" s="152" t="s">
        <v>283</v>
      </c>
      <c r="D169" s="152" t="s">
        <v>135</v>
      </c>
      <c r="E169" s="153" t="s">
        <v>516</v>
      </c>
      <c r="F169" s="154" t="s">
        <v>517</v>
      </c>
      <c r="G169" s="155" t="s">
        <v>510</v>
      </c>
      <c r="H169" s="156">
        <v>30</v>
      </c>
      <c r="I169" s="156"/>
      <c r="J169" s="156">
        <f>ROUND(I169*H169,3)</f>
        <v>0</v>
      </c>
      <c r="K169" s="157"/>
      <c r="L169" s="119"/>
      <c r="M169" s="279" t="s">
        <v>1</v>
      </c>
      <c r="N169" s="280" t="s">
        <v>32</v>
      </c>
      <c r="O169" s="281">
        <v>1.06</v>
      </c>
      <c r="P169" s="281">
        <f>O169*H169</f>
        <v>31.8</v>
      </c>
      <c r="Q169" s="281">
        <v>0</v>
      </c>
      <c r="R169" s="281">
        <f>Q169*H169</f>
        <v>0</v>
      </c>
      <c r="S169" s="281">
        <v>0</v>
      </c>
      <c r="T169" s="282">
        <f>S169*H169</f>
        <v>0</v>
      </c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R169" s="274" t="s">
        <v>511</v>
      </c>
      <c r="AT169" s="274" t="s">
        <v>135</v>
      </c>
      <c r="AU169" s="274" t="s">
        <v>74</v>
      </c>
      <c r="AY169" s="125" t="s">
        <v>133</v>
      </c>
      <c r="BE169" s="126">
        <f>IF(N169="základná",J169,0)</f>
        <v>0</v>
      </c>
      <c r="BF169" s="126">
        <f>IF(N169="znížená",J169,0)</f>
        <v>0</v>
      </c>
      <c r="BG169" s="126">
        <f>IF(N169="zákl. prenesená",J169,0)</f>
        <v>0</v>
      </c>
      <c r="BH169" s="126">
        <f>IF(N169="zníž. prenesená",J169,0)</f>
        <v>0</v>
      </c>
      <c r="BI169" s="126">
        <f>IF(N169="nulová",J169,0)</f>
        <v>0</v>
      </c>
      <c r="BJ169" s="125" t="s">
        <v>116</v>
      </c>
      <c r="BK169" s="275">
        <f>ROUND(I169*H169,3)</f>
        <v>0</v>
      </c>
      <c r="BL169" s="125" t="s">
        <v>511</v>
      </c>
      <c r="BM169" s="274" t="s">
        <v>518</v>
      </c>
    </row>
    <row r="170" spans="1:65" s="123" customFormat="1" ht="6.95" customHeight="1" x14ac:dyDescent="0.2">
      <c r="A170" s="120"/>
      <c r="B170" s="217"/>
      <c r="C170" s="218"/>
      <c r="D170" s="218"/>
      <c r="E170" s="218"/>
      <c r="F170" s="218"/>
      <c r="G170" s="218"/>
      <c r="H170" s="218"/>
      <c r="I170" s="218"/>
      <c r="J170" s="218"/>
      <c r="K170" s="218"/>
      <c r="L170" s="119"/>
      <c r="M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</row>
  </sheetData>
  <sheetProtection formatCells="0" formatColumns="0" formatRows="0" insertColumns="0" insertRows="0" insertHyperlinks="0" deleteColumns="0" deleteRows="0" selectLockedCells="1"/>
  <autoFilter ref="C125:K169"/>
  <mergeCells count="11">
    <mergeCell ref="L2:V2"/>
    <mergeCell ref="E87:H87"/>
    <mergeCell ref="D104:F104"/>
    <mergeCell ref="D105:F105"/>
    <mergeCell ref="E116:H116"/>
    <mergeCell ref="E118:H11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2"/>
  <sheetViews>
    <sheetView showGridLines="0" workbookViewId="0">
      <selection activeCell="E27" sqref="E27:H2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313" t="s">
        <v>5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4" t="s">
        <v>81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319" t="str">
        <f>'Rekapitulácia stavby'!K6</f>
        <v>Prestavba školníckeho bytu na triedu MŠ na MŠ Pifflova, Bratislava</v>
      </c>
      <c r="F7" s="320"/>
      <c r="G7" s="320"/>
      <c r="H7" s="320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84" t="s">
        <v>519</v>
      </c>
      <c r="F9" s="318"/>
      <c r="G9" s="318"/>
      <c r="H9" s="318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940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306" t="str">
        <f>'Rekapitulácia stavby'!E14</f>
        <v xml:space="preserve"> </v>
      </c>
      <c r="F18" s="306"/>
      <c r="G18" s="306"/>
      <c r="H18" s="306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309" t="s">
        <v>1</v>
      </c>
      <c r="F27" s="309"/>
      <c r="G27" s="309"/>
      <c r="H27" s="30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J109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ROUND((SUM(BE109:BE112) + SUM(BE132:BE211)),  2)</f>
        <v>0</v>
      </c>
      <c r="G35" s="26"/>
      <c r="H35" s="26"/>
      <c r="I35" s="97">
        <v>0.2</v>
      </c>
      <c r="J35" s="96">
        <f>ROUND(((SUM(BE109:BE112) + SUM(BE132:BE211))*I35),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ROUND((SUM(BF109:BF112) + SUM(BF132:BF211)),  2)</f>
        <v>0</v>
      </c>
      <c r="G36" s="26"/>
      <c r="H36" s="26"/>
      <c r="I36" s="97">
        <v>0.2</v>
      </c>
      <c r="J36" s="96">
        <f>ROUND(((SUM(BF109:BF112) + SUM(BF132:BF211))*I36),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ROUND((SUM(BG109:BG112) + SUM(BG132:BG211)),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ROUND((SUM(BH109:BH112) + SUM(BH132:BH211)),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ROUND((SUM(BI109:BI112) + SUM(BI132:BI211)),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319" t="str">
        <f>E7</f>
        <v>Prestavba školníckeho bytu na triedu MŠ na MŠ Pifflova, Bratislava</v>
      </c>
      <c r="F85" s="320"/>
      <c r="G85" s="320"/>
      <c r="H85" s="32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84" t="str">
        <f>E9</f>
        <v>03 - Zdravotechnika</v>
      </c>
      <c r="F87" s="318"/>
      <c r="G87" s="318"/>
      <c r="H87" s="318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J132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520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1:65" s="10" customFormat="1" ht="19.899999999999999" customHeight="1" x14ac:dyDescent="0.2">
      <c r="B98" s="113"/>
      <c r="D98" s="114" t="s">
        <v>521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1:65" s="10" customFormat="1" ht="19.899999999999999" customHeight="1" x14ac:dyDescent="0.2">
      <c r="B99" s="113"/>
      <c r="D99" s="114" t="s">
        <v>522</v>
      </c>
      <c r="E99" s="115"/>
      <c r="F99" s="115"/>
      <c r="G99" s="115"/>
      <c r="H99" s="115"/>
      <c r="I99" s="115"/>
      <c r="J99" s="116">
        <f>J139</f>
        <v>0</v>
      </c>
      <c r="L99" s="113"/>
    </row>
    <row r="100" spans="1:65" s="10" customFormat="1" ht="19.899999999999999" customHeight="1" x14ac:dyDescent="0.2">
      <c r="B100" s="113"/>
      <c r="D100" s="114" t="s">
        <v>523</v>
      </c>
      <c r="E100" s="115"/>
      <c r="F100" s="115"/>
      <c r="G100" s="115"/>
      <c r="H100" s="115"/>
      <c r="I100" s="115"/>
      <c r="J100" s="116">
        <f>J141</f>
        <v>0</v>
      </c>
      <c r="L100" s="113"/>
    </row>
    <row r="101" spans="1:65" s="10" customFormat="1" ht="19.899999999999999" customHeight="1" x14ac:dyDescent="0.2">
      <c r="B101" s="113"/>
      <c r="D101" s="114" t="s">
        <v>103</v>
      </c>
      <c r="E101" s="115"/>
      <c r="F101" s="115"/>
      <c r="G101" s="115"/>
      <c r="H101" s="115"/>
      <c r="I101" s="115"/>
      <c r="J101" s="116">
        <f>J143</f>
        <v>0</v>
      </c>
      <c r="L101" s="113"/>
    </row>
    <row r="102" spans="1:65" s="9" customFormat="1" ht="24.95" customHeight="1" x14ac:dyDescent="0.2">
      <c r="B102" s="109"/>
      <c r="D102" s="110" t="s">
        <v>524</v>
      </c>
      <c r="E102" s="111"/>
      <c r="F102" s="111"/>
      <c r="G102" s="111"/>
      <c r="H102" s="111"/>
      <c r="I102" s="111"/>
      <c r="J102" s="112">
        <f>J145</f>
        <v>0</v>
      </c>
      <c r="L102" s="109"/>
    </row>
    <row r="103" spans="1:65" s="10" customFormat="1" ht="19.899999999999999" customHeight="1" x14ac:dyDescent="0.2">
      <c r="B103" s="113"/>
      <c r="D103" s="114" t="s">
        <v>106</v>
      </c>
      <c r="E103" s="115"/>
      <c r="F103" s="115"/>
      <c r="G103" s="115"/>
      <c r="H103" s="115"/>
      <c r="I103" s="115"/>
      <c r="J103" s="116">
        <f>J146</f>
        <v>0</v>
      </c>
      <c r="L103" s="113"/>
    </row>
    <row r="104" spans="1:65" s="10" customFormat="1" ht="19.899999999999999" customHeight="1" x14ac:dyDescent="0.2">
      <c r="B104" s="113"/>
      <c r="D104" s="114" t="s">
        <v>525</v>
      </c>
      <c r="E104" s="115"/>
      <c r="F104" s="115"/>
      <c r="G104" s="115"/>
      <c r="H104" s="115"/>
      <c r="I104" s="115"/>
      <c r="J104" s="116">
        <f>J151</f>
        <v>0</v>
      </c>
      <c r="L104" s="113"/>
    </row>
    <row r="105" spans="1:65" s="10" customFormat="1" ht="19.899999999999999" customHeight="1" x14ac:dyDescent="0.2">
      <c r="B105" s="113"/>
      <c r="D105" s="114" t="s">
        <v>526</v>
      </c>
      <c r="E105" s="115"/>
      <c r="F105" s="115"/>
      <c r="G105" s="115"/>
      <c r="H105" s="115"/>
      <c r="I105" s="115"/>
      <c r="J105" s="116">
        <f>J166</f>
        <v>0</v>
      </c>
      <c r="L105" s="113"/>
    </row>
    <row r="106" spans="1:65" s="10" customFormat="1" ht="19.899999999999999" customHeight="1" x14ac:dyDescent="0.2">
      <c r="B106" s="113"/>
      <c r="D106" s="114" t="s">
        <v>527</v>
      </c>
      <c r="E106" s="115"/>
      <c r="F106" s="115"/>
      <c r="G106" s="115"/>
      <c r="H106" s="115"/>
      <c r="I106" s="115"/>
      <c r="J106" s="116">
        <f>J182</f>
        <v>0</v>
      </c>
      <c r="L106" s="113"/>
    </row>
    <row r="107" spans="1:65" s="2" customFormat="1" ht="21.75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65" s="2" customFormat="1" ht="6.95" customHeight="1" x14ac:dyDescent="0.2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65" s="2" customFormat="1" ht="29.25" customHeight="1" x14ac:dyDescent="0.2">
      <c r="A109" s="26"/>
      <c r="B109" s="27"/>
      <c r="C109" s="108" t="s">
        <v>113</v>
      </c>
      <c r="D109" s="26"/>
      <c r="E109" s="26"/>
      <c r="F109" s="26"/>
      <c r="G109" s="26"/>
      <c r="H109" s="26"/>
      <c r="I109" s="26"/>
      <c r="J109" s="117">
        <f>ROUND(J110 + J111,2)</f>
        <v>0</v>
      </c>
      <c r="K109" s="26"/>
      <c r="L109" s="36"/>
      <c r="N109" s="118" t="s">
        <v>30</v>
      </c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65" s="2" customFormat="1" ht="18" customHeight="1" x14ac:dyDescent="0.2">
      <c r="A110" s="26"/>
      <c r="B110" s="119"/>
      <c r="C110" s="120"/>
      <c r="D110" s="321" t="s">
        <v>114</v>
      </c>
      <c r="E110" s="321"/>
      <c r="F110" s="321"/>
      <c r="G110" s="120"/>
      <c r="H110" s="120"/>
      <c r="I110" s="120"/>
      <c r="J110" s="121"/>
      <c r="K110" s="120"/>
      <c r="L110" s="122"/>
      <c r="M110" s="123"/>
      <c r="N110" s="124" t="s">
        <v>32</v>
      </c>
      <c r="O110" s="123"/>
      <c r="P110" s="123"/>
      <c r="Q110" s="123"/>
      <c r="R110" s="123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115</v>
      </c>
      <c r="AZ110" s="123"/>
      <c r="BA110" s="123"/>
      <c r="BB110" s="123"/>
      <c r="BC110" s="123"/>
      <c r="BD110" s="123"/>
      <c r="BE110" s="126">
        <f>IF(N110="základná",J110,0)</f>
        <v>0</v>
      </c>
      <c r="BF110" s="126">
        <f>IF(N110="znížená",J110,0)</f>
        <v>0</v>
      </c>
      <c r="BG110" s="126">
        <f>IF(N110="zákl. prenesená",J110,0)</f>
        <v>0</v>
      </c>
      <c r="BH110" s="126">
        <f>IF(N110="zníž. prenesená",J110,0)</f>
        <v>0</v>
      </c>
      <c r="BI110" s="126">
        <f>IF(N110="nulová",J110,0)</f>
        <v>0</v>
      </c>
      <c r="BJ110" s="125" t="s">
        <v>116</v>
      </c>
      <c r="BK110" s="123"/>
      <c r="BL110" s="123"/>
      <c r="BM110" s="123"/>
    </row>
    <row r="111" spans="1:65" s="2" customFormat="1" ht="18" customHeight="1" x14ac:dyDescent="0.2">
      <c r="A111" s="26"/>
      <c r="B111" s="119"/>
      <c r="C111" s="120"/>
      <c r="D111" s="321" t="s">
        <v>117</v>
      </c>
      <c r="E111" s="321"/>
      <c r="F111" s="321"/>
      <c r="G111" s="120"/>
      <c r="H111" s="120"/>
      <c r="I111" s="120"/>
      <c r="J111" s="121"/>
      <c r="K111" s="120"/>
      <c r="L111" s="122"/>
      <c r="M111" s="123"/>
      <c r="N111" s="124" t="s">
        <v>32</v>
      </c>
      <c r="O111" s="123"/>
      <c r="P111" s="123"/>
      <c r="Q111" s="123"/>
      <c r="R111" s="123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115</v>
      </c>
      <c r="AZ111" s="123"/>
      <c r="BA111" s="123"/>
      <c r="BB111" s="123"/>
      <c r="BC111" s="123"/>
      <c r="BD111" s="123"/>
      <c r="BE111" s="126">
        <f>IF(N111="základná",J111,0)</f>
        <v>0</v>
      </c>
      <c r="BF111" s="126">
        <f>IF(N111="znížená",J111,0)</f>
        <v>0</v>
      </c>
      <c r="BG111" s="126">
        <f>IF(N111="zákl. prenesená",J111,0)</f>
        <v>0</v>
      </c>
      <c r="BH111" s="126">
        <f>IF(N111="zníž. prenesená",J111,0)</f>
        <v>0</v>
      </c>
      <c r="BI111" s="126">
        <f>IF(N111="nulová",J111,0)</f>
        <v>0</v>
      </c>
      <c r="BJ111" s="125" t="s">
        <v>116</v>
      </c>
      <c r="BK111" s="123"/>
      <c r="BL111" s="123"/>
      <c r="BM111" s="123"/>
    </row>
    <row r="112" spans="1:65" s="2" customFormat="1" ht="18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9.25" customHeight="1" x14ac:dyDescent="0.2">
      <c r="A113" s="26"/>
      <c r="B113" s="27"/>
      <c r="C113" s="127" t="s">
        <v>118</v>
      </c>
      <c r="D113" s="98"/>
      <c r="E113" s="98"/>
      <c r="F113" s="98"/>
      <c r="G113" s="98"/>
      <c r="H113" s="98"/>
      <c r="I113" s="98"/>
      <c r="J113" s="128">
        <f>ROUND(J96+J109,2)</f>
        <v>0</v>
      </c>
      <c r="K113" s="98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 x14ac:dyDescent="0.2">
      <c r="A114" s="26"/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 x14ac:dyDescent="0.2">
      <c r="A118" s="26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 x14ac:dyDescent="0.2">
      <c r="A119" s="26"/>
      <c r="B119" s="27"/>
      <c r="C119" s="18" t="s">
        <v>119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11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6.25" customHeight="1" x14ac:dyDescent="0.2">
      <c r="A122" s="26"/>
      <c r="B122" s="27"/>
      <c r="C122" s="26"/>
      <c r="D122" s="26"/>
      <c r="E122" s="319" t="str">
        <f>E7</f>
        <v>Prestavba školníckeho bytu na triedu MŠ na MŠ Pifflova, Bratislava</v>
      </c>
      <c r="F122" s="320"/>
      <c r="G122" s="320"/>
      <c r="H122" s="320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 x14ac:dyDescent="0.2">
      <c r="A123" s="26"/>
      <c r="B123" s="27"/>
      <c r="C123" s="23" t="s">
        <v>89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6.5" customHeight="1" x14ac:dyDescent="0.2">
      <c r="A124" s="26"/>
      <c r="B124" s="27"/>
      <c r="C124" s="26"/>
      <c r="D124" s="26"/>
      <c r="E124" s="284" t="str">
        <f>E9</f>
        <v>03 - Zdravotechnika</v>
      </c>
      <c r="F124" s="318"/>
      <c r="G124" s="318"/>
      <c r="H124" s="318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2" customHeight="1" x14ac:dyDescent="0.2">
      <c r="A126" s="26"/>
      <c r="B126" s="27"/>
      <c r="C126" s="23" t="s">
        <v>14</v>
      </c>
      <c r="D126" s="26"/>
      <c r="E126" s="26"/>
      <c r="F126" s="21">
        <f>F12</f>
        <v>0</v>
      </c>
      <c r="G126" s="26"/>
      <c r="H126" s="26"/>
      <c r="I126" s="23" t="s">
        <v>15</v>
      </c>
      <c r="J126" s="49" t="str">
        <f>IF(J12="","",J12)</f>
        <v/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 x14ac:dyDescent="0.2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 x14ac:dyDescent="0.2">
      <c r="A128" s="26"/>
      <c r="B128" s="27"/>
      <c r="C128" s="23" t="s">
        <v>16</v>
      </c>
      <c r="D128" s="26"/>
      <c r="E128" s="26"/>
      <c r="F128" s="21" t="str">
        <f>E15</f>
        <v>Mestská časť Bratislava - Petržalka, Kutlíkova 17, Bratislava</v>
      </c>
      <c r="G128" s="26"/>
      <c r="H128" s="26"/>
      <c r="I128" s="23" t="s">
        <v>21</v>
      </c>
      <c r="J128" s="24" t="str">
        <f>E21</f>
        <v xml:space="preserve"> 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5.2" customHeight="1" x14ac:dyDescent="0.2">
      <c r="A129" s="26"/>
      <c r="B129" s="27"/>
      <c r="C129" s="23" t="s">
        <v>19</v>
      </c>
      <c r="D129" s="26"/>
      <c r="E129" s="26"/>
      <c r="F129" s="21" t="str">
        <f>IF(E18="","",E18)</f>
        <v xml:space="preserve"> </v>
      </c>
      <c r="G129" s="26"/>
      <c r="H129" s="26"/>
      <c r="I129" s="23" t="s">
        <v>24</v>
      </c>
      <c r="J129" s="24">
        <f>E24</f>
        <v>0</v>
      </c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0.35" customHeight="1" x14ac:dyDescent="0.2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11" customFormat="1" ht="29.25" customHeight="1" x14ac:dyDescent="0.2">
      <c r="A131" s="129"/>
      <c r="B131" s="130"/>
      <c r="C131" s="131" t="s">
        <v>120</v>
      </c>
      <c r="D131" s="132" t="s">
        <v>51</v>
      </c>
      <c r="E131" s="132" t="s">
        <v>47</v>
      </c>
      <c r="F131" s="132" t="s">
        <v>48</v>
      </c>
      <c r="G131" s="132" t="s">
        <v>121</v>
      </c>
      <c r="H131" s="132" t="s">
        <v>122</v>
      </c>
      <c r="I131" s="132" t="s">
        <v>123</v>
      </c>
      <c r="J131" s="133" t="s">
        <v>95</v>
      </c>
      <c r="K131" s="134" t="s">
        <v>124</v>
      </c>
      <c r="L131" s="135"/>
      <c r="M131" s="56" t="s">
        <v>1</v>
      </c>
      <c r="N131" s="57" t="s">
        <v>30</v>
      </c>
      <c r="O131" s="57" t="s">
        <v>125</v>
      </c>
      <c r="P131" s="57" t="s">
        <v>126</v>
      </c>
      <c r="Q131" s="57" t="s">
        <v>127</v>
      </c>
      <c r="R131" s="57" t="s">
        <v>128</v>
      </c>
      <c r="S131" s="57" t="s">
        <v>129</v>
      </c>
      <c r="T131" s="58" t="s">
        <v>130</v>
      </c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</row>
    <row r="132" spans="1:65" s="2" customFormat="1" ht="22.9" customHeight="1" x14ac:dyDescent="0.25">
      <c r="A132" s="26"/>
      <c r="B132" s="27"/>
      <c r="C132" s="63" t="s">
        <v>91</v>
      </c>
      <c r="D132" s="26"/>
      <c r="E132" s="26"/>
      <c r="F132" s="26"/>
      <c r="G132" s="26"/>
      <c r="H132" s="26"/>
      <c r="I132" s="26"/>
      <c r="J132" s="136">
        <f>BK132</f>
        <v>0</v>
      </c>
      <c r="K132" s="26"/>
      <c r="L132" s="27"/>
      <c r="M132" s="59"/>
      <c r="N132" s="50"/>
      <c r="O132" s="60"/>
      <c r="P132" s="137">
        <f>P133+P145</f>
        <v>112.12785135999999</v>
      </c>
      <c r="Q132" s="60"/>
      <c r="R132" s="137">
        <f>R133+R145</f>
        <v>0.28350607999999999</v>
      </c>
      <c r="S132" s="60"/>
      <c r="T132" s="138">
        <f>T133+T145</f>
        <v>0.55328500000000003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65</v>
      </c>
      <c r="AU132" s="14" t="s">
        <v>97</v>
      </c>
      <c r="BK132" s="139">
        <f>BK133+BK145</f>
        <v>0</v>
      </c>
    </row>
    <row r="133" spans="1:65" s="12" customFormat="1" ht="25.9" customHeight="1" x14ac:dyDescent="0.2">
      <c r="B133" s="140"/>
      <c r="D133" s="141" t="s">
        <v>65</v>
      </c>
      <c r="E133" s="142" t="s">
        <v>528</v>
      </c>
      <c r="F133" s="142" t="s">
        <v>529</v>
      </c>
      <c r="J133" s="143">
        <f>BK133</f>
        <v>0</v>
      </c>
      <c r="L133" s="140"/>
      <c r="M133" s="144"/>
      <c r="N133" s="145"/>
      <c r="O133" s="145"/>
      <c r="P133" s="146">
        <f>P134+P139+P141+P143</f>
        <v>21.477879359999999</v>
      </c>
      <c r="Q133" s="145"/>
      <c r="R133" s="146">
        <f>R134+R139+R141+R143</f>
        <v>0.18907700000000002</v>
      </c>
      <c r="S133" s="145"/>
      <c r="T133" s="147">
        <f>T134+T139+T141+T143</f>
        <v>0.2142</v>
      </c>
      <c r="AR133" s="141" t="s">
        <v>74</v>
      </c>
      <c r="AT133" s="148" t="s">
        <v>65</v>
      </c>
      <c r="AU133" s="148" t="s">
        <v>66</v>
      </c>
      <c r="AY133" s="141" t="s">
        <v>133</v>
      </c>
      <c r="BK133" s="149">
        <f>BK134+BK139+BK141+BK143</f>
        <v>0</v>
      </c>
    </row>
    <row r="134" spans="1:65" s="12" customFormat="1" ht="22.9" customHeight="1" x14ac:dyDescent="0.2">
      <c r="B134" s="140"/>
      <c r="D134" s="141" t="s">
        <v>65</v>
      </c>
      <c r="E134" s="150" t="s">
        <v>74</v>
      </c>
      <c r="F134" s="150" t="s">
        <v>530</v>
      </c>
      <c r="J134" s="151">
        <f>BK134</f>
        <v>0</v>
      </c>
      <c r="L134" s="140"/>
      <c r="M134" s="144"/>
      <c r="N134" s="145"/>
      <c r="O134" s="145"/>
      <c r="P134" s="146">
        <f>SUM(P135:P138)</f>
        <v>15.235272360000002</v>
      </c>
      <c r="Q134" s="145"/>
      <c r="R134" s="146">
        <f>SUM(R135:R138)</f>
        <v>0</v>
      </c>
      <c r="S134" s="145"/>
      <c r="T134" s="147">
        <f>SUM(T135:T138)</f>
        <v>0</v>
      </c>
      <c r="AR134" s="141" t="s">
        <v>74</v>
      </c>
      <c r="AT134" s="148" t="s">
        <v>65</v>
      </c>
      <c r="AU134" s="148" t="s">
        <v>74</v>
      </c>
      <c r="AY134" s="141" t="s">
        <v>133</v>
      </c>
      <c r="BK134" s="149">
        <f>SUM(BK135:BK138)</f>
        <v>0</v>
      </c>
    </row>
    <row r="135" spans="1:65" s="2" customFormat="1" ht="21.75" customHeight="1" x14ac:dyDescent="0.2">
      <c r="A135" s="26"/>
      <c r="B135" s="119"/>
      <c r="C135" s="152" t="s">
        <v>74</v>
      </c>
      <c r="D135" s="152" t="s">
        <v>135</v>
      </c>
      <c r="E135" s="153" t="s">
        <v>531</v>
      </c>
      <c r="F135" s="154" t="s">
        <v>532</v>
      </c>
      <c r="G135" s="155" t="s">
        <v>138</v>
      </c>
      <c r="H135" s="156">
        <v>2.3940000000000001</v>
      </c>
      <c r="I135" s="156"/>
      <c r="J135" s="156">
        <f>ROUND(I135*H135,3)</f>
        <v>0</v>
      </c>
      <c r="K135" s="157"/>
      <c r="L135" s="27"/>
      <c r="M135" s="158" t="s">
        <v>1</v>
      </c>
      <c r="N135" s="159" t="s">
        <v>32</v>
      </c>
      <c r="O135" s="160">
        <v>3.8503500000000002</v>
      </c>
      <c r="P135" s="160">
        <f>O135*H135</f>
        <v>9.2177379000000013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139</v>
      </c>
      <c r="AT135" s="162" t="s">
        <v>135</v>
      </c>
      <c r="AU135" s="162" t="s">
        <v>116</v>
      </c>
      <c r="AY135" s="14" t="s">
        <v>133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116</v>
      </c>
      <c r="BK135" s="164">
        <f>ROUND(I135*H135,3)</f>
        <v>0</v>
      </c>
      <c r="BL135" s="14" t="s">
        <v>139</v>
      </c>
      <c r="BM135" s="162" t="s">
        <v>533</v>
      </c>
    </row>
    <row r="136" spans="1:65" s="2" customFormat="1" ht="21.75" customHeight="1" x14ac:dyDescent="0.2">
      <c r="A136" s="26"/>
      <c r="B136" s="119"/>
      <c r="C136" s="152" t="s">
        <v>116</v>
      </c>
      <c r="D136" s="152" t="s">
        <v>135</v>
      </c>
      <c r="E136" s="153" t="s">
        <v>534</v>
      </c>
      <c r="F136" s="154" t="s">
        <v>535</v>
      </c>
      <c r="G136" s="155" t="s">
        <v>138</v>
      </c>
      <c r="H136" s="156">
        <v>2.3940000000000001</v>
      </c>
      <c r="I136" s="156"/>
      <c r="J136" s="156">
        <f>ROUND(I136*H136,3)</f>
        <v>0</v>
      </c>
      <c r="K136" s="157"/>
      <c r="L136" s="27"/>
      <c r="M136" s="158" t="s">
        <v>1</v>
      </c>
      <c r="N136" s="159" t="s">
        <v>32</v>
      </c>
      <c r="O136" s="160">
        <v>0.77059</v>
      </c>
      <c r="P136" s="160">
        <f>O136*H136</f>
        <v>1.8447924600000001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139</v>
      </c>
      <c r="AT136" s="162" t="s">
        <v>135</v>
      </c>
      <c r="AU136" s="162" t="s">
        <v>116</v>
      </c>
      <c r="AY136" s="14" t="s">
        <v>133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4" t="s">
        <v>116</v>
      </c>
      <c r="BK136" s="164">
        <f>ROUND(I136*H136,3)</f>
        <v>0</v>
      </c>
      <c r="BL136" s="14" t="s">
        <v>139</v>
      </c>
      <c r="BM136" s="162" t="s">
        <v>536</v>
      </c>
    </row>
    <row r="137" spans="1:65" s="2" customFormat="1" ht="21.75" customHeight="1" x14ac:dyDescent="0.2">
      <c r="A137" s="26"/>
      <c r="B137" s="119"/>
      <c r="C137" s="152" t="s">
        <v>140</v>
      </c>
      <c r="D137" s="152" t="s">
        <v>135</v>
      </c>
      <c r="E137" s="153" t="s">
        <v>537</v>
      </c>
      <c r="F137" s="154" t="s">
        <v>538</v>
      </c>
      <c r="G137" s="155" t="s">
        <v>138</v>
      </c>
      <c r="H137" s="156">
        <v>2.3940000000000001</v>
      </c>
      <c r="I137" s="156"/>
      <c r="J137" s="156">
        <f>ROUND(I137*H137,3)</f>
        <v>0</v>
      </c>
      <c r="K137" s="157"/>
      <c r="L137" s="27"/>
      <c r="M137" s="158" t="s">
        <v>1</v>
      </c>
      <c r="N137" s="159" t="s">
        <v>32</v>
      </c>
      <c r="O137" s="160">
        <v>0.24199999999999999</v>
      </c>
      <c r="P137" s="160">
        <f>O137*H137</f>
        <v>0.57934799999999997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139</v>
      </c>
      <c r="AT137" s="162" t="s">
        <v>135</v>
      </c>
      <c r="AU137" s="162" t="s">
        <v>116</v>
      </c>
      <c r="AY137" s="14" t="s">
        <v>133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4" t="s">
        <v>116</v>
      </c>
      <c r="BK137" s="164">
        <f>ROUND(I137*H137,3)</f>
        <v>0</v>
      </c>
      <c r="BL137" s="14" t="s">
        <v>139</v>
      </c>
      <c r="BM137" s="162" t="s">
        <v>539</v>
      </c>
    </row>
    <row r="138" spans="1:65" s="2" customFormat="1" ht="21.75" customHeight="1" x14ac:dyDescent="0.2">
      <c r="A138" s="26"/>
      <c r="B138" s="119"/>
      <c r="C138" s="152" t="s">
        <v>139</v>
      </c>
      <c r="D138" s="152" t="s">
        <v>135</v>
      </c>
      <c r="E138" s="153" t="s">
        <v>540</v>
      </c>
      <c r="F138" s="154" t="s">
        <v>541</v>
      </c>
      <c r="G138" s="155" t="s">
        <v>138</v>
      </c>
      <c r="H138" s="156">
        <v>2.3940000000000001</v>
      </c>
      <c r="I138" s="156"/>
      <c r="J138" s="156">
        <f>ROUND(I138*H138,3)</f>
        <v>0</v>
      </c>
      <c r="K138" s="157"/>
      <c r="L138" s="27"/>
      <c r="M138" s="158" t="s">
        <v>1</v>
      </c>
      <c r="N138" s="159" t="s">
        <v>32</v>
      </c>
      <c r="O138" s="160">
        <v>1.5009999999999999</v>
      </c>
      <c r="P138" s="160">
        <f>O138*H138</f>
        <v>3.593394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139</v>
      </c>
      <c r="AT138" s="162" t="s">
        <v>135</v>
      </c>
      <c r="AU138" s="162" t="s">
        <v>116</v>
      </c>
      <c r="AY138" s="14" t="s">
        <v>133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4" t="s">
        <v>116</v>
      </c>
      <c r="BK138" s="164">
        <f>ROUND(I138*H138,3)</f>
        <v>0</v>
      </c>
      <c r="BL138" s="14" t="s">
        <v>139</v>
      </c>
      <c r="BM138" s="162" t="s">
        <v>542</v>
      </c>
    </row>
    <row r="139" spans="1:65" s="12" customFormat="1" ht="22.9" customHeight="1" x14ac:dyDescent="0.2">
      <c r="B139" s="140"/>
      <c r="D139" s="141" t="s">
        <v>65</v>
      </c>
      <c r="E139" s="150" t="s">
        <v>139</v>
      </c>
      <c r="F139" s="150" t="s">
        <v>543</v>
      </c>
      <c r="J139" s="151">
        <f>BK139</f>
        <v>0</v>
      </c>
      <c r="L139" s="140"/>
      <c r="M139" s="144"/>
      <c r="N139" s="145"/>
      <c r="O139" s="145"/>
      <c r="P139" s="146">
        <f>P140</f>
        <v>0.1603</v>
      </c>
      <c r="Q139" s="145"/>
      <c r="R139" s="146">
        <f>R140</f>
        <v>0.18907700000000002</v>
      </c>
      <c r="S139" s="145"/>
      <c r="T139" s="147">
        <f>T140</f>
        <v>0</v>
      </c>
      <c r="AR139" s="141" t="s">
        <v>74</v>
      </c>
      <c r="AT139" s="148" t="s">
        <v>65</v>
      </c>
      <c r="AU139" s="148" t="s">
        <v>74</v>
      </c>
      <c r="AY139" s="141" t="s">
        <v>133</v>
      </c>
      <c r="BK139" s="149">
        <f>BK140</f>
        <v>0</v>
      </c>
    </row>
    <row r="140" spans="1:65" s="2" customFormat="1" ht="33" customHeight="1" x14ac:dyDescent="0.2">
      <c r="A140" s="26"/>
      <c r="B140" s="119"/>
      <c r="C140" s="152" t="s">
        <v>152</v>
      </c>
      <c r="D140" s="152" t="s">
        <v>135</v>
      </c>
      <c r="E140" s="153" t="s">
        <v>544</v>
      </c>
      <c r="F140" s="154" t="s">
        <v>545</v>
      </c>
      <c r="G140" s="155" t="s">
        <v>138</v>
      </c>
      <c r="H140" s="156">
        <v>0.1</v>
      </c>
      <c r="I140" s="156"/>
      <c r="J140" s="156">
        <f>ROUND(I140*H140,3)</f>
        <v>0</v>
      </c>
      <c r="K140" s="157"/>
      <c r="L140" s="27"/>
      <c r="M140" s="158" t="s">
        <v>1</v>
      </c>
      <c r="N140" s="159" t="s">
        <v>32</v>
      </c>
      <c r="O140" s="160">
        <v>1.603</v>
      </c>
      <c r="P140" s="160">
        <f>O140*H140</f>
        <v>0.1603</v>
      </c>
      <c r="Q140" s="160">
        <v>1.8907700000000001</v>
      </c>
      <c r="R140" s="160">
        <f>Q140*H140</f>
        <v>0.18907700000000002</v>
      </c>
      <c r="S140" s="160">
        <v>0</v>
      </c>
      <c r="T140" s="161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139</v>
      </c>
      <c r="AT140" s="162" t="s">
        <v>135</v>
      </c>
      <c r="AU140" s="162" t="s">
        <v>116</v>
      </c>
      <c r="AY140" s="14" t="s">
        <v>133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4" t="s">
        <v>116</v>
      </c>
      <c r="BK140" s="164">
        <f>ROUND(I140*H140,3)</f>
        <v>0</v>
      </c>
      <c r="BL140" s="14" t="s">
        <v>139</v>
      </c>
      <c r="BM140" s="162" t="s">
        <v>546</v>
      </c>
    </row>
    <row r="141" spans="1:65" s="12" customFormat="1" ht="22.9" customHeight="1" x14ac:dyDescent="0.2">
      <c r="B141" s="140"/>
      <c r="D141" s="141" t="s">
        <v>65</v>
      </c>
      <c r="E141" s="150" t="s">
        <v>167</v>
      </c>
      <c r="F141" s="150" t="s">
        <v>547</v>
      </c>
      <c r="J141" s="151">
        <f>BK141</f>
        <v>0</v>
      </c>
      <c r="L141" s="140"/>
      <c r="M141" s="144"/>
      <c r="N141" s="145"/>
      <c r="O141" s="145"/>
      <c r="P141" s="146">
        <f>P142</f>
        <v>5.6167999999999996</v>
      </c>
      <c r="Q141" s="145"/>
      <c r="R141" s="146">
        <f>R142</f>
        <v>0</v>
      </c>
      <c r="S141" s="145"/>
      <c r="T141" s="147">
        <f>T142</f>
        <v>0.2142</v>
      </c>
      <c r="AR141" s="141" t="s">
        <v>74</v>
      </c>
      <c r="AT141" s="148" t="s">
        <v>65</v>
      </c>
      <c r="AU141" s="148" t="s">
        <v>74</v>
      </c>
      <c r="AY141" s="141" t="s">
        <v>133</v>
      </c>
      <c r="BK141" s="149">
        <f>BK142</f>
        <v>0</v>
      </c>
    </row>
    <row r="142" spans="1:65" s="2" customFormat="1" ht="33" customHeight="1" x14ac:dyDescent="0.2">
      <c r="A142" s="26"/>
      <c r="B142" s="119"/>
      <c r="C142" s="152" t="s">
        <v>148</v>
      </c>
      <c r="D142" s="152" t="s">
        <v>135</v>
      </c>
      <c r="E142" s="153" t="s">
        <v>548</v>
      </c>
      <c r="F142" s="154" t="s">
        <v>549</v>
      </c>
      <c r="G142" s="155" t="s">
        <v>229</v>
      </c>
      <c r="H142" s="156">
        <v>23.8</v>
      </c>
      <c r="I142" s="156"/>
      <c r="J142" s="156">
        <f>ROUND(I142*H142,3)</f>
        <v>0</v>
      </c>
      <c r="K142" s="157"/>
      <c r="L142" s="27"/>
      <c r="M142" s="158" t="s">
        <v>1</v>
      </c>
      <c r="N142" s="159" t="s">
        <v>32</v>
      </c>
      <c r="O142" s="160">
        <v>0.23599999999999999</v>
      </c>
      <c r="P142" s="160">
        <f>O142*H142</f>
        <v>5.6167999999999996</v>
      </c>
      <c r="Q142" s="160">
        <v>0</v>
      </c>
      <c r="R142" s="160">
        <f>Q142*H142</f>
        <v>0</v>
      </c>
      <c r="S142" s="160">
        <v>8.9999999999999993E-3</v>
      </c>
      <c r="T142" s="161">
        <f>S142*H142</f>
        <v>0.2142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139</v>
      </c>
      <c r="AT142" s="162" t="s">
        <v>135</v>
      </c>
      <c r="AU142" s="162" t="s">
        <v>116</v>
      </c>
      <c r="AY142" s="14" t="s">
        <v>133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4" t="s">
        <v>116</v>
      </c>
      <c r="BK142" s="164">
        <f>ROUND(I142*H142,3)</f>
        <v>0</v>
      </c>
      <c r="BL142" s="14" t="s">
        <v>139</v>
      </c>
      <c r="BM142" s="162" t="s">
        <v>550</v>
      </c>
    </row>
    <row r="143" spans="1:65" s="12" customFormat="1" ht="22.9" customHeight="1" x14ac:dyDescent="0.2">
      <c r="B143" s="140"/>
      <c r="D143" s="141" t="s">
        <v>65</v>
      </c>
      <c r="E143" s="150" t="s">
        <v>248</v>
      </c>
      <c r="F143" s="150" t="s">
        <v>249</v>
      </c>
      <c r="J143" s="151">
        <f>BK143</f>
        <v>0</v>
      </c>
      <c r="L143" s="140"/>
      <c r="M143" s="144"/>
      <c r="N143" s="145"/>
      <c r="O143" s="145"/>
      <c r="P143" s="146">
        <f>P144</f>
        <v>0.465507</v>
      </c>
      <c r="Q143" s="145"/>
      <c r="R143" s="146">
        <f>R144</f>
        <v>0</v>
      </c>
      <c r="S143" s="145"/>
      <c r="T143" s="147">
        <f>T144</f>
        <v>0</v>
      </c>
      <c r="AR143" s="141" t="s">
        <v>74</v>
      </c>
      <c r="AT143" s="148" t="s">
        <v>65</v>
      </c>
      <c r="AU143" s="148" t="s">
        <v>74</v>
      </c>
      <c r="AY143" s="141" t="s">
        <v>133</v>
      </c>
      <c r="BK143" s="149">
        <f>BK144</f>
        <v>0</v>
      </c>
    </row>
    <row r="144" spans="1:65" s="2" customFormat="1" ht="21.75" customHeight="1" x14ac:dyDescent="0.2">
      <c r="A144" s="26"/>
      <c r="B144" s="119"/>
      <c r="C144" s="152" t="s">
        <v>160</v>
      </c>
      <c r="D144" s="152" t="s">
        <v>135</v>
      </c>
      <c r="E144" s="153" t="s">
        <v>251</v>
      </c>
      <c r="F144" s="154" t="s">
        <v>252</v>
      </c>
      <c r="G144" s="155" t="s">
        <v>179</v>
      </c>
      <c r="H144" s="156">
        <v>0.189</v>
      </c>
      <c r="I144" s="156"/>
      <c r="J144" s="156">
        <f>ROUND(I144*H144,3)</f>
        <v>0</v>
      </c>
      <c r="K144" s="157"/>
      <c r="L144" s="27"/>
      <c r="M144" s="158" t="s">
        <v>1</v>
      </c>
      <c r="N144" s="159" t="s">
        <v>32</v>
      </c>
      <c r="O144" s="160">
        <v>2.4630000000000001</v>
      </c>
      <c r="P144" s="160">
        <f>O144*H144</f>
        <v>0.465507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139</v>
      </c>
      <c r="AT144" s="162" t="s">
        <v>135</v>
      </c>
      <c r="AU144" s="162" t="s">
        <v>116</v>
      </c>
      <c r="AY144" s="14" t="s">
        <v>133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4" t="s">
        <v>116</v>
      </c>
      <c r="BK144" s="164">
        <f>ROUND(I144*H144,3)</f>
        <v>0</v>
      </c>
      <c r="BL144" s="14" t="s">
        <v>139</v>
      </c>
      <c r="BM144" s="162" t="s">
        <v>551</v>
      </c>
    </row>
    <row r="145" spans="1:65" s="12" customFormat="1" ht="25.9" customHeight="1" x14ac:dyDescent="0.2">
      <c r="B145" s="140"/>
      <c r="D145" s="141" t="s">
        <v>65</v>
      </c>
      <c r="E145" s="142" t="s">
        <v>552</v>
      </c>
      <c r="F145" s="142" t="s">
        <v>553</v>
      </c>
      <c r="J145" s="143">
        <f>BK145</f>
        <v>0</v>
      </c>
      <c r="L145" s="140"/>
      <c r="M145" s="144"/>
      <c r="N145" s="145"/>
      <c r="O145" s="145"/>
      <c r="P145" s="146">
        <f>P146+P151+P166+P182</f>
        <v>90.649971999999991</v>
      </c>
      <c r="Q145" s="145"/>
      <c r="R145" s="146">
        <f>R146+R151+R166+R182</f>
        <v>9.4429079999999999E-2</v>
      </c>
      <c r="S145" s="145"/>
      <c r="T145" s="147">
        <f>T146+T151+T166+T182</f>
        <v>0.33908499999999997</v>
      </c>
      <c r="AR145" s="141" t="s">
        <v>74</v>
      </c>
      <c r="AT145" s="148" t="s">
        <v>65</v>
      </c>
      <c r="AU145" s="148" t="s">
        <v>66</v>
      </c>
      <c r="AY145" s="141" t="s">
        <v>133</v>
      </c>
      <c r="BK145" s="149">
        <f>BK146+BK151+BK166+BK182</f>
        <v>0</v>
      </c>
    </row>
    <row r="146" spans="1:65" s="12" customFormat="1" ht="22.9" customHeight="1" x14ac:dyDescent="0.2">
      <c r="B146" s="140"/>
      <c r="D146" s="141" t="s">
        <v>65</v>
      </c>
      <c r="E146" s="150" t="s">
        <v>288</v>
      </c>
      <c r="F146" s="150" t="s">
        <v>289</v>
      </c>
      <c r="J146" s="151">
        <f>BK146</f>
        <v>0</v>
      </c>
      <c r="L146" s="140"/>
      <c r="M146" s="144"/>
      <c r="N146" s="145"/>
      <c r="O146" s="145"/>
      <c r="P146" s="146">
        <f>SUM(P147:P150)</f>
        <v>8.3967379999999991</v>
      </c>
      <c r="Q146" s="145"/>
      <c r="R146" s="146">
        <f>SUM(R147:R150)</f>
        <v>1.4163800000000001E-3</v>
      </c>
      <c r="S146" s="145"/>
      <c r="T146" s="147">
        <f>SUM(T147:T150)</f>
        <v>2.9580000000000002E-2</v>
      </c>
      <c r="AR146" s="141" t="s">
        <v>116</v>
      </c>
      <c r="AT146" s="148" t="s">
        <v>65</v>
      </c>
      <c r="AU146" s="148" t="s">
        <v>74</v>
      </c>
      <c r="AY146" s="141" t="s">
        <v>133</v>
      </c>
      <c r="BK146" s="149">
        <f>SUM(BK147:BK150)</f>
        <v>0</v>
      </c>
    </row>
    <row r="147" spans="1:65" s="2" customFormat="1" ht="21.75" customHeight="1" x14ac:dyDescent="0.2">
      <c r="A147" s="26"/>
      <c r="B147" s="119"/>
      <c r="C147" s="152" t="s">
        <v>151</v>
      </c>
      <c r="D147" s="152" t="s">
        <v>135</v>
      </c>
      <c r="E147" s="153" t="s">
        <v>554</v>
      </c>
      <c r="F147" s="154" t="s">
        <v>555</v>
      </c>
      <c r="G147" s="155" t="s">
        <v>147</v>
      </c>
      <c r="H147" s="156">
        <v>5.8</v>
      </c>
      <c r="I147" s="156"/>
      <c r="J147" s="156">
        <f>ROUND(I147*H147,3)</f>
        <v>0</v>
      </c>
      <c r="K147" s="157"/>
      <c r="L147" s="27"/>
      <c r="M147" s="158" t="s">
        <v>1</v>
      </c>
      <c r="N147" s="159" t="s">
        <v>32</v>
      </c>
      <c r="O147" s="160">
        <v>0.36399999999999999</v>
      </c>
      <c r="P147" s="160">
        <f>O147*H147</f>
        <v>2.1111999999999997</v>
      </c>
      <c r="Q147" s="160">
        <v>0</v>
      </c>
      <c r="R147" s="160">
        <f>Q147*H147</f>
        <v>0</v>
      </c>
      <c r="S147" s="160">
        <v>5.1000000000000004E-3</v>
      </c>
      <c r="T147" s="161">
        <f>S147*H147</f>
        <v>2.9580000000000002E-2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166</v>
      </c>
      <c r="AT147" s="162" t="s">
        <v>135</v>
      </c>
      <c r="AU147" s="162" t="s">
        <v>116</v>
      </c>
      <c r="AY147" s="14" t="s">
        <v>133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116</v>
      </c>
      <c r="BK147" s="164">
        <f>ROUND(I147*H147,3)</f>
        <v>0</v>
      </c>
      <c r="BL147" s="14" t="s">
        <v>166</v>
      </c>
      <c r="BM147" s="162" t="s">
        <v>556</v>
      </c>
    </row>
    <row r="148" spans="1:65" s="2" customFormat="1" ht="21.75" customHeight="1" x14ac:dyDescent="0.2">
      <c r="A148" s="26"/>
      <c r="B148" s="119"/>
      <c r="C148" s="152" t="s">
        <v>167</v>
      </c>
      <c r="D148" s="152" t="s">
        <v>135</v>
      </c>
      <c r="E148" s="153" t="s">
        <v>557</v>
      </c>
      <c r="F148" s="154" t="s">
        <v>558</v>
      </c>
      <c r="G148" s="155" t="s">
        <v>229</v>
      </c>
      <c r="H148" s="156">
        <v>46.9</v>
      </c>
      <c r="I148" s="156"/>
      <c r="J148" s="156">
        <f>ROUND(I148*H148,3)</f>
        <v>0</v>
      </c>
      <c r="K148" s="157"/>
      <c r="L148" s="27"/>
      <c r="M148" s="158" t="s">
        <v>1</v>
      </c>
      <c r="N148" s="159" t="s">
        <v>32</v>
      </c>
      <c r="O148" s="160">
        <v>0.13402</v>
      </c>
      <c r="P148" s="160">
        <f>O148*H148</f>
        <v>6.2855379999999998</v>
      </c>
      <c r="Q148" s="160">
        <v>2.0000000000000002E-5</v>
      </c>
      <c r="R148" s="160">
        <f>Q148*H148</f>
        <v>9.3800000000000003E-4</v>
      </c>
      <c r="S148" s="160">
        <v>0</v>
      </c>
      <c r="T148" s="161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166</v>
      </c>
      <c r="AT148" s="162" t="s">
        <v>135</v>
      </c>
      <c r="AU148" s="162" t="s">
        <v>116</v>
      </c>
      <c r="AY148" s="14" t="s">
        <v>133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4" t="s">
        <v>116</v>
      </c>
      <c r="BK148" s="164">
        <f>ROUND(I148*H148,3)</f>
        <v>0</v>
      </c>
      <c r="BL148" s="14" t="s">
        <v>166</v>
      </c>
      <c r="BM148" s="162" t="s">
        <v>559</v>
      </c>
    </row>
    <row r="149" spans="1:65" s="2" customFormat="1" ht="33" customHeight="1" x14ac:dyDescent="0.2">
      <c r="A149" s="26"/>
      <c r="B149" s="119"/>
      <c r="C149" s="165" t="s">
        <v>155</v>
      </c>
      <c r="D149" s="165" t="s">
        <v>185</v>
      </c>
      <c r="E149" s="166" t="s">
        <v>560</v>
      </c>
      <c r="F149" s="167" t="s">
        <v>561</v>
      </c>
      <c r="G149" s="168" t="s">
        <v>229</v>
      </c>
      <c r="H149" s="169">
        <v>47.838000000000001</v>
      </c>
      <c r="I149" s="169"/>
      <c r="J149" s="169">
        <f>ROUND(I149*H149,3)</f>
        <v>0</v>
      </c>
      <c r="K149" s="170"/>
      <c r="L149" s="171"/>
      <c r="M149" s="172" t="s">
        <v>1</v>
      </c>
      <c r="N149" s="173" t="s">
        <v>32</v>
      </c>
      <c r="O149" s="160">
        <v>0</v>
      </c>
      <c r="P149" s="160">
        <f>O149*H149</f>
        <v>0</v>
      </c>
      <c r="Q149" s="160">
        <v>1.0000000000000001E-5</v>
      </c>
      <c r="R149" s="160">
        <f>Q149*H149</f>
        <v>4.7838000000000004E-4</v>
      </c>
      <c r="S149" s="160">
        <v>0</v>
      </c>
      <c r="T149" s="161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196</v>
      </c>
      <c r="AT149" s="162" t="s">
        <v>185</v>
      </c>
      <c r="AU149" s="162" t="s">
        <v>116</v>
      </c>
      <c r="AY149" s="14" t="s">
        <v>133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4" t="s">
        <v>116</v>
      </c>
      <c r="BK149" s="164">
        <f>ROUND(I149*H149,3)</f>
        <v>0</v>
      </c>
      <c r="BL149" s="14" t="s">
        <v>166</v>
      </c>
      <c r="BM149" s="162" t="s">
        <v>562</v>
      </c>
    </row>
    <row r="150" spans="1:65" s="2" customFormat="1" ht="21.75" customHeight="1" x14ac:dyDescent="0.2">
      <c r="A150" s="26"/>
      <c r="B150" s="119"/>
      <c r="C150" s="152" t="s">
        <v>173</v>
      </c>
      <c r="D150" s="152" t="s">
        <v>135</v>
      </c>
      <c r="E150" s="153" t="s">
        <v>311</v>
      </c>
      <c r="F150" s="154" t="s">
        <v>312</v>
      </c>
      <c r="G150" s="155" t="s">
        <v>286</v>
      </c>
      <c r="H150" s="156">
        <v>2.3140000000000001</v>
      </c>
      <c r="I150" s="156"/>
      <c r="J150" s="156">
        <f>ROUND(I150*H150,3)</f>
        <v>0</v>
      </c>
      <c r="K150" s="157"/>
      <c r="L150" s="27"/>
      <c r="M150" s="158" t="s">
        <v>1</v>
      </c>
      <c r="N150" s="159" t="s">
        <v>32</v>
      </c>
      <c r="O150" s="160">
        <v>0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166</v>
      </c>
      <c r="AT150" s="162" t="s">
        <v>135</v>
      </c>
      <c r="AU150" s="162" t="s">
        <v>116</v>
      </c>
      <c r="AY150" s="14" t="s">
        <v>133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4" t="s">
        <v>116</v>
      </c>
      <c r="BK150" s="164">
        <f>ROUND(I150*H150,3)</f>
        <v>0</v>
      </c>
      <c r="BL150" s="14" t="s">
        <v>166</v>
      </c>
      <c r="BM150" s="162" t="s">
        <v>563</v>
      </c>
    </row>
    <row r="151" spans="1:65" s="12" customFormat="1" ht="22.9" customHeight="1" x14ac:dyDescent="0.2">
      <c r="B151" s="140"/>
      <c r="D151" s="141" t="s">
        <v>65</v>
      </c>
      <c r="E151" s="150" t="s">
        <v>564</v>
      </c>
      <c r="F151" s="150" t="s">
        <v>565</v>
      </c>
      <c r="J151" s="151">
        <f>BK151</f>
        <v>0</v>
      </c>
      <c r="L151" s="140"/>
      <c r="M151" s="144"/>
      <c r="N151" s="145"/>
      <c r="O151" s="145"/>
      <c r="P151" s="146">
        <f>SUM(P152:P165)</f>
        <v>14.312609</v>
      </c>
      <c r="Q151" s="145"/>
      <c r="R151" s="146">
        <f>SUM(R152:R165)</f>
        <v>1.4104999999999999E-2</v>
      </c>
      <c r="S151" s="145"/>
      <c r="T151" s="147">
        <f>SUM(T152:T165)</f>
        <v>4.0817999999999993E-2</v>
      </c>
      <c r="AR151" s="141" t="s">
        <v>116</v>
      </c>
      <c r="AT151" s="148" t="s">
        <v>65</v>
      </c>
      <c r="AU151" s="148" t="s">
        <v>74</v>
      </c>
      <c r="AY151" s="141" t="s">
        <v>133</v>
      </c>
      <c r="BK151" s="149">
        <f>SUM(BK152:BK165)</f>
        <v>0</v>
      </c>
    </row>
    <row r="152" spans="1:65" s="2" customFormat="1" ht="21.75" customHeight="1" x14ac:dyDescent="0.2">
      <c r="A152" s="26"/>
      <c r="B152" s="119"/>
      <c r="C152" s="152" t="s">
        <v>159</v>
      </c>
      <c r="D152" s="152" t="s">
        <v>135</v>
      </c>
      <c r="E152" s="153" t="s">
        <v>566</v>
      </c>
      <c r="F152" s="154" t="s">
        <v>567</v>
      </c>
      <c r="G152" s="155" t="s">
        <v>144</v>
      </c>
      <c r="H152" s="156">
        <v>2</v>
      </c>
      <c r="I152" s="156"/>
      <c r="J152" s="156">
        <f t="shared" ref="J152:J165" si="0">ROUND(I152*H152,3)</f>
        <v>0</v>
      </c>
      <c r="K152" s="157"/>
      <c r="L152" s="27"/>
      <c r="M152" s="158" t="s">
        <v>1</v>
      </c>
      <c r="N152" s="159" t="s">
        <v>32</v>
      </c>
      <c r="O152" s="160">
        <v>0.39640999999999998</v>
      </c>
      <c r="P152" s="160">
        <f t="shared" ref="P152:P165" si="1">O152*H152</f>
        <v>0.79281999999999997</v>
      </c>
      <c r="Q152" s="160">
        <v>1.3799999999999999E-3</v>
      </c>
      <c r="R152" s="160">
        <f t="shared" ref="R152:R165" si="2">Q152*H152</f>
        <v>2.7599999999999999E-3</v>
      </c>
      <c r="S152" s="160">
        <v>4.2000000000000002E-4</v>
      </c>
      <c r="T152" s="161">
        <f t="shared" ref="T152:T165" si="3">S152*H152</f>
        <v>8.4000000000000003E-4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166</v>
      </c>
      <c r="AT152" s="162" t="s">
        <v>135</v>
      </c>
      <c r="AU152" s="162" t="s">
        <v>116</v>
      </c>
      <c r="AY152" s="14" t="s">
        <v>133</v>
      </c>
      <c r="BE152" s="163">
        <f t="shared" ref="BE152:BE165" si="4">IF(N152="základná",J152,0)</f>
        <v>0</v>
      </c>
      <c r="BF152" s="163">
        <f t="shared" ref="BF152:BF165" si="5">IF(N152="znížená",J152,0)</f>
        <v>0</v>
      </c>
      <c r="BG152" s="163">
        <f t="shared" ref="BG152:BG165" si="6">IF(N152="zákl. prenesená",J152,0)</f>
        <v>0</v>
      </c>
      <c r="BH152" s="163">
        <f t="shared" ref="BH152:BH165" si="7">IF(N152="zníž. prenesená",J152,0)</f>
        <v>0</v>
      </c>
      <c r="BI152" s="163">
        <f t="shared" ref="BI152:BI165" si="8">IF(N152="nulová",J152,0)</f>
        <v>0</v>
      </c>
      <c r="BJ152" s="14" t="s">
        <v>116</v>
      </c>
      <c r="BK152" s="164">
        <f t="shared" ref="BK152:BK165" si="9">ROUND(I152*H152,3)</f>
        <v>0</v>
      </c>
      <c r="BL152" s="14" t="s">
        <v>166</v>
      </c>
      <c r="BM152" s="162" t="s">
        <v>568</v>
      </c>
    </row>
    <row r="153" spans="1:65" s="2" customFormat="1" ht="21.75" customHeight="1" x14ac:dyDescent="0.2">
      <c r="A153" s="26"/>
      <c r="B153" s="119"/>
      <c r="C153" s="152" t="s">
        <v>181</v>
      </c>
      <c r="D153" s="152" t="s">
        <v>135</v>
      </c>
      <c r="E153" s="153" t="s">
        <v>569</v>
      </c>
      <c r="F153" s="154" t="s">
        <v>570</v>
      </c>
      <c r="G153" s="155" t="s">
        <v>229</v>
      </c>
      <c r="H153" s="156">
        <v>4.9000000000000004</v>
      </c>
      <c r="I153" s="156"/>
      <c r="J153" s="156">
        <f t="shared" si="0"/>
        <v>0</v>
      </c>
      <c r="K153" s="157"/>
      <c r="L153" s="27"/>
      <c r="M153" s="158" t="s">
        <v>1</v>
      </c>
      <c r="N153" s="159" t="s">
        <v>32</v>
      </c>
      <c r="O153" s="160">
        <v>0.43930999999999998</v>
      </c>
      <c r="P153" s="160">
        <f t="shared" si="1"/>
        <v>2.1526190000000001</v>
      </c>
      <c r="Q153" s="160">
        <v>4.2999999999999999E-4</v>
      </c>
      <c r="R153" s="160">
        <f t="shared" si="2"/>
        <v>2.1069999999999999E-3</v>
      </c>
      <c r="S153" s="160">
        <v>0</v>
      </c>
      <c r="T153" s="161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166</v>
      </c>
      <c r="AT153" s="162" t="s">
        <v>135</v>
      </c>
      <c r="AU153" s="162" t="s">
        <v>116</v>
      </c>
      <c r="AY153" s="14" t="s">
        <v>133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4" t="s">
        <v>116</v>
      </c>
      <c r="BK153" s="164">
        <f t="shared" si="9"/>
        <v>0</v>
      </c>
      <c r="BL153" s="14" t="s">
        <v>166</v>
      </c>
      <c r="BM153" s="162" t="s">
        <v>571</v>
      </c>
    </row>
    <row r="154" spans="1:65" s="2" customFormat="1" ht="21.75" customHeight="1" x14ac:dyDescent="0.2">
      <c r="A154" s="26"/>
      <c r="B154" s="119"/>
      <c r="C154" s="152" t="s">
        <v>163</v>
      </c>
      <c r="D154" s="152" t="s">
        <v>135</v>
      </c>
      <c r="E154" s="153" t="s">
        <v>572</v>
      </c>
      <c r="F154" s="154" t="s">
        <v>573</v>
      </c>
      <c r="G154" s="155" t="s">
        <v>229</v>
      </c>
      <c r="H154" s="156">
        <v>5.2</v>
      </c>
      <c r="I154" s="156"/>
      <c r="J154" s="156">
        <f t="shared" si="0"/>
        <v>0</v>
      </c>
      <c r="K154" s="157"/>
      <c r="L154" s="27"/>
      <c r="M154" s="158" t="s">
        <v>1</v>
      </c>
      <c r="N154" s="159" t="s">
        <v>32</v>
      </c>
      <c r="O154" s="160">
        <v>0.49752000000000002</v>
      </c>
      <c r="P154" s="160">
        <f t="shared" si="1"/>
        <v>2.5871040000000001</v>
      </c>
      <c r="Q154" s="160">
        <v>4.6999999999999999E-4</v>
      </c>
      <c r="R154" s="160">
        <f t="shared" si="2"/>
        <v>2.444E-3</v>
      </c>
      <c r="S154" s="160">
        <v>0</v>
      </c>
      <c r="T154" s="161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166</v>
      </c>
      <c r="AT154" s="162" t="s">
        <v>135</v>
      </c>
      <c r="AU154" s="162" t="s">
        <v>116</v>
      </c>
      <c r="AY154" s="14" t="s">
        <v>133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4" t="s">
        <v>116</v>
      </c>
      <c r="BK154" s="164">
        <f t="shared" si="9"/>
        <v>0</v>
      </c>
      <c r="BL154" s="14" t="s">
        <v>166</v>
      </c>
      <c r="BM154" s="162" t="s">
        <v>574</v>
      </c>
    </row>
    <row r="155" spans="1:65" s="2" customFormat="1" ht="21.75" customHeight="1" x14ac:dyDescent="0.2">
      <c r="A155" s="26"/>
      <c r="B155" s="119"/>
      <c r="C155" s="152" t="s">
        <v>190</v>
      </c>
      <c r="D155" s="152" t="s">
        <v>135</v>
      </c>
      <c r="E155" s="153" t="s">
        <v>575</v>
      </c>
      <c r="F155" s="154" t="s">
        <v>576</v>
      </c>
      <c r="G155" s="155" t="s">
        <v>229</v>
      </c>
      <c r="H155" s="156">
        <v>4.4000000000000004</v>
      </c>
      <c r="I155" s="156"/>
      <c r="J155" s="156">
        <f t="shared" si="0"/>
        <v>0</v>
      </c>
      <c r="K155" s="157"/>
      <c r="L155" s="27"/>
      <c r="M155" s="158" t="s">
        <v>1</v>
      </c>
      <c r="N155" s="159" t="s">
        <v>32</v>
      </c>
      <c r="O155" s="160">
        <v>0.52885000000000004</v>
      </c>
      <c r="P155" s="160">
        <f t="shared" si="1"/>
        <v>2.3269400000000005</v>
      </c>
      <c r="Q155" s="160">
        <v>5.2999999999999998E-4</v>
      </c>
      <c r="R155" s="160">
        <f t="shared" si="2"/>
        <v>2.3320000000000003E-3</v>
      </c>
      <c r="S155" s="160">
        <v>0</v>
      </c>
      <c r="T155" s="161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166</v>
      </c>
      <c r="AT155" s="162" t="s">
        <v>135</v>
      </c>
      <c r="AU155" s="162" t="s">
        <v>116</v>
      </c>
      <c r="AY155" s="14" t="s">
        <v>133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4" t="s">
        <v>116</v>
      </c>
      <c r="BK155" s="164">
        <f t="shared" si="9"/>
        <v>0</v>
      </c>
      <c r="BL155" s="14" t="s">
        <v>166</v>
      </c>
      <c r="BM155" s="162" t="s">
        <v>577</v>
      </c>
    </row>
    <row r="156" spans="1:65" s="2" customFormat="1" ht="21.75" customHeight="1" x14ac:dyDescent="0.2">
      <c r="A156" s="26"/>
      <c r="B156" s="119"/>
      <c r="C156" s="152" t="s">
        <v>166</v>
      </c>
      <c r="D156" s="152" t="s">
        <v>135</v>
      </c>
      <c r="E156" s="153" t="s">
        <v>578</v>
      </c>
      <c r="F156" s="154" t="s">
        <v>579</v>
      </c>
      <c r="G156" s="155" t="s">
        <v>229</v>
      </c>
      <c r="H156" s="156">
        <v>4.5999999999999996</v>
      </c>
      <c r="I156" s="156"/>
      <c r="J156" s="156">
        <f t="shared" si="0"/>
        <v>0</v>
      </c>
      <c r="K156" s="157"/>
      <c r="L156" s="27"/>
      <c r="M156" s="158" t="s">
        <v>1</v>
      </c>
      <c r="N156" s="159" t="s">
        <v>32</v>
      </c>
      <c r="O156" s="160">
        <v>0.74721000000000004</v>
      </c>
      <c r="P156" s="160">
        <f t="shared" si="1"/>
        <v>3.4371659999999999</v>
      </c>
      <c r="Q156" s="160">
        <v>9.7000000000000005E-4</v>
      </c>
      <c r="R156" s="160">
        <f t="shared" si="2"/>
        <v>4.4619999999999998E-3</v>
      </c>
      <c r="S156" s="160">
        <v>0</v>
      </c>
      <c r="T156" s="161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2" t="s">
        <v>166</v>
      </c>
      <c r="AT156" s="162" t="s">
        <v>135</v>
      </c>
      <c r="AU156" s="162" t="s">
        <v>116</v>
      </c>
      <c r="AY156" s="14" t="s">
        <v>133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4" t="s">
        <v>116</v>
      </c>
      <c r="BK156" s="164">
        <f t="shared" si="9"/>
        <v>0</v>
      </c>
      <c r="BL156" s="14" t="s">
        <v>166</v>
      </c>
      <c r="BM156" s="162" t="s">
        <v>580</v>
      </c>
    </row>
    <row r="157" spans="1:65" s="2" customFormat="1" ht="33" customHeight="1" x14ac:dyDescent="0.2">
      <c r="A157" s="26"/>
      <c r="B157" s="119"/>
      <c r="C157" s="152" t="s">
        <v>197</v>
      </c>
      <c r="D157" s="152" t="s">
        <v>135</v>
      </c>
      <c r="E157" s="153" t="s">
        <v>581</v>
      </c>
      <c r="F157" s="154" t="s">
        <v>582</v>
      </c>
      <c r="G157" s="155" t="s">
        <v>229</v>
      </c>
      <c r="H157" s="156">
        <v>14.7</v>
      </c>
      <c r="I157" s="156"/>
      <c r="J157" s="156">
        <f t="shared" si="0"/>
        <v>0</v>
      </c>
      <c r="K157" s="157"/>
      <c r="L157" s="27"/>
      <c r="M157" s="158" t="s">
        <v>1</v>
      </c>
      <c r="N157" s="159" t="s">
        <v>32</v>
      </c>
      <c r="O157" s="160">
        <v>2.9000000000000001E-2</v>
      </c>
      <c r="P157" s="160">
        <f t="shared" si="1"/>
        <v>0.42630000000000001</v>
      </c>
      <c r="Q157" s="160">
        <v>0</v>
      </c>
      <c r="R157" s="160">
        <f t="shared" si="2"/>
        <v>0</v>
      </c>
      <c r="S157" s="160">
        <v>2.0999999999999999E-3</v>
      </c>
      <c r="T157" s="161">
        <f t="shared" si="3"/>
        <v>3.0869999999999998E-2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166</v>
      </c>
      <c r="AT157" s="162" t="s">
        <v>135</v>
      </c>
      <c r="AU157" s="162" t="s">
        <v>116</v>
      </c>
      <c r="AY157" s="14" t="s">
        <v>133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4" t="s">
        <v>116</v>
      </c>
      <c r="BK157" s="164">
        <f t="shared" si="9"/>
        <v>0</v>
      </c>
      <c r="BL157" s="14" t="s">
        <v>166</v>
      </c>
      <c r="BM157" s="162" t="s">
        <v>583</v>
      </c>
    </row>
    <row r="158" spans="1:65" s="2" customFormat="1" ht="33" customHeight="1" x14ac:dyDescent="0.2">
      <c r="A158" s="26"/>
      <c r="B158" s="119"/>
      <c r="C158" s="152" t="s">
        <v>170</v>
      </c>
      <c r="D158" s="152" t="s">
        <v>135</v>
      </c>
      <c r="E158" s="153" t="s">
        <v>584</v>
      </c>
      <c r="F158" s="154" t="s">
        <v>585</v>
      </c>
      <c r="G158" s="155" t="s">
        <v>229</v>
      </c>
      <c r="H158" s="156">
        <v>4.5999999999999996</v>
      </c>
      <c r="I158" s="156"/>
      <c r="J158" s="156">
        <f t="shared" si="0"/>
        <v>0</v>
      </c>
      <c r="K158" s="157"/>
      <c r="L158" s="27"/>
      <c r="M158" s="158" t="s">
        <v>1</v>
      </c>
      <c r="N158" s="159" t="s">
        <v>32</v>
      </c>
      <c r="O158" s="160">
        <v>7.8E-2</v>
      </c>
      <c r="P158" s="160">
        <f t="shared" si="1"/>
        <v>0.35879999999999995</v>
      </c>
      <c r="Q158" s="160">
        <v>0</v>
      </c>
      <c r="R158" s="160">
        <f t="shared" si="2"/>
        <v>0</v>
      </c>
      <c r="S158" s="160">
        <v>1.98E-3</v>
      </c>
      <c r="T158" s="161">
        <f t="shared" si="3"/>
        <v>9.1079999999999998E-3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166</v>
      </c>
      <c r="AT158" s="162" t="s">
        <v>135</v>
      </c>
      <c r="AU158" s="162" t="s">
        <v>116</v>
      </c>
      <c r="AY158" s="14" t="s">
        <v>133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4" t="s">
        <v>116</v>
      </c>
      <c r="BK158" s="164">
        <f t="shared" si="9"/>
        <v>0</v>
      </c>
      <c r="BL158" s="14" t="s">
        <v>166</v>
      </c>
      <c r="BM158" s="162" t="s">
        <v>586</v>
      </c>
    </row>
    <row r="159" spans="1:65" s="2" customFormat="1" ht="21.75" customHeight="1" x14ac:dyDescent="0.2">
      <c r="A159" s="26"/>
      <c r="B159" s="119"/>
      <c r="C159" s="152" t="s">
        <v>205</v>
      </c>
      <c r="D159" s="152" t="s">
        <v>135</v>
      </c>
      <c r="E159" s="153" t="s">
        <v>587</v>
      </c>
      <c r="F159" s="154" t="s">
        <v>588</v>
      </c>
      <c r="G159" s="155" t="s">
        <v>144</v>
      </c>
      <c r="H159" s="156">
        <v>3</v>
      </c>
      <c r="I159" s="156"/>
      <c r="J159" s="156">
        <f t="shared" si="0"/>
        <v>0</v>
      </c>
      <c r="K159" s="157"/>
      <c r="L159" s="27"/>
      <c r="M159" s="158" t="s">
        <v>1</v>
      </c>
      <c r="N159" s="159" t="s">
        <v>32</v>
      </c>
      <c r="O159" s="160">
        <v>0.16500000000000001</v>
      </c>
      <c r="P159" s="160">
        <f t="shared" si="1"/>
        <v>0.495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166</v>
      </c>
      <c r="AT159" s="162" t="s">
        <v>135</v>
      </c>
      <c r="AU159" s="162" t="s">
        <v>116</v>
      </c>
      <c r="AY159" s="14" t="s">
        <v>133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4" t="s">
        <v>116</v>
      </c>
      <c r="BK159" s="164">
        <f t="shared" si="9"/>
        <v>0</v>
      </c>
      <c r="BL159" s="14" t="s">
        <v>166</v>
      </c>
      <c r="BM159" s="162" t="s">
        <v>589</v>
      </c>
    </row>
    <row r="160" spans="1:65" s="2" customFormat="1" ht="21.75" customHeight="1" x14ac:dyDescent="0.2">
      <c r="A160" s="26"/>
      <c r="B160" s="119"/>
      <c r="C160" s="152" t="s">
        <v>7</v>
      </c>
      <c r="D160" s="152" t="s">
        <v>135</v>
      </c>
      <c r="E160" s="153" t="s">
        <v>590</v>
      </c>
      <c r="F160" s="154" t="s">
        <v>591</v>
      </c>
      <c r="G160" s="155" t="s">
        <v>144</v>
      </c>
      <c r="H160" s="156">
        <v>2</v>
      </c>
      <c r="I160" s="156"/>
      <c r="J160" s="156">
        <f t="shared" si="0"/>
        <v>0</v>
      </c>
      <c r="K160" s="157"/>
      <c r="L160" s="27"/>
      <c r="M160" s="158" t="s">
        <v>1</v>
      </c>
      <c r="N160" s="159" t="s">
        <v>32</v>
      </c>
      <c r="O160" s="160">
        <v>0.19400000000000001</v>
      </c>
      <c r="P160" s="160">
        <f t="shared" si="1"/>
        <v>0.38800000000000001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166</v>
      </c>
      <c r="AT160" s="162" t="s">
        <v>135</v>
      </c>
      <c r="AU160" s="162" t="s">
        <v>116</v>
      </c>
      <c r="AY160" s="14" t="s">
        <v>133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4" t="s">
        <v>116</v>
      </c>
      <c r="BK160" s="164">
        <f t="shared" si="9"/>
        <v>0</v>
      </c>
      <c r="BL160" s="14" t="s">
        <v>166</v>
      </c>
      <c r="BM160" s="162" t="s">
        <v>592</v>
      </c>
    </row>
    <row r="161" spans="1:65" s="2" customFormat="1" ht="21.75" customHeight="1" x14ac:dyDescent="0.2">
      <c r="A161" s="26"/>
      <c r="B161" s="119"/>
      <c r="C161" s="152" t="s">
        <v>212</v>
      </c>
      <c r="D161" s="152" t="s">
        <v>135</v>
      </c>
      <c r="E161" s="153" t="s">
        <v>593</v>
      </c>
      <c r="F161" s="154" t="s">
        <v>594</v>
      </c>
      <c r="G161" s="155" t="s">
        <v>144</v>
      </c>
      <c r="H161" s="156">
        <v>1</v>
      </c>
      <c r="I161" s="156"/>
      <c r="J161" s="156">
        <f t="shared" si="0"/>
        <v>0</v>
      </c>
      <c r="K161" s="157"/>
      <c r="L161" s="27"/>
      <c r="M161" s="158" t="s">
        <v>1</v>
      </c>
      <c r="N161" s="159" t="s">
        <v>32</v>
      </c>
      <c r="O161" s="160">
        <v>0.19900000000000001</v>
      </c>
      <c r="P161" s="160">
        <f t="shared" si="1"/>
        <v>0.19900000000000001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166</v>
      </c>
      <c r="AT161" s="162" t="s">
        <v>135</v>
      </c>
      <c r="AU161" s="162" t="s">
        <v>116</v>
      </c>
      <c r="AY161" s="14" t="s">
        <v>133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4" t="s">
        <v>116</v>
      </c>
      <c r="BK161" s="164">
        <f t="shared" si="9"/>
        <v>0</v>
      </c>
      <c r="BL161" s="14" t="s">
        <v>166</v>
      </c>
      <c r="BM161" s="162" t="s">
        <v>595</v>
      </c>
    </row>
    <row r="162" spans="1:65" s="2" customFormat="1" ht="21.75" customHeight="1" x14ac:dyDescent="0.2">
      <c r="A162" s="26"/>
      <c r="B162" s="119"/>
      <c r="C162" s="152" t="s">
        <v>176</v>
      </c>
      <c r="D162" s="152" t="s">
        <v>135</v>
      </c>
      <c r="E162" s="153" t="s">
        <v>596</v>
      </c>
      <c r="F162" s="154" t="s">
        <v>597</v>
      </c>
      <c r="G162" s="155" t="s">
        <v>144</v>
      </c>
      <c r="H162" s="156">
        <v>1</v>
      </c>
      <c r="I162" s="156"/>
      <c r="J162" s="156">
        <f t="shared" si="0"/>
        <v>0</v>
      </c>
      <c r="K162" s="157"/>
      <c r="L162" s="27"/>
      <c r="M162" s="158" t="s">
        <v>1</v>
      </c>
      <c r="N162" s="159" t="s">
        <v>32</v>
      </c>
      <c r="O162" s="160">
        <v>0.24399999999999999</v>
      </c>
      <c r="P162" s="160">
        <f t="shared" si="1"/>
        <v>0.24399999999999999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166</v>
      </c>
      <c r="AT162" s="162" t="s">
        <v>135</v>
      </c>
      <c r="AU162" s="162" t="s">
        <v>116</v>
      </c>
      <c r="AY162" s="14" t="s">
        <v>133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4" t="s">
        <v>116</v>
      </c>
      <c r="BK162" s="164">
        <f t="shared" si="9"/>
        <v>0</v>
      </c>
      <c r="BL162" s="14" t="s">
        <v>166</v>
      </c>
      <c r="BM162" s="162" t="s">
        <v>598</v>
      </c>
    </row>
    <row r="163" spans="1:65" s="2" customFormat="1" ht="21.75" customHeight="1" x14ac:dyDescent="0.2">
      <c r="A163" s="26"/>
      <c r="B163" s="119"/>
      <c r="C163" s="152" t="s">
        <v>219</v>
      </c>
      <c r="D163" s="152" t="s">
        <v>135</v>
      </c>
      <c r="E163" s="153" t="s">
        <v>599</v>
      </c>
      <c r="F163" s="154" t="s">
        <v>600</v>
      </c>
      <c r="G163" s="155" t="s">
        <v>229</v>
      </c>
      <c r="H163" s="156">
        <v>19.100000000000001</v>
      </c>
      <c r="I163" s="156"/>
      <c r="J163" s="156">
        <f t="shared" si="0"/>
        <v>0</v>
      </c>
      <c r="K163" s="157"/>
      <c r="L163" s="27"/>
      <c r="M163" s="158" t="s">
        <v>1</v>
      </c>
      <c r="N163" s="159" t="s">
        <v>32</v>
      </c>
      <c r="O163" s="160">
        <v>4.4999999999999998E-2</v>
      </c>
      <c r="P163" s="160">
        <f t="shared" si="1"/>
        <v>0.85950000000000004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166</v>
      </c>
      <c r="AT163" s="162" t="s">
        <v>135</v>
      </c>
      <c r="AU163" s="162" t="s">
        <v>116</v>
      </c>
      <c r="AY163" s="14" t="s">
        <v>133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4" t="s">
        <v>116</v>
      </c>
      <c r="BK163" s="164">
        <f t="shared" si="9"/>
        <v>0</v>
      </c>
      <c r="BL163" s="14" t="s">
        <v>166</v>
      </c>
      <c r="BM163" s="162" t="s">
        <v>601</v>
      </c>
    </row>
    <row r="164" spans="1:65" s="2" customFormat="1" ht="33" customHeight="1" x14ac:dyDescent="0.2">
      <c r="A164" s="26"/>
      <c r="B164" s="119"/>
      <c r="C164" s="152" t="s">
        <v>180</v>
      </c>
      <c r="D164" s="152" t="s">
        <v>135</v>
      </c>
      <c r="E164" s="153" t="s">
        <v>602</v>
      </c>
      <c r="F164" s="154" t="s">
        <v>603</v>
      </c>
      <c r="G164" s="155" t="s">
        <v>179</v>
      </c>
      <c r="H164" s="156">
        <v>1.4E-2</v>
      </c>
      <c r="I164" s="156"/>
      <c r="J164" s="156">
        <f t="shared" si="0"/>
        <v>0</v>
      </c>
      <c r="K164" s="157"/>
      <c r="L164" s="27"/>
      <c r="M164" s="158" t="s">
        <v>1</v>
      </c>
      <c r="N164" s="159" t="s">
        <v>32</v>
      </c>
      <c r="O164" s="160">
        <v>3.24</v>
      </c>
      <c r="P164" s="160">
        <f t="shared" si="1"/>
        <v>4.5360000000000004E-2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166</v>
      </c>
      <c r="AT164" s="162" t="s">
        <v>135</v>
      </c>
      <c r="AU164" s="162" t="s">
        <v>116</v>
      </c>
      <c r="AY164" s="14" t="s">
        <v>133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4" t="s">
        <v>116</v>
      </c>
      <c r="BK164" s="164">
        <f t="shared" si="9"/>
        <v>0</v>
      </c>
      <c r="BL164" s="14" t="s">
        <v>166</v>
      </c>
      <c r="BM164" s="162" t="s">
        <v>604</v>
      </c>
    </row>
    <row r="165" spans="1:65" s="2" customFormat="1" ht="21.75" customHeight="1" x14ac:dyDescent="0.2">
      <c r="A165" s="26"/>
      <c r="B165" s="119"/>
      <c r="C165" s="152" t="s">
        <v>226</v>
      </c>
      <c r="D165" s="152" t="s">
        <v>135</v>
      </c>
      <c r="E165" s="153" t="s">
        <v>605</v>
      </c>
      <c r="F165" s="154" t="s">
        <v>606</v>
      </c>
      <c r="G165" s="155" t="s">
        <v>286</v>
      </c>
      <c r="H165" s="156">
        <v>3.919</v>
      </c>
      <c r="I165" s="156"/>
      <c r="J165" s="156">
        <f t="shared" si="0"/>
        <v>0</v>
      </c>
      <c r="K165" s="157"/>
      <c r="L165" s="27"/>
      <c r="M165" s="158" t="s">
        <v>1</v>
      </c>
      <c r="N165" s="159" t="s">
        <v>32</v>
      </c>
      <c r="O165" s="160">
        <v>0</v>
      </c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166</v>
      </c>
      <c r="AT165" s="162" t="s">
        <v>135</v>
      </c>
      <c r="AU165" s="162" t="s">
        <v>116</v>
      </c>
      <c r="AY165" s="14" t="s">
        <v>133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4" t="s">
        <v>116</v>
      </c>
      <c r="BK165" s="164">
        <f t="shared" si="9"/>
        <v>0</v>
      </c>
      <c r="BL165" s="14" t="s">
        <v>166</v>
      </c>
      <c r="BM165" s="162" t="s">
        <v>607</v>
      </c>
    </row>
    <row r="166" spans="1:65" s="12" customFormat="1" ht="22.9" customHeight="1" x14ac:dyDescent="0.2">
      <c r="B166" s="140"/>
      <c r="D166" s="141" t="s">
        <v>65</v>
      </c>
      <c r="E166" s="150" t="s">
        <v>608</v>
      </c>
      <c r="F166" s="150" t="s">
        <v>609</v>
      </c>
      <c r="J166" s="151">
        <f>BK166</f>
        <v>0</v>
      </c>
      <c r="L166" s="140"/>
      <c r="M166" s="144"/>
      <c r="N166" s="145"/>
      <c r="O166" s="145"/>
      <c r="P166" s="146">
        <f>SUM(P167:P181)</f>
        <v>41.101229999999994</v>
      </c>
      <c r="Q166" s="145"/>
      <c r="R166" s="146">
        <f>SUM(R167:R181)</f>
        <v>4.3610999999999997E-2</v>
      </c>
      <c r="S166" s="145"/>
      <c r="T166" s="147">
        <f>SUM(T167:T181)</f>
        <v>9.9897E-2</v>
      </c>
      <c r="AR166" s="141" t="s">
        <v>116</v>
      </c>
      <c r="AT166" s="148" t="s">
        <v>65</v>
      </c>
      <c r="AU166" s="148" t="s">
        <v>74</v>
      </c>
      <c r="AY166" s="141" t="s">
        <v>133</v>
      </c>
      <c r="BK166" s="149">
        <f>SUM(BK167:BK181)</f>
        <v>0</v>
      </c>
    </row>
    <row r="167" spans="1:65" s="2" customFormat="1" ht="21.75" customHeight="1" x14ac:dyDescent="0.2">
      <c r="A167" s="26"/>
      <c r="B167" s="119"/>
      <c r="C167" s="152" t="s">
        <v>184</v>
      </c>
      <c r="D167" s="152" t="s">
        <v>135</v>
      </c>
      <c r="E167" s="153" t="s">
        <v>610</v>
      </c>
      <c r="F167" s="154" t="s">
        <v>611</v>
      </c>
      <c r="G167" s="155" t="s">
        <v>229</v>
      </c>
      <c r="H167" s="156">
        <v>46.9</v>
      </c>
      <c r="I167" s="156"/>
      <c r="J167" s="156">
        <f t="shared" ref="J167:J181" si="10">ROUND(I167*H167,3)</f>
        <v>0</v>
      </c>
      <c r="K167" s="157"/>
      <c r="L167" s="27"/>
      <c r="M167" s="158" t="s">
        <v>1</v>
      </c>
      <c r="N167" s="159" t="s">
        <v>32</v>
      </c>
      <c r="O167" s="160">
        <v>0.16400000000000001</v>
      </c>
      <c r="P167" s="160">
        <f t="shared" ref="P167:P181" si="11">O167*H167</f>
        <v>7.6916000000000002</v>
      </c>
      <c r="Q167" s="160">
        <v>0</v>
      </c>
      <c r="R167" s="160">
        <f t="shared" ref="R167:R181" si="12">Q167*H167</f>
        <v>0</v>
      </c>
      <c r="S167" s="160">
        <v>2.1299999999999999E-3</v>
      </c>
      <c r="T167" s="161">
        <f t="shared" ref="T167:T181" si="13">S167*H167</f>
        <v>9.9897E-2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166</v>
      </c>
      <c r="AT167" s="162" t="s">
        <v>135</v>
      </c>
      <c r="AU167" s="162" t="s">
        <v>116</v>
      </c>
      <c r="AY167" s="14" t="s">
        <v>133</v>
      </c>
      <c r="BE167" s="163">
        <f t="shared" ref="BE167:BE181" si="14">IF(N167="základná",J167,0)</f>
        <v>0</v>
      </c>
      <c r="BF167" s="163">
        <f t="shared" ref="BF167:BF181" si="15">IF(N167="znížená",J167,0)</f>
        <v>0</v>
      </c>
      <c r="BG167" s="163">
        <f t="shared" ref="BG167:BG181" si="16">IF(N167="zákl. prenesená",J167,0)</f>
        <v>0</v>
      </c>
      <c r="BH167" s="163">
        <f t="shared" ref="BH167:BH181" si="17">IF(N167="zníž. prenesená",J167,0)</f>
        <v>0</v>
      </c>
      <c r="BI167" s="163">
        <f t="shared" ref="BI167:BI181" si="18">IF(N167="nulová",J167,0)</f>
        <v>0</v>
      </c>
      <c r="BJ167" s="14" t="s">
        <v>116</v>
      </c>
      <c r="BK167" s="164">
        <f t="shared" ref="BK167:BK181" si="19">ROUND(I167*H167,3)</f>
        <v>0</v>
      </c>
      <c r="BL167" s="14" t="s">
        <v>166</v>
      </c>
      <c r="BM167" s="162" t="s">
        <v>612</v>
      </c>
    </row>
    <row r="168" spans="1:65" s="2" customFormat="1" ht="16.5" customHeight="1" x14ac:dyDescent="0.2">
      <c r="A168" s="26"/>
      <c r="B168" s="119"/>
      <c r="C168" s="152" t="s">
        <v>234</v>
      </c>
      <c r="D168" s="152" t="s">
        <v>135</v>
      </c>
      <c r="E168" s="153" t="s">
        <v>613</v>
      </c>
      <c r="F168" s="154" t="s">
        <v>614</v>
      </c>
      <c r="G168" s="155" t="s">
        <v>229</v>
      </c>
      <c r="H168" s="156">
        <v>46.9</v>
      </c>
      <c r="I168" s="156"/>
      <c r="J168" s="156">
        <f t="shared" si="10"/>
        <v>0</v>
      </c>
      <c r="K168" s="157"/>
      <c r="L168" s="27"/>
      <c r="M168" s="158" t="s">
        <v>1</v>
      </c>
      <c r="N168" s="159" t="s">
        <v>32</v>
      </c>
      <c r="O168" s="160">
        <v>0.20755999999999999</v>
      </c>
      <c r="P168" s="160">
        <f t="shared" si="11"/>
        <v>9.7345639999999989</v>
      </c>
      <c r="Q168" s="160">
        <v>2.9E-4</v>
      </c>
      <c r="R168" s="160">
        <f t="shared" si="12"/>
        <v>1.3601E-2</v>
      </c>
      <c r="S168" s="160">
        <v>0</v>
      </c>
      <c r="T168" s="161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166</v>
      </c>
      <c r="AT168" s="162" t="s">
        <v>135</v>
      </c>
      <c r="AU168" s="162" t="s">
        <v>116</v>
      </c>
      <c r="AY168" s="14" t="s">
        <v>133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4" t="s">
        <v>116</v>
      </c>
      <c r="BK168" s="164">
        <f t="shared" si="19"/>
        <v>0</v>
      </c>
      <c r="BL168" s="14" t="s">
        <v>166</v>
      </c>
      <c r="BM168" s="162" t="s">
        <v>615</v>
      </c>
    </row>
    <row r="169" spans="1:65" s="2" customFormat="1" ht="21.75" customHeight="1" x14ac:dyDescent="0.2">
      <c r="A169" s="26"/>
      <c r="B169" s="119"/>
      <c r="C169" s="152" t="s">
        <v>189</v>
      </c>
      <c r="D169" s="152" t="s">
        <v>135</v>
      </c>
      <c r="E169" s="153" t="s">
        <v>616</v>
      </c>
      <c r="F169" s="154" t="s">
        <v>617</v>
      </c>
      <c r="G169" s="155" t="s">
        <v>618</v>
      </c>
      <c r="H169" s="156">
        <v>1</v>
      </c>
      <c r="I169" s="156"/>
      <c r="J169" s="156">
        <f t="shared" si="10"/>
        <v>0</v>
      </c>
      <c r="K169" s="157"/>
      <c r="L169" s="27"/>
      <c r="M169" s="158" t="s">
        <v>1</v>
      </c>
      <c r="N169" s="159" t="s">
        <v>32</v>
      </c>
      <c r="O169" s="160">
        <v>1.6952</v>
      </c>
      <c r="P169" s="160">
        <f t="shared" si="11"/>
        <v>1.6952</v>
      </c>
      <c r="Q169" s="160">
        <v>5.2500000000000003E-3</v>
      </c>
      <c r="R169" s="160">
        <f t="shared" si="12"/>
        <v>5.2500000000000003E-3</v>
      </c>
      <c r="S169" s="160">
        <v>0</v>
      </c>
      <c r="T169" s="161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166</v>
      </c>
      <c r="AT169" s="162" t="s">
        <v>135</v>
      </c>
      <c r="AU169" s="162" t="s">
        <v>116</v>
      </c>
      <c r="AY169" s="14" t="s">
        <v>133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4" t="s">
        <v>116</v>
      </c>
      <c r="BK169" s="164">
        <f t="shared" si="19"/>
        <v>0</v>
      </c>
      <c r="BL169" s="14" t="s">
        <v>166</v>
      </c>
      <c r="BM169" s="162" t="s">
        <v>619</v>
      </c>
    </row>
    <row r="170" spans="1:65" s="2" customFormat="1" ht="21.75" customHeight="1" x14ac:dyDescent="0.2">
      <c r="A170" s="26"/>
      <c r="B170" s="119"/>
      <c r="C170" s="152" t="s">
        <v>241</v>
      </c>
      <c r="D170" s="152" t="s">
        <v>135</v>
      </c>
      <c r="E170" s="153" t="s">
        <v>620</v>
      </c>
      <c r="F170" s="154" t="s">
        <v>621</v>
      </c>
      <c r="G170" s="155" t="s">
        <v>144</v>
      </c>
      <c r="H170" s="156">
        <v>14</v>
      </c>
      <c r="I170" s="156"/>
      <c r="J170" s="156">
        <f t="shared" si="10"/>
        <v>0</v>
      </c>
      <c r="K170" s="157"/>
      <c r="L170" s="27"/>
      <c r="M170" s="158" t="s">
        <v>1</v>
      </c>
      <c r="N170" s="159" t="s">
        <v>32</v>
      </c>
      <c r="O170" s="160">
        <v>0.2177</v>
      </c>
      <c r="P170" s="160">
        <f t="shared" si="11"/>
        <v>3.0478000000000001</v>
      </c>
      <c r="Q170" s="160">
        <v>1.2999999999999999E-4</v>
      </c>
      <c r="R170" s="160">
        <f t="shared" si="12"/>
        <v>1.8199999999999998E-3</v>
      </c>
      <c r="S170" s="160">
        <v>0</v>
      </c>
      <c r="T170" s="161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166</v>
      </c>
      <c r="AT170" s="162" t="s">
        <v>135</v>
      </c>
      <c r="AU170" s="162" t="s">
        <v>116</v>
      </c>
      <c r="AY170" s="14" t="s">
        <v>133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4" t="s">
        <v>116</v>
      </c>
      <c r="BK170" s="164">
        <f t="shared" si="19"/>
        <v>0</v>
      </c>
      <c r="BL170" s="14" t="s">
        <v>166</v>
      </c>
      <c r="BM170" s="162" t="s">
        <v>622</v>
      </c>
    </row>
    <row r="171" spans="1:65" s="2" customFormat="1" ht="21.75" customHeight="1" x14ac:dyDescent="0.2">
      <c r="A171" s="26"/>
      <c r="B171" s="119"/>
      <c r="C171" s="165" t="s">
        <v>193</v>
      </c>
      <c r="D171" s="165" t="s">
        <v>185</v>
      </c>
      <c r="E171" s="166" t="s">
        <v>623</v>
      </c>
      <c r="F171" s="167" t="s">
        <v>624</v>
      </c>
      <c r="G171" s="168" t="s">
        <v>144</v>
      </c>
      <c r="H171" s="169">
        <v>14</v>
      </c>
      <c r="I171" s="169"/>
      <c r="J171" s="169">
        <f t="shared" si="10"/>
        <v>0</v>
      </c>
      <c r="K171" s="170"/>
      <c r="L171" s="171"/>
      <c r="M171" s="172" t="s">
        <v>1</v>
      </c>
      <c r="N171" s="173" t="s">
        <v>32</v>
      </c>
      <c r="O171" s="160">
        <v>0</v>
      </c>
      <c r="P171" s="160">
        <f t="shared" si="11"/>
        <v>0</v>
      </c>
      <c r="Q171" s="160">
        <v>6.0000000000000002E-5</v>
      </c>
      <c r="R171" s="160">
        <f t="shared" si="12"/>
        <v>8.4000000000000003E-4</v>
      </c>
      <c r="S171" s="160">
        <v>0</v>
      </c>
      <c r="T171" s="161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2" t="s">
        <v>196</v>
      </c>
      <c r="AT171" s="162" t="s">
        <v>185</v>
      </c>
      <c r="AU171" s="162" t="s">
        <v>116</v>
      </c>
      <c r="AY171" s="14" t="s">
        <v>133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4" t="s">
        <v>116</v>
      </c>
      <c r="BK171" s="164">
        <f t="shared" si="19"/>
        <v>0</v>
      </c>
      <c r="BL171" s="14" t="s">
        <v>166</v>
      </c>
      <c r="BM171" s="162" t="s">
        <v>625</v>
      </c>
    </row>
    <row r="172" spans="1:65" s="2" customFormat="1" ht="21.75" customHeight="1" x14ac:dyDescent="0.2">
      <c r="A172" s="26"/>
      <c r="B172" s="119"/>
      <c r="C172" s="152" t="s">
        <v>250</v>
      </c>
      <c r="D172" s="152" t="s">
        <v>135</v>
      </c>
      <c r="E172" s="153" t="s">
        <v>626</v>
      </c>
      <c r="F172" s="154" t="s">
        <v>627</v>
      </c>
      <c r="G172" s="155" t="s">
        <v>628</v>
      </c>
      <c r="H172" s="156">
        <v>8</v>
      </c>
      <c r="I172" s="156"/>
      <c r="J172" s="156">
        <f t="shared" si="10"/>
        <v>0</v>
      </c>
      <c r="K172" s="157"/>
      <c r="L172" s="27"/>
      <c r="M172" s="158" t="s">
        <v>1</v>
      </c>
      <c r="N172" s="159" t="s">
        <v>32</v>
      </c>
      <c r="O172" s="160">
        <v>0.43440000000000001</v>
      </c>
      <c r="P172" s="160">
        <f t="shared" si="11"/>
        <v>3.4752000000000001</v>
      </c>
      <c r="Q172" s="160">
        <v>2.5999999999999998E-4</v>
      </c>
      <c r="R172" s="160">
        <f t="shared" si="12"/>
        <v>2.0799999999999998E-3</v>
      </c>
      <c r="S172" s="160">
        <v>0</v>
      </c>
      <c r="T172" s="161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166</v>
      </c>
      <c r="AT172" s="162" t="s">
        <v>135</v>
      </c>
      <c r="AU172" s="162" t="s">
        <v>116</v>
      </c>
      <c r="AY172" s="14" t="s">
        <v>133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4" t="s">
        <v>116</v>
      </c>
      <c r="BK172" s="164">
        <f t="shared" si="19"/>
        <v>0</v>
      </c>
      <c r="BL172" s="14" t="s">
        <v>166</v>
      </c>
      <c r="BM172" s="162" t="s">
        <v>629</v>
      </c>
    </row>
    <row r="173" spans="1:65" s="2" customFormat="1" ht="21.75" customHeight="1" x14ac:dyDescent="0.2">
      <c r="A173" s="26"/>
      <c r="B173" s="119"/>
      <c r="C173" s="165" t="s">
        <v>196</v>
      </c>
      <c r="D173" s="165" t="s">
        <v>185</v>
      </c>
      <c r="E173" s="166" t="s">
        <v>630</v>
      </c>
      <c r="F173" s="167" t="s">
        <v>631</v>
      </c>
      <c r="G173" s="168" t="s">
        <v>144</v>
      </c>
      <c r="H173" s="169">
        <v>8</v>
      </c>
      <c r="I173" s="169"/>
      <c r="J173" s="169">
        <f t="shared" si="10"/>
        <v>0</v>
      </c>
      <c r="K173" s="170"/>
      <c r="L173" s="171"/>
      <c r="M173" s="172" t="s">
        <v>1</v>
      </c>
      <c r="N173" s="173" t="s">
        <v>32</v>
      </c>
      <c r="O173" s="160">
        <v>0</v>
      </c>
      <c r="P173" s="160">
        <f t="shared" si="11"/>
        <v>0</v>
      </c>
      <c r="Q173" s="160">
        <v>6.9999999999999994E-5</v>
      </c>
      <c r="R173" s="160">
        <f t="shared" si="12"/>
        <v>5.5999999999999995E-4</v>
      </c>
      <c r="S173" s="160">
        <v>0</v>
      </c>
      <c r="T173" s="161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196</v>
      </c>
      <c r="AT173" s="162" t="s">
        <v>185</v>
      </c>
      <c r="AU173" s="162" t="s">
        <v>116</v>
      </c>
      <c r="AY173" s="14" t="s">
        <v>133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4" t="s">
        <v>116</v>
      </c>
      <c r="BK173" s="164">
        <f t="shared" si="19"/>
        <v>0</v>
      </c>
      <c r="BL173" s="14" t="s">
        <v>166</v>
      </c>
      <c r="BM173" s="162" t="s">
        <v>632</v>
      </c>
    </row>
    <row r="174" spans="1:65" s="2" customFormat="1" ht="16.5" customHeight="1" x14ac:dyDescent="0.2">
      <c r="A174" s="26"/>
      <c r="B174" s="119"/>
      <c r="C174" s="152" t="s">
        <v>261</v>
      </c>
      <c r="D174" s="152" t="s">
        <v>135</v>
      </c>
      <c r="E174" s="153" t="s">
        <v>633</v>
      </c>
      <c r="F174" s="154" t="s">
        <v>634</v>
      </c>
      <c r="G174" s="155" t="s">
        <v>144</v>
      </c>
      <c r="H174" s="156">
        <v>35</v>
      </c>
      <c r="I174" s="156"/>
      <c r="J174" s="156">
        <f t="shared" si="10"/>
        <v>0</v>
      </c>
      <c r="K174" s="157"/>
      <c r="L174" s="27"/>
      <c r="M174" s="158" t="s">
        <v>1</v>
      </c>
      <c r="N174" s="159" t="s">
        <v>32</v>
      </c>
      <c r="O174" s="160">
        <v>0.12531999999999999</v>
      </c>
      <c r="P174" s="160">
        <f t="shared" si="11"/>
        <v>4.3861999999999997</v>
      </c>
      <c r="Q174" s="160">
        <v>2.0000000000000002E-5</v>
      </c>
      <c r="R174" s="160">
        <f t="shared" si="12"/>
        <v>7.000000000000001E-4</v>
      </c>
      <c r="S174" s="160">
        <v>0</v>
      </c>
      <c r="T174" s="161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166</v>
      </c>
      <c r="AT174" s="162" t="s">
        <v>135</v>
      </c>
      <c r="AU174" s="162" t="s">
        <v>116</v>
      </c>
      <c r="AY174" s="14" t="s">
        <v>133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4" t="s">
        <v>116</v>
      </c>
      <c r="BK174" s="164">
        <f t="shared" si="19"/>
        <v>0</v>
      </c>
      <c r="BL174" s="14" t="s">
        <v>166</v>
      </c>
      <c r="BM174" s="162" t="s">
        <v>635</v>
      </c>
    </row>
    <row r="175" spans="1:65" s="2" customFormat="1" ht="16.5" customHeight="1" x14ac:dyDescent="0.2">
      <c r="A175" s="26"/>
      <c r="B175" s="119"/>
      <c r="C175" s="165" t="s">
        <v>200</v>
      </c>
      <c r="D175" s="165" t="s">
        <v>185</v>
      </c>
      <c r="E175" s="166" t="s">
        <v>636</v>
      </c>
      <c r="F175" s="167" t="s">
        <v>637</v>
      </c>
      <c r="G175" s="168" t="s">
        <v>638</v>
      </c>
      <c r="H175" s="169">
        <v>14</v>
      </c>
      <c r="I175" s="169"/>
      <c r="J175" s="169">
        <f t="shared" si="10"/>
        <v>0</v>
      </c>
      <c r="K175" s="170"/>
      <c r="L175" s="171"/>
      <c r="M175" s="172" t="s">
        <v>1</v>
      </c>
      <c r="N175" s="173" t="s">
        <v>32</v>
      </c>
      <c r="O175" s="160">
        <v>0</v>
      </c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2" t="s">
        <v>196</v>
      </c>
      <c r="AT175" s="162" t="s">
        <v>185</v>
      </c>
      <c r="AU175" s="162" t="s">
        <v>116</v>
      </c>
      <c r="AY175" s="14" t="s">
        <v>133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4" t="s">
        <v>116</v>
      </c>
      <c r="BK175" s="164">
        <f t="shared" si="19"/>
        <v>0</v>
      </c>
      <c r="BL175" s="14" t="s">
        <v>166</v>
      </c>
      <c r="BM175" s="162" t="s">
        <v>639</v>
      </c>
    </row>
    <row r="176" spans="1:65" s="2" customFormat="1" ht="16.5" customHeight="1" x14ac:dyDescent="0.2">
      <c r="A176" s="26"/>
      <c r="B176" s="119"/>
      <c r="C176" s="165" t="s">
        <v>269</v>
      </c>
      <c r="D176" s="165" t="s">
        <v>185</v>
      </c>
      <c r="E176" s="166" t="s">
        <v>640</v>
      </c>
      <c r="F176" s="167" t="s">
        <v>641</v>
      </c>
      <c r="G176" s="168" t="s">
        <v>638</v>
      </c>
      <c r="H176" s="169">
        <v>7</v>
      </c>
      <c r="I176" s="169"/>
      <c r="J176" s="169">
        <f t="shared" si="10"/>
        <v>0</v>
      </c>
      <c r="K176" s="170"/>
      <c r="L176" s="171"/>
      <c r="M176" s="172" t="s">
        <v>1</v>
      </c>
      <c r="N176" s="173" t="s">
        <v>32</v>
      </c>
      <c r="O176" s="160">
        <v>0</v>
      </c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196</v>
      </c>
      <c r="AT176" s="162" t="s">
        <v>185</v>
      </c>
      <c r="AU176" s="162" t="s">
        <v>116</v>
      </c>
      <c r="AY176" s="14" t="s">
        <v>133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4" t="s">
        <v>116</v>
      </c>
      <c r="BK176" s="164">
        <f t="shared" si="19"/>
        <v>0</v>
      </c>
      <c r="BL176" s="14" t="s">
        <v>166</v>
      </c>
      <c r="BM176" s="162" t="s">
        <v>642</v>
      </c>
    </row>
    <row r="177" spans="1:65" s="2" customFormat="1" ht="16.5" customHeight="1" x14ac:dyDescent="0.2">
      <c r="A177" s="26"/>
      <c r="B177" s="119"/>
      <c r="C177" s="165" t="s">
        <v>203</v>
      </c>
      <c r="D177" s="165" t="s">
        <v>185</v>
      </c>
      <c r="E177" s="166" t="s">
        <v>643</v>
      </c>
      <c r="F177" s="167" t="s">
        <v>644</v>
      </c>
      <c r="G177" s="168" t="s">
        <v>638</v>
      </c>
      <c r="H177" s="169">
        <v>14</v>
      </c>
      <c r="I177" s="169"/>
      <c r="J177" s="169">
        <f t="shared" si="10"/>
        <v>0</v>
      </c>
      <c r="K177" s="170"/>
      <c r="L177" s="171"/>
      <c r="M177" s="172" t="s">
        <v>1</v>
      </c>
      <c r="N177" s="173" t="s">
        <v>32</v>
      </c>
      <c r="O177" s="160">
        <v>0</v>
      </c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196</v>
      </c>
      <c r="AT177" s="162" t="s">
        <v>185</v>
      </c>
      <c r="AU177" s="162" t="s">
        <v>116</v>
      </c>
      <c r="AY177" s="14" t="s">
        <v>133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4" t="s">
        <v>116</v>
      </c>
      <c r="BK177" s="164">
        <f t="shared" si="19"/>
        <v>0</v>
      </c>
      <c r="BL177" s="14" t="s">
        <v>166</v>
      </c>
      <c r="BM177" s="162" t="s">
        <v>645</v>
      </c>
    </row>
    <row r="178" spans="1:65" s="2" customFormat="1" ht="16.5" customHeight="1" x14ac:dyDescent="0.2">
      <c r="A178" s="26"/>
      <c r="B178" s="119"/>
      <c r="C178" s="152" t="s">
        <v>276</v>
      </c>
      <c r="D178" s="152" t="s">
        <v>135</v>
      </c>
      <c r="E178" s="153" t="s">
        <v>646</v>
      </c>
      <c r="F178" s="154" t="s">
        <v>647</v>
      </c>
      <c r="G178" s="155" t="s">
        <v>229</v>
      </c>
      <c r="H178" s="156">
        <v>46.9</v>
      </c>
      <c r="I178" s="156"/>
      <c r="J178" s="156">
        <f t="shared" si="10"/>
        <v>0</v>
      </c>
      <c r="K178" s="157"/>
      <c r="L178" s="27"/>
      <c r="M178" s="158" t="s">
        <v>1</v>
      </c>
      <c r="N178" s="159" t="s">
        <v>32</v>
      </c>
      <c r="O178" s="160">
        <v>0.17108999999999999</v>
      </c>
      <c r="P178" s="160">
        <f t="shared" si="11"/>
        <v>8.0241209999999992</v>
      </c>
      <c r="Q178" s="160">
        <v>3.8999999999999999E-4</v>
      </c>
      <c r="R178" s="160">
        <f t="shared" si="12"/>
        <v>1.8290999999999998E-2</v>
      </c>
      <c r="S178" s="160">
        <v>0</v>
      </c>
      <c r="T178" s="161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166</v>
      </c>
      <c r="AT178" s="162" t="s">
        <v>135</v>
      </c>
      <c r="AU178" s="162" t="s">
        <v>116</v>
      </c>
      <c r="AY178" s="14" t="s">
        <v>133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4" t="s">
        <v>116</v>
      </c>
      <c r="BK178" s="164">
        <f t="shared" si="19"/>
        <v>0</v>
      </c>
      <c r="BL178" s="14" t="s">
        <v>166</v>
      </c>
      <c r="BM178" s="162" t="s">
        <v>648</v>
      </c>
    </row>
    <row r="179" spans="1:65" s="2" customFormat="1" ht="21.75" customHeight="1" x14ac:dyDescent="0.2">
      <c r="A179" s="26"/>
      <c r="B179" s="119"/>
      <c r="C179" s="152" t="s">
        <v>208</v>
      </c>
      <c r="D179" s="152" t="s">
        <v>135</v>
      </c>
      <c r="E179" s="153" t="s">
        <v>649</v>
      </c>
      <c r="F179" s="154" t="s">
        <v>650</v>
      </c>
      <c r="G179" s="155" t="s">
        <v>229</v>
      </c>
      <c r="H179" s="156">
        <v>46.9</v>
      </c>
      <c r="I179" s="156"/>
      <c r="J179" s="156">
        <f t="shared" si="10"/>
        <v>0</v>
      </c>
      <c r="K179" s="157"/>
      <c r="L179" s="27"/>
      <c r="M179" s="158" t="s">
        <v>1</v>
      </c>
      <c r="N179" s="159" t="s">
        <v>32</v>
      </c>
      <c r="O179" s="160">
        <v>5.8049999999999997E-2</v>
      </c>
      <c r="P179" s="160">
        <f t="shared" si="11"/>
        <v>2.7225449999999998</v>
      </c>
      <c r="Q179" s="160">
        <v>1.0000000000000001E-5</v>
      </c>
      <c r="R179" s="160">
        <f t="shared" si="12"/>
        <v>4.6900000000000002E-4</v>
      </c>
      <c r="S179" s="160">
        <v>0</v>
      </c>
      <c r="T179" s="161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116</v>
      </c>
      <c r="AY179" s="14" t="s">
        <v>133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4" t="s">
        <v>116</v>
      </c>
      <c r="BK179" s="164">
        <f t="shared" si="19"/>
        <v>0</v>
      </c>
      <c r="BL179" s="14" t="s">
        <v>166</v>
      </c>
      <c r="BM179" s="162" t="s">
        <v>651</v>
      </c>
    </row>
    <row r="180" spans="1:65" s="2" customFormat="1" ht="33" customHeight="1" x14ac:dyDescent="0.2">
      <c r="A180" s="26"/>
      <c r="B180" s="119"/>
      <c r="C180" s="152" t="s">
        <v>283</v>
      </c>
      <c r="D180" s="152" t="s">
        <v>135</v>
      </c>
      <c r="E180" s="153" t="s">
        <v>652</v>
      </c>
      <c r="F180" s="154" t="s">
        <v>653</v>
      </c>
      <c r="G180" s="155" t="s">
        <v>179</v>
      </c>
      <c r="H180" s="156">
        <v>0.1</v>
      </c>
      <c r="I180" s="156"/>
      <c r="J180" s="156">
        <f t="shared" si="10"/>
        <v>0</v>
      </c>
      <c r="K180" s="157"/>
      <c r="L180" s="27"/>
      <c r="M180" s="158" t="s">
        <v>1</v>
      </c>
      <c r="N180" s="159" t="s">
        <v>32</v>
      </c>
      <c r="O180" s="160">
        <v>3.24</v>
      </c>
      <c r="P180" s="160">
        <f t="shared" si="11"/>
        <v>0.32400000000000007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166</v>
      </c>
      <c r="AT180" s="162" t="s">
        <v>135</v>
      </c>
      <c r="AU180" s="162" t="s">
        <v>116</v>
      </c>
      <c r="AY180" s="14" t="s">
        <v>133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4" t="s">
        <v>116</v>
      </c>
      <c r="BK180" s="164">
        <f t="shared" si="19"/>
        <v>0</v>
      </c>
      <c r="BL180" s="14" t="s">
        <v>166</v>
      </c>
      <c r="BM180" s="162" t="s">
        <v>654</v>
      </c>
    </row>
    <row r="181" spans="1:65" s="2" customFormat="1" ht="21.75" customHeight="1" x14ac:dyDescent="0.2">
      <c r="A181" s="26"/>
      <c r="B181" s="119"/>
      <c r="C181" s="152" t="s">
        <v>211</v>
      </c>
      <c r="D181" s="152" t="s">
        <v>135</v>
      </c>
      <c r="E181" s="153" t="s">
        <v>655</v>
      </c>
      <c r="F181" s="154" t="s">
        <v>656</v>
      </c>
      <c r="G181" s="155" t="s">
        <v>286</v>
      </c>
      <c r="H181" s="156">
        <v>30.393000000000001</v>
      </c>
      <c r="I181" s="156"/>
      <c r="J181" s="156">
        <f t="shared" si="10"/>
        <v>0</v>
      </c>
      <c r="K181" s="157"/>
      <c r="L181" s="27"/>
      <c r="M181" s="158" t="s">
        <v>1</v>
      </c>
      <c r="N181" s="159" t="s">
        <v>32</v>
      </c>
      <c r="O181" s="160">
        <v>0</v>
      </c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166</v>
      </c>
      <c r="AT181" s="162" t="s">
        <v>135</v>
      </c>
      <c r="AU181" s="162" t="s">
        <v>116</v>
      </c>
      <c r="AY181" s="14" t="s">
        <v>133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4" t="s">
        <v>116</v>
      </c>
      <c r="BK181" s="164">
        <f t="shared" si="19"/>
        <v>0</v>
      </c>
      <c r="BL181" s="14" t="s">
        <v>166</v>
      </c>
      <c r="BM181" s="162" t="s">
        <v>657</v>
      </c>
    </row>
    <row r="182" spans="1:65" s="12" customFormat="1" ht="22.9" customHeight="1" x14ac:dyDescent="0.2">
      <c r="B182" s="140"/>
      <c r="D182" s="141" t="s">
        <v>65</v>
      </c>
      <c r="E182" s="150" t="s">
        <v>658</v>
      </c>
      <c r="F182" s="150" t="s">
        <v>659</v>
      </c>
      <c r="J182" s="151">
        <f>BK182</f>
        <v>0</v>
      </c>
      <c r="L182" s="140"/>
      <c r="M182" s="144"/>
      <c r="N182" s="145"/>
      <c r="O182" s="145"/>
      <c r="P182" s="146">
        <f>SUM(P183:P211)</f>
        <v>26.839395000000003</v>
      </c>
      <c r="Q182" s="145"/>
      <c r="R182" s="146">
        <f>SUM(R183:R211)</f>
        <v>3.52967E-2</v>
      </c>
      <c r="S182" s="145"/>
      <c r="T182" s="147">
        <f>SUM(T183:T211)</f>
        <v>0.16879000000000002</v>
      </c>
      <c r="AR182" s="141" t="s">
        <v>116</v>
      </c>
      <c r="AT182" s="148" t="s">
        <v>65</v>
      </c>
      <c r="AU182" s="148" t="s">
        <v>74</v>
      </c>
      <c r="AY182" s="141" t="s">
        <v>133</v>
      </c>
      <c r="BK182" s="149">
        <f>SUM(BK183:BK211)</f>
        <v>0</v>
      </c>
    </row>
    <row r="183" spans="1:65" s="2" customFormat="1" ht="21.75" customHeight="1" x14ac:dyDescent="0.2">
      <c r="A183" s="26"/>
      <c r="B183" s="119"/>
      <c r="C183" s="152" t="s">
        <v>293</v>
      </c>
      <c r="D183" s="152" t="s">
        <v>135</v>
      </c>
      <c r="E183" s="153" t="s">
        <v>660</v>
      </c>
      <c r="F183" s="154" t="s">
        <v>661</v>
      </c>
      <c r="G183" s="155" t="s">
        <v>618</v>
      </c>
      <c r="H183" s="156">
        <v>3</v>
      </c>
      <c r="I183" s="156"/>
      <c r="J183" s="156">
        <f t="shared" ref="J183:J211" si="20">ROUND(I183*H183,3)</f>
        <v>0</v>
      </c>
      <c r="K183" s="157"/>
      <c r="L183" s="27"/>
      <c r="M183" s="158" t="s">
        <v>1</v>
      </c>
      <c r="N183" s="159" t="s">
        <v>32</v>
      </c>
      <c r="O183" s="160">
        <v>0.51800000000000002</v>
      </c>
      <c r="P183" s="160">
        <f t="shared" ref="P183:P211" si="21">O183*H183</f>
        <v>1.554</v>
      </c>
      <c r="Q183" s="160">
        <v>0</v>
      </c>
      <c r="R183" s="160">
        <f t="shared" ref="R183:R211" si="22">Q183*H183</f>
        <v>0</v>
      </c>
      <c r="S183" s="160">
        <v>1.933E-2</v>
      </c>
      <c r="T183" s="161">
        <f t="shared" ref="T183:T211" si="23">S183*H183</f>
        <v>5.799E-2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2" t="s">
        <v>166</v>
      </c>
      <c r="AT183" s="162" t="s">
        <v>135</v>
      </c>
      <c r="AU183" s="162" t="s">
        <v>116</v>
      </c>
      <c r="AY183" s="14" t="s">
        <v>133</v>
      </c>
      <c r="BE183" s="163">
        <f t="shared" ref="BE183:BE211" si="24">IF(N183="základná",J183,0)</f>
        <v>0</v>
      </c>
      <c r="BF183" s="163">
        <f t="shared" ref="BF183:BF211" si="25">IF(N183="znížená",J183,0)</f>
        <v>0</v>
      </c>
      <c r="BG183" s="163">
        <f t="shared" ref="BG183:BG211" si="26">IF(N183="zákl. prenesená",J183,0)</f>
        <v>0</v>
      </c>
      <c r="BH183" s="163">
        <f t="shared" ref="BH183:BH211" si="27">IF(N183="zníž. prenesená",J183,0)</f>
        <v>0</v>
      </c>
      <c r="BI183" s="163">
        <f t="shared" ref="BI183:BI211" si="28">IF(N183="nulová",J183,0)</f>
        <v>0</v>
      </c>
      <c r="BJ183" s="14" t="s">
        <v>116</v>
      </c>
      <c r="BK183" s="164">
        <f t="shared" ref="BK183:BK211" si="29">ROUND(I183*H183,3)</f>
        <v>0</v>
      </c>
      <c r="BL183" s="14" t="s">
        <v>166</v>
      </c>
      <c r="BM183" s="162" t="s">
        <v>662</v>
      </c>
    </row>
    <row r="184" spans="1:65" s="2" customFormat="1" ht="21.75" customHeight="1" x14ac:dyDescent="0.2">
      <c r="A184" s="26"/>
      <c r="B184" s="119"/>
      <c r="C184" s="152" t="s">
        <v>215</v>
      </c>
      <c r="D184" s="152" t="s">
        <v>135</v>
      </c>
      <c r="E184" s="153" t="s">
        <v>663</v>
      </c>
      <c r="F184" s="154" t="s">
        <v>664</v>
      </c>
      <c r="G184" s="155" t="s">
        <v>665</v>
      </c>
      <c r="H184" s="156">
        <v>5</v>
      </c>
      <c r="I184" s="156"/>
      <c r="J184" s="156">
        <f t="shared" si="20"/>
        <v>0</v>
      </c>
      <c r="K184" s="157"/>
      <c r="L184" s="27"/>
      <c r="M184" s="158" t="s">
        <v>1</v>
      </c>
      <c r="N184" s="159" t="s">
        <v>32</v>
      </c>
      <c r="O184" s="160">
        <v>0.93559000000000003</v>
      </c>
      <c r="P184" s="160">
        <f t="shared" si="21"/>
        <v>4.6779500000000001</v>
      </c>
      <c r="Q184" s="160">
        <v>1.099E-4</v>
      </c>
      <c r="R184" s="160">
        <f t="shared" si="22"/>
        <v>5.4949999999999997E-4</v>
      </c>
      <c r="S184" s="160">
        <v>0</v>
      </c>
      <c r="T184" s="161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2" t="s">
        <v>166</v>
      </c>
      <c r="AT184" s="162" t="s">
        <v>135</v>
      </c>
      <c r="AU184" s="162" t="s">
        <v>116</v>
      </c>
      <c r="AY184" s="14" t="s">
        <v>133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4" t="s">
        <v>116</v>
      </c>
      <c r="BK184" s="164">
        <f t="shared" si="29"/>
        <v>0</v>
      </c>
      <c r="BL184" s="14" t="s">
        <v>166</v>
      </c>
      <c r="BM184" s="162" t="s">
        <v>666</v>
      </c>
    </row>
    <row r="185" spans="1:65" s="2" customFormat="1" ht="21.75" customHeight="1" x14ac:dyDescent="0.2">
      <c r="A185" s="26"/>
      <c r="B185" s="119"/>
      <c r="C185" s="165" t="s">
        <v>300</v>
      </c>
      <c r="D185" s="165" t="s">
        <v>185</v>
      </c>
      <c r="E185" s="166" t="s">
        <v>667</v>
      </c>
      <c r="F185" s="167" t="s">
        <v>668</v>
      </c>
      <c r="G185" s="168" t="s">
        <v>638</v>
      </c>
      <c r="H185" s="169">
        <v>6</v>
      </c>
      <c r="I185" s="169"/>
      <c r="J185" s="169">
        <f t="shared" si="20"/>
        <v>0</v>
      </c>
      <c r="K185" s="170"/>
      <c r="L185" s="171"/>
      <c r="M185" s="172" t="s">
        <v>1</v>
      </c>
      <c r="N185" s="173" t="s">
        <v>32</v>
      </c>
      <c r="O185" s="160">
        <v>0</v>
      </c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2" t="s">
        <v>196</v>
      </c>
      <c r="AT185" s="162" t="s">
        <v>185</v>
      </c>
      <c r="AU185" s="162" t="s">
        <v>116</v>
      </c>
      <c r="AY185" s="14" t="s">
        <v>133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4" t="s">
        <v>116</v>
      </c>
      <c r="BK185" s="164">
        <f t="shared" si="29"/>
        <v>0</v>
      </c>
      <c r="BL185" s="14" t="s">
        <v>166</v>
      </c>
      <c r="BM185" s="162" t="s">
        <v>669</v>
      </c>
    </row>
    <row r="186" spans="1:65" s="2" customFormat="1" ht="16.5" customHeight="1" x14ac:dyDescent="0.2">
      <c r="A186" s="26"/>
      <c r="B186" s="119"/>
      <c r="C186" s="152" t="s">
        <v>218</v>
      </c>
      <c r="D186" s="152" t="s">
        <v>135</v>
      </c>
      <c r="E186" s="153" t="s">
        <v>670</v>
      </c>
      <c r="F186" s="154" t="s">
        <v>671</v>
      </c>
      <c r="G186" s="155" t="s">
        <v>638</v>
      </c>
      <c r="H186" s="156">
        <v>6</v>
      </c>
      <c r="I186" s="156"/>
      <c r="J186" s="156">
        <f t="shared" si="20"/>
        <v>0</v>
      </c>
      <c r="K186" s="157"/>
      <c r="L186" s="27"/>
      <c r="M186" s="158" t="s">
        <v>1</v>
      </c>
      <c r="N186" s="159" t="s">
        <v>32</v>
      </c>
      <c r="O186" s="160">
        <v>0</v>
      </c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2" t="s">
        <v>166</v>
      </c>
      <c r="AT186" s="162" t="s">
        <v>135</v>
      </c>
      <c r="AU186" s="162" t="s">
        <v>116</v>
      </c>
      <c r="AY186" s="14" t="s">
        <v>133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4" t="s">
        <v>116</v>
      </c>
      <c r="BK186" s="164">
        <f t="shared" si="29"/>
        <v>0</v>
      </c>
      <c r="BL186" s="14" t="s">
        <v>166</v>
      </c>
      <c r="BM186" s="162" t="s">
        <v>672</v>
      </c>
    </row>
    <row r="187" spans="1:65" s="2" customFormat="1" ht="16.5" customHeight="1" x14ac:dyDescent="0.2">
      <c r="A187" s="26"/>
      <c r="B187" s="119"/>
      <c r="C187" s="165" t="s">
        <v>307</v>
      </c>
      <c r="D187" s="165" t="s">
        <v>185</v>
      </c>
      <c r="E187" s="166" t="s">
        <v>673</v>
      </c>
      <c r="F187" s="167" t="s">
        <v>674</v>
      </c>
      <c r="G187" s="168" t="s">
        <v>638</v>
      </c>
      <c r="H187" s="169">
        <v>6</v>
      </c>
      <c r="I187" s="169"/>
      <c r="J187" s="169">
        <f t="shared" si="20"/>
        <v>0</v>
      </c>
      <c r="K187" s="170"/>
      <c r="L187" s="171"/>
      <c r="M187" s="172" t="s">
        <v>1</v>
      </c>
      <c r="N187" s="173" t="s">
        <v>32</v>
      </c>
      <c r="O187" s="160">
        <v>0</v>
      </c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2" t="s">
        <v>196</v>
      </c>
      <c r="AT187" s="162" t="s">
        <v>185</v>
      </c>
      <c r="AU187" s="162" t="s">
        <v>116</v>
      </c>
      <c r="AY187" s="14" t="s">
        <v>133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4" t="s">
        <v>116</v>
      </c>
      <c r="BK187" s="164">
        <f t="shared" si="29"/>
        <v>0</v>
      </c>
      <c r="BL187" s="14" t="s">
        <v>166</v>
      </c>
      <c r="BM187" s="162" t="s">
        <v>675</v>
      </c>
    </row>
    <row r="188" spans="1:65" s="2" customFormat="1" ht="16.5" customHeight="1" x14ac:dyDescent="0.2">
      <c r="A188" s="26"/>
      <c r="B188" s="119"/>
      <c r="C188" s="165" t="s">
        <v>222</v>
      </c>
      <c r="D188" s="165" t="s">
        <v>185</v>
      </c>
      <c r="E188" s="166" t="s">
        <v>676</v>
      </c>
      <c r="F188" s="167" t="s">
        <v>677</v>
      </c>
      <c r="G188" s="168" t="s">
        <v>638</v>
      </c>
      <c r="H188" s="169">
        <v>6</v>
      </c>
      <c r="I188" s="169"/>
      <c r="J188" s="169">
        <f t="shared" si="20"/>
        <v>0</v>
      </c>
      <c r="K188" s="170"/>
      <c r="L188" s="171"/>
      <c r="M188" s="172" t="s">
        <v>1</v>
      </c>
      <c r="N188" s="173" t="s">
        <v>32</v>
      </c>
      <c r="O188" s="160">
        <v>0</v>
      </c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2" t="s">
        <v>196</v>
      </c>
      <c r="AT188" s="162" t="s">
        <v>185</v>
      </c>
      <c r="AU188" s="162" t="s">
        <v>116</v>
      </c>
      <c r="AY188" s="14" t="s">
        <v>133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4" t="s">
        <v>116</v>
      </c>
      <c r="BK188" s="164">
        <f t="shared" si="29"/>
        <v>0</v>
      </c>
      <c r="BL188" s="14" t="s">
        <v>166</v>
      </c>
      <c r="BM188" s="162" t="s">
        <v>678</v>
      </c>
    </row>
    <row r="189" spans="1:65" s="2" customFormat="1" ht="21.75" customHeight="1" x14ac:dyDescent="0.2">
      <c r="A189" s="26"/>
      <c r="B189" s="119"/>
      <c r="C189" s="152" t="s">
        <v>316</v>
      </c>
      <c r="D189" s="152" t="s">
        <v>135</v>
      </c>
      <c r="E189" s="153" t="s">
        <v>679</v>
      </c>
      <c r="F189" s="154" t="s">
        <v>680</v>
      </c>
      <c r="G189" s="155" t="s">
        <v>638</v>
      </c>
      <c r="H189" s="156">
        <v>6</v>
      </c>
      <c r="I189" s="156"/>
      <c r="J189" s="156">
        <f t="shared" si="20"/>
        <v>0</v>
      </c>
      <c r="K189" s="157"/>
      <c r="L189" s="27"/>
      <c r="M189" s="158" t="s">
        <v>1</v>
      </c>
      <c r="N189" s="159" t="s">
        <v>32</v>
      </c>
      <c r="O189" s="160">
        <v>1.2806900000000001</v>
      </c>
      <c r="P189" s="160">
        <f t="shared" si="21"/>
        <v>7.6841400000000011</v>
      </c>
      <c r="Q189" s="160">
        <v>2.8420000000000002E-4</v>
      </c>
      <c r="R189" s="160">
        <f t="shared" si="22"/>
        <v>1.7052E-3</v>
      </c>
      <c r="S189" s="160">
        <v>0</v>
      </c>
      <c r="T189" s="161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2" t="s">
        <v>166</v>
      </c>
      <c r="AT189" s="162" t="s">
        <v>135</v>
      </c>
      <c r="AU189" s="162" t="s">
        <v>116</v>
      </c>
      <c r="AY189" s="14" t="s">
        <v>133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4" t="s">
        <v>116</v>
      </c>
      <c r="BK189" s="164">
        <f t="shared" si="29"/>
        <v>0</v>
      </c>
      <c r="BL189" s="14" t="s">
        <v>166</v>
      </c>
      <c r="BM189" s="162" t="s">
        <v>681</v>
      </c>
    </row>
    <row r="190" spans="1:65" s="2" customFormat="1" ht="21.75" customHeight="1" x14ac:dyDescent="0.2">
      <c r="A190" s="26"/>
      <c r="B190" s="119"/>
      <c r="C190" s="152" t="s">
        <v>225</v>
      </c>
      <c r="D190" s="152" t="s">
        <v>135</v>
      </c>
      <c r="E190" s="153" t="s">
        <v>682</v>
      </c>
      <c r="F190" s="154" t="s">
        <v>683</v>
      </c>
      <c r="G190" s="155" t="s">
        <v>618</v>
      </c>
      <c r="H190" s="156">
        <v>5</v>
      </c>
      <c r="I190" s="156"/>
      <c r="J190" s="156">
        <f t="shared" si="20"/>
        <v>0</v>
      </c>
      <c r="K190" s="157"/>
      <c r="L190" s="27"/>
      <c r="M190" s="158" t="s">
        <v>1</v>
      </c>
      <c r="N190" s="159" t="s">
        <v>32</v>
      </c>
      <c r="O190" s="160">
        <v>0.34200000000000003</v>
      </c>
      <c r="P190" s="160">
        <f t="shared" si="21"/>
        <v>1.7100000000000002</v>
      </c>
      <c r="Q190" s="160">
        <v>0</v>
      </c>
      <c r="R190" s="160">
        <f t="shared" si="22"/>
        <v>0</v>
      </c>
      <c r="S190" s="160">
        <v>1.9460000000000002E-2</v>
      </c>
      <c r="T190" s="161">
        <f t="shared" si="23"/>
        <v>9.7300000000000011E-2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2" t="s">
        <v>166</v>
      </c>
      <c r="AT190" s="162" t="s">
        <v>135</v>
      </c>
      <c r="AU190" s="162" t="s">
        <v>116</v>
      </c>
      <c r="AY190" s="14" t="s">
        <v>133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4" t="s">
        <v>116</v>
      </c>
      <c r="BK190" s="164">
        <f t="shared" si="29"/>
        <v>0</v>
      </c>
      <c r="BL190" s="14" t="s">
        <v>166</v>
      </c>
      <c r="BM190" s="162" t="s">
        <v>684</v>
      </c>
    </row>
    <row r="191" spans="1:65" s="2" customFormat="1" ht="21.75" customHeight="1" x14ac:dyDescent="0.2">
      <c r="A191" s="26"/>
      <c r="B191" s="119"/>
      <c r="C191" s="152" t="s">
        <v>325</v>
      </c>
      <c r="D191" s="152" t="s">
        <v>135</v>
      </c>
      <c r="E191" s="153" t="s">
        <v>685</v>
      </c>
      <c r="F191" s="154" t="s">
        <v>686</v>
      </c>
      <c r="G191" s="155" t="s">
        <v>665</v>
      </c>
      <c r="H191" s="156">
        <v>6</v>
      </c>
      <c r="I191" s="156"/>
      <c r="J191" s="156">
        <f t="shared" si="20"/>
        <v>0</v>
      </c>
      <c r="K191" s="157"/>
      <c r="L191" s="27"/>
      <c r="M191" s="158" t="s">
        <v>1</v>
      </c>
      <c r="N191" s="159" t="s">
        <v>32</v>
      </c>
      <c r="O191" s="160">
        <v>1.20068</v>
      </c>
      <c r="P191" s="160">
        <f t="shared" si="21"/>
        <v>7.2040799999999994</v>
      </c>
      <c r="Q191" s="160">
        <v>2.3019999999999998E-3</v>
      </c>
      <c r="R191" s="160">
        <f t="shared" si="22"/>
        <v>1.3811999999999998E-2</v>
      </c>
      <c r="S191" s="160">
        <v>0</v>
      </c>
      <c r="T191" s="161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2" t="s">
        <v>166</v>
      </c>
      <c r="AT191" s="162" t="s">
        <v>135</v>
      </c>
      <c r="AU191" s="162" t="s">
        <v>116</v>
      </c>
      <c r="AY191" s="14" t="s">
        <v>133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4" t="s">
        <v>116</v>
      </c>
      <c r="BK191" s="164">
        <f t="shared" si="29"/>
        <v>0</v>
      </c>
      <c r="BL191" s="14" t="s">
        <v>166</v>
      </c>
      <c r="BM191" s="162" t="s">
        <v>687</v>
      </c>
    </row>
    <row r="192" spans="1:65" s="2" customFormat="1" ht="16.5" customHeight="1" x14ac:dyDescent="0.2">
      <c r="A192" s="26"/>
      <c r="B192" s="119"/>
      <c r="C192" s="165" t="s">
        <v>230</v>
      </c>
      <c r="D192" s="165" t="s">
        <v>185</v>
      </c>
      <c r="E192" s="166" t="s">
        <v>688</v>
      </c>
      <c r="F192" s="167" t="s">
        <v>689</v>
      </c>
      <c r="G192" s="168" t="s">
        <v>638</v>
      </c>
      <c r="H192" s="169">
        <v>6</v>
      </c>
      <c r="I192" s="169"/>
      <c r="J192" s="169">
        <f t="shared" si="20"/>
        <v>0</v>
      </c>
      <c r="K192" s="170"/>
      <c r="L192" s="171"/>
      <c r="M192" s="172" t="s">
        <v>1</v>
      </c>
      <c r="N192" s="173" t="s">
        <v>32</v>
      </c>
      <c r="O192" s="160">
        <v>0</v>
      </c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2" t="s">
        <v>196</v>
      </c>
      <c r="AT192" s="162" t="s">
        <v>185</v>
      </c>
      <c r="AU192" s="162" t="s">
        <v>116</v>
      </c>
      <c r="AY192" s="14" t="s">
        <v>133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4" t="s">
        <v>116</v>
      </c>
      <c r="BK192" s="164">
        <f t="shared" si="29"/>
        <v>0</v>
      </c>
      <c r="BL192" s="14" t="s">
        <v>166</v>
      </c>
      <c r="BM192" s="162" t="s">
        <v>690</v>
      </c>
    </row>
    <row r="193" spans="1:65" s="2" customFormat="1" ht="16.5" customHeight="1" x14ac:dyDescent="0.2">
      <c r="A193" s="26"/>
      <c r="B193" s="119"/>
      <c r="C193" s="152" t="s">
        <v>332</v>
      </c>
      <c r="D193" s="152" t="s">
        <v>135</v>
      </c>
      <c r="E193" s="153" t="s">
        <v>691</v>
      </c>
      <c r="F193" s="154" t="s">
        <v>692</v>
      </c>
      <c r="G193" s="155" t="s">
        <v>665</v>
      </c>
      <c r="H193" s="156">
        <v>1</v>
      </c>
      <c r="I193" s="156"/>
      <c r="J193" s="156">
        <f t="shared" si="20"/>
        <v>0</v>
      </c>
      <c r="K193" s="157"/>
      <c r="L193" s="27"/>
      <c r="M193" s="158" t="s">
        <v>1</v>
      </c>
      <c r="N193" s="159" t="s">
        <v>32</v>
      </c>
      <c r="O193" s="160">
        <v>0</v>
      </c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2" t="s">
        <v>166</v>
      </c>
      <c r="AT193" s="162" t="s">
        <v>135</v>
      </c>
      <c r="AU193" s="162" t="s">
        <v>116</v>
      </c>
      <c r="AY193" s="14" t="s">
        <v>133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4" t="s">
        <v>116</v>
      </c>
      <c r="BK193" s="164">
        <f t="shared" si="29"/>
        <v>0</v>
      </c>
      <c r="BL193" s="14" t="s">
        <v>166</v>
      </c>
      <c r="BM193" s="162" t="s">
        <v>693</v>
      </c>
    </row>
    <row r="194" spans="1:65" s="2" customFormat="1" ht="16.5" customHeight="1" x14ac:dyDescent="0.2">
      <c r="A194" s="26"/>
      <c r="B194" s="119"/>
      <c r="C194" s="165" t="s">
        <v>233</v>
      </c>
      <c r="D194" s="165" t="s">
        <v>185</v>
      </c>
      <c r="E194" s="166" t="s">
        <v>694</v>
      </c>
      <c r="F194" s="167" t="s">
        <v>941</v>
      </c>
      <c r="G194" s="168" t="s">
        <v>638</v>
      </c>
      <c r="H194" s="169">
        <v>1</v>
      </c>
      <c r="I194" s="169"/>
      <c r="J194" s="169">
        <f t="shared" si="20"/>
        <v>0</v>
      </c>
      <c r="K194" s="170"/>
      <c r="L194" s="171"/>
      <c r="M194" s="172" t="s">
        <v>1</v>
      </c>
      <c r="N194" s="173" t="s">
        <v>32</v>
      </c>
      <c r="O194" s="160">
        <v>0</v>
      </c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2" t="s">
        <v>196</v>
      </c>
      <c r="AT194" s="162" t="s">
        <v>185</v>
      </c>
      <c r="AU194" s="162" t="s">
        <v>116</v>
      </c>
      <c r="AY194" s="14" t="s">
        <v>133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4" t="s">
        <v>116</v>
      </c>
      <c r="BK194" s="164">
        <f t="shared" si="29"/>
        <v>0</v>
      </c>
      <c r="BL194" s="14" t="s">
        <v>166</v>
      </c>
      <c r="BM194" s="162" t="s">
        <v>695</v>
      </c>
    </row>
    <row r="195" spans="1:65" s="2" customFormat="1" ht="33" customHeight="1" x14ac:dyDescent="0.2">
      <c r="A195" s="26"/>
      <c r="B195" s="119"/>
      <c r="C195" s="152" t="s">
        <v>341</v>
      </c>
      <c r="D195" s="152" t="s">
        <v>135</v>
      </c>
      <c r="E195" s="153" t="s">
        <v>696</v>
      </c>
      <c r="F195" s="154" t="s">
        <v>697</v>
      </c>
      <c r="G195" s="155" t="s">
        <v>618</v>
      </c>
      <c r="H195" s="156">
        <v>1</v>
      </c>
      <c r="I195" s="156"/>
      <c r="J195" s="156">
        <f t="shared" si="20"/>
        <v>0</v>
      </c>
      <c r="K195" s="157"/>
      <c r="L195" s="27"/>
      <c r="M195" s="158" t="s">
        <v>1</v>
      </c>
      <c r="N195" s="159" t="s">
        <v>32</v>
      </c>
      <c r="O195" s="160">
        <v>0.44</v>
      </c>
      <c r="P195" s="160">
        <f t="shared" si="21"/>
        <v>0.44</v>
      </c>
      <c r="Q195" s="160">
        <v>0</v>
      </c>
      <c r="R195" s="160">
        <f t="shared" si="22"/>
        <v>0</v>
      </c>
      <c r="S195" s="160">
        <v>9.1999999999999998E-3</v>
      </c>
      <c r="T195" s="161">
        <f t="shared" si="23"/>
        <v>9.1999999999999998E-3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2" t="s">
        <v>166</v>
      </c>
      <c r="AT195" s="162" t="s">
        <v>135</v>
      </c>
      <c r="AU195" s="162" t="s">
        <v>116</v>
      </c>
      <c r="AY195" s="14" t="s">
        <v>133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4" t="s">
        <v>116</v>
      </c>
      <c r="BK195" s="164">
        <f t="shared" si="29"/>
        <v>0</v>
      </c>
      <c r="BL195" s="14" t="s">
        <v>166</v>
      </c>
      <c r="BM195" s="162" t="s">
        <v>698</v>
      </c>
    </row>
    <row r="196" spans="1:65" s="2" customFormat="1" ht="21.75" customHeight="1" x14ac:dyDescent="0.2">
      <c r="A196" s="26"/>
      <c r="B196" s="119"/>
      <c r="C196" s="152" t="s">
        <v>237</v>
      </c>
      <c r="D196" s="152" t="s">
        <v>135</v>
      </c>
      <c r="E196" s="153" t="s">
        <v>699</v>
      </c>
      <c r="F196" s="154" t="s">
        <v>700</v>
      </c>
      <c r="G196" s="155" t="s">
        <v>144</v>
      </c>
      <c r="H196" s="156">
        <v>1</v>
      </c>
      <c r="I196" s="156"/>
      <c r="J196" s="156">
        <f t="shared" si="20"/>
        <v>0</v>
      </c>
      <c r="K196" s="157"/>
      <c r="L196" s="27"/>
      <c r="M196" s="158" t="s">
        <v>1</v>
      </c>
      <c r="N196" s="159" t="s">
        <v>32</v>
      </c>
      <c r="O196" s="160">
        <v>0.71199999999999997</v>
      </c>
      <c r="P196" s="160">
        <f t="shared" si="21"/>
        <v>0.71199999999999997</v>
      </c>
      <c r="Q196" s="160">
        <v>7.2999999999999996E-4</v>
      </c>
      <c r="R196" s="160">
        <f t="shared" si="22"/>
        <v>7.2999999999999996E-4</v>
      </c>
      <c r="S196" s="160">
        <v>0</v>
      </c>
      <c r="T196" s="161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2" t="s">
        <v>166</v>
      </c>
      <c r="AT196" s="162" t="s">
        <v>135</v>
      </c>
      <c r="AU196" s="162" t="s">
        <v>116</v>
      </c>
      <c r="AY196" s="14" t="s">
        <v>133</v>
      </c>
      <c r="BE196" s="163">
        <f t="shared" si="24"/>
        <v>0</v>
      </c>
      <c r="BF196" s="163">
        <f t="shared" si="25"/>
        <v>0</v>
      </c>
      <c r="BG196" s="163">
        <f t="shared" si="26"/>
        <v>0</v>
      </c>
      <c r="BH196" s="163">
        <f t="shared" si="27"/>
        <v>0</v>
      </c>
      <c r="BI196" s="163">
        <f t="shared" si="28"/>
        <v>0</v>
      </c>
      <c r="BJ196" s="14" t="s">
        <v>116</v>
      </c>
      <c r="BK196" s="164">
        <f t="shared" si="29"/>
        <v>0</v>
      </c>
      <c r="BL196" s="14" t="s">
        <v>166</v>
      </c>
      <c r="BM196" s="162" t="s">
        <v>701</v>
      </c>
    </row>
    <row r="197" spans="1:65" s="2" customFormat="1" ht="21.75" customHeight="1" x14ac:dyDescent="0.2">
      <c r="A197" s="26"/>
      <c r="B197" s="119"/>
      <c r="C197" s="165" t="s">
        <v>348</v>
      </c>
      <c r="D197" s="165" t="s">
        <v>185</v>
      </c>
      <c r="E197" s="166" t="s">
        <v>702</v>
      </c>
      <c r="F197" s="167" t="s">
        <v>703</v>
      </c>
      <c r="G197" s="168" t="s">
        <v>144</v>
      </c>
      <c r="H197" s="169">
        <v>1</v>
      </c>
      <c r="I197" s="169"/>
      <c r="J197" s="169">
        <f t="shared" si="20"/>
        <v>0</v>
      </c>
      <c r="K197" s="170"/>
      <c r="L197" s="171"/>
      <c r="M197" s="172" t="s">
        <v>1</v>
      </c>
      <c r="N197" s="173" t="s">
        <v>32</v>
      </c>
      <c r="O197" s="160">
        <v>0</v>
      </c>
      <c r="P197" s="160">
        <f t="shared" si="21"/>
        <v>0</v>
      </c>
      <c r="Q197" s="160">
        <v>1.8499999999999999E-2</v>
      </c>
      <c r="R197" s="160">
        <f t="shared" si="22"/>
        <v>1.8499999999999999E-2</v>
      </c>
      <c r="S197" s="160">
        <v>0</v>
      </c>
      <c r="T197" s="161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2" t="s">
        <v>196</v>
      </c>
      <c r="AT197" s="162" t="s">
        <v>185</v>
      </c>
      <c r="AU197" s="162" t="s">
        <v>116</v>
      </c>
      <c r="AY197" s="14" t="s">
        <v>133</v>
      </c>
      <c r="BE197" s="163">
        <f t="shared" si="24"/>
        <v>0</v>
      </c>
      <c r="BF197" s="163">
        <f t="shared" si="25"/>
        <v>0</v>
      </c>
      <c r="BG197" s="163">
        <f t="shared" si="26"/>
        <v>0</v>
      </c>
      <c r="BH197" s="163">
        <f t="shared" si="27"/>
        <v>0</v>
      </c>
      <c r="BI197" s="163">
        <f t="shared" si="28"/>
        <v>0</v>
      </c>
      <c r="BJ197" s="14" t="s">
        <v>116</v>
      </c>
      <c r="BK197" s="164">
        <f t="shared" si="29"/>
        <v>0</v>
      </c>
      <c r="BL197" s="14" t="s">
        <v>166</v>
      </c>
      <c r="BM197" s="162" t="s">
        <v>704</v>
      </c>
    </row>
    <row r="198" spans="1:65" s="2" customFormat="1" ht="16.5" customHeight="1" x14ac:dyDescent="0.2">
      <c r="A198" s="26"/>
      <c r="B198" s="119"/>
      <c r="C198" s="152" t="s">
        <v>240</v>
      </c>
      <c r="D198" s="152" t="s">
        <v>135</v>
      </c>
      <c r="E198" s="153" t="s">
        <v>705</v>
      </c>
      <c r="F198" s="154" t="s">
        <v>706</v>
      </c>
      <c r="G198" s="155" t="s">
        <v>638</v>
      </c>
      <c r="H198" s="156">
        <v>12</v>
      </c>
      <c r="I198" s="156"/>
      <c r="J198" s="156">
        <f t="shared" si="20"/>
        <v>0</v>
      </c>
      <c r="K198" s="157"/>
      <c r="L198" s="27"/>
      <c r="M198" s="158" t="s">
        <v>1</v>
      </c>
      <c r="N198" s="159" t="s">
        <v>32</v>
      </c>
      <c r="O198" s="160">
        <v>0.108</v>
      </c>
      <c r="P198" s="160">
        <f t="shared" si="21"/>
        <v>1.296</v>
      </c>
      <c r="Q198" s="160">
        <v>0</v>
      </c>
      <c r="R198" s="160">
        <f t="shared" si="22"/>
        <v>0</v>
      </c>
      <c r="S198" s="160">
        <v>0</v>
      </c>
      <c r="T198" s="161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2" t="s">
        <v>166</v>
      </c>
      <c r="AT198" s="162" t="s">
        <v>135</v>
      </c>
      <c r="AU198" s="162" t="s">
        <v>116</v>
      </c>
      <c r="AY198" s="14" t="s">
        <v>133</v>
      </c>
      <c r="BE198" s="163">
        <f t="shared" si="24"/>
        <v>0</v>
      </c>
      <c r="BF198" s="163">
        <f t="shared" si="25"/>
        <v>0</v>
      </c>
      <c r="BG198" s="163">
        <f t="shared" si="26"/>
        <v>0</v>
      </c>
      <c r="BH198" s="163">
        <f t="shared" si="27"/>
        <v>0</v>
      </c>
      <c r="BI198" s="163">
        <f t="shared" si="28"/>
        <v>0</v>
      </c>
      <c r="BJ198" s="14" t="s">
        <v>116</v>
      </c>
      <c r="BK198" s="164">
        <f t="shared" si="29"/>
        <v>0</v>
      </c>
      <c r="BL198" s="14" t="s">
        <v>166</v>
      </c>
      <c r="BM198" s="162" t="s">
        <v>438</v>
      </c>
    </row>
    <row r="199" spans="1:65" s="2" customFormat="1" ht="21.75" customHeight="1" x14ac:dyDescent="0.2">
      <c r="A199" s="26"/>
      <c r="B199" s="119"/>
      <c r="C199" s="152" t="s">
        <v>357</v>
      </c>
      <c r="D199" s="152" t="s">
        <v>135</v>
      </c>
      <c r="E199" s="153" t="s">
        <v>707</v>
      </c>
      <c r="F199" s="154" t="s">
        <v>708</v>
      </c>
      <c r="G199" s="155" t="s">
        <v>618</v>
      </c>
      <c r="H199" s="156">
        <v>5</v>
      </c>
      <c r="I199" s="156"/>
      <c r="J199" s="156">
        <f t="shared" si="20"/>
        <v>0</v>
      </c>
      <c r="K199" s="157"/>
      <c r="L199" s="27"/>
      <c r="M199" s="158" t="s">
        <v>1</v>
      </c>
      <c r="N199" s="159" t="s">
        <v>32</v>
      </c>
      <c r="O199" s="160">
        <v>0.21</v>
      </c>
      <c r="P199" s="160">
        <f t="shared" si="21"/>
        <v>1.05</v>
      </c>
      <c r="Q199" s="160">
        <v>0</v>
      </c>
      <c r="R199" s="160">
        <f t="shared" si="22"/>
        <v>0</v>
      </c>
      <c r="S199" s="160">
        <v>8.5999999999999998E-4</v>
      </c>
      <c r="T199" s="161">
        <f t="shared" si="23"/>
        <v>4.3E-3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2" t="s">
        <v>166</v>
      </c>
      <c r="AT199" s="162" t="s">
        <v>135</v>
      </c>
      <c r="AU199" s="162" t="s">
        <v>116</v>
      </c>
      <c r="AY199" s="14" t="s">
        <v>133</v>
      </c>
      <c r="BE199" s="163">
        <f t="shared" si="24"/>
        <v>0</v>
      </c>
      <c r="BF199" s="163">
        <f t="shared" si="25"/>
        <v>0</v>
      </c>
      <c r="BG199" s="163">
        <f t="shared" si="26"/>
        <v>0</v>
      </c>
      <c r="BH199" s="163">
        <f t="shared" si="27"/>
        <v>0</v>
      </c>
      <c r="BI199" s="163">
        <f t="shared" si="28"/>
        <v>0</v>
      </c>
      <c r="BJ199" s="14" t="s">
        <v>116</v>
      </c>
      <c r="BK199" s="164">
        <f t="shared" si="29"/>
        <v>0</v>
      </c>
      <c r="BL199" s="14" t="s">
        <v>166</v>
      </c>
      <c r="BM199" s="162" t="s">
        <v>709</v>
      </c>
    </row>
    <row r="200" spans="1:65" s="2" customFormat="1" ht="21.75" customHeight="1" x14ac:dyDescent="0.2">
      <c r="A200" s="26"/>
      <c r="B200" s="119"/>
      <c r="C200" s="152" t="s">
        <v>244</v>
      </c>
      <c r="D200" s="152" t="s">
        <v>135</v>
      </c>
      <c r="E200" s="153" t="s">
        <v>710</v>
      </c>
      <c r="F200" s="154" t="s">
        <v>711</v>
      </c>
      <c r="G200" s="155" t="s">
        <v>638</v>
      </c>
      <c r="H200" s="156">
        <v>6</v>
      </c>
      <c r="I200" s="156"/>
      <c r="J200" s="156">
        <f t="shared" si="20"/>
        <v>0</v>
      </c>
      <c r="K200" s="157"/>
      <c r="L200" s="27"/>
      <c r="M200" s="158" t="s">
        <v>1</v>
      </c>
      <c r="N200" s="159" t="s">
        <v>32</v>
      </c>
      <c r="O200" s="160">
        <v>0</v>
      </c>
      <c r="P200" s="160">
        <f t="shared" si="21"/>
        <v>0</v>
      </c>
      <c r="Q200" s="160">
        <v>0</v>
      </c>
      <c r="R200" s="160">
        <f t="shared" si="22"/>
        <v>0</v>
      </c>
      <c r="S200" s="160">
        <v>0</v>
      </c>
      <c r="T200" s="161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2" t="s">
        <v>166</v>
      </c>
      <c r="AT200" s="162" t="s">
        <v>135</v>
      </c>
      <c r="AU200" s="162" t="s">
        <v>116</v>
      </c>
      <c r="AY200" s="14" t="s">
        <v>133</v>
      </c>
      <c r="BE200" s="163">
        <f t="shared" si="24"/>
        <v>0</v>
      </c>
      <c r="BF200" s="163">
        <f t="shared" si="25"/>
        <v>0</v>
      </c>
      <c r="BG200" s="163">
        <f t="shared" si="26"/>
        <v>0</v>
      </c>
      <c r="BH200" s="163">
        <f t="shared" si="27"/>
        <v>0</v>
      </c>
      <c r="BI200" s="163">
        <f t="shared" si="28"/>
        <v>0</v>
      </c>
      <c r="BJ200" s="14" t="s">
        <v>116</v>
      </c>
      <c r="BK200" s="164">
        <f t="shared" si="29"/>
        <v>0</v>
      </c>
      <c r="BL200" s="14" t="s">
        <v>166</v>
      </c>
      <c r="BM200" s="162" t="s">
        <v>712</v>
      </c>
    </row>
    <row r="201" spans="1:65" s="2" customFormat="1" ht="21.75" customHeight="1" x14ac:dyDescent="0.2">
      <c r="A201" s="26"/>
      <c r="B201" s="119"/>
      <c r="C201" s="165" t="s">
        <v>364</v>
      </c>
      <c r="D201" s="165" t="s">
        <v>185</v>
      </c>
      <c r="E201" s="166" t="s">
        <v>713</v>
      </c>
      <c r="F201" s="167" t="s">
        <v>714</v>
      </c>
      <c r="G201" s="168" t="s">
        <v>638</v>
      </c>
      <c r="H201" s="169">
        <v>6</v>
      </c>
      <c r="I201" s="169"/>
      <c r="J201" s="169">
        <f t="shared" si="20"/>
        <v>0</v>
      </c>
      <c r="K201" s="170"/>
      <c r="L201" s="171"/>
      <c r="M201" s="172" t="s">
        <v>1</v>
      </c>
      <c r="N201" s="173" t="s">
        <v>32</v>
      </c>
      <c r="O201" s="160">
        <v>0</v>
      </c>
      <c r="P201" s="160">
        <f t="shared" si="21"/>
        <v>0</v>
      </c>
      <c r="Q201" s="160">
        <v>0</v>
      </c>
      <c r="R201" s="160">
        <f t="shared" si="22"/>
        <v>0</v>
      </c>
      <c r="S201" s="160">
        <v>0</v>
      </c>
      <c r="T201" s="161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2" t="s">
        <v>196</v>
      </c>
      <c r="AT201" s="162" t="s">
        <v>185</v>
      </c>
      <c r="AU201" s="162" t="s">
        <v>116</v>
      </c>
      <c r="AY201" s="14" t="s">
        <v>133</v>
      </c>
      <c r="BE201" s="163">
        <f t="shared" si="24"/>
        <v>0</v>
      </c>
      <c r="BF201" s="163">
        <f t="shared" si="25"/>
        <v>0</v>
      </c>
      <c r="BG201" s="163">
        <f t="shared" si="26"/>
        <v>0</v>
      </c>
      <c r="BH201" s="163">
        <f t="shared" si="27"/>
        <v>0</v>
      </c>
      <c r="BI201" s="163">
        <f t="shared" si="28"/>
        <v>0</v>
      </c>
      <c r="BJ201" s="14" t="s">
        <v>116</v>
      </c>
      <c r="BK201" s="164">
        <f t="shared" si="29"/>
        <v>0</v>
      </c>
      <c r="BL201" s="14" t="s">
        <v>166</v>
      </c>
      <c r="BM201" s="162" t="s">
        <v>715</v>
      </c>
    </row>
    <row r="202" spans="1:65" s="2" customFormat="1" ht="16.5" customHeight="1" x14ac:dyDescent="0.2">
      <c r="A202" s="26"/>
      <c r="B202" s="119"/>
      <c r="C202" s="152" t="s">
        <v>247</v>
      </c>
      <c r="D202" s="152" t="s">
        <v>135</v>
      </c>
      <c r="E202" s="153" t="s">
        <v>716</v>
      </c>
      <c r="F202" s="154" t="s">
        <v>717</v>
      </c>
      <c r="G202" s="155" t="s">
        <v>665</v>
      </c>
      <c r="H202" s="156">
        <v>1</v>
      </c>
      <c r="I202" s="156"/>
      <c r="J202" s="156">
        <f t="shared" si="20"/>
        <v>0</v>
      </c>
      <c r="K202" s="157"/>
      <c r="L202" s="27"/>
      <c r="M202" s="158" t="s">
        <v>1</v>
      </c>
      <c r="N202" s="159" t="s">
        <v>32</v>
      </c>
      <c r="O202" s="160">
        <v>0</v>
      </c>
      <c r="P202" s="160">
        <f t="shared" si="21"/>
        <v>0</v>
      </c>
      <c r="Q202" s="160">
        <v>0</v>
      </c>
      <c r="R202" s="160">
        <f t="shared" si="22"/>
        <v>0</v>
      </c>
      <c r="S202" s="160">
        <v>0</v>
      </c>
      <c r="T202" s="161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2" t="s">
        <v>166</v>
      </c>
      <c r="AT202" s="162" t="s">
        <v>135</v>
      </c>
      <c r="AU202" s="162" t="s">
        <v>116</v>
      </c>
      <c r="AY202" s="14" t="s">
        <v>133</v>
      </c>
      <c r="BE202" s="163">
        <f t="shared" si="24"/>
        <v>0</v>
      </c>
      <c r="BF202" s="163">
        <f t="shared" si="25"/>
        <v>0</v>
      </c>
      <c r="BG202" s="163">
        <f t="shared" si="26"/>
        <v>0</v>
      </c>
      <c r="BH202" s="163">
        <f t="shared" si="27"/>
        <v>0</v>
      </c>
      <c r="BI202" s="163">
        <f t="shared" si="28"/>
        <v>0</v>
      </c>
      <c r="BJ202" s="14" t="s">
        <v>116</v>
      </c>
      <c r="BK202" s="164">
        <f t="shared" si="29"/>
        <v>0</v>
      </c>
      <c r="BL202" s="14" t="s">
        <v>166</v>
      </c>
      <c r="BM202" s="162" t="s">
        <v>718</v>
      </c>
    </row>
    <row r="203" spans="1:65" s="2" customFormat="1" ht="21.75" customHeight="1" x14ac:dyDescent="0.2">
      <c r="A203" s="26"/>
      <c r="B203" s="119"/>
      <c r="C203" s="165" t="s">
        <v>373</v>
      </c>
      <c r="D203" s="165" t="s">
        <v>185</v>
      </c>
      <c r="E203" s="166" t="s">
        <v>719</v>
      </c>
      <c r="F203" s="167" t="s">
        <v>720</v>
      </c>
      <c r="G203" s="168" t="s">
        <v>638</v>
      </c>
      <c r="H203" s="169">
        <v>1</v>
      </c>
      <c r="I203" s="169"/>
      <c r="J203" s="169">
        <f t="shared" si="20"/>
        <v>0</v>
      </c>
      <c r="K203" s="170"/>
      <c r="L203" s="171"/>
      <c r="M203" s="172" t="s">
        <v>1</v>
      </c>
      <c r="N203" s="173" t="s">
        <v>32</v>
      </c>
      <c r="O203" s="160">
        <v>0</v>
      </c>
      <c r="P203" s="160">
        <f t="shared" si="21"/>
        <v>0</v>
      </c>
      <c r="Q203" s="160">
        <v>0</v>
      </c>
      <c r="R203" s="160">
        <f t="shared" si="22"/>
        <v>0</v>
      </c>
      <c r="S203" s="160">
        <v>0</v>
      </c>
      <c r="T203" s="161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2" t="s">
        <v>196</v>
      </c>
      <c r="AT203" s="162" t="s">
        <v>185</v>
      </c>
      <c r="AU203" s="162" t="s">
        <v>116</v>
      </c>
      <c r="AY203" s="14" t="s">
        <v>133</v>
      </c>
      <c r="BE203" s="163">
        <f t="shared" si="24"/>
        <v>0</v>
      </c>
      <c r="BF203" s="163">
        <f t="shared" si="25"/>
        <v>0</v>
      </c>
      <c r="BG203" s="163">
        <f t="shared" si="26"/>
        <v>0</v>
      </c>
      <c r="BH203" s="163">
        <f t="shared" si="27"/>
        <v>0</v>
      </c>
      <c r="BI203" s="163">
        <f t="shared" si="28"/>
        <v>0</v>
      </c>
      <c r="BJ203" s="14" t="s">
        <v>116</v>
      </c>
      <c r="BK203" s="164">
        <f t="shared" si="29"/>
        <v>0</v>
      </c>
      <c r="BL203" s="14" t="s">
        <v>166</v>
      </c>
      <c r="BM203" s="162" t="s">
        <v>721</v>
      </c>
    </row>
    <row r="204" spans="1:65" s="2" customFormat="1" ht="16.5" customHeight="1" x14ac:dyDescent="0.2">
      <c r="A204" s="26"/>
      <c r="B204" s="119"/>
      <c r="C204" s="152" t="s">
        <v>253</v>
      </c>
      <c r="D204" s="152" t="s">
        <v>135</v>
      </c>
      <c r="E204" s="153" t="s">
        <v>722</v>
      </c>
      <c r="F204" s="154" t="s">
        <v>723</v>
      </c>
      <c r="G204" s="155" t="s">
        <v>638</v>
      </c>
      <c r="H204" s="156">
        <v>1</v>
      </c>
      <c r="I204" s="156"/>
      <c r="J204" s="156">
        <f t="shared" si="20"/>
        <v>0</v>
      </c>
      <c r="K204" s="157"/>
      <c r="L204" s="27"/>
      <c r="M204" s="158" t="s">
        <v>1</v>
      </c>
      <c r="N204" s="159" t="s">
        <v>32</v>
      </c>
      <c r="O204" s="160">
        <v>0</v>
      </c>
      <c r="P204" s="160">
        <f t="shared" si="21"/>
        <v>0</v>
      </c>
      <c r="Q204" s="160">
        <v>0</v>
      </c>
      <c r="R204" s="160">
        <f t="shared" si="22"/>
        <v>0</v>
      </c>
      <c r="S204" s="160">
        <v>0</v>
      </c>
      <c r="T204" s="161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2" t="s">
        <v>166</v>
      </c>
      <c r="AT204" s="162" t="s">
        <v>135</v>
      </c>
      <c r="AU204" s="162" t="s">
        <v>116</v>
      </c>
      <c r="AY204" s="14" t="s">
        <v>133</v>
      </c>
      <c r="BE204" s="163">
        <f t="shared" si="24"/>
        <v>0</v>
      </c>
      <c r="BF204" s="163">
        <f t="shared" si="25"/>
        <v>0</v>
      </c>
      <c r="BG204" s="163">
        <f t="shared" si="26"/>
        <v>0</v>
      </c>
      <c r="BH204" s="163">
        <f t="shared" si="27"/>
        <v>0</v>
      </c>
      <c r="BI204" s="163">
        <f t="shared" si="28"/>
        <v>0</v>
      </c>
      <c r="BJ204" s="14" t="s">
        <v>116</v>
      </c>
      <c r="BK204" s="164">
        <f t="shared" si="29"/>
        <v>0</v>
      </c>
      <c r="BL204" s="14" t="s">
        <v>166</v>
      </c>
      <c r="BM204" s="162" t="s">
        <v>724</v>
      </c>
    </row>
    <row r="205" spans="1:65" s="2" customFormat="1" ht="16.5" customHeight="1" x14ac:dyDescent="0.2">
      <c r="A205" s="26"/>
      <c r="B205" s="119"/>
      <c r="C205" s="165" t="s">
        <v>382</v>
      </c>
      <c r="D205" s="165" t="s">
        <v>185</v>
      </c>
      <c r="E205" s="166" t="s">
        <v>725</v>
      </c>
      <c r="F205" s="167" t="s">
        <v>726</v>
      </c>
      <c r="G205" s="168" t="s">
        <v>638</v>
      </c>
      <c r="H205" s="169">
        <v>1</v>
      </c>
      <c r="I205" s="169"/>
      <c r="J205" s="169">
        <f t="shared" si="20"/>
        <v>0</v>
      </c>
      <c r="K205" s="170"/>
      <c r="L205" s="171"/>
      <c r="M205" s="172" t="s">
        <v>1</v>
      </c>
      <c r="N205" s="173" t="s">
        <v>32</v>
      </c>
      <c r="O205" s="160">
        <v>0</v>
      </c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2" t="s">
        <v>196</v>
      </c>
      <c r="AT205" s="162" t="s">
        <v>185</v>
      </c>
      <c r="AU205" s="162" t="s">
        <v>116</v>
      </c>
      <c r="AY205" s="14" t="s">
        <v>133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4" t="s">
        <v>116</v>
      </c>
      <c r="BK205" s="164">
        <f t="shared" si="29"/>
        <v>0</v>
      </c>
      <c r="BL205" s="14" t="s">
        <v>166</v>
      </c>
      <c r="BM205" s="162" t="s">
        <v>727</v>
      </c>
    </row>
    <row r="206" spans="1:65" s="2" customFormat="1" ht="21.75" customHeight="1" x14ac:dyDescent="0.2">
      <c r="A206" s="26"/>
      <c r="B206" s="119"/>
      <c r="C206" s="152" t="s">
        <v>260</v>
      </c>
      <c r="D206" s="152" t="s">
        <v>135</v>
      </c>
      <c r="E206" s="153" t="s">
        <v>728</v>
      </c>
      <c r="F206" s="154" t="s">
        <v>729</v>
      </c>
      <c r="G206" s="155" t="s">
        <v>638</v>
      </c>
      <c r="H206" s="156">
        <v>12</v>
      </c>
      <c r="I206" s="156"/>
      <c r="J206" s="156">
        <f t="shared" si="20"/>
        <v>0</v>
      </c>
      <c r="K206" s="157"/>
      <c r="L206" s="27"/>
      <c r="M206" s="158" t="s">
        <v>1</v>
      </c>
      <c r="N206" s="159" t="s">
        <v>32</v>
      </c>
      <c r="O206" s="160">
        <v>0</v>
      </c>
      <c r="P206" s="160">
        <f t="shared" si="21"/>
        <v>0</v>
      </c>
      <c r="Q206" s="160">
        <v>0</v>
      </c>
      <c r="R206" s="160">
        <f t="shared" si="22"/>
        <v>0</v>
      </c>
      <c r="S206" s="160">
        <v>0</v>
      </c>
      <c r="T206" s="161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2" t="s">
        <v>166</v>
      </c>
      <c r="AT206" s="162" t="s">
        <v>135</v>
      </c>
      <c r="AU206" s="162" t="s">
        <v>116</v>
      </c>
      <c r="AY206" s="14" t="s">
        <v>133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4" t="s">
        <v>116</v>
      </c>
      <c r="BK206" s="164">
        <f t="shared" si="29"/>
        <v>0</v>
      </c>
      <c r="BL206" s="14" t="s">
        <v>166</v>
      </c>
      <c r="BM206" s="162" t="s">
        <v>730</v>
      </c>
    </row>
    <row r="207" spans="1:65" s="2" customFormat="1" ht="16.5" customHeight="1" x14ac:dyDescent="0.2">
      <c r="A207" s="26"/>
      <c r="B207" s="119"/>
      <c r="C207" s="152" t="s">
        <v>731</v>
      </c>
      <c r="D207" s="152" t="s">
        <v>135</v>
      </c>
      <c r="E207" s="153" t="s">
        <v>732</v>
      </c>
      <c r="F207" s="154" t="s">
        <v>733</v>
      </c>
      <c r="G207" s="155" t="s">
        <v>638</v>
      </c>
      <c r="H207" s="156">
        <v>14</v>
      </c>
      <c r="I207" s="156"/>
      <c r="J207" s="156">
        <f t="shared" si="20"/>
        <v>0</v>
      </c>
      <c r="K207" s="157"/>
      <c r="L207" s="27"/>
      <c r="M207" s="158" t="s">
        <v>1</v>
      </c>
      <c r="N207" s="159" t="s">
        <v>32</v>
      </c>
      <c r="O207" s="160">
        <v>0</v>
      </c>
      <c r="P207" s="160">
        <f t="shared" si="21"/>
        <v>0</v>
      </c>
      <c r="Q207" s="160">
        <v>0</v>
      </c>
      <c r="R207" s="160">
        <f t="shared" si="22"/>
        <v>0</v>
      </c>
      <c r="S207" s="160">
        <v>0</v>
      </c>
      <c r="T207" s="161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2" t="s">
        <v>166</v>
      </c>
      <c r="AT207" s="162" t="s">
        <v>135</v>
      </c>
      <c r="AU207" s="162" t="s">
        <v>116</v>
      </c>
      <c r="AY207" s="14" t="s">
        <v>133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4" t="s">
        <v>116</v>
      </c>
      <c r="BK207" s="164">
        <f t="shared" si="29"/>
        <v>0</v>
      </c>
      <c r="BL207" s="14" t="s">
        <v>166</v>
      </c>
      <c r="BM207" s="162" t="s">
        <v>734</v>
      </c>
    </row>
    <row r="208" spans="1:65" s="2" customFormat="1" ht="16.5" customHeight="1" x14ac:dyDescent="0.2">
      <c r="A208" s="26"/>
      <c r="B208" s="119"/>
      <c r="C208" s="165" t="s">
        <v>265</v>
      </c>
      <c r="D208" s="165" t="s">
        <v>185</v>
      </c>
      <c r="E208" s="166" t="s">
        <v>735</v>
      </c>
      <c r="F208" s="167" t="s">
        <v>736</v>
      </c>
      <c r="G208" s="168" t="s">
        <v>638</v>
      </c>
      <c r="H208" s="169">
        <v>14</v>
      </c>
      <c r="I208" s="169"/>
      <c r="J208" s="169">
        <f t="shared" si="20"/>
        <v>0</v>
      </c>
      <c r="K208" s="170"/>
      <c r="L208" s="171"/>
      <c r="M208" s="172" t="s">
        <v>1</v>
      </c>
      <c r="N208" s="173" t="s">
        <v>32</v>
      </c>
      <c r="O208" s="160">
        <v>0</v>
      </c>
      <c r="P208" s="160">
        <f t="shared" si="21"/>
        <v>0</v>
      </c>
      <c r="Q208" s="160">
        <v>0</v>
      </c>
      <c r="R208" s="160">
        <f t="shared" si="22"/>
        <v>0</v>
      </c>
      <c r="S208" s="160">
        <v>0</v>
      </c>
      <c r="T208" s="161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2" t="s">
        <v>196</v>
      </c>
      <c r="AT208" s="162" t="s">
        <v>185</v>
      </c>
      <c r="AU208" s="162" t="s">
        <v>116</v>
      </c>
      <c r="AY208" s="14" t="s">
        <v>133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4" t="s">
        <v>116</v>
      </c>
      <c r="BK208" s="164">
        <f t="shared" si="29"/>
        <v>0</v>
      </c>
      <c r="BL208" s="14" t="s">
        <v>166</v>
      </c>
      <c r="BM208" s="162" t="s">
        <v>737</v>
      </c>
    </row>
    <row r="209" spans="1:65" s="2" customFormat="1" ht="16.5" customHeight="1" x14ac:dyDescent="0.2">
      <c r="A209" s="26"/>
      <c r="B209" s="119"/>
      <c r="C209" s="152" t="s">
        <v>738</v>
      </c>
      <c r="D209" s="152" t="s">
        <v>135</v>
      </c>
      <c r="E209" s="153" t="s">
        <v>739</v>
      </c>
      <c r="F209" s="154" t="s">
        <v>740</v>
      </c>
      <c r="G209" s="155" t="s">
        <v>638</v>
      </c>
      <c r="H209" s="156">
        <v>2</v>
      </c>
      <c r="I209" s="156"/>
      <c r="J209" s="156">
        <f t="shared" si="20"/>
        <v>0</v>
      </c>
      <c r="K209" s="157"/>
      <c r="L209" s="27"/>
      <c r="M209" s="158" t="s">
        <v>1</v>
      </c>
      <c r="N209" s="159" t="s">
        <v>32</v>
      </c>
      <c r="O209" s="160">
        <v>0</v>
      </c>
      <c r="P209" s="160">
        <f t="shared" si="21"/>
        <v>0</v>
      </c>
      <c r="Q209" s="160">
        <v>0</v>
      </c>
      <c r="R209" s="160">
        <f t="shared" si="22"/>
        <v>0</v>
      </c>
      <c r="S209" s="160">
        <v>0</v>
      </c>
      <c r="T209" s="161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2" t="s">
        <v>166</v>
      </c>
      <c r="AT209" s="162" t="s">
        <v>135</v>
      </c>
      <c r="AU209" s="162" t="s">
        <v>116</v>
      </c>
      <c r="AY209" s="14" t="s">
        <v>133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4" t="s">
        <v>116</v>
      </c>
      <c r="BK209" s="164">
        <f t="shared" si="29"/>
        <v>0</v>
      </c>
      <c r="BL209" s="14" t="s">
        <v>166</v>
      </c>
      <c r="BM209" s="162" t="s">
        <v>741</v>
      </c>
    </row>
    <row r="210" spans="1:65" s="2" customFormat="1" ht="33" customHeight="1" x14ac:dyDescent="0.2">
      <c r="A210" s="26"/>
      <c r="B210" s="119"/>
      <c r="C210" s="152" t="s">
        <v>268</v>
      </c>
      <c r="D210" s="152" t="s">
        <v>135</v>
      </c>
      <c r="E210" s="153" t="s">
        <v>742</v>
      </c>
      <c r="F210" s="154" t="s">
        <v>743</v>
      </c>
      <c r="G210" s="155" t="s">
        <v>179</v>
      </c>
      <c r="H210" s="156">
        <v>0.16900000000000001</v>
      </c>
      <c r="I210" s="156"/>
      <c r="J210" s="156">
        <f t="shared" si="20"/>
        <v>0</v>
      </c>
      <c r="K210" s="157"/>
      <c r="L210" s="27"/>
      <c r="M210" s="158" t="s">
        <v>1</v>
      </c>
      <c r="N210" s="159" t="s">
        <v>32</v>
      </c>
      <c r="O210" s="160">
        <v>3.0249999999999999</v>
      </c>
      <c r="P210" s="160">
        <f t="shared" si="21"/>
        <v>0.51122500000000004</v>
      </c>
      <c r="Q210" s="160">
        <v>0</v>
      </c>
      <c r="R210" s="160">
        <f t="shared" si="22"/>
        <v>0</v>
      </c>
      <c r="S210" s="160">
        <v>0</v>
      </c>
      <c r="T210" s="161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2" t="s">
        <v>166</v>
      </c>
      <c r="AT210" s="162" t="s">
        <v>135</v>
      </c>
      <c r="AU210" s="162" t="s">
        <v>116</v>
      </c>
      <c r="AY210" s="14" t="s">
        <v>133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4" t="s">
        <v>116</v>
      </c>
      <c r="BK210" s="164">
        <f t="shared" si="29"/>
        <v>0</v>
      </c>
      <c r="BL210" s="14" t="s">
        <v>166</v>
      </c>
      <c r="BM210" s="162" t="s">
        <v>744</v>
      </c>
    </row>
    <row r="211" spans="1:65" s="2" customFormat="1" ht="21.75" customHeight="1" x14ac:dyDescent="0.2">
      <c r="A211" s="26"/>
      <c r="B211" s="119"/>
      <c r="C211" s="152" t="s">
        <v>745</v>
      </c>
      <c r="D211" s="152" t="s">
        <v>135</v>
      </c>
      <c r="E211" s="153" t="s">
        <v>746</v>
      </c>
      <c r="F211" s="154" t="s">
        <v>747</v>
      </c>
      <c r="G211" s="155" t="s">
        <v>286</v>
      </c>
      <c r="H211" s="156">
        <v>71.718000000000004</v>
      </c>
      <c r="I211" s="156"/>
      <c r="J211" s="156">
        <f t="shared" si="20"/>
        <v>0</v>
      </c>
      <c r="K211" s="157"/>
      <c r="L211" s="27"/>
      <c r="M211" s="174" t="s">
        <v>1</v>
      </c>
      <c r="N211" s="175" t="s">
        <v>32</v>
      </c>
      <c r="O211" s="176">
        <v>0</v>
      </c>
      <c r="P211" s="176">
        <f t="shared" si="21"/>
        <v>0</v>
      </c>
      <c r="Q211" s="176">
        <v>0</v>
      </c>
      <c r="R211" s="176">
        <f t="shared" si="22"/>
        <v>0</v>
      </c>
      <c r="S211" s="176">
        <v>0</v>
      </c>
      <c r="T211" s="177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2" t="s">
        <v>166</v>
      </c>
      <c r="AT211" s="162" t="s">
        <v>135</v>
      </c>
      <c r="AU211" s="162" t="s">
        <v>116</v>
      </c>
      <c r="AY211" s="14" t="s">
        <v>133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4" t="s">
        <v>116</v>
      </c>
      <c r="BK211" s="164">
        <f t="shared" si="29"/>
        <v>0</v>
      </c>
      <c r="BL211" s="14" t="s">
        <v>166</v>
      </c>
      <c r="BM211" s="162" t="s">
        <v>748</v>
      </c>
    </row>
    <row r="212" spans="1:65" s="2" customFormat="1" ht="6.95" customHeight="1" x14ac:dyDescent="0.2">
      <c r="A212" s="26"/>
      <c r="B212" s="41"/>
      <c r="C212" s="42"/>
      <c r="D212" s="42"/>
      <c r="E212" s="42"/>
      <c r="F212" s="42"/>
      <c r="G212" s="42"/>
      <c r="H212" s="42"/>
      <c r="I212" s="42"/>
      <c r="J212" s="42"/>
      <c r="K212" s="42"/>
      <c r="L212" s="27"/>
      <c r="M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</sheetData>
  <autoFilter ref="C131:K211"/>
  <mergeCells count="11">
    <mergeCell ref="L2:V2"/>
    <mergeCell ref="E87:H87"/>
    <mergeCell ref="D110:F110"/>
    <mergeCell ref="D111:F111"/>
    <mergeCell ref="E122:H122"/>
    <mergeCell ref="E124:H124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workbookViewId="0">
      <selection activeCell="F22" sqref="F2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313" t="s">
        <v>5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4" t="s">
        <v>84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319" t="str">
        <f>'Rekapitulácia stavby'!K6</f>
        <v>Prestavba školníckeho bytu na triedu MŠ na MŠ Pifflova, Bratislava</v>
      </c>
      <c r="F7" s="320"/>
      <c r="G7" s="320"/>
      <c r="H7" s="320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84" t="s">
        <v>749</v>
      </c>
      <c r="F9" s="318"/>
      <c r="G9" s="318"/>
      <c r="H9" s="318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940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306" t="str">
        <f>'Rekapitulácia stavby'!E14</f>
        <v xml:space="preserve"> </v>
      </c>
      <c r="F18" s="306"/>
      <c r="G18" s="306"/>
      <c r="H18" s="306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309" t="s">
        <v>1</v>
      </c>
      <c r="F27" s="309"/>
      <c r="G27" s="309"/>
      <c r="H27" s="30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J104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ROUND((SUM(BE104:BE107) + SUM(BE127:BE147)),  2)</f>
        <v>0</v>
      </c>
      <c r="G35" s="26"/>
      <c r="H35" s="26"/>
      <c r="I35" s="97">
        <v>0.2</v>
      </c>
      <c r="J35" s="96">
        <f>ROUND(((SUM(BE104:BE107) + SUM(BE127:BE147))*I35),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ROUND((SUM(BF104:BF107) + SUM(BF127:BF147)),  2)</f>
        <v>0</v>
      </c>
      <c r="G36" s="26"/>
      <c r="H36" s="26"/>
      <c r="I36" s="97">
        <v>0.2</v>
      </c>
      <c r="J36" s="96">
        <f>ROUND(((SUM(BF104:BF107) + SUM(BF127:BF147))*I36),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ROUND((SUM(BG104:BG107) + SUM(BG127:BG147)),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ROUND((SUM(BH104:BH107) + SUM(BH127:BH147)),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ROUND((SUM(BI104:BI107) + SUM(BI127:BI147)),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319" t="str">
        <f>E7</f>
        <v>Prestavba školníckeho bytu na triedu MŠ na MŠ Pifflova, Bratislava</v>
      </c>
      <c r="F85" s="320"/>
      <c r="G85" s="320"/>
      <c r="H85" s="32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84" t="str">
        <f>E9</f>
        <v>04 - Vzduchotechnika</v>
      </c>
      <c r="F87" s="318"/>
      <c r="G87" s="318"/>
      <c r="H87" s="318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J127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98</v>
      </c>
      <c r="E97" s="111"/>
      <c r="F97" s="111"/>
      <c r="G97" s="111"/>
      <c r="H97" s="111"/>
      <c r="I97" s="111"/>
      <c r="J97" s="112">
        <f>J128</f>
        <v>0</v>
      </c>
      <c r="L97" s="109"/>
    </row>
    <row r="98" spans="1:65" s="10" customFormat="1" ht="19.899999999999999" customHeight="1" x14ac:dyDescent="0.2">
      <c r="B98" s="113"/>
      <c r="D98" s="114" t="s">
        <v>102</v>
      </c>
      <c r="E98" s="115"/>
      <c r="F98" s="115"/>
      <c r="G98" s="115"/>
      <c r="H98" s="115"/>
      <c r="I98" s="115"/>
      <c r="J98" s="116">
        <f>J129</f>
        <v>0</v>
      </c>
      <c r="L98" s="113"/>
    </row>
    <row r="99" spans="1:65" s="9" customFormat="1" ht="24.95" customHeight="1" x14ac:dyDescent="0.2">
      <c r="B99" s="109"/>
      <c r="D99" s="110" t="s">
        <v>104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1:65" s="10" customFormat="1" ht="19.899999999999999" customHeight="1" x14ac:dyDescent="0.2">
      <c r="B100" s="113"/>
      <c r="D100" s="114" t="s">
        <v>750</v>
      </c>
      <c r="E100" s="115"/>
      <c r="F100" s="115"/>
      <c r="G100" s="115"/>
      <c r="H100" s="115"/>
      <c r="I100" s="115"/>
      <c r="J100" s="116">
        <f>J132</f>
        <v>0</v>
      </c>
      <c r="L100" s="113"/>
    </row>
    <row r="101" spans="1:65" s="9" customFormat="1" ht="24.95" customHeight="1" x14ac:dyDescent="0.2">
      <c r="B101" s="109"/>
      <c r="D101" s="110" t="s">
        <v>393</v>
      </c>
      <c r="E101" s="111"/>
      <c r="F101" s="111"/>
      <c r="G101" s="111"/>
      <c r="H101" s="111"/>
      <c r="I101" s="111"/>
      <c r="J101" s="112">
        <f>J146</f>
        <v>0</v>
      </c>
      <c r="L101" s="109"/>
    </row>
    <row r="102" spans="1:65" s="2" customFormat="1" ht="21.75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65" s="2" customFormat="1" ht="6.95" customHeight="1" x14ac:dyDescent="0.2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65" s="2" customFormat="1" ht="29.25" customHeight="1" x14ac:dyDescent="0.2">
      <c r="A104" s="26"/>
      <c r="B104" s="27"/>
      <c r="C104" s="108" t="s">
        <v>113</v>
      </c>
      <c r="D104" s="26"/>
      <c r="E104" s="26"/>
      <c r="F104" s="26"/>
      <c r="G104" s="26"/>
      <c r="H104" s="26"/>
      <c r="I104" s="26"/>
      <c r="J104" s="117">
        <f>ROUND(J105 + J106,2)</f>
        <v>0</v>
      </c>
      <c r="K104" s="26"/>
      <c r="L104" s="36"/>
      <c r="N104" s="118" t="s">
        <v>30</v>
      </c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65" s="2" customFormat="1" ht="18" customHeight="1" x14ac:dyDescent="0.2">
      <c r="A105" s="26"/>
      <c r="B105" s="119"/>
      <c r="C105" s="120"/>
      <c r="D105" s="321" t="s">
        <v>114</v>
      </c>
      <c r="E105" s="321"/>
      <c r="F105" s="321"/>
      <c r="G105" s="120"/>
      <c r="H105" s="120"/>
      <c r="I105" s="120"/>
      <c r="J105" s="121"/>
      <c r="K105" s="120"/>
      <c r="L105" s="122"/>
      <c r="M105" s="123"/>
      <c r="N105" s="124" t="s">
        <v>32</v>
      </c>
      <c r="O105" s="123"/>
      <c r="P105" s="123"/>
      <c r="Q105" s="123"/>
      <c r="R105" s="123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5" t="s">
        <v>115</v>
      </c>
      <c r="AZ105" s="123"/>
      <c r="BA105" s="123"/>
      <c r="BB105" s="123"/>
      <c r="BC105" s="123"/>
      <c r="BD105" s="123"/>
      <c r="BE105" s="126">
        <f>IF(N105="základná",J105,0)</f>
        <v>0</v>
      </c>
      <c r="BF105" s="126">
        <f>IF(N105="znížená",J105,0)</f>
        <v>0</v>
      </c>
      <c r="BG105" s="126">
        <f>IF(N105="zákl. prenesená",J105,0)</f>
        <v>0</v>
      </c>
      <c r="BH105" s="126">
        <f>IF(N105="zníž. prenesená",J105,0)</f>
        <v>0</v>
      </c>
      <c r="BI105" s="126">
        <f>IF(N105="nulová",J105,0)</f>
        <v>0</v>
      </c>
      <c r="BJ105" s="125" t="s">
        <v>116</v>
      </c>
      <c r="BK105" s="123"/>
      <c r="BL105" s="123"/>
      <c r="BM105" s="123"/>
    </row>
    <row r="106" spans="1:65" s="2" customFormat="1" ht="18" customHeight="1" x14ac:dyDescent="0.2">
      <c r="A106" s="26"/>
      <c r="B106" s="119"/>
      <c r="C106" s="120"/>
      <c r="D106" s="321" t="s">
        <v>117</v>
      </c>
      <c r="E106" s="321"/>
      <c r="F106" s="321"/>
      <c r="G106" s="120"/>
      <c r="H106" s="120"/>
      <c r="I106" s="120"/>
      <c r="J106" s="121"/>
      <c r="K106" s="120"/>
      <c r="L106" s="122"/>
      <c r="M106" s="123"/>
      <c r="N106" s="124" t="s">
        <v>32</v>
      </c>
      <c r="O106" s="123"/>
      <c r="P106" s="123"/>
      <c r="Q106" s="123"/>
      <c r="R106" s="123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5" t="s">
        <v>115</v>
      </c>
      <c r="AZ106" s="123"/>
      <c r="BA106" s="123"/>
      <c r="BB106" s="123"/>
      <c r="BC106" s="123"/>
      <c r="BD106" s="123"/>
      <c r="BE106" s="126">
        <f>IF(N106="základná",J106,0)</f>
        <v>0</v>
      </c>
      <c r="BF106" s="126">
        <f>IF(N106="znížená",J106,0)</f>
        <v>0</v>
      </c>
      <c r="BG106" s="126">
        <f>IF(N106="zákl. prenesená",J106,0)</f>
        <v>0</v>
      </c>
      <c r="BH106" s="126">
        <f>IF(N106="zníž. prenesená",J106,0)</f>
        <v>0</v>
      </c>
      <c r="BI106" s="126">
        <f>IF(N106="nulová",J106,0)</f>
        <v>0</v>
      </c>
      <c r="BJ106" s="125" t="s">
        <v>116</v>
      </c>
      <c r="BK106" s="123"/>
      <c r="BL106" s="123"/>
      <c r="BM106" s="123"/>
    </row>
    <row r="107" spans="1:65" s="2" customFormat="1" ht="18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65" s="2" customFormat="1" ht="29.25" customHeight="1" x14ac:dyDescent="0.2">
      <c r="A108" s="26"/>
      <c r="B108" s="27"/>
      <c r="C108" s="127" t="s">
        <v>118</v>
      </c>
      <c r="D108" s="98"/>
      <c r="E108" s="98"/>
      <c r="F108" s="98"/>
      <c r="G108" s="98"/>
      <c r="H108" s="98"/>
      <c r="I108" s="98"/>
      <c r="J108" s="128">
        <f>ROUND(J96+J104,2)</f>
        <v>0</v>
      </c>
      <c r="K108" s="98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65" s="2" customFormat="1" ht="6.95" customHeight="1" x14ac:dyDescent="0.2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63" s="2" customFormat="1" ht="6.95" customHeight="1" x14ac:dyDescent="0.2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4.95" customHeight="1" x14ac:dyDescent="0.2">
      <c r="A114" s="26"/>
      <c r="B114" s="27"/>
      <c r="C114" s="18" t="s">
        <v>119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6.95" customHeight="1" x14ac:dyDescent="0.2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12" customHeight="1" x14ac:dyDescent="0.2">
      <c r="A116" s="26"/>
      <c r="B116" s="27"/>
      <c r="C116" s="23" t="s">
        <v>11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26.25" customHeight="1" x14ac:dyDescent="0.2">
      <c r="A117" s="26"/>
      <c r="B117" s="27"/>
      <c r="C117" s="26"/>
      <c r="D117" s="26"/>
      <c r="E117" s="319" t="str">
        <f>E7</f>
        <v>Prestavba školníckeho bytu na triedu MŠ na MŠ Pifflova, Bratislava</v>
      </c>
      <c r="F117" s="320"/>
      <c r="G117" s="320"/>
      <c r="H117" s="320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 x14ac:dyDescent="0.2">
      <c r="A118" s="26"/>
      <c r="B118" s="27"/>
      <c r="C118" s="23" t="s">
        <v>89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 x14ac:dyDescent="0.2">
      <c r="A119" s="26"/>
      <c r="B119" s="27"/>
      <c r="C119" s="26"/>
      <c r="D119" s="26"/>
      <c r="E119" s="284" t="str">
        <f>E9</f>
        <v>04 - Vzduchotechnika</v>
      </c>
      <c r="F119" s="318"/>
      <c r="G119" s="318"/>
      <c r="H119" s="318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 x14ac:dyDescent="0.2">
      <c r="A121" s="26"/>
      <c r="B121" s="27"/>
      <c r="C121" s="23" t="s">
        <v>14</v>
      </c>
      <c r="D121" s="26"/>
      <c r="E121" s="26"/>
      <c r="F121" s="21">
        <f>F12</f>
        <v>0</v>
      </c>
      <c r="G121" s="26"/>
      <c r="H121" s="26"/>
      <c r="I121" s="23" t="s">
        <v>15</v>
      </c>
      <c r="J121" s="49" t="str">
        <f>IF(J12="","",J12)</f>
        <v/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 x14ac:dyDescent="0.2">
      <c r="A123" s="26"/>
      <c r="B123" s="27"/>
      <c r="C123" s="23" t="s">
        <v>16</v>
      </c>
      <c r="D123" s="26"/>
      <c r="E123" s="26"/>
      <c r="F123" s="21" t="str">
        <f>E15</f>
        <v>Mestská časť Bratislava - Petržalka, Kutlíkova 17, Bratislava</v>
      </c>
      <c r="G123" s="26"/>
      <c r="H123" s="26"/>
      <c r="I123" s="23" t="s">
        <v>21</v>
      </c>
      <c r="J123" s="24" t="str">
        <f>E21</f>
        <v xml:space="preserve"> 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 x14ac:dyDescent="0.2">
      <c r="A124" s="26"/>
      <c r="B124" s="27"/>
      <c r="C124" s="23" t="s">
        <v>19</v>
      </c>
      <c r="D124" s="26"/>
      <c r="E124" s="26"/>
      <c r="F124" s="21" t="str">
        <f>IF(E18="","",E18)</f>
        <v xml:space="preserve"> </v>
      </c>
      <c r="G124" s="26"/>
      <c r="H124" s="26"/>
      <c r="I124" s="23" t="s">
        <v>24</v>
      </c>
      <c r="J124" s="24">
        <f>E24</f>
        <v>0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 x14ac:dyDescent="0.2">
      <c r="A126" s="129"/>
      <c r="B126" s="130"/>
      <c r="C126" s="131" t="s">
        <v>120</v>
      </c>
      <c r="D126" s="132" t="s">
        <v>51</v>
      </c>
      <c r="E126" s="132" t="s">
        <v>47</v>
      </c>
      <c r="F126" s="132" t="s">
        <v>48</v>
      </c>
      <c r="G126" s="132" t="s">
        <v>121</v>
      </c>
      <c r="H126" s="132" t="s">
        <v>122</v>
      </c>
      <c r="I126" s="132" t="s">
        <v>123</v>
      </c>
      <c r="J126" s="133" t="s">
        <v>95</v>
      </c>
      <c r="K126" s="134" t="s">
        <v>124</v>
      </c>
      <c r="L126" s="135"/>
      <c r="M126" s="56" t="s">
        <v>1</v>
      </c>
      <c r="N126" s="57" t="s">
        <v>30</v>
      </c>
      <c r="O126" s="57" t="s">
        <v>125</v>
      </c>
      <c r="P126" s="57" t="s">
        <v>126</v>
      </c>
      <c r="Q126" s="57" t="s">
        <v>127</v>
      </c>
      <c r="R126" s="57" t="s">
        <v>128</v>
      </c>
      <c r="S126" s="57" t="s">
        <v>129</v>
      </c>
      <c r="T126" s="58" t="s">
        <v>130</v>
      </c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</row>
    <row r="127" spans="1:63" s="2" customFormat="1" ht="22.9" customHeight="1" x14ac:dyDescent="0.25">
      <c r="A127" s="26"/>
      <c r="B127" s="27"/>
      <c r="C127" s="63" t="s">
        <v>91</v>
      </c>
      <c r="D127" s="26"/>
      <c r="E127" s="26"/>
      <c r="F127" s="26"/>
      <c r="G127" s="26"/>
      <c r="H127" s="26"/>
      <c r="I127" s="26"/>
      <c r="J127" s="136">
        <f>BK127</f>
        <v>0</v>
      </c>
      <c r="K127" s="26"/>
      <c r="L127" s="27"/>
      <c r="M127" s="59"/>
      <c r="N127" s="50"/>
      <c r="O127" s="60"/>
      <c r="P127" s="137">
        <f>P128+P131+P146</f>
        <v>27.992206200000002</v>
      </c>
      <c r="Q127" s="60"/>
      <c r="R127" s="137">
        <f>R128+R131+R146</f>
        <v>0.12639159999999999</v>
      </c>
      <c r="S127" s="60"/>
      <c r="T127" s="138">
        <f>T128+T131+T146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65</v>
      </c>
      <c r="AU127" s="14" t="s">
        <v>97</v>
      </c>
      <c r="BK127" s="139">
        <f>BK128+BK131+BK146</f>
        <v>0</v>
      </c>
    </row>
    <row r="128" spans="1:63" s="12" customFormat="1" ht="25.9" customHeight="1" x14ac:dyDescent="0.2">
      <c r="B128" s="140"/>
      <c r="D128" s="141" t="s">
        <v>65</v>
      </c>
      <c r="E128" s="142" t="s">
        <v>131</v>
      </c>
      <c r="F128" s="142" t="s">
        <v>132</v>
      </c>
      <c r="J128" s="143">
        <f>BK128</f>
        <v>0</v>
      </c>
      <c r="L128" s="140"/>
      <c r="M128" s="144"/>
      <c r="N128" s="145"/>
      <c r="O128" s="145"/>
      <c r="P128" s="146">
        <f>P129</f>
        <v>7.7602062000000007</v>
      </c>
      <c r="Q128" s="145"/>
      <c r="R128" s="146">
        <f>R129</f>
        <v>0.11967659999999999</v>
      </c>
      <c r="S128" s="145"/>
      <c r="T128" s="147">
        <f>T129</f>
        <v>0</v>
      </c>
      <c r="AR128" s="141" t="s">
        <v>74</v>
      </c>
      <c r="AT128" s="148" t="s">
        <v>65</v>
      </c>
      <c r="AU128" s="148" t="s">
        <v>66</v>
      </c>
      <c r="AY128" s="141" t="s">
        <v>133</v>
      </c>
      <c r="BK128" s="149">
        <f>BK129</f>
        <v>0</v>
      </c>
    </row>
    <row r="129" spans="1:65" s="12" customFormat="1" ht="22.9" customHeight="1" x14ac:dyDescent="0.2">
      <c r="B129" s="140"/>
      <c r="D129" s="141" t="s">
        <v>65</v>
      </c>
      <c r="E129" s="150" t="s">
        <v>167</v>
      </c>
      <c r="F129" s="150" t="s">
        <v>204</v>
      </c>
      <c r="J129" s="151">
        <f>BK129</f>
        <v>0</v>
      </c>
      <c r="L129" s="140"/>
      <c r="M129" s="144"/>
      <c r="N129" s="145"/>
      <c r="O129" s="145"/>
      <c r="P129" s="146">
        <f>P130</f>
        <v>7.7602062000000007</v>
      </c>
      <c r="Q129" s="145"/>
      <c r="R129" s="146">
        <f>R130</f>
        <v>0.11967659999999999</v>
      </c>
      <c r="S129" s="145"/>
      <c r="T129" s="147">
        <f>T130</f>
        <v>0</v>
      </c>
      <c r="AR129" s="141" t="s">
        <v>74</v>
      </c>
      <c r="AT129" s="148" t="s">
        <v>65</v>
      </c>
      <c r="AU129" s="148" t="s">
        <v>74</v>
      </c>
      <c r="AY129" s="141" t="s">
        <v>133</v>
      </c>
      <c r="BK129" s="149">
        <f>BK130</f>
        <v>0</v>
      </c>
    </row>
    <row r="130" spans="1:65" s="2" customFormat="1" ht="21.75" customHeight="1" x14ac:dyDescent="0.2">
      <c r="A130" s="26"/>
      <c r="B130" s="119"/>
      <c r="C130" s="152" t="s">
        <v>74</v>
      </c>
      <c r="D130" s="152" t="s">
        <v>135</v>
      </c>
      <c r="E130" s="153" t="s">
        <v>751</v>
      </c>
      <c r="F130" s="154" t="s">
        <v>752</v>
      </c>
      <c r="G130" s="155" t="s">
        <v>147</v>
      </c>
      <c r="H130" s="156">
        <v>78.22</v>
      </c>
      <c r="I130" s="156"/>
      <c r="J130" s="156">
        <f>ROUND(I130*H130,3)</f>
        <v>0</v>
      </c>
      <c r="K130" s="157"/>
      <c r="L130" s="27"/>
      <c r="M130" s="158" t="s">
        <v>1</v>
      </c>
      <c r="N130" s="159" t="s">
        <v>32</v>
      </c>
      <c r="O130" s="160">
        <v>9.9210000000000007E-2</v>
      </c>
      <c r="P130" s="160">
        <f>O130*H130</f>
        <v>7.7602062000000007</v>
      </c>
      <c r="Q130" s="160">
        <v>1.5299999999999999E-3</v>
      </c>
      <c r="R130" s="160">
        <f>Q130*H130</f>
        <v>0.11967659999999999</v>
      </c>
      <c r="S130" s="160">
        <v>0</v>
      </c>
      <c r="T130" s="161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2" t="s">
        <v>139</v>
      </c>
      <c r="AT130" s="162" t="s">
        <v>135</v>
      </c>
      <c r="AU130" s="162" t="s">
        <v>116</v>
      </c>
      <c r="AY130" s="14" t="s">
        <v>133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4" t="s">
        <v>116</v>
      </c>
      <c r="BK130" s="164">
        <f>ROUND(I130*H130,3)</f>
        <v>0</v>
      </c>
      <c r="BL130" s="14" t="s">
        <v>139</v>
      </c>
      <c r="BM130" s="162" t="s">
        <v>753</v>
      </c>
    </row>
    <row r="131" spans="1:65" s="12" customFormat="1" ht="25.9" customHeight="1" x14ac:dyDescent="0.2">
      <c r="B131" s="140"/>
      <c r="D131" s="141" t="s">
        <v>65</v>
      </c>
      <c r="E131" s="142" t="s">
        <v>254</v>
      </c>
      <c r="F131" s="142" t="s">
        <v>255</v>
      </c>
      <c r="J131" s="143">
        <f>BK131</f>
        <v>0</v>
      </c>
      <c r="L131" s="140"/>
      <c r="M131" s="144"/>
      <c r="N131" s="145"/>
      <c r="O131" s="145"/>
      <c r="P131" s="146">
        <f>P132</f>
        <v>3.2720000000000002</v>
      </c>
      <c r="Q131" s="145"/>
      <c r="R131" s="146">
        <f>R132</f>
        <v>6.7150000000000005E-3</v>
      </c>
      <c r="S131" s="145"/>
      <c r="T131" s="147">
        <f>T132</f>
        <v>0</v>
      </c>
      <c r="AR131" s="141" t="s">
        <v>116</v>
      </c>
      <c r="AT131" s="148" t="s">
        <v>65</v>
      </c>
      <c r="AU131" s="148" t="s">
        <v>66</v>
      </c>
      <c r="AY131" s="141" t="s">
        <v>133</v>
      </c>
      <c r="BK131" s="149">
        <f>BK132</f>
        <v>0</v>
      </c>
    </row>
    <row r="132" spans="1:65" s="12" customFormat="1" ht="22.9" customHeight="1" x14ac:dyDescent="0.2">
      <c r="B132" s="140"/>
      <c r="D132" s="141" t="s">
        <v>65</v>
      </c>
      <c r="E132" s="150" t="s">
        <v>754</v>
      </c>
      <c r="F132" s="150" t="s">
        <v>755</v>
      </c>
      <c r="J132" s="151">
        <f>BK132</f>
        <v>0</v>
      </c>
      <c r="L132" s="140"/>
      <c r="M132" s="144"/>
      <c r="N132" s="145"/>
      <c r="O132" s="145"/>
      <c r="P132" s="146">
        <f>SUM(P133:P145)</f>
        <v>3.2720000000000002</v>
      </c>
      <c r="Q132" s="145"/>
      <c r="R132" s="146">
        <f>SUM(R133:R145)</f>
        <v>6.7150000000000005E-3</v>
      </c>
      <c r="S132" s="145"/>
      <c r="T132" s="147">
        <f>SUM(T133:T145)</f>
        <v>0</v>
      </c>
      <c r="AR132" s="141" t="s">
        <v>116</v>
      </c>
      <c r="AT132" s="148" t="s">
        <v>65</v>
      </c>
      <c r="AU132" s="148" t="s">
        <v>74</v>
      </c>
      <c r="AY132" s="141" t="s">
        <v>133</v>
      </c>
      <c r="BK132" s="149">
        <f>SUM(BK133:BK145)</f>
        <v>0</v>
      </c>
    </row>
    <row r="133" spans="1:65" s="2" customFormat="1" ht="16.5" customHeight="1" x14ac:dyDescent="0.2">
      <c r="A133" s="26"/>
      <c r="B133" s="119"/>
      <c r="C133" s="152" t="s">
        <v>116</v>
      </c>
      <c r="D133" s="152" t="s">
        <v>135</v>
      </c>
      <c r="E133" s="153" t="s">
        <v>756</v>
      </c>
      <c r="F133" s="154" t="s">
        <v>757</v>
      </c>
      <c r="G133" s="155" t="s">
        <v>144</v>
      </c>
      <c r="H133" s="156">
        <v>1</v>
      </c>
      <c r="I133" s="156"/>
      <c r="J133" s="156">
        <f t="shared" ref="J133:J145" si="0">ROUND(I133*H133,3)</f>
        <v>0</v>
      </c>
      <c r="K133" s="157"/>
      <c r="L133" s="27"/>
      <c r="M133" s="158" t="s">
        <v>1</v>
      </c>
      <c r="N133" s="159" t="s">
        <v>32</v>
      </c>
      <c r="O133" s="160">
        <v>1.1319999999999999</v>
      </c>
      <c r="P133" s="160">
        <f t="shared" ref="P133:P145" si="1">O133*H133</f>
        <v>1.1319999999999999</v>
      </c>
      <c r="Q133" s="160">
        <v>0</v>
      </c>
      <c r="R133" s="160">
        <f t="shared" ref="R133:R145" si="2">Q133*H133</f>
        <v>0</v>
      </c>
      <c r="S133" s="160">
        <v>0</v>
      </c>
      <c r="T133" s="161">
        <f t="shared" ref="T133:T145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166</v>
      </c>
      <c r="AT133" s="162" t="s">
        <v>135</v>
      </c>
      <c r="AU133" s="162" t="s">
        <v>116</v>
      </c>
      <c r="AY133" s="14" t="s">
        <v>133</v>
      </c>
      <c r="BE133" s="163">
        <f t="shared" ref="BE133:BE145" si="4">IF(N133="základná",J133,0)</f>
        <v>0</v>
      </c>
      <c r="BF133" s="163">
        <f t="shared" ref="BF133:BF145" si="5">IF(N133="znížená",J133,0)</f>
        <v>0</v>
      </c>
      <c r="BG133" s="163">
        <f t="shared" ref="BG133:BG145" si="6">IF(N133="zákl. prenesená",J133,0)</f>
        <v>0</v>
      </c>
      <c r="BH133" s="163">
        <f t="shared" ref="BH133:BH145" si="7">IF(N133="zníž. prenesená",J133,0)</f>
        <v>0</v>
      </c>
      <c r="BI133" s="163">
        <f t="shared" ref="BI133:BI145" si="8">IF(N133="nulová",J133,0)</f>
        <v>0</v>
      </c>
      <c r="BJ133" s="14" t="s">
        <v>116</v>
      </c>
      <c r="BK133" s="164">
        <f t="shared" ref="BK133:BK145" si="9">ROUND(I133*H133,3)</f>
        <v>0</v>
      </c>
      <c r="BL133" s="14" t="s">
        <v>166</v>
      </c>
      <c r="BM133" s="162" t="s">
        <v>758</v>
      </c>
    </row>
    <row r="134" spans="1:65" s="2" customFormat="1" ht="78.75" customHeight="1" x14ac:dyDescent="0.2">
      <c r="A134" s="26"/>
      <c r="B134" s="119"/>
      <c r="C134" s="165" t="s">
        <v>140</v>
      </c>
      <c r="D134" s="165" t="s">
        <v>185</v>
      </c>
      <c r="E134" s="166" t="s">
        <v>759</v>
      </c>
      <c r="F134" s="167" t="s">
        <v>760</v>
      </c>
      <c r="G134" s="168" t="s">
        <v>144</v>
      </c>
      <c r="H134" s="169">
        <v>1</v>
      </c>
      <c r="I134" s="169"/>
      <c r="J134" s="169">
        <f t="shared" si="0"/>
        <v>0</v>
      </c>
      <c r="K134" s="170"/>
      <c r="L134" s="171"/>
      <c r="M134" s="172" t="s">
        <v>1</v>
      </c>
      <c r="N134" s="173" t="s">
        <v>32</v>
      </c>
      <c r="O134" s="160">
        <v>0</v>
      </c>
      <c r="P134" s="160">
        <f t="shared" si="1"/>
        <v>0</v>
      </c>
      <c r="Q134" s="160">
        <v>2.2000000000000001E-3</v>
      </c>
      <c r="R134" s="160">
        <f t="shared" si="2"/>
        <v>2.2000000000000001E-3</v>
      </c>
      <c r="S134" s="160">
        <v>0</v>
      </c>
      <c r="T134" s="161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196</v>
      </c>
      <c r="AT134" s="162" t="s">
        <v>185</v>
      </c>
      <c r="AU134" s="162" t="s">
        <v>116</v>
      </c>
      <c r="AY134" s="14" t="s">
        <v>133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4" t="s">
        <v>116</v>
      </c>
      <c r="BK134" s="164">
        <f t="shared" si="9"/>
        <v>0</v>
      </c>
      <c r="BL134" s="14" t="s">
        <v>166</v>
      </c>
      <c r="BM134" s="162" t="s">
        <v>761</v>
      </c>
    </row>
    <row r="135" spans="1:65" s="2" customFormat="1" ht="16.5" customHeight="1" x14ac:dyDescent="0.2">
      <c r="A135" s="26"/>
      <c r="B135" s="119"/>
      <c r="C135" s="152" t="s">
        <v>139</v>
      </c>
      <c r="D135" s="152" t="s">
        <v>135</v>
      </c>
      <c r="E135" s="153" t="s">
        <v>762</v>
      </c>
      <c r="F135" s="154" t="s">
        <v>763</v>
      </c>
      <c r="G135" s="155" t="s">
        <v>229</v>
      </c>
      <c r="H135" s="156">
        <v>2.5</v>
      </c>
      <c r="I135" s="156"/>
      <c r="J135" s="156">
        <f t="shared" si="0"/>
        <v>0</v>
      </c>
      <c r="K135" s="157"/>
      <c r="L135" s="27"/>
      <c r="M135" s="158" t="s">
        <v>1</v>
      </c>
      <c r="N135" s="159" t="s">
        <v>32</v>
      </c>
      <c r="O135" s="160">
        <v>0.17799999999999999</v>
      </c>
      <c r="P135" s="160">
        <f t="shared" si="1"/>
        <v>0.44499999999999995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166</v>
      </c>
      <c r="AT135" s="162" t="s">
        <v>135</v>
      </c>
      <c r="AU135" s="162" t="s">
        <v>116</v>
      </c>
      <c r="AY135" s="14" t="s">
        <v>133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4" t="s">
        <v>116</v>
      </c>
      <c r="BK135" s="164">
        <f t="shared" si="9"/>
        <v>0</v>
      </c>
      <c r="BL135" s="14" t="s">
        <v>166</v>
      </c>
      <c r="BM135" s="162" t="s">
        <v>764</v>
      </c>
    </row>
    <row r="136" spans="1:65" s="2" customFormat="1" ht="16.5" customHeight="1" x14ac:dyDescent="0.2">
      <c r="A136" s="26"/>
      <c r="B136" s="119"/>
      <c r="C136" s="165" t="s">
        <v>152</v>
      </c>
      <c r="D136" s="165" t="s">
        <v>185</v>
      </c>
      <c r="E136" s="166" t="s">
        <v>765</v>
      </c>
      <c r="F136" s="167" t="s">
        <v>766</v>
      </c>
      <c r="G136" s="168" t="s">
        <v>229</v>
      </c>
      <c r="H136" s="169">
        <v>2.5</v>
      </c>
      <c r="I136" s="169"/>
      <c r="J136" s="169">
        <f t="shared" si="0"/>
        <v>0</v>
      </c>
      <c r="K136" s="170"/>
      <c r="L136" s="171"/>
      <c r="M136" s="172" t="s">
        <v>1</v>
      </c>
      <c r="N136" s="173" t="s">
        <v>32</v>
      </c>
      <c r="O136" s="160">
        <v>0</v>
      </c>
      <c r="P136" s="160">
        <f t="shared" si="1"/>
        <v>0</v>
      </c>
      <c r="Q136" s="160">
        <v>5.2999999999999998E-4</v>
      </c>
      <c r="R136" s="160">
        <f t="shared" si="2"/>
        <v>1.325E-3</v>
      </c>
      <c r="S136" s="160">
        <v>0</v>
      </c>
      <c r="T136" s="161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2" t="s">
        <v>196</v>
      </c>
      <c r="AT136" s="162" t="s">
        <v>185</v>
      </c>
      <c r="AU136" s="162" t="s">
        <v>116</v>
      </c>
      <c r="AY136" s="14" t="s">
        <v>133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4" t="s">
        <v>116</v>
      </c>
      <c r="BK136" s="164">
        <f t="shared" si="9"/>
        <v>0</v>
      </c>
      <c r="BL136" s="14" t="s">
        <v>166</v>
      </c>
      <c r="BM136" s="162" t="s">
        <v>767</v>
      </c>
    </row>
    <row r="137" spans="1:65" s="2" customFormat="1" ht="16.5" customHeight="1" x14ac:dyDescent="0.2">
      <c r="A137" s="26"/>
      <c r="B137" s="119"/>
      <c r="C137" s="152" t="s">
        <v>148</v>
      </c>
      <c r="D137" s="152" t="s">
        <v>135</v>
      </c>
      <c r="E137" s="153" t="s">
        <v>768</v>
      </c>
      <c r="F137" s="154" t="s">
        <v>769</v>
      </c>
      <c r="G137" s="155" t="s">
        <v>144</v>
      </c>
      <c r="H137" s="156">
        <v>1</v>
      </c>
      <c r="I137" s="156"/>
      <c r="J137" s="156">
        <f t="shared" si="0"/>
        <v>0</v>
      </c>
      <c r="K137" s="157"/>
      <c r="L137" s="27"/>
      <c r="M137" s="158" t="s">
        <v>1</v>
      </c>
      <c r="N137" s="159" t="s">
        <v>32</v>
      </c>
      <c r="O137" s="160">
        <v>0.28699999999999998</v>
      </c>
      <c r="P137" s="160">
        <f t="shared" si="1"/>
        <v>0.28699999999999998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166</v>
      </c>
      <c r="AT137" s="162" t="s">
        <v>135</v>
      </c>
      <c r="AU137" s="162" t="s">
        <v>116</v>
      </c>
      <c r="AY137" s="14" t="s">
        <v>133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4" t="s">
        <v>116</v>
      </c>
      <c r="BK137" s="164">
        <f t="shared" si="9"/>
        <v>0</v>
      </c>
      <c r="BL137" s="14" t="s">
        <v>166</v>
      </c>
      <c r="BM137" s="162" t="s">
        <v>770</v>
      </c>
    </row>
    <row r="138" spans="1:65" s="2" customFormat="1" ht="16.5" customHeight="1" x14ac:dyDescent="0.2">
      <c r="A138" s="26"/>
      <c r="B138" s="119"/>
      <c r="C138" s="165" t="s">
        <v>160</v>
      </c>
      <c r="D138" s="165" t="s">
        <v>185</v>
      </c>
      <c r="E138" s="166" t="s">
        <v>771</v>
      </c>
      <c r="F138" s="167" t="s">
        <v>772</v>
      </c>
      <c r="G138" s="168" t="s">
        <v>144</v>
      </c>
      <c r="H138" s="169">
        <v>1</v>
      </c>
      <c r="I138" s="169"/>
      <c r="J138" s="169">
        <f t="shared" si="0"/>
        <v>0</v>
      </c>
      <c r="K138" s="170"/>
      <c r="L138" s="171"/>
      <c r="M138" s="172" t="s">
        <v>1</v>
      </c>
      <c r="N138" s="173" t="s">
        <v>32</v>
      </c>
      <c r="O138" s="160">
        <v>0</v>
      </c>
      <c r="P138" s="160">
        <f t="shared" si="1"/>
        <v>0</v>
      </c>
      <c r="Q138" s="160">
        <v>4.0000000000000002E-4</v>
      </c>
      <c r="R138" s="160">
        <f t="shared" si="2"/>
        <v>4.0000000000000002E-4</v>
      </c>
      <c r="S138" s="160">
        <v>0</v>
      </c>
      <c r="T138" s="161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196</v>
      </c>
      <c r="AT138" s="162" t="s">
        <v>185</v>
      </c>
      <c r="AU138" s="162" t="s">
        <v>116</v>
      </c>
      <c r="AY138" s="14" t="s">
        <v>133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4" t="s">
        <v>116</v>
      </c>
      <c r="BK138" s="164">
        <f t="shared" si="9"/>
        <v>0</v>
      </c>
      <c r="BL138" s="14" t="s">
        <v>166</v>
      </c>
      <c r="BM138" s="162" t="s">
        <v>773</v>
      </c>
    </row>
    <row r="139" spans="1:65" s="2" customFormat="1" ht="16.5" customHeight="1" x14ac:dyDescent="0.2">
      <c r="A139" s="26"/>
      <c r="B139" s="119"/>
      <c r="C139" s="152" t="s">
        <v>151</v>
      </c>
      <c r="D139" s="152" t="s">
        <v>135</v>
      </c>
      <c r="E139" s="153" t="s">
        <v>774</v>
      </c>
      <c r="F139" s="154" t="s">
        <v>775</v>
      </c>
      <c r="G139" s="155" t="s">
        <v>144</v>
      </c>
      <c r="H139" s="156">
        <v>1</v>
      </c>
      <c r="I139" s="156"/>
      <c r="J139" s="156">
        <f t="shared" si="0"/>
        <v>0</v>
      </c>
      <c r="K139" s="157"/>
      <c r="L139" s="27"/>
      <c r="M139" s="158" t="s">
        <v>1</v>
      </c>
      <c r="N139" s="159" t="s">
        <v>32</v>
      </c>
      <c r="O139" s="160">
        <v>0.25800000000000001</v>
      </c>
      <c r="P139" s="160">
        <f t="shared" si="1"/>
        <v>0.25800000000000001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166</v>
      </c>
      <c r="AT139" s="162" t="s">
        <v>135</v>
      </c>
      <c r="AU139" s="162" t="s">
        <v>116</v>
      </c>
      <c r="AY139" s="14" t="s">
        <v>133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4" t="s">
        <v>116</v>
      </c>
      <c r="BK139" s="164">
        <f t="shared" si="9"/>
        <v>0</v>
      </c>
      <c r="BL139" s="14" t="s">
        <v>166</v>
      </c>
      <c r="BM139" s="162" t="s">
        <v>776</v>
      </c>
    </row>
    <row r="140" spans="1:65" s="2" customFormat="1" ht="16.5" customHeight="1" x14ac:dyDescent="0.2">
      <c r="A140" s="26"/>
      <c r="B140" s="119"/>
      <c r="C140" s="165" t="s">
        <v>167</v>
      </c>
      <c r="D140" s="165" t="s">
        <v>185</v>
      </c>
      <c r="E140" s="166" t="s">
        <v>777</v>
      </c>
      <c r="F140" s="167" t="s">
        <v>778</v>
      </c>
      <c r="G140" s="168" t="s">
        <v>144</v>
      </c>
      <c r="H140" s="169">
        <v>1</v>
      </c>
      <c r="I140" s="169"/>
      <c r="J140" s="169">
        <f t="shared" si="0"/>
        <v>0</v>
      </c>
      <c r="K140" s="170"/>
      <c r="L140" s="171"/>
      <c r="M140" s="172" t="s">
        <v>1</v>
      </c>
      <c r="N140" s="173" t="s">
        <v>32</v>
      </c>
      <c r="O140" s="160">
        <v>0</v>
      </c>
      <c r="P140" s="160">
        <f t="shared" si="1"/>
        <v>0</v>
      </c>
      <c r="Q140" s="160">
        <v>4.0000000000000002E-4</v>
      </c>
      <c r="R140" s="160">
        <f t="shared" si="2"/>
        <v>4.0000000000000002E-4</v>
      </c>
      <c r="S140" s="160">
        <v>0</v>
      </c>
      <c r="T140" s="161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196</v>
      </c>
      <c r="AT140" s="162" t="s">
        <v>185</v>
      </c>
      <c r="AU140" s="162" t="s">
        <v>116</v>
      </c>
      <c r="AY140" s="14" t="s">
        <v>133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4" t="s">
        <v>116</v>
      </c>
      <c r="BK140" s="164">
        <f t="shared" si="9"/>
        <v>0</v>
      </c>
      <c r="BL140" s="14" t="s">
        <v>166</v>
      </c>
      <c r="BM140" s="162" t="s">
        <v>779</v>
      </c>
    </row>
    <row r="141" spans="1:65" s="2" customFormat="1" ht="16.5" customHeight="1" x14ac:dyDescent="0.2">
      <c r="A141" s="26"/>
      <c r="B141" s="119"/>
      <c r="C141" s="152" t="s">
        <v>155</v>
      </c>
      <c r="D141" s="152" t="s">
        <v>135</v>
      </c>
      <c r="E141" s="153" t="s">
        <v>780</v>
      </c>
      <c r="F141" s="154" t="s">
        <v>781</v>
      </c>
      <c r="G141" s="155" t="s">
        <v>144</v>
      </c>
      <c r="H141" s="156">
        <v>1</v>
      </c>
      <c r="I141" s="156"/>
      <c r="J141" s="156">
        <f t="shared" si="0"/>
        <v>0</v>
      </c>
      <c r="K141" s="157"/>
      <c r="L141" s="27"/>
      <c r="M141" s="158" t="s">
        <v>1</v>
      </c>
      <c r="N141" s="159" t="s">
        <v>32</v>
      </c>
      <c r="O141" s="160">
        <v>0.34599999999999997</v>
      </c>
      <c r="P141" s="160">
        <f t="shared" si="1"/>
        <v>0.34599999999999997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166</v>
      </c>
      <c r="AT141" s="162" t="s">
        <v>135</v>
      </c>
      <c r="AU141" s="162" t="s">
        <v>116</v>
      </c>
      <c r="AY141" s="14" t="s">
        <v>133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4" t="s">
        <v>116</v>
      </c>
      <c r="BK141" s="164">
        <f t="shared" si="9"/>
        <v>0</v>
      </c>
      <c r="BL141" s="14" t="s">
        <v>166</v>
      </c>
      <c r="BM141" s="162" t="s">
        <v>782</v>
      </c>
    </row>
    <row r="142" spans="1:65" s="2" customFormat="1" ht="16.5" customHeight="1" x14ac:dyDescent="0.2">
      <c r="A142" s="26"/>
      <c r="B142" s="119"/>
      <c r="C142" s="165" t="s">
        <v>173</v>
      </c>
      <c r="D142" s="165" t="s">
        <v>185</v>
      </c>
      <c r="E142" s="166" t="s">
        <v>783</v>
      </c>
      <c r="F142" s="167" t="s">
        <v>784</v>
      </c>
      <c r="G142" s="168" t="s">
        <v>144</v>
      </c>
      <c r="H142" s="169">
        <v>1</v>
      </c>
      <c r="I142" s="169"/>
      <c r="J142" s="169">
        <f t="shared" si="0"/>
        <v>0</v>
      </c>
      <c r="K142" s="170"/>
      <c r="L142" s="171"/>
      <c r="M142" s="172" t="s">
        <v>1</v>
      </c>
      <c r="N142" s="173" t="s">
        <v>32</v>
      </c>
      <c r="O142" s="160">
        <v>0</v>
      </c>
      <c r="P142" s="160">
        <f t="shared" si="1"/>
        <v>0</v>
      </c>
      <c r="Q142" s="160">
        <v>2.3900000000000002E-3</v>
      </c>
      <c r="R142" s="160">
        <f t="shared" si="2"/>
        <v>2.3900000000000002E-3</v>
      </c>
      <c r="S142" s="160">
        <v>0</v>
      </c>
      <c r="T142" s="161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196</v>
      </c>
      <c r="AT142" s="162" t="s">
        <v>185</v>
      </c>
      <c r="AU142" s="162" t="s">
        <v>116</v>
      </c>
      <c r="AY142" s="14" t="s">
        <v>133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4" t="s">
        <v>116</v>
      </c>
      <c r="BK142" s="164">
        <f t="shared" si="9"/>
        <v>0</v>
      </c>
      <c r="BL142" s="14" t="s">
        <v>166</v>
      </c>
      <c r="BM142" s="162" t="s">
        <v>785</v>
      </c>
    </row>
    <row r="143" spans="1:65" s="2" customFormat="1" ht="16.5" customHeight="1" x14ac:dyDescent="0.2">
      <c r="A143" s="26"/>
      <c r="B143" s="119"/>
      <c r="C143" s="152" t="s">
        <v>159</v>
      </c>
      <c r="D143" s="152" t="s">
        <v>135</v>
      </c>
      <c r="E143" s="153" t="s">
        <v>786</v>
      </c>
      <c r="F143" s="154" t="s">
        <v>787</v>
      </c>
      <c r="G143" s="155" t="s">
        <v>147</v>
      </c>
      <c r="H143" s="156">
        <v>2</v>
      </c>
      <c r="I143" s="156"/>
      <c r="J143" s="156">
        <f t="shared" si="0"/>
        <v>0</v>
      </c>
      <c r="K143" s="157"/>
      <c r="L143" s="27"/>
      <c r="M143" s="158" t="s">
        <v>1</v>
      </c>
      <c r="N143" s="159" t="s">
        <v>32</v>
      </c>
      <c r="O143" s="160">
        <v>0.40200000000000002</v>
      </c>
      <c r="P143" s="160">
        <f t="shared" si="1"/>
        <v>0.80400000000000005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166</v>
      </c>
      <c r="AT143" s="162" t="s">
        <v>135</v>
      </c>
      <c r="AU143" s="162" t="s">
        <v>116</v>
      </c>
      <c r="AY143" s="14" t="s">
        <v>133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4" t="s">
        <v>116</v>
      </c>
      <c r="BK143" s="164">
        <f t="shared" si="9"/>
        <v>0</v>
      </c>
      <c r="BL143" s="14" t="s">
        <v>166</v>
      </c>
      <c r="BM143" s="162" t="s">
        <v>788</v>
      </c>
    </row>
    <row r="144" spans="1:65" s="2" customFormat="1" ht="16.5" customHeight="1" x14ac:dyDescent="0.2">
      <c r="A144" s="26"/>
      <c r="B144" s="119"/>
      <c r="C144" s="165" t="s">
        <v>181</v>
      </c>
      <c r="D144" s="165" t="s">
        <v>185</v>
      </c>
      <c r="E144" s="166" t="s">
        <v>789</v>
      </c>
      <c r="F144" s="167" t="s">
        <v>790</v>
      </c>
      <c r="G144" s="168" t="s">
        <v>791</v>
      </c>
      <c r="H144" s="169">
        <v>1</v>
      </c>
      <c r="I144" s="169"/>
      <c r="J144" s="169">
        <f t="shared" si="0"/>
        <v>0</v>
      </c>
      <c r="K144" s="170"/>
      <c r="L144" s="171"/>
      <c r="M144" s="172" t="s">
        <v>1</v>
      </c>
      <c r="N144" s="173" t="s">
        <v>32</v>
      </c>
      <c r="O144" s="160">
        <v>0</v>
      </c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151</v>
      </c>
      <c r="AT144" s="162" t="s">
        <v>185</v>
      </c>
      <c r="AU144" s="162" t="s">
        <v>116</v>
      </c>
      <c r="AY144" s="14" t="s">
        <v>133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4" t="s">
        <v>116</v>
      </c>
      <c r="BK144" s="164">
        <f t="shared" si="9"/>
        <v>0</v>
      </c>
      <c r="BL144" s="14" t="s">
        <v>139</v>
      </c>
      <c r="BM144" s="162" t="s">
        <v>792</v>
      </c>
    </row>
    <row r="145" spans="1:65" s="2" customFormat="1" ht="21.75" customHeight="1" x14ac:dyDescent="0.2">
      <c r="A145" s="26"/>
      <c r="B145" s="119"/>
      <c r="C145" s="152" t="s">
        <v>163</v>
      </c>
      <c r="D145" s="152" t="s">
        <v>135</v>
      </c>
      <c r="E145" s="153" t="s">
        <v>793</v>
      </c>
      <c r="F145" s="154" t="s">
        <v>794</v>
      </c>
      <c r="G145" s="155" t="s">
        <v>286</v>
      </c>
      <c r="H145" s="156">
        <v>3.8540000000000001</v>
      </c>
      <c r="I145" s="156"/>
      <c r="J145" s="156">
        <f t="shared" si="0"/>
        <v>0</v>
      </c>
      <c r="K145" s="157"/>
      <c r="L145" s="27"/>
      <c r="M145" s="158" t="s">
        <v>1</v>
      </c>
      <c r="N145" s="159" t="s">
        <v>32</v>
      </c>
      <c r="O145" s="160">
        <v>0</v>
      </c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2" t="s">
        <v>166</v>
      </c>
      <c r="AT145" s="162" t="s">
        <v>135</v>
      </c>
      <c r="AU145" s="162" t="s">
        <v>116</v>
      </c>
      <c r="AY145" s="14" t="s">
        <v>133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4" t="s">
        <v>116</v>
      </c>
      <c r="BK145" s="164">
        <f t="shared" si="9"/>
        <v>0</v>
      </c>
      <c r="BL145" s="14" t="s">
        <v>166</v>
      </c>
      <c r="BM145" s="162" t="s">
        <v>795</v>
      </c>
    </row>
    <row r="146" spans="1:65" s="12" customFormat="1" ht="25.9" customHeight="1" x14ac:dyDescent="0.2">
      <c r="B146" s="140"/>
      <c r="D146" s="141" t="s">
        <v>65</v>
      </c>
      <c r="E146" s="142" t="s">
        <v>506</v>
      </c>
      <c r="F146" s="142" t="s">
        <v>507</v>
      </c>
      <c r="J146" s="143">
        <f>BK146</f>
        <v>0</v>
      </c>
      <c r="L146" s="140"/>
      <c r="M146" s="144"/>
      <c r="N146" s="145"/>
      <c r="O146" s="145"/>
      <c r="P146" s="146">
        <f>P147</f>
        <v>16.96</v>
      </c>
      <c r="Q146" s="145"/>
      <c r="R146" s="146">
        <f>R147</f>
        <v>0</v>
      </c>
      <c r="S146" s="145"/>
      <c r="T146" s="147">
        <f>T147</f>
        <v>0</v>
      </c>
      <c r="AR146" s="141" t="s">
        <v>139</v>
      </c>
      <c r="AT146" s="148" t="s">
        <v>65</v>
      </c>
      <c r="AU146" s="148" t="s">
        <v>66</v>
      </c>
      <c r="AY146" s="141" t="s">
        <v>133</v>
      </c>
      <c r="BK146" s="149">
        <f>BK147</f>
        <v>0</v>
      </c>
    </row>
    <row r="147" spans="1:65" s="2" customFormat="1" ht="16.5" customHeight="1" x14ac:dyDescent="0.2">
      <c r="A147" s="26"/>
      <c r="B147" s="119"/>
      <c r="C147" s="152" t="s">
        <v>190</v>
      </c>
      <c r="D147" s="152" t="s">
        <v>135</v>
      </c>
      <c r="E147" s="153" t="s">
        <v>796</v>
      </c>
      <c r="F147" s="154" t="s">
        <v>797</v>
      </c>
      <c r="G147" s="155" t="s">
        <v>510</v>
      </c>
      <c r="H147" s="156">
        <v>16</v>
      </c>
      <c r="I147" s="156"/>
      <c r="J147" s="156">
        <f>ROUND(I147*H147,3)</f>
        <v>0</v>
      </c>
      <c r="K147" s="157"/>
      <c r="L147" s="27"/>
      <c r="M147" s="174" t="s">
        <v>1</v>
      </c>
      <c r="N147" s="175" t="s">
        <v>32</v>
      </c>
      <c r="O147" s="176">
        <v>1.06</v>
      </c>
      <c r="P147" s="176">
        <f>O147*H147</f>
        <v>16.96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511</v>
      </c>
      <c r="AT147" s="162" t="s">
        <v>135</v>
      </c>
      <c r="AU147" s="162" t="s">
        <v>74</v>
      </c>
      <c r="AY147" s="14" t="s">
        <v>133</v>
      </c>
      <c r="BE147" s="163">
        <f>IF(N147="základná",J147,0)</f>
        <v>0</v>
      </c>
      <c r="BF147" s="163">
        <f>IF(N147="znížená",J147,0)</f>
        <v>0</v>
      </c>
      <c r="BG147" s="163">
        <f>IF(N147="zákl. prenesená",J147,0)</f>
        <v>0</v>
      </c>
      <c r="BH147" s="163">
        <f>IF(N147="zníž. prenesená",J147,0)</f>
        <v>0</v>
      </c>
      <c r="BI147" s="163">
        <f>IF(N147="nulová",J147,0)</f>
        <v>0</v>
      </c>
      <c r="BJ147" s="14" t="s">
        <v>116</v>
      </c>
      <c r="BK147" s="164">
        <f>ROUND(I147*H147,3)</f>
        <v>0</v>
      </c>
      <c r="BL147" s="14" t="s">
        <v>511</v>
      </c>
      <c r="BM147" s="162" t="s">
        <v>798</v>
      </c>
    </row>
    <row r="148" spans="1:65" s="2" customFormat="1" ht="6.95" customHeight="1" x14ac:dyDescent="0.2">
      <c r="A148" s="26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26:K147"/>
  <mergeCells count="11">
    <mergeCell ref="L2:V2"/>
    <mergeCell ref="E87:H87"/>
    <mergeCell ref="D105:F105"/>
    <mergeCell ref="D106:F106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2"/>
  <sheetViews>
    <sheetView showGridLines="0" workbookViewId="0">
      <selection activeCell="F31" sqref="F3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7"/>
    </row>
    <row r="2" spans="1:46" s="1" customFormat="1" ht="36.950000000000003" customHeight="1" x14ac:dyDescent="0.2">
      <c r="L2" s="313" t="s">
        <v>5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4" t="s">
        <v>87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 x14ac:dyDescent="0.2">
      <c r="B4" s="17"/>
      <c r="D4" s="18" t="s">
        <v>88</v>
      </c>
      <c r="L4" s="17"/>
      <c r="M4" s="88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11</v>
      </c>
      <c r="L6" s="17"/>
    </row>
    <row r="7" spans="1:46" s="1" customFormat="1" ht="26.25" customHeight="1" x14ac:dyDescent="0.2">
      <c r="B7" s="17"/>
      <c r="E7" s="319" t="str">
        <f>'Rekapitulácia stavby'!K6</f>
        <v>Prestavba školníckeho bytu na triedu MŠ na MŠ Pifflova, Bratislava</v>
      </c>
      <c r="F7" s="320"/>
      <c r="G7" s="320"/>
      <c r="H7" s="320"/>
      <c r="L7" s="17"/>
    </row>
    <row r="8" spans="1:46" s="2" customFormat="1" ht="12" customHeight="1" x14ac:dyDescent="0.2">
      <c r="A8" s="26"/>
      <c r="B8" s="27"/>
      <c r="C8" s="26"/>
      <c r="D8" s="23" t="s">
        <v>89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284" t="s">
        <v>799</v>
      </c>
      <c r="F9" s="318"/>
      <c r="G9" s="318"/>
      <c r="H9" s="318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14</v>
      </c>
      <c r="E12" s="26"/>
      <c r="F12" s="21"/>
      <c r="G12" s="26"/>
      <c r="H12" s="26"/>
      <c r="I12" s="23" t="s">
        <v>15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16</v>
      </c>
      <c r="E14" s="26"/>
      <c r="F14" s="26"/>
      <c r="G14" s="26"/>
      <c r="H14" s="26"/>
      <c r="I14" s="23" t="s">
        <v>17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80" t="s">
        <v>940</v>
      </c>
      <c r="F15" s="26"/>
      <c r="G15" s="26"/>
      <c r="H15" s="26"/>
      <c r="I15" s="23" t="s">
        <v>18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 x14ac:dyDescent="0.2">
      <c r="A17" s="26"/>
      <c r="B17" s="27"/>
      <c r="C17" s="26"/>
      <c r="D17" s="23" t="s">
        <v>19</v>
      </c>
      <c r="E17" s="26"/>
      <c r="F17" s="26"/>
      <c r="G17" s="26"/>
      <c r="H17" s="26"/>
      <c r="I17" s="23" t="s">
        <v>17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 x14ac:dyDescent="0.2">
      <c r="A18" s="26"/>
      <c r="B18" s="27"/>
      <c r="C18" s="26"/>
      <c r="D18" s="26"/>
      <c r="E18" s="306" t="str">
        <f>'Rekapitulácia stavby'!E14</f>
        <v xml:space="preserve"> </v>
      </c>
      <c r="F18" s="306"/>
      <c r="G18" s="306"/>
      <c r="H18" s="306"/>
      <c r="I18" s="23" t="s">
        <v>18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 x14ac:dyDescent="0.2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17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18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 x14ac:dyDescent="0.2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17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 x14ac:dyDescent="0.2">
      <c r="A24" s="26"/>
      <c r="B24" s="27"/>
      <c r="C24" s="26"/>
      <c r="D24" s="26"/>
      <c r="E24" s="21"/>
      <c r="F24" s="26"/>
      <c r="G24" s="26"/>
      <c r="H24" s="26"/>
      <c r="I24" s="23" t="s">
        <v>18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 x14ac:dyDescent="0.2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 x14ac:dyDescent="0.2">
      <c r="A27" s="89"/>
      <c r="B27" s="90"/>
      <c r="C27" s="89"/>
      <c r="D27" s="89"/>
      <c r="E27" s="309" t="s">
        <v>1</v>
      </c>
      <c r="F27" s="309"/>
      <c r="G27" s="309"/>
      <c r="H27" s="30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 x14ac:dyDescent="0.2">
      <c r="A30" s="26"/>
      <c r="B30" s="27"/>
      <c r="C30" s="26"/>
      <c r="D30" s="21" t="s">
        <v>91</v>
      </c>
      <c r="E30" s="26"/>
      <c r="F30" s="26"/>
      <c r="G30" s="26"/>
      <c r="H30" s="26"/>
      <c r="I30" s="26"/>
      <c r="J30" s="92">
        <f>J96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 x14ac:dyDescent="0.2">
      <c r="A31" s="26"/>
      <c r="B31" s="27"/>
      <c r="C31" s="26"/>
      <c r="D31" s="93" t="s">
        <v>92</v>
      </c>
      <c r="E31" s="26"/>
      <c r="F31" s="26"/>
      <c r="G31" s="26"/>
      <c r="H31" s="26"/>
      <c r="I31" s="26"/>
      <c r="J31" s="92">
        <f>J106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 x14ac:dyDescent="0.2">
      <c r="A32" s="26"/>
      <c r="B32" s="27"/>
      <c r="C32" s="26"/>
      <c r="D32" s="94" t="s">
        <v>26</v>
      </c>
      <c r="E32" s="26"/>
      <c r="F32" s="26"/>
      <c r="G32" s="26"/>
      <c r="H32" s="26"/>
      <c r="I32" s="26"/>
      <c r="J32" s="65">
        <f>ROUND(J30 + J31,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 x14ac:dyDescent="0.2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 x14ac:dyDescent="0.2">
      <c r="A35" s="26"/>
      <c r="B35" s="27"/>
      <c r="C35" s="26"/>
      <c r="D35" s="95" t="s">
        <v>30</v>
      </c>
      <c r="E35" s="23" t="s">
        <v>31</v>
      </c>
      <c r="F35" s="96">
        <f>ROUND((SUM(BE106:BE109) + SUM(BE129:BE181)),  2)</f>
        <v>0</v>
      </c>
      <c r="G35" s="26"/>
      <c r="H35" s="26"/>
      <c r="I35" s="97">
        <v>0.2</v>
      </c>
      <c r="J35" s="96">
        <f>ROUND(((SUM(BE106:BE109) + SUM(BE129:BE181))*I35),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3" t="s">
        <v>32</v>
      </c>
      <c r="F36" s="96">
        <f>ROUND((SUM(BF106:BF109) + SUM(BF129:BF181)),  2)</f>
        <v>0</v>
      </c>
      <c r="G36" s="26"/>
      <c r="H36" s="26"/>
      <c r="I36" s="97">
        <v>0.2</v>
      </c>
      <c r="J36" s="96">
        <f>ROUND(((SUM(BF106:BF109) + SUM(BF129:BF181))*I36),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 x14ac:dyDescent="0.2">
      <c r="A37" s="26"/>
      <c r="B37" s="27"/>
      <c r="C37" s="26"/>
      <c r="D37" s="26"/>
      <c r="E37" s="23" t="s">
        <v>33</v>
      </c>
      <c r="F37" s="96">
        <f>ROUND((SUM(BG106:BG109) + SUM(BG129:BG181)),  2)</f>
        <v>0</v>
      </c>
      <c r="G37" s="26"/>
      <c r="H37" s="26"/>
      <c r="I37" s="97">
        <v>0.2</v>
      </c>
      <c r="J37" s="96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 x14ac:dyDescent="0.2">
      <c r="A38" s="26"/>
      <c r="B38" s="27"/>
      <c r="C38" s="26"/>
      <c r="D38" s="26"/>
      <c r="E38" s="23" t="s">
        <v>34</v>
      </c>
      <c r="F38" s="96">
        <f>ROUND((SUM(BH106:BH109) + SUM(BH129:BH181)),  2)</f>
        <v>0</v>
      </c>
      <c r="G38" s="26"/>
      <c r="H38" s="26"/>
      <c r="I38" s="97">
        <v>0.2</v>
      </c>
      <c r="J38" s="96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35</v>
      </c>
      <c r="F39" s="96">
        <f>ROUND((SUM(BI106:BI109) + SUM(BI129:BI181)),  2)</f>
        <v>0</v>
      </c>
      <c r="G39" s="26"/>
      <c r="H39" s="26"/>
      <c r="I39" s="97">
        <v>0</v>
      </c>
      <c r="J39" s="96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 x14ac:dyDescent="0.2">
      <c r="A41" s="26"/>
      <c r="B41" s="27"/>
      <c r="C41" s="98"/>
      <c r="D41" s="99" t="s">
        <v>36</v>
      </c>
      <c r="E41" s="54"/>
      <c r="F41" s="54"/>
      <c r="G41" s="100" t="s">
        <v>37</v>
      </c>
      <c r="H41" s="101" t="s">
        <v>38</v>
      </c>
      <c r="I41" s="54"/>
      <c r="J41" s="102">
        <f>SUM(J32:J39)</f>
        <v>0</v>
      </c>
      <c r="K41" s="103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 x14ac:dyDescent="0.2">
      <c r="B43" s="17"/>
      <c r="L43" s="17"/>
    </row>
    <row r="44" spans="1:31" s="1" customFormat="1" ht="14.45" customHeight="1" x14ac:dyDescent="0.2">
      <c r="B44" s="17"/>
      <c r="L44" s="17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39" t="s">
        <v>41</v>
      </c>
      <c r="E61" s="29"/>
      <c r="F61" s="104" t="s">
        <v>42</v>
      </c>
      <c r="G61" s="39" t="s">
        <v>41</v>
      </c>
      <c r="H61" s="29"/>
      <c r="I61" s="29"/>
      <c r="J61" s="105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39" t="s">
        <v>41</v>
      </c>
      <c r="E76" s="29"/>
      <c r="F76" s="104" t="s">
        <v>42</v>
      </c>
      <c r="G76" s="39" t="s">
        <v>41</v>
      </c>
      <c r="H76" s="29"/>
      <c r="I76" s="29"/>
      <c r="J76" s="105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93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319" t="str">
        <f>E7</f>
        <v>Prestavba školníckeho bytu na triedu MŠ na MŠ Pifflova, Bratislava</v>
      </c>
      <c r="F85" s="320"/>
      <c r="G85" s="320"/>
      <c r="H85" s="320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89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 x14ac:dyDescent="0.2">
      <c r="A87" s="26"/>
      <c r="B87" s="27"/>
      <c r="C87" s="26"/>
      <c r="D87" s="26"/>
      <c r="E87" s="284" t="str">
        <f>E9</f>
        <v>06 - Vykurovanie</v>
      </c>
      <c r="F87" s="318"/>
      <c r="G87" s="318"/>
      <c r="H87" s="318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14</v>
      </c>
      <c r="D89" s="26"/>
      <c r="E89" s="26"/>
      <c r="F89" s="21">
        <f>F12</f>
        <v>0</v>
      </c>
      <c r="G89" s="26"/>
      <c r="H89" s="26"/>
      <c r="I89" s="23" t="s">
        <v>15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16</v>
      </c>
      <c r="D91" s="26"/>
      <c r="E91" s="26"/>
      <c r="F91" s="21" t="str">
        <f>E15</f>
        <v>Mestská časť Bratislava - Petržalka, Kutlíkova 17, Bratislava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19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6" t="s">
        <v>94</v>
      </c>
      <c r="D94" s="98"/>
      <c r="E94" s="98"/>
      <c r="F94" s="98"/>
      <c r="G94" s="98"/>
      <c r="H94" s="98"/>
      <c r="I94" s="98"/>
      <c r="J94" s="107" t="s">
        <v>95</v>
      </c>
      <c r="K94" s="98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8" t="s">
        <v>96</v>
      </c>
      <c r="D96" s="26"/>
      <c r="E96" s="26"/>
      <c r="F96" s="26"/>
      <c r="G96" s="26"/>
      <c r="H96" s="26"/>
      <c r="I96" s="26"/>
      <c r="J96" s="65">
        <f>J129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97</v>
      </c>
    </row>
    <row r="97" spans="1:65" s="9" customFormat="1" ht="24.95" customHeight="1" x14ac:dyDescent="0.2">
      <c r="B97" s="109"/>
      <c r="D97" s="110" t="s">
        <v>104</v>
      </c>
      <c r="E97" s="111"/>
      <c r="F97" s="111"/>
      <c r="G97" s="111"/>
      <c r="H97" s="111"/>
      <c r="I97" s="111"/>
      <c r="J97" s="112">
        <f>J130</f>
        <v>0</v>
      </c>
      <c r="L97" s="109"/>
    </row>
    <row r="98" spans="1:65" s="10" customFormat="1" ht="19.899999999999999" customHeight="1" x14ac:dyDescent="0.2">
      <c r="B98" s="113"/>
      <c r="D98" s="114" t="s">
        <v>106</v>
      </c>
      <c r="E98" s="115"/>
      <c r="F98" s="115"/>
      <c r="G98" s="115"/>
      <c r="H98" s="115"/>
      <c r="I98" s="115"/>
      <c r="J98" s="116">
        <f>J131</f>
        <v>0</v>
      </c>
      <c r="L98" s="113"/>
    </row>
    <row r="99" spans="1:65" s="10" customFormat="1" ht="19.899999999999999" customHeight="1" x14ac:dyDescent="0.2">
      <c r="B99" s="113"/>
      <c r="D99" s="114" t="s">
        <v>800</v>
      </c>
      <c r="E99" s="115"/>
      <c r="F99" s="115"/>
      <c r="G99" s="115"/>
      <c r="H99" s="115"/>
      <c r="I99" s="115"/>
      <c r="J99" s="116">
        <f>J136</f>
        <v>0</v>
      </c>
      <c r="L99" s="113"/>
    </row>
    <row r="100" spans="1:65" s="10" customFormat="1" ht="19.899999999999999" customHeight="1" x14ac:dyDescent="0.2">
      <c r="B100" s="113"/>
      <c r="D100" s="114" t="s">
        <v>801</v>
      </c>
      <c r="E100" s="115"/>
      <c r="F100" s="115"/>
      <c r="G100" s="115"/>
      <c r="H100" s="115"/>
      <c r="I100" s="115"/>
      <c r="J100" s="116">
        <f>J145</f>
        <v>0</v>
      </c>
      <c r="L100" s="113"/>
    </row>
    <row r="101" spans="1:65" s="10" customFormat="1" ht="19.899999999999999" customHeight="1" x14ac:dyDescent="0.2">
      <c r="B101" s="113"/>
      <c r="D101" s="114" t="s">
        <v>802</v>
      </c>
      <c r="E101" s="115"/>
      <c r="F101" s="115"/>
      <c r="G101" s="115"/>
      <c r="H101" s="115"/>
      <c r="I101" s="115"/>
      <c r="J101" s="116">
        <f>J156</f>
        <v>0</v>
      </c>
      <c r="L101" s="113"/>
    </row>
    <row r="102" spans="1:65" s="10" customFormat="1" ht="19.899999999999999" customHeight="1" x14ac:dyDescent="0.2">
      <c r="B102" s="113"/>
      <c r="D102" s="114" t="s">
        <v>803</v>
      </c>
      <c r="E102" s="115"/>
      <c r="F102" s="115"/>
      <c r="G102" s="115"/>
      <c r="H102" s="115"/>
      <c r="I102" s="115"/>
      <c r="J102" s="116">
        <f>J171</f>
        <v>0</v>
      </c>
      <c r="L102" s="113"/>
    </row>
    <row r="103" spans="1:65" s="9" customFormat="1" ht="24.95" customHeight="1" x14ac:dyDescent="0.2">
      <c r="B103" s="109"/>
      <c r="D103" s="110" t="s">
        <v>393</v>
      </c>
      <c r="E103" s="111"/>
      <c r="F103" s="111"/>
      <c r="G103" s="111"/>
      <c r="H103" s="111"/>
      <c r="I103" s="111"/>
      <c r="J103" s="112">
        <f>J175</f>
        <v>0</v>
      </c>
      <c r="L103" s="109"/>
    </row>
    <row r="104" spans="1:65" s="2" customFormat="1" ht="21.75" customHeight="1" x14ac:dyDescent="0.2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65" s="2" customFormat="1" ht="6.9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65" s="2" customFormat="1" ht="29.25" customHeight="1" x14ac:dyDescent="0.2">
      <c r="A106" s="26"/>
      <c r="B106" s="27"/>
      <c r="C106" s="108" t="s">
        <v>113</v>
      </c>
      <c r="D106" s="26"/>
      <c r="E106" s="26"/>
      <c r="F106" s="26"/>
      <c r="G106" s="26"/>
      <c r="H106" s="26"/>
      <c r="I106" s="26"/>
      <c r="J106" s="117">
        <f>ROUND(J107 + J108,2)</f>
        <v>0</v>
      </c>
      <c r="K106" s="26"/>
      <c r="L106" s="36"/>
      <c r="N106" s="118" t="s">
        <v>30</v>
      </c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65" s="2" customFormat="1" ht="18" customHeight="1" x14ac:dyDescent="0.2">
      <c r="A107" s="26"/>
      <c r="B107" s="119"/>
      <c r="C107" s="120"/>
      <c r="D107" s="321" t="s">
        <v>114</v>
      </c>
      <c r="E107" s="321"/>
      <c r="F107" s="321"/>
      <c r="G107" s="120"/>
      <c r="H107" s="120"/>
      <c r="I107" s="120"/>
      <c r="J107" s="121"/>
      <c r="K107" s="120"/>
      <c r="L107" s="122"/>
      <c r="M107" s="123"/>
      <c r="N107" s="124" t="s">
        <v>32</v>
      </c>
      <c r="O107" s="123"/>
      <c r="P107" s="123"/>
      <c r="Q107" s="123"/>
      <c r="R107" s="123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115</v>
      </c>
      <c r="AZ107" s="123"/>
      <c r="BA107" s="123"/>
      <c r="BB107" s="123"/>
      <c r="BC107" s="123"/>
      <c r="BD107" s="123"/>
      <c r="BE107" s="126">
        <f>IF(N107="základná",J107,0)</f>
        <v>0</v>
      </c>
      <c r="BF107" s="126">
        <f>IF(N107="znížená",J107,0)</f>
        <v>0</v>
      </c>
      <c r="BG107" s="126">
        <f>IF(N107="zákl. prenesená",J107,0)</f>
        <v>0</v>
      </c>
      <c r="BH107" s="126">
        <f>IF(N107="zníž. prenesená",J107,0)</f>
        <v>0</v>
      </c>
      <c r="BI107" s="126">
        <f>IF(N107="nulová",J107,0)</f>
        <v>0</v>
      </c>
      <c r="BJ107" s="125" t="s">
        <v>116</v>
      </c>
      <c r="BK107" s="123"/>
      <c r="BL107" s="123"/>
      <c r="BM107" s="123"/>
    </row>
    <row r="108" spans="1:65" s="2" customFormat="1" ht="18" customHeight="1" x14ac:dyDescent="0.2">
      <c r="A108" s="26"/>
      <c r="B108" s="119"/>
      <c r="C108" s="120"/>
      <c r="D108" s="321" t="s">
        <v>117</v>
      </c>
      <c r="E108" s="321"/>
      <c r="F108" s="321"/>
      <c r="G108" s="120"/>
      <c r="H108" s="120"/>
      <c r="I108" s="120"/>
      <c r="J108" s="121"/>
      <c r="K108" s="120"/>
      <c r="L108" s="122"/>
      <c r="M108" s="123"/>
      <c r="N108" s="124" t="s">
        <v>32</v>
      </c>
      <c r="O108" s="123"/>
      <c r="P108" s="123"/>
      <c r="Q108" s="123"/>
      <c r="R108" s="123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115</v>
      </c>
      <c r="AZ108" s="123"/>
      <c r="BA108" s="123"/>
      <c r="BB108" s="123"/>
      <c r="BC108" s="123"/>
      <c r="BD108" s="123"/>
      <c r="BE108" s="126">
        <f>IF(N108="základná",J108,0)</f>
        <v>0</v>
      </c>
      <c r="BF108" s="126">
        <f>IF(N108="znížená",J108,0)</f>
        <v>0</v>
      </c>
      <c r="BG108" s="126">
        <f>IF(N108="zákl. prenesená",J108,0)</f>
        <v>0</v>
      </c>
      <c r="BH108" s="126">
        <f>IF(N108="zníž. prenesená",J108,0)</f>
        <v>0</v>
      </c>
      <c r="BI108" s="126">
        <f>IF(N108="nulová",J108,0)</f>
        <v>0</v>
      </c>
      <c r="BJ108" s="125" t="s">
        <v>116</v>
      </c>
      <c r="BK108" s="123"/>
      <c r="BL108" s="123"/>
      <c r="BM108" s="123"/>
    </row>
    <row r="109" spans="1:65" s="2" customFormat="1" ht="18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65" s="2" customFormat="1" ht="29.25" customHeight="1" x14ac:dyDescent="0.2">
      <c r="A110" s="26"/>
      <c r="B110" s="27"/>
      <c r="C110" s="127" t="s">
        <v>118</v>
      </c>
      <c r="D110" s="98"/>
      <c r="E110" s="98"/>
      <c r="F110" s="98"/>
      <c r="G110" s="98"/>
      <c r="H110" s="98"/>
      <c r="I110" s="98"/>
      <c r="J110" s="128">
        <f>ROUND(J96+J106,2)</f>
        <v>0</v>
      </c>
      <c r="K110" s="98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65" s="2" customFormat="1" ht="6.95" customHeight="1" x14ac:dyDescent="0.2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 x14ac:dyDescent="0.2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 x14ac:dyDescent="0.2">
      <c r="A116" s="26"/>
      <c r="B116" s="27"/>
      <c r="C116" s="18" t="s">
        <v>119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 x14ac:dyDescent="0.2">
      <c r="A118" s="26"/>
      <c r="B118" s="27"/>
      <c r="C118" s="23" t="s">
        <v>11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6.25" customHeight="1" x14ac:dyDescent="0.2">
      <c r="A119" s="26"/>
      <c r="B119" s="27"/>
      <c r="C119" s="26"/>
      <c r="D119" s="26"/>
      <c r="E119" s="319" t="str">
        <f>E7</f>
        <v>Prestavba školníckeho bytu na triedu MŠ na MŠ Pifflova, Bratislava</v>
      </c>
      <c r="F119" s="320"/>
      <c r="G119" s="320"/>
      <c r="H119" s="320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 x14ac:dyDescent="0.2">
      <c r="A120" s="26"/>
      <c r="B120" s="27"/>
      <c r="C120" s="23" t="s">
        <v>89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 x14ac:dyDescent="0.2">
      <c r="A121" s="26"/>
      <c r="B121" s="27"/>
      <c r="C121" s="26"/>
      <c r="D121" s="26"/>
      <c r="E121" s="284" t="str">
        <f>E9</f>
        <v>06 - Vykurovanie</v>
      </c>
      <c r="F121" s="318"/>
      <c r="G121" s="318"/>
      <c r="H121" s="318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 x14ac:dyDescent="0.2">
      <c r="A123" s="26"/>
      <c r="B123" s="27"/>
      <c r="C123" s="23" t="s">
        <v>14</v>
      </c>
      <c r="D123" s="26"/>
      <c r="E123" s="26"/>
      <c r="F123" s="21">
        <f>F12</f>
        <v>0</v>
      </c>
      <c r="G123" s="26"/>
      <c r="H123" s="26"/>
      <c r="I123" s="23" t="s">
        <v>15</v>
      </c>
      <c r="J123" s="49" t="str">
        <f>IF(J12="","",J12)</f>
        <v/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 x14ac:dyDescent="0.2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5.2" customHeight="1" x14ac:dyDescent="0.2">
      <c r="A125" s="26"/>
      <c r="B125" s="27"/>
      <c r="C125" s="23" t="s">
        <v>16</v>
      </c>
      <c r="D125" s="26"/>
      <c r="E125" s="26"/>
      <c r="F125" s="21" t="str">
        <f>E15</f>
        <v>Mestská časť Bratislava - Petržalka, Kutlíkova 17, Bratislava</v>
      </c>
      <c r="G125" s="26"/>
      <c r="H125" s="26"/>
      <c r="I125" s="23" t="s">
        <v>21</v>
      </c>
      <c r="J125" s="24" t="str">
        <f>E21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27"/>
      <c r="C126" s="23" t="s">
        <v>19</v>
      </c>
      <c r="D126" s="26"/>
      <c r="E126" s="26"/>
      <c r="F126" s="21" t="str">
        <f>IF(E18="","",E18)</f>
        <v xml:space="preserve"> </v>
      </c>
      <c r="G126" s="26"/>
      <c r="H126" s="26"/>
      <c r="I126" s="23" t="s">
        <v>24</v>
      </c>
      <c r="J126" s="24">
        <f>E24</f>
        <v>0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 x14ac:dyDescent="0.2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 x14ac:dyDescent="0.2">
      <c r="A128" s="129"/>
      <c r="B128" s="130"/>
      <c r="C128" s="131" t="s">
        <v>120</v>
      </c>
      <c r="D128" s="132" t="s">
        <v>51</v>
      </c>
      <c r="E128" s="132" t="s">
        <v>47</v>
      </c>
      <c r="F128" s="132" t="s">
        <v>48</v>
      </c>
      <c r="G128" s="132" t="s">
        <v>121</v>
      </c>
      <c r="H128" s="132" t="s">
        <v>122</v>
      </c>
      <c r="I128" s="132" t="s">
        <v>123</v>
      </c>
      <c r="J128" s="133" t="s">
        <v>95</v>
      </c>
      <c r="K128" s="134" t="s">
        <v>124</v>
      </c>
      <c r="L128" s="135"/>
      <c r="M128" s="56" t="s">
        <v>1</v>
      </c>
      <c r="N128" s="57" t="s">
        <v>30</v>
      </c>
      <c r="O128" s="57" t="s">
        <v>125</v>
      </c>
      <c r="P128" s="57" t="s">
        <v>126</v>
      </c>
      <c r="Q128" s="57" t="s">
        <v>127</v>
      </c>
      <c r="R128" s="57" t="s">
        <v>128</v>
      </c>
      <c r="S128" s="57" t="s">
        <v>129</v>
      </c>
      <c r="T128" s="58" t="s">
        <v>130</v>
      </c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</row>
    <row r="129" spans="1:65" s="2" customFormat="1" ht="22.9" customHeight="1" x14ac:dyDescent="0.25">
      <c r="A129" s="26"/>
      <c r="B129" s="27"/>
      <c r="C129" s="63" t="s">
        <v>91</v>
      </c>
      <c r="D129" s="26"/>
      <c r="E129" s="26"/>
      <c r="F129" s="26"/>
      <c r="G129" s="26"/>
      <c r="H129" s="26"/>
      <c r="I129" s="26"/>
      <c r="J129" s="136">
        <f>BK129</f>
        <v>0</v>
      </c>
      <c r="K129" s="26"/>
      <c r="L129" s="27"/>
      <c r="M129" s="59"/>
      <c r="N129" s="50"/>
      <c r="O129" s="60"/>
      <c r="P129" s="137">
        <f>P130+P175</f>
        <v>305.59490600000004</v>
      </c>
      <c r="Q129" s="60"/>
      <c r="R129" s="137">
        <f>R130+R175</f>
        <v>0.87234299999999987</v>
      </c>
      <c r="S129" s="60"/>
      <c r="T129" s="138">
        <f>T130+T175</f>
        <v>0.66965999999999992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65</v>
      </c>
      <c r="AU129" s="14" t="s">
        <v>97</v>
      </c>
      <c r="BK129" s="139">
        <f>BK130+BK175</f>
        <v>0</v>
      </c>
    </row>
    <row r="130" spans="1:65" s="12" customFormat="1" ht="25.9" customHeight="1" x14ac:dyDescent="0.2">
      <c r="B130" s="140"/>
      <c r="D130" s="141" t="s">
        <v>65</v>
      </c>
      <c r="E130" s="142" t="s">
        <v>254</v>
      </c>
      <c r="F130" s="142" t="s">
        <v>255</v>
      </c>
      <c r="J130" s="143">
        <f>BK130</f>
        <v>0</v>
      </c>
      <c r="L130" s="140"/>
      <c r="M130" s="144"/>
      <c r="N130" s="145"/>
      <c r="O130" s="145"/>
      <c r="P130" s="146">
        <f>P131+P136+P145+P156+P171</f>
        <v>168.86290600000001</v>
      </c>
      <c r="Q130" s="145"/>
      <c r="R130" s="146">
        <f>R131+R136+R145+R156+R171</f>
        <v>0.87234299999999987</v>
      </c>
      <c r="S130" s="145"/>
      <c r="T130" s="147">
        <f>T131+T136+T145+T156+T171</f>
        <v>0.66965999999999992</v>
      </c>
      <c r="AR130" s="141" t="s">
        <v>116</v>
      </c>
      <c r="AT130" s="148" t="s">
        <v>65</v>
      </c>
      <c r="AU130" s="148" t="s">
        <v>66</v>
      </c>
      <c r="AY130" s="141" t="s">
        <v>133</v>
      </c>
      <c r="BK130" s="149">
        <f>BK131+BK136+BK145+BK156+BK171</f>
        <v>0</v>
      </c>
    </row>
    <row r="131" spans="1:65" s="12" customFormat="1" ht="22.9" customHeight="1" x14ac:dyDescent="0.2">
      <c r="B131" s="140"/>
      <c r="D131" s="141" t="s">
        <v>65</v>
      </c>
      <c r="E131" s="150" t="s">
        <v>288</v>
      </c>
      <c r="F131" s="150" t="s">
        <v>289</v>
      </c>
      <c r="J131" s="151">
        <f>BK131</f>
        <v>0</v>
      </c>
      <c r="L131" s="140"/>
      <c r="M131" s="144"/>
      <c r="N131" s="145"/>
      <c r="O131" s="145"/>
      <c r="P131" s="146">
        <f>SUM(P132:P135)</f>
        <v>7.5419499999999999</v>
      </c>
      <c r="Q131" s="145"/>
      <c r="R131" s="146">
        <f>SUM(R132:R135)</f>
        <v>3.1230000000000003E-3</v>
      </c>
      <c r="S131" s="145"/>
      <c r="T131" s="147">
        <f>SUM(T132:T135)</f>
        <v>0</v>
      </c>
      <c r="AR131" s="141" t="s">
        <v>116</v>
      </c>
      <c r="AT131" s="148" t="s">
        <v>65</v>
      </c>
      <c r="AU131" s="148" t="s">
        <v>74</v>
      </c>
      <c r="AY131" s="141" t="s">
        <v>133</v>
      </c>
      <c r="BK131" s="149">
        <f>SUM(BK132:BK135)</f>
        <v>0</v>
      </c>
    </row>
    <row r="132" spans="1:65" s="2" customFormat="1" ht="21.75" customHeight="1" x14ac:dyDescent="0.2">
      <c r="A132" s="26"/>
      <c r="B132" s="119"/>
      <c r="C132" s="152" t="s">
        <v>74</v>
      </c>
      <c r="D132" s="152" t="s">
        <v>135</v>
      </c>
      <c r="E132" s="153" t="s">
        <v>804</v>
      </c>
      <c r="F132" s="154" t="s">
        <v>805</v>
      </c>
      <c r="G132" s="155" t="s">
        <v>229</v>
      </c>
      <c r="H132" s="156">
        <v>65</v>
      </c>
      <c r="I132" s="156"/>
      <c r="J132" s="156">
        <f>ROUND(I132*H132,3)</f>
        <v>0</v>
      </c>
      <c r="K132" s="157"/>
      <c r="L132" s="27"/>
      <c r="M132" s="158" t="s">
        <v>1</v>
      </c>
      <c r="N132" s="159" t="s">
        <v>32</v>
      </c>
      <c r="O132" s="160">
        <v>0.11602999999999999</v>
      </c>
      <c r="P132" s="160">
        <f>O132*H132</f>
        <v>7.5419499999999999</v>
      </c>
      <c r="Q132" s="160">
        <v>3.0000000000000001E-5</v>
      </c>
      <c r="R132" s="160">
        <f>Q132*H132</f>
        <v>1.9500000000000001E-3</v>
      </c>
      <c r="S132" s="160">
        <v>0</v>
      </c>
      <c r="T132" s="161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2" t="s">
        <v>166</v>
      </c>
      <c r="AT132" s="162" t="s">
        <v>135</v>
      </c>
      <c r="AU132" s="162" t="s">
        <v>116</v>
      </c>
      <c r="AY132" s="14" t="s">
        <v>133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4" t="s">
        <v>116</v>
      </c>
      <c r="BK132" s="164">
        <f>ROUND(I132*H132,3)</f>
        <v>0</v>
      </c>
      <c r="BL132" s="14" t="s">
        <v>166</v>
      </c>
      <c r="BM132" s="162" t="s">
        <v>806</v>
      </c>
    </row>
    <row r="133" spans="1:65" s="2" customFormat="1" ht="33" customHeight="1" x14ac:dyDescent="0.2">
      <c r="A133" s="26"/>
      <c r="B133" s="119"/>
      <c r="C133" s="165" t="s">
        <v>116</v>
      </c>
      <c r="D133" s="165" t="s">
        <v>185</v>
      </c>
      <c r="E133" s="166" t="s">
        <v>807</v>
      </c>
      <c r="F133" s="167" t="s">
        <v>808</v>
      </c>
      <c r="G133" s="168" t="s">
        <v>229</v>
      </c>
      <c r="H133" s="169">
        <v>51</v>
      </c>
      <c r="I133" s="169"/>
      <c r="J133" s="169">
        <f>ROUND(I133*H133,3)</f>
        <v>0</v>
      </c>
      <c r="K133" s="170"/>
      <c r="L133" s="171"/>
      <c r="M133" s="172" t="s">
        <v>1</v>
      </c>
      <c r="N133" s="173" t="s">
        <v>32</v>
      </c>
      <c r="O133" s="160">
        <v>0</v>
      </c>
      <c r="P133" s="160">
        <f>O133*H133</f>
        <v>0</v>
      </c>
      <c r="Q133" s="160">
        <v>2.0000000000000002E-5</v>
      </c>
      <c r="R133" s="160">
        <f>Q133*H133</f>
        <v>1.0200000000000001E-3</v>
      </c>
      <c r="S133" s="160">
        <v>0</v>
      </c>
      <c r="T133" s="161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2" t="s">
        <v>196</v>
      </c>
      <c r="AT133" s="162" t="s">
        <v>185</v>
      </c>
      <c r="AU133" s="162" t="s">
        <v>116</v>
      </c>
      <c r="AY133" s="14" t="s">
        <v>133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4" t="s">
        <v>116</v>
      </c>
      <c r="BK133" s="164">
        <f>ROUND(I133*H133,3)</f>
        <v>0</v>
      </c>
      <c r="BL133" s="14" t="s">
        <v>166</v>
      </c>
      <c r="BM133" s="162" t="s">
        <v>809</v>
      </c>
    </row>
    <row r="134" spans="1:65" s="2" customFormat="1" ht="33" customHeight="1" x14ac:dyDescent="0.2">
      <c r="A134" s="26"/>
      <c r="B134" s="119"/>
      <c r="C134" s="165" t="s">
        <v>140</v>
      </c>
      <c r="D134" s="165" t="s">
        <v>185</v>
      </c>
      <c r="E134" s="166" t="s">
        <v>560</v>
      </c>
      <c r="F134" s="167" t="s">
        <v>561</v>
      </c>
      <c r="G134" s="168" t="s">
        <v>229</v>
      </c>
      <c r="H134" s="169">
        <v>15.3</v>
      </c>
      <c r="I134" s="169"/>
      <c r="J134" s="169">
        <f>ROUND(I134*H134,3)</f>
        <v>0</v>
      </c>
      <c r="K134" s="170"/>
      <c r="L134" s="171"/>
      <c r="M134" s="172" t="s">
        <v>1</v>
      </c>
      <c r="N134" s="173" t="s">
        <v>32</v>
      </c>
      <c r="O134" s="160">
        <v>0</v>
      </c>
      <c r="P134" s="160">
        <f>O134*H134</f>
        <v>0</v>
      </c>
      <c r="Q134" s="160">
        <v>1.0000000000000001E-5</v>
      </c>
      <c r="R134" s="160">
        <f>Q134*H134</f>
        <v>1.5300000000000003E-4</v>
      </c>
      <c r="S134" s="160">
        <v>0</v>
      </c>
      <c r="T134" s="161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2" t="s">
        <v>196</v>
      </c>
      <c r="AT134" s="162" t="s">
        <v>185</v>
      </c>
      <c r="AU134" s="162" t="s">
        <v>116</v>
      </c>
      <c r="AY134" s="14" t="s">
        <v>133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4" t="s">
        <v>116</v>
      </c>
      <c r="BK134" s="164">
        <f>ROUND(I134*H134,3)</f>
        <v>0</v>
      </c>
      <c r="BL134" s="14" t="s">
        <v>166</v>
      </c>
      <c r="BM134" s="162" t="s">
        <v>810</v>
      </c>
    </row>
    <row r="135" spans="1:65" s="2" customFormat="1" ht="21.75" customHeight="1" x14ac:dyDescent="0.2">
      <c r="A135" s="26"/>
      <c r="B135" s="119"/>
      <c r="C135" s="152" t="s">
        <v>139</v>
      </c>
      <c r="D135" s="152" t="s">
        <v>135</v>
      </c>
      <c r="E135" s="153" t="s">
        <v>311</v>
      </c>
      <c r="F135" s="154" t="s">
        <v>312</v>
      </c>
      <c r="G135" s="155" t="s">
        <v>286</v>
      </c>
      <c r="H135" s="156">
        <v>2.2050000000000001</v>
      </c>
      <c r="I135" s="156"/>
      <c r="J135" s="156">
        <f>ROUND(I135*H135,3)</f>
        <v>0</v>
      </c>
      <c r="K135" s="157"/>
      <c r="L135" s="27"/>
      <c r="M135" s="158" t="s">
        <v>1</v>
      </c>
      <c r="N135" s="159" t="s">
        <v>32</v>
      </c>
      <c r="O135" s="160">
        <v>0</v>
      </c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2" t="s">
        <v>166</v>
      </c>
      <c r="AT135" s="162" t="s">
        <v>135</v>
      </c>
      <c r="AU135" s="162" t="s">
        <v>116</v>
      </c>
      <c r="AY135" s="14" t="s">
        <v>133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4" t="s">
        <v>116</v>
      </c>
      <c r="BK135" s="164">
        <f>ROUND(I135*H135,3)</f>
        <v>0</v>
      </c>
      <c r="BL135" s="14" t="s">
        <v>166</v>
      </c>
      <c r="BM135" s="162" t="s">
        <v>811</v>
      </c>
    </row>
    <row r="136" spans="1:65" s="12" customFormat="1" ht="22.9" customHeight="1" x14ac:dyDescent="0.2">
      <c r="B136" s="140"/>
      <c r="D136" s="141" t="s">
        <v>65</v>
      </c>
      <c r="E136" s="150" t="s">
        <v>812</v>
      </c>
      <c r="F136" s="150" t="s">
        <v>813</v>
      </c>
      <c r="J136" s="151">
        <f>BK136</f>
        <v>0</v>
      </c>
      <c r="L136" s="140"/>
      <c r="M136" s="144"/>
      <c r="N136" s="145"/>
      <c r="O136" s="145"/>
      <c r="P136" s="146">
        <f>SUM(P137:P144)</f>
        <v>38.186944000000004</v>
      </c>
      <c r="Q136" s="145"/>
      <c r="R136" s="146">
        <f>SUM(R137:R144)</f>
        <v>0.14549999999999999</v>
      </c>
      <c r="S136" s="145"/>
      <c r="T136" s="147">
        <f>SUM(T137:T144)</f>
        <v>7.6200000000000004E-2</v>
      </c>
      <c r="AR136" s="141" t="s">
        <v>116</v>
      </c>
      <c r="AT136" s="148" t="s">
        <v>65</v>
      </c>
      <c r="AU136" s="148" t="s">
        <v>74</v>
      </c>
      <c r="AY136" s="141" t="s">
        <v>133</v>
      </c>
      <c r="BK136" s="149">
        <f>SUM(BK137:BK144)</f>
        <v>0</v>
      </c>
    </row>
    <row r="137" spans="1:65" s="2" customFormat="1" ht="21.75" customHeight="1" x14ac:dyDescent="0.2">
      <c r="A137" s="26"/>
      <c r="B137" s="119"/>
      <c r="C137" s="152" t="s">
        <v>152</v>
      </c>
      <c r="D137" s="152" t="s">
        <v>135</v>
      </c>
      <c r="E137" s="153" t="s">
        <v>814</v>
      </c>
      <c r="F137" s="154" t="s">
        <v>815</v>
      </c>
      <c r="G137" s="155" t="s">
        <v>229</v>
      </c>
      <c r="H137" s="156">
        <v>50</v>
      </c>
      <c r="I137" s="156"/>
      <c r="J137" s="156">
        <f t="shared" ref="J137:J144" si="0">ROUND(I137*H137,3)</f>
        <v>0</v>
      </c>
      <c r="K137" s="157"/>
      <c r="L137" s="27"/>
      <c r="M137" s="158" t="s">
        <v>1</v>
      </c>
      <c r="N137" s="159" t="s">
        <v>32</v>
      </c>
      <c r="O137" s="160">
        <v>0.39900000000000002</v>
      </c>
      <c r="P137" s="160">
        <f t="shared" ref="P137:P144" si="1">O137*H137</f>
        <v>19.950000000000003</v>
      </c>
      <c r="Q137" s="160">
        <v>1.82E-3</v>
      </c>
      <c r="R137" s="160">
        <f t="shared" ref="R137:R144" si="2">Q137*H137</f>
        <v>9.0999999999999998E-2</v>
      </c>
      <c r="S137" s="160">
        <v>0</v>
      </c>
      <c r="T137" s="161">
        <f t="shared" ref="T137:T144" si="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2" t="s">
        <v>166</v>
      </c>
      <c r="AT137" s="162" t="s">
        <v>135</v>
      </c>
      <c r="AU137" s="162" t="s">
        <v>116</v>
      </c>
      <c r="AY137" s="14" t="s">
        <v>133</v>
      </c>
      <c r="BE137" s="163">
        <f t="shared" ref="BE137:BE144" si="4">IF(N137="základná",J137,0)</f>
        <v>0</v>
      </c>
      <c r="BF137" s="163">
        <f t="shared" ref="BF137:BF144" si="5">IF(N137="znížená",J137,0)</f>
        <v>0</v>
      </c>
      <c r="BG137" s="163">
        <f t="shared" ref="BG137:BG144" si="6">IF(N137="zákl. prenesená",J137,0)</f>
        <v>0</v>
      </c>
      <c r="BH137" s="163">
        <f t="shared" ref="BH137:BH144" si="7">IF(N137="zníž. prenesená",J137,0)</f>
        <v>0</v>
      </c>
      <c r="BI137" s="163">
        <f t="shared" ref="BI137:BI144" si="8">IF(N137="nulová",J137,0)</f>
        <v>0</v>
      </c>
      <c r="BJ137" s="14" t="s">
        <v>116</v>
      </c>
      <c r="BK137" s="164">
        <f t="shared" ref="BK137:BK144" si="9">ROUND(I137*H137,3)</f>
        <v>0</v>
      </c>
      <c r="BL137" s="14" t="s">
        <v>166</v>
      </c>
      <c r="BM137" s="162" t="s">
        <v>816</v>
      </c>
    </row>
    <row r="138" spans="1:65" s="2" customFormat="1" ht="21.75" customHeight="1" x14ac:dyDescent="0.2">
      <c r="A138" s="26"/>
      <c r="B138" s="119"/>
      <c r="C138" s="152" t="s">
        <v>148</v>
      </c>
      <c r="D138" s="152" t="s">
        <v>135</v>
      </c>
      <c r="E138" s="153" t="s">
        <v>817</v>
      </c>
      <c r="F138" s="154" t="s">
        <v>818</v>
      </c>
      <c r="G138" s="155" t="s">
        <v>229</v>
      </c>
      <c r="H138" s="156">
        <v>15</v>
      </c>
      <c r="I138" s="156"/>
      <c r="J138" s="156">
        <f t="shared" si="0"/>
        <v>0</v>
      </c>
      <c r="K138" s="157"/>
      <c r="L138" s="27"/>
      <c r="M138" s="158" t="s">
        <v>1</v>
      </c>
      <c r="N138" s="159" t="s">
        <v>32</v>
      </c>
      <c r="O138" s="160">
        <v>0.48805999999999999</v>
      </c>
      <c r="P138" s="160">
        <f t="shared" si="1"/>
        <v>7.3209</v>
      </c>
      <c r="Q138" s="160">
        <v>3.5500000000000002E-3</v>
      </c>
      <c r="R138" s="160">
        <f t="shared" si="2"/>
        <v>5.3250000000000006E-2</v>
      </c>
      <c r="S138" s="160">
        <v>0</v>
      </c>
      <c r="T138" s="161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2" t="s">
        <v>166</v>
      </c>
      <c r="AT138" s="162" t="s">
        <v>135</v>
      </c>
      <c r="AU138" s="162" t="s">
        <v>116</v>
      </c>
      <c r="AY138" s="14" t="s">
        <v>133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4" t="s">
        <v>116</v>
      </c>
      <c r="BK138" s="164">
        <f t="shared" si="9"/>
        <v>0</v>
      </c>
      <c r="BL138" s="14" t="s">
        <v>166</v>
      </c>
      <c r="BM138" s="162" t="s">
        <v>819</v>
      </c>
    </row>
    <row r="139" spans="1:65" s="2" customFormat="1" ht="21.75" customHeight="1" x14ac:dyDescent="0.2">
      <c r="A139" s="26"/>
      <c r="B139" s="119"/>
      <c r="C139" s="165" t="s">
        <v>160</v>
      </c>
      <c r="D139" s="165" t="s">
        <v>185</v>
      </c>
      <c r="E139" s="166" t="s">
        <v>820</v>
      </c>
      <c r="F139" s="167" t="s">
        <v>821</v>
      </c>
      <c r="G139" s="168" t="s">
        <v>791</v>
      </c>
      <c r="H139" s="169">
        <v>1</v>
      </c>
      <c r="I139" s="169"/>
      <c r="J139" s="169">
        <f t="shared" si="0"/>
        <v>0</v>
      </c>
      <c r="K139" s="170"/>
      <c r="L139" s="171"/>
      <c r="M139" s="172" t="s">
        <v>1</v>
      </c>
      <c r="N139" s="173" t="s">
        <v>32</v>
      </c>
      <c r="O139" s="160">
        <v>0</v>
      </c>
      <c r="P139" s="160">
        <f t="shared" si="1"/>
        <v>0</v>
      </c>
      <c r="Q139" s="160">
        <v>5.0000000000000002E-5</v>
      </c>
      <c r="R139" s="160">
        <f t="shared" si="2"/>
        <v>5.0000000000000002E-5</v>
      </c>
      <c r="S139" s="160">
        <v>0</v>
      </c>
      <c r="T139" s="161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2" t="s">
        <v>196</v>
      </c>
      <c r="AT139" s="162" t="s">
        <v>185</v>
      </c>
      <c r="AU139" s="162" t="s">
        <v>116</v>
      </c>
      <c r="AY139" s="14" t="s">
        <v>133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4" t="s">
        <v>116</v>
      </c>
      <c r="BK139" s="164">
        <f t="shared" si="9"/>
        <v>0</v>
      </c>
      <c r="BL139" s="14" t="s">
        <v>166</v>
      </c>
      <c r="BM139" s="162" t="s">
        <v>822</v>
      </c>
    </row>
    <row r="140" spans="1:65" s="2" customFormat="1" ht="21.75" customHeight="1" x14ac:dyDescent="0.2">
      <c r="A140" s="26"/>
      <c r="B140" s="119"/>
      <c r="C140" s="152" t="s">
        <v>151</v>
      </c>
      <c r="D140" s="152" t="s">
        <v>135</v>
      </c>
      <c r="E140" s="153" t="s">
        <v>823</v>
      </c>
      <c r="F140" s="154" t="s">
        <v>824</v>
      </c>
      <c r="G140" s="155" t="s">
        <v>229</v>
      </c>
      <c r="H140" s="156">
        <v>30</v>
      </c>
      <c r="I140" s="156"/>
      <c r="J140" s="156">
        <f t="shared" si="0"/>
        <v>0</v>
      </c>
      <c r="K140" s="157"/>
      <c r="L140" s="27"/>
      <c r="M140" s="158" t="s">
        <v>1</v>
      </c>
      <c r="N140" s="159" t="s">
        <v>32</v>
      </c>
      <c r="O140" s="160">
        <v>7.8E-2</v>
      </c>
      <c r="P140" s="160">
        <f t="shared" si="1"/>
        <v>2.34</v>
      </c>
      <c r="Q140" s="160">
        <v>4.0000000000000003E-5</v>
      </c>
      <c r="R140" s="160">
        <f t="shared" si="2"/>
        <v>1.2000000000000001E-3</v>
      </c>
      <c r="S140" s="160">
        <v>2.5400000000000002E-3</v>
      </c>
      <c r="T140" s="161">
        <f t="shared" si="3"/>
        <v>7.6200000000000004E-2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2" t="s">
        <v>166</v>
      </c>
      <c r="AT140" s="162" t="s">
        <v>135</v>
      </c>
      <c r="AU140" s="162" t="s">
        <v>116</v>
      </c>
      <c r="AY140" s="14" t="s">
        <v>133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4" t="s">
        <v>116</v>
      </c>
      <c r="BK140" s="164">
        <f t="shared" si="9"/>
        <v>0</v>
      </c>
      <c r="BL140" s="14" t="s">
        <v>166</v>
      </c>
      <c r="BM140" s="162" t="s">
        <v>825</v>
      </c>
    </row>
    <row r="141" spans="1:65" s="2" customFormat="1" ht="21.75" customHeight="1" x14ac:dyDescent="0.2">
      <c r="A141" s="26"/>
      <c r="B141" s="119"/>
      <c r="C141" s="152" t="s">
        <v>167</v>
      </c>
      <c r="D141" s="152" t="s">
        <v>135</v>
      </c>
      <c r="E141" s="153" t="s">
        <v>826</v>
      </c>
      <c r="F141" s="154" t="s">
        <v>827</v>
      </c>
      <c r="G141" s="155" t="s">
        <v>229</v>
      </c>
      <c r="H141" s="156">
        <v>65</v>
      </c>
      <c r="I141" s="156"/>
      <c r="J141" s="156">
        <f t="shared" si="0"/>
        <v>0</v>
      </c>
      <c r="K141" s="157"/>
      <c r="L141" s="27"/>
      <c r="M141" s="158" t="s">
        <v>1</v>
      </c>
      <c r="N141" s="159" t="s">
        <v>32</v>
      </c>
      <c r="O141" s="160">
        <v>2.5000000000000001E-2</v>
      </c>
      <c r="P141" s="160">
        <f t="shared" si="1"/>
        <v>1.625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2" t="s">
        <v>166</v>
      </c>
      <c r="AT141" s="162" t="s">
        <v>135</v>
      </c>
      <c r="AU141" s="162" t="s">
        <v>116</v>
      </c>
      <c r="AY141" s="14" t="s">
        <v>133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4" t="s">
        <v>116</v>
      </c>
      <c r="BK141" s="164">
        <f t="shared" si="9"/>
        <v>0</v>
      </c>
      <c r="BL141" s="14" t="s">
        <v>166</v>
      </c>
      <c r="BM141" s="162" t="s">
        <v>828</v>
      </c>
    </row>
    <row r="142" spans="1:65" s="2" customFormat="1" ht="16.5" customHeight="1" x14ac:dyDescent="0.2">
      <c r="A142" s="26"/>
      <c r="B142" s="119"/>
      <c r="C142" s="152" t="s">
        <v>155</v>
      </c>
      <c r="D142" s="152" t="s">
        <v>135</v>
      </c>
      <c r="E142" s="153" t="s">
        <v>829</v>
      </c>
      <c r="F142" s="154" t="s">
        <v>830</v>
      </c>
      <c r="G142" s="155" t="s">
        <v>229</v>
      </c>
      <c r="H142" s="156">
        <v>65</v>
      </c>
      <c r="I142" s="156"/>
      <c r="J142" s="156">
        <f t="shared" si="0"/>
        <v>0</v>
      </c>
      <c r="K142" s="157"/>
      <c r="L142" s="27"/>
      <c r="M142" s="158" t="s">
        <v>1</v>
      </c>
      <c r="N142" s="159" t="s">
        <v>32</v>
      </c>
      <c r="O142" s="160">
        <v>0.10299999999999999</v>
      </c>
      <c r="P142" s="160">
        <f t="shared" si="1"/>
        <v>6.6949999999999994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2" t="s">
        <v>260</v>
      </c>
      <c r="AT142" s="162" t="s">
        <v>135</v>
      </c>
      <c r="AU142" s="162" t="s">
        <v>116</v>
      </c>
      <c r="AY142" s="14" t="s">
        <v>133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4" t="s">
        <v>116</v>
      </c>
      <c r="BK142" s="164">
        <f t="shared" si="9"/>
        <v>0</v>
      </c>
      <c r="BL142" s="14" t="s">
        <v>260</v>
      </c>
      <c r="BM142" s="162" t="s">
        <v>831</v>
      </c>
    </row>
    <row r="143" spans="1:65" s="2" customFormat="1" ht="33" customHeight="1" x14ac:dyDescent="0.2">
      <c r="A143" s="26"/>
      <c r="B143" s="119"/>
      <c r="C143" s="152" t="s">
        <v>173</v>
      </c>
      <c r="D143" s="152" t="s">
        <v>135</v>
      </c>
      <c r="E143" s="153" t="s">
        <v>832</v>
      </c>
      <c r="F143" s="154" t="s">
        <v>833</v>
      </c>
      <c r="G143" s="155" t="s">
        <v>179</v>
      </c>
      <c r="H143" s="156">
        <v>7.5999999999999998E-2</v>
      </c>
      <c r="I143" s="156"/>
      <c r="J143" s="156">
        <f t="shared" si="0"/>
        <v>0</v>
      </c>
      <c r="K143" s="157"/>
      <c r="L143" s="27"/>
      <c r="M143" s="158" t="s">
        <v>1</v>
      </c>
      <c r="N143" s="159" t="s">
        <v>32</v>
      </c>
      <c r="O143" s="160">
        <v>3.3690000000000002</v>
      </c>
      <c r="P143" s="160">
        <f t="shared" si="1"/>
        <v>0.25604399999999999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2" t="s">
        <v>166</v>
      </c>
      <c r="AT143" s="162" t="s">
        <v>135</v>
      </c>
      <c r="AU143" s="162" t="s">
        <v>116</v>
      </c>
      <c r="AY143" s="14" t="s">
        <v>133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4" t="s">
        <v>116</v>
      </c>
      <c r="BK143" s="164">
        <f t="shared" si="9"/>
        <v>0</v>
      </c>
      <c r="BL143" s="14" t="s">
        <v>166</v>
      </c>
      <c r="BM143" s="162" t="s">
        <v>834</v>
      </c>
    </row>
    <row r="144" spans="1:65" s="2" customFormat="1" ht="21.75" customHeight="1" x14ac:dyDescent="0.2">
      <c r="A144" s="26"/>
      <c r="B144" s="119"/>
      <c r="C144" s="152" t="s">
        <v>159</v>
      </c>
      <c r="D144" s="152" t="s">
        <v>135</v>
      </c>
      <c r="E144" s="153" t="s">
        <v>835</v>
      </c>
      <c r="F144" s="154" t="s">
        <v>836</v>
      </c>
      <c r="G144" s="155" t="s">
        <v>286</v>
      </c>
      <c r="H144" s="156">
        <v>9.6259999999999994</v>
      </c>
      <c r="I144" s="156"/>
      <c r="J144" s="156">
        <f t="shared" si="0"/>
        <v>0</v>
      </c>
      <c r="K144" s="157"/>
      <c r="L144" s="27"/>
      <c r="M144" s="158" t="s">
        <v>1</v>
      </c>
      <c r="N144" s="159" t="s">
        <v>32</v>
      </c>
      <c r="O144" s="160">
        <v>0</v>
      </c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2" t="s">
        <v>166</v>
      </c>
      <c r="AT144" s="162" t="s">
        <v>135</v>
      </c>
      <c r="AU144" s="162" t="s">
        <v>116</v>
      </c>
      <c r="AY144" s="14" t="s">
        <v>133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4" t="s">
        <v>116</v>
      </c>
      <c r="BK144" s="164">
        <f t="shared" si="9"/>
        <v>0</v>
      </c>
      <c r="BL144" s="14" t="s">
        <v>166</v>
      </c>
      <c r="BM144" s="162" t="s">
        <v>837</v>
      </c>
    </row>
    <row r="145" spans="1:65" s="12" customFormat="1" ht="22.9" customHeight="1" x14ac:dyDescent="0.2">
      <c r="B145" s="140"/>
      <c r="D145" s="141" t="s">
        <v>65</v>
      </c>
      <c r="E145" s="150" t="s">
        <v>838</v>
      </c>
      <c r="F145" s="150" t="s">
        <v>839</v>
      </c>
      <c r="J145" s="151">
        <f>BK145</f>
        <v>0</v>
      </c>
      <c r="L145" s="140"/>
      <c r="M145" s="144"/>
      <c r="N145" s="145"/>
      <c r="O145" s="145"/>
      <c r="P145" s="146">
        <f>SUM(P146:P155)</f>
        <v>9.1724479999999993</v>
      </c>
      <c r="Q145" s="145"/>
      <c r="R145" s="146">
        <f>SUM(R146:R155)</f>
        <v>2.7689999999999999E-2</v>
      </c>
      <c r="S145" s="145"/>
      <c r="T145" s="147">
        <f>SUM(T146:T155)</f>
        <v>9.8000000000000004E-2</v>
      </c>
      <c r="AR145" s="141" t="s">
        <v>116</v>
      </c>
      <c r="AT145" s="148" t="s">
        <v>65</v>
      </c>
      <c r="AU145" s="148" t="s">
        <v>74</v>
      </c>
      <c r="AY145" s="141" t="s">
        <v>133</v>
      </c>
      <c r="BK145" s="149">
        <f>SUM(BK146:BK155)</f>
        <v>0</v>
      </c>
    </row>
    <row r="146" spans="1:65" s="2" customFormat="1" ht="21.75" customHeight="1" x14ac:dyDescent="0.2">
      <c r="A146" s="26"/>
      <c r="B146" s="119"/>
      <c r="C146" s="152" t="s">
        <v>181</v>
      </c>
      <c r="D146" s="152" t="s">
        <v>135</v>
      </c>
      <c r="E146" s="153" t="s">
        <v>840</v>
      </c>
      <c r="F146" s="154" t="s">
        <v>841</v>
      </c>
      <c r="G146" s="155" t="s">
        <v>144</v>
      </c>
      <c r="H146" s="156">
        <v>7</v>
      </c>
      <c r="I146" s="156"/>
      <c r="J146" s="156">
        <f t="shared" ref="J146:J155" si="10">ROUND(I146*H146,3)</f>
        <v>0</v>
      </c>
      <c r="K146" s="157"/>
      <c r="L146" s="27"/>
      <c r="M146" s="158" t="s">
        <v>1</v>
      </c>
      <c r="N146" s="159" t="s">
        <v>32</v>
      </c>
      <c r="O146" s="160">
        <v>0.49203999999999998</v>
      </c>
      <c r="P146" s="160">
        <f t="shared" ref="P146:P155" si="11">O146*H146</f>
        <v>3.44428</v>
      </c>
      <c r="Q146" s="160">
        <v>2.0000000000000002E-5</v>
      </c>
      <c r="R146" s="160">
        <f t="shared" ref="R146:R155" si="12">Q146*H146</f>
        <v>1.4000000000000001E-4</v>
      </c>
      <c r="S146" s="160">
        <v>1.4E-2</v>
      </c>
      <c r="T146" s="161">
        <f t="shared" ref="T146:T155" si="13">S146*H146</f>
        <v>9.8000000000000004E-2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2" t="s">
        <v>166</v>
      </c>
      <c r="AT146" s="162" t="s">
        <v>135</v>
      </c>
      <c r="AU146" s="162" t="s">
        <v>116</v>
      </c>
      <c r="AY146" s="14" t="s">
        <v>133</v>
      </c>
      <c r="BE146" s="163">
        <f t="shared" ref="BE146:BE155" si="14">IF(N146="základná",J146,0)</f>
        <v>0</v>
      </c>
      <c r="BF146" s="163">
        <f t="shared" ref="BF146:BF155" si="15">IF(N146="znížená",J146,0)</f>
        <v>0</v>
      </c>
      <c r="BG146" s="163">
        <f t="shared" ref="BG146:BG155" si="16">IF(N146="zákl. prenesená",J146,0)</f>
        <v>0</v>
      </c>
      <c r="BH146" s="163">
        <f t="shared" ref="BH146:BH155" si="17">IF(N146="zníž. prenesená",J146,0)</f>
        <v>0</v>
      </c>
      <c r="BI146" s="163">
        <f t="shared" ref="BI146:BI155" si="18">IF(N146="nulová",J146,0)</f>
        <v>0</v>
      </c>
      <c r="BJ146" s="14" t="s">
        <v>116</v>
      </c>
      <c r="BK146" s="164">
        <f t="shared" ref="BK146:BK155" si="19">ROUND(I146*H146,3)</f>
        <v>0</v>
      </c>
      <c r="BL146" s="14" t="s">
        <v>166</v>
      </c>
      <c r="BM146" s="162" t="s">
        <v>842</v>
      </c>
    </row>
    <row r="147" spans="1:65" s="2" customFormat="1" ht="16.5" customHeight="1" x14ac:dyDescent="0.2">
      <c r="A147" s="26"/>
      <c r="B147" s="119"/>
      <c r="C147" s="152" t="s">
        <v>163</v>
      </c>
      <c r="D147" s="152" t="s">
        <v>135</v>
      </c>
      <c r="E147" s="153" t="s">
        <v>843</v>
      </c>
      <c r="F147" s="154" t="s">
        <v>844</v>
      </c>
      <c r="G147" s="155" t="s">
        <v>144</v>
      </c>
      <c r="H147" s="156">
        <v>11</v>
      </c>
      <c r="I147" s="156"/>
      <c r="J147" s="156">
        <f t="shared" si="10"/>
        <v>0</v>
      </c>
      <c r="K147" s="157"/>
      <c r="L147" s="27"/>
      <c r="M147" s="158" t="s">
        <v>1</v>
      </c>
      <c r="N147" s="159" t="s">
        <v>32</v>
      </c>
      <c r="O147" s="160">
        <v>0.24401999999999999</v>
      </c>
      <c r="P147" s="160">
        <f t="shared" si="11"/>
        <v>2.6842199999999998</v>
      </c>
      <c r="Q147" s="160">
        <v>4.0000000000000003E-5</v>
      </c>
      <c r="R147" s="160">
        <f t="shared" si="12"/>
        <v>4.4000000000000002E-4</v>
      </c>
      <c r="S147" s="160">
        <v>0</v>
      </c>
      <c r="T147" s="161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2" t="s">
        <v>166</v>
      </c>
      <c r="AT147" s="162" t="s">
        <v>135</v>
      </c>
      <c r="AU147" s="162" t="s">
        <v>116</v>
      </c>
      <c r="AY147" s="14" t="s">
        <v>133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4" t="s">
        <v>116</v>
      </c>
      <c r="BK147" s="164">
        <f t="shared" si="19"/>
        <v>0</v>
      </c>
      <c r="BL147" s="14" t="s">
        <v>166</v>
      </c>
      <c r="BM147" s="162" t="s">
        <v>845</v>
      </c>
    </row>
    <row r="148" spans="1:65" s="2" customFormat="1" ht="33" customHeight="1" x14ac:dyDescent="0.2">
      <c r="A148" s="26"/>
      <c r="B148" s="119"/>
      <c r="C148" s="165" t="s">
        <v>190</v>
      </c>
      <c r="D148" s="165" t="s">
        <v>185</v>
      </c>
      <c r="E148" s="166" t="s">
        <v>846</v>
      </c>
      <c r="F148" s="167" t="s">
        <v>847</v>
      </c>
      <c r="G148" s="168" t="s">
        <v>791</v>
      </c>
      <c r="H148" s="169">
        <v>11</v>
      </c>
      <c r="I148" s="169"/>
      <c r="J148" s="169">
        <f t="shared" si="10"/>
        <v>0</v>
      </c>
      <c r="K148" s="170"/>
      <c r="L148" s="171"/>
      <c r="M148" s="172" t="s">
        <v>1</v>
      </c>
      <c r="N148" s="173" t="s">
        <v>32</v>
      </c>
      <c r="O148" s="160">
        <v>0</v>
      </c>
      <c r="P148" s="160">
        <f t="shared" si="11"/>
        <v>0</v>
      </c>
      <c r="Q148" s="160">
        <v>2.2499999999999998E-3</v>
      </c>
      <c r="R148" s="160">
        <f t="shared" si="12"/>
        <v>2.4749999999999998E-2</v>
      </c>
      <c r="S148" s="160">
        <v>0</v>
      </c>
      <c r="T148" s="161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2" t="s">
        <v>196</v>
      </c>
      <c r="AT148" s="162" t="s">
        <v>185</v>
      </c>
      <c r="AU148" s="162" t="s">
        <v>116</v>
      </c>
      <c r="AY148" s="14" t="s">
        <v>133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4" t="s">
        <v>116</v>
      </c>
      <c r="BK148" s="164">
        <f t="shared" si="19"/>
        <v>0</v>
      </c>
      <c r="BL148" s="14" t="s">
        <v>166</v>
      </c>
      <c r="BM148" s="162" t="s">
        <v>848</v>
      </c>
    </row>
    <row r="149" spans="1:65" s="2" customFormat="1" ht="16.5" customHeight="1" x14ac:dyDescent="0.2">
      <c r="A149" s="26"/>
      <c r="B149" s="119"/>
      <c r="C149" s="152" t="s">
        <v>166</v>
      </c>
      <c r="D149" s="152" t="s">
        <v>135</v>
      </c>
      <c r="E149" s="153" t="s">
        <v>849</v>
      </c>
      <c r="F149" s="154" t="s">
        <v>850</v>
      </c>
      <c r="G149" s="155" t="s">
        <v>144</v>
      </c>
      <c r="H149" s="156">
        <v>11</v>
      </c>
      <c r="I149" s="156"/>
      <c r="J149" s="156">
        <f t="shared" si="10"/>
        <v>0</v>
      </c>
      <c r="K149" s="157"/>
      <c r="L149" s="27"/>
      <c r="M149" s="158" t="s">
        <v>1</v>
      </c>
      <c r="N149" s="159" t="s">
        <v>32</v>
      </c>
      <c r="O149" s="160">
        <v>0.12501000000000001</v>
      </c>
      <c r="P149" s="160">
        <f t="shared" si="11"/>
        <v>1.3751100000000001</v>
      </c>
      <c r="Q149" s="160">
        <v>1.0000000000000001E-5</v>
      </c>
      <c r="R149" s="160">
        <f t="shared" si="12"/>
        <v>1.1E-4</v>
      </c>
      <c r="S149" s="160">
        <v>0</v>
      </c>
      <c r="T149" s="161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2" t="s">
        <v>166</v>
      </c>
      <c r="AT149" s="162" t="s">
        <v>135</v>
      </c>
      <c r="AU149" s="162" t="s">
        <v>116</v>
      </c>
      <c r="AY149" s="14" t="s">
        <v>133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4" t="s">
        <v>116</v>
      </c>
      <c r="BK149" s="164">
        <f t="shared" si="19"/>
        <v>0</v>
      </c>
      <c r="BL149" s="14" t="s">
        <v>166</v>
      </c>
      <c r="BM149" s="162" t="s">
        <v>851</v>
      </c>
    </row>
    <row r="150" spans="1:65" s="2" customFormat="1" ht="21.75" customHeight="1" x14ac:dyDescent="0.2">
      <c r="A150" s="26"/>
      <c r="B150" s="119"/>
      <c r="C150" s="165" t="s">
        <v>197</v>
      </c>
      <c r="D150" s="165" t="s">
        <v>185</v>
      </c>
      <c r="E150" s="166" t="s">
        <v>852</v>
      </c>
      <c r="F150" s="167" t="s">
        <v>853</v>
      </c>
      <c r="G150" s="168" t="s">
        <v>144</v>
      </c>
      <c r="H150" s="169">
        <v>11</v>
      </c>
      <c r="I150" s="169"/>
      <c r="J150" s="169">
        <f t="shared" si="10"/>
        <v>0</v>
      </c>
      <c r="K150" s="170"/>
      <c r="L150" s="171"/>
      <c r="M150" s="172" t="s">
        <v>1</v>
      </c>
      <c r="N150" s="173" t="s">
        <v>32</v>
      </c>
      <c r="O150" s="160">
        <v>0</v>
      </c>
      <c r="P150" s="160">
        <f t="shared" si="11"/>
        <v>0</v>
      </c>
      <c r="Q150" s="160">
        <v>1E-4</v>
      </c>
      <c r="R150" s="160">
        <f t="shared" si="12"/>
        <v>1.1000000000000001E-3</v>
      </c>
      <c r="S150" s="160">
        <v>0</v>
      </c>
      <c r="T150" s="161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2" t="s">
        <v>196</v>
      </c>
      <c r="AT150" s="162" t="s">
        <v>185</v>
      </c>
      <c r="AU150" s="162" t="s">
        <v>116</v>
      </c>
      <c r="AY150" s="14" t="s">
        <v>133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4" t="s">
        <v>116</v>
      </c>
      <c r="BK150" s="164">
        <f t="shared" si="19"/>
        <v>0</v>
      </c>
      <c r="BL150" s="14" t="s">
        <v>166</v>
      </c>
      <c r="BM150" s="162" t="s">
        <v>854</v>
      </c>
    </row>
    <row r="151" spans="1:65" s="2" customFormat="1" ht="16.5" customHeight="1" x14ac:dyDescent="0.2">
      <c r="A151" s="26"/>
      <c r="B151" s="119"/>
      <c r="C151" s="152" t="s">
        <v>170</v>
      </c>
      <c r="D151" s="152" t="s">
        <v>135</v>
      </c>
      <c r="E151" s="153" t="s">
        <v>855</v>
      </c>
      <c r="F151" s="154" t="s">
        <v>856</v>
      </c>
      <c r="G151" s="155" t="s">
        <v>144</v>
      </c>
      <c r="H151" s="156">
        <v>11</v>
      </c>
      <c r="I151" s="156"/>
      <c r="J151" s="156">
        <f t="shared" si="10"/>
        <v>0</v>
      </c>
      <c r="K151" s="157"/>
      <c r="L151" s="27"/>
      <c r="M151" s="158" t="s">
        <v>1</v>
      </c>
      <c r="N151" s="159" t="s">
        <v>32</v>
      </c>
      <c r="O151" s="160">
        <v>0.13000999999999999</v>
      </c>
      <c r="P151" s="160">
        <f t="shared" si="11"/>
        <v>1.4301099999999998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2" t="s">
        <v>166</v>
      </c>
      <c r="AT151" s="162" t="s">
        <v>135</v>
      </c>
      <c r="AU151" s="162" t="s">
        <v>116</v>
      </c>
      <c r="AY151" s="14" t="s">
        <v>133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4" t="s">
        <v>116</v>
      </c>
      <c r="BK151" s="164">
        <f t="shared" si="19"/>
        <v>0</v>
      </c>
      <c r="BL151" s="14" t="s">
        <v>166</v>
      </c>
      <c r="BM151" s="162" t="s">
        <v>857</v>
      </c>
    </row>
    <row r="152" spans="1:65" s="2" customFormat="1" ht="21.75" customHeight="1" x14ac:dyDescent="0.2">
      <c r="A152" s="26"/>
      <c r="B152" s="119"/>
      <c r="C152" s="165" t="s">
        <v>205</v>
      </c>
      <c r="D152" s="165" t="s">
        <v>185</v>
      </c>
      <c r="E152" s="166" t="s">
        <v>858</v>
      </c>
      <c r="F152" s="167" t="s">
        <v>859</v>
      </c>
      <c r="G152" s="168" t="s">
        <v>144</v>
      </c>
      <c r="H152" s="169">
        <v>11</v>
      </c>
      <c r="I152" s="169"/>
      <c r="J152" s="169">
        <f t="shared" si="10"/>
        <v>0</v>
      </c>
      <c r="K152" s="170"/>
      <c r="L152" s="171"/>
      <c r="M152" s="172" t="s">
        <v>1</v>
      </c>
      <c r="N152" s="173" t="s">
        <v>32</v>
      </c>
      <c r="O152" s="160">
        <v>0</v>
      </c>
      <c r="P152" s="160">
        <f t="shared" si="11"/>
        <v>0</v>
      </c>
      <c r="Q152" s="160">
        <v>1E-4</v>
      </c>
      <c r="R152" s="160">
        <f t="shared" si="12"/>
        <v>1.1000000000000001E-3</v>
      </c>
      <c r="S152" s="160">
        <v>0</v>
      </c>
      <c r="T152" s="161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2" t="s">
        <v>196</v>
      </c>
      <c r="AT152" s="162" t="s">
        <v>185</v>
      </c>
      <c r="AU152" s="162" t="s">
        <v>116</v>
      </c>
      <c r="AY152" s="14" t="s">
        <v>133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4" t="s">
        <v>116</v>
      </c>
      <c r="BK152" s="164">
        <f t="shared" si="19"/>
        <v>0</v>
      </c>
      <c r="BL152" s="14" t="s">
        <v>166</v>
      </c>
      <c r="BM152" s="162" t="s">
        <v>860</v>
      </c>
    </row>
    <row r="153" spans="1:65" s="2" customFormat="1" ht="21.75" customHeight="1" x14ac:dyDescent="0.2">
      <c r="A153" s="26"/>
      <c r="B153" s="119"/>
      <c r="C153" s="152" t="s">
        <v>7</v>
      </c>
      <c r="D153" s="152" t="s">
        <v>135</v>
      </c>
      <c r="E153" s="153" t="s">
        <v>861</v>
      </c>
      <c r="F153" s="154" t="s">
        <v>862</v>
      </c>
      <c r="G153" s="155" t="s">
        <v>179</v>
      </c>
      <c r="H153" s="156">
        <v>9.8000000000000004E-2</v>
      </c>
      <c r="I153" s="156"/>
      <c r="J153" s="156">
        <f t="shared" si="10"/>
        <v>0</v>
      </c>
      <c r="K153" s="157"/>
      <c r="L153" s="27"/>
      <c r="M153" s="158" t="s">
        <v>1</v>
      </c>
      <c r="N153" s="159" t="s">
        <v>32</v>
      </c>
      <c r="O153" s="160">
        <v>2.4359999999999999</v>
      </c>
      <c r="P153" s="160">
        <f t="shared" si="11"/>
        <v>0.238728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2" t="s">
        <v>166</v>
      </c>
      <c r="AT153" s="162" t="s">
        <v>135</v>
      </c>
      <c r="AU153" s="162" t="s">
        <v>116</v>
      </c>
      <c r="AY153" s="14" t="s">
        <v>133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4" t="s">
        <v>116</v>
      </c>
      <c r="BK153" s="164">
        <f t="shared" si="19"/>
        <v>0</v>
      </c>
      <c r="BL153" s="14" t="s">
        <v>166</v>
      </c>
      <c r="BM153" s="162" t="s">
        <v>863</v>
      </c>
    </row>
    <row r="154" spans="1:65" s="2" customFormat="1" ht="21.75" customHeight="1" x14ac:dyDescent="0.2">
      <c r="A154" s="26"/>
      <c r="B154" s="119"/>
      <c r="C154" s="165" t="s">
        <v>212</v>
      </c>
      <c r="D154" s="165" t="s">
        <v>185</v>
      </c>
      <c r="E154" s="166" t="s">
        <v>864</v>
      </c>
      <c r="F154" s="167" t="s">
        <v>821</v>
      </c>
      <c r="G154" s="168" t="s">
        <v>791</v>
      </c>
      <c r="H154" s="169">
        <v>1</v>
      </c>
      <c r="I154" s="169"/>
      <c r="J154" s="169">
        <f t="shared" si="10"/>
        <v>0</v>
      </c>
      <c r="K154" s="170"/>
      <c r="L154" s="171"/>
      <c r="M154" s="172" t="s">
        <v>1</v>
      </c>
      <c r="N154" s="173" t="s">
        <v>32</v>
      </c>
      <c r="O154" s="160">
        <v>0</v>
      </c>
      <c r="P154" s="160">
        <f t="shared" si="11"/>
        <v>0</v>
      </c>
      <c r="Q154" s="160">
        <v>5.0000000000000002E-5</v>
      </c>
      <c r="R154" s="160">
        <f t="shared" si="12"/>
        <v>5.0000000000000002E-5</v>
      </c>
      <c r="S154" s="160">
        <v>0</v>
      </c>
      <c r="T154" s="161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2" t="s">
        <v>196</v>
      </c>
      <c r="AT154" s="162" t="s">
        <v>185</v>
      </c>
      <c r="AU154" s="162" t="s">
        <v>116</v>
      </c>
      <c r="AY154" s="14" t="s">
        <v>133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4" t="s">
        <v>116</v>
      </c>
      <c r="BK154" s="164">
        <f t="shared" si="19"/>
        <v>0</v>
      </c>
      <c r="BL154" s="14" t="s">
        <v>166</v>
      </c>
      <c r="BM154" s="162" t="s">
        <v>865</v>
      </c>
    </row>
    <row r="155" spans="1:65" s="2" customFormat="1" ht="21.75" customHeight="1" x14ac:dyDescent="0.2">
      <c r="A155" s="26"/>
      <c r="B155" s="119"/>
      <c r="C155" s="152" t="s">
        <v>176</v>
      </c>
      <c r="D155" s="152" t="s">
        <v>135</v>
      </c>
      <c r="E155" s="153" t="s">
        <v>866</v>
      </c>
      <c r="F155" s="154" t="s">
        <v>867</v>
      </c>
      <c r="G155" s="155" t="s">
        <v>286</v>
      </c>
      <c r="H155" s="156">
        <v>15.361000000000001</v>
      </c>
      <c r="I155" s="156"/>
      <c r="J155" s="156">
        <f t="shared" si="10"/>
        <v>0</v>
      </c>
      <c r="K155" s="157"/>
      <c r="L155" s="27"/>
      <c r="M155" s="158" t="s">
        <v>1</v>
      </c>
      <c r="N155" s="159" t="s">
        <v>32</v>
      </c>
      <c r="O155" s="160">
        <v>0</v>
      </c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2" t="s">
        <v>166</v>
      </c>
      <c r="AT155" s="162" t="s">
        <v>135</v>
      </c>
      <c r="AU155" s="162" t="s">
        <v>116</v>
      </c>
      <c r="AY155" s="14" t="s">
        <v>133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4" t="s">
        <v>116</v>
      </c>
      <c r="BK155" s="164">
        <f t="shared" si="19"/>
        <v>0</v>
      </c>
      <c r="BL155" s="14" t="s">
        <v>166</v>
      </c>
      <c r="BM155" s="162" t="s">
        <v>868</v>
      </c>
    </row>
    <row r="156" spans="1:65" s="12" customFormat="1" ht="22.9" customHeight="1" x14ac:dyDescent="0.2">
      <c r="B156" s="140"/>
      <c r="D156" s="141" t="s">
        <v>65</v>
      </c>
      <c r="E156" s="150" t="s">
        <v>869</v>
      </c>
      <c r="F156" s="150" t="s">
        <v>870</v>
      </c>
      <c r="J156" s="151">
        <f>BK156</f>
        <v>0</v>
      </c>
      <c r="L156" s="140"/>
      <c r="M156" s="144"/>
      <c r="N156" s="145"/>
      <c r="O156" s="145"/>
      <c r="P156" s="146">
        <f>SUM(P157:P170)</f>
        <v>106.294634</v>
      </c>
      <c r="Q156" s="145"/>
      <c r="R156" s="146">
        <f>SUM(R157:R170)</f>
        <v>0.69006999999999996</v>
      </c>
      <c r="S156" s="145"/>
      <c r="T156" s="147">
        <f>SUM(T157:T170)</f>
        <v>0.49545999999999996</v>
      </c>
      <c r="AR156" s="141" t="s">
        <v>116</v>
      </c>
      <c r="AT156" s="148" t="s">
        <v>65</v>
      </c>
      <c r="AU156" s="148" t="s">
        <v>74</v>
      </c>
      <c r="AY156" s="141" t="s">
        <v>133</v>
      </c>
      <c r="BK156" s="149">
        <f>SUM(BK157:BK170)</f>
        <v>0</v>
      </c>
    </row>
    <row r="157" spans="1:65" s="2" customFormat="1" ht="16.5" customHeight="1" x14ac:dyDescent="0.2">
      <c r="A157" s="26"/>
      <c r="B157" s="119"/>
      <c r="C157" s="152" t="s">
        <v>219</v>
      </c>
      <c r="D157" s="152" t="s">
        <v>135</v>
      </c>
      <c r="E157" s="153" t="s">
        <v>871</v>
      </c>
      <c r="F157" s="154" t="s">
        <v>872</v>
      </c>
      <c r="G157" s="155" t="s">
        <v>144</v>
      </c>
      <c r="H157" s="156">
        <v>7</v>
      </c>
      <c r="I157" s="156"/>
      <c r="J157" s="156">
        <f t="shared" ref="J157:J170" si="20">ROUND(I157*H157,3)</f>
        <v>0</v>
      </c>
      <c r="K157" s="157"/>
      <c r="L157" s="27"/>
      <c r="M157" s="158" t="s">
        <v>1</v>
      </c>
      <c r="N157" s="159" t="s">
        <v>32</v>
      </c>
      <c r="O157" s="160">
        <v>0.38919999999999999</v>
      </c>
      <c r="P157" s="160">
        <f t="shared" ref="P157:P170" si="21">O157*H157</f>
        <v>2.7244000000000002</v>
      </c>
      <c r="Q157" s="160">
        <v>1E-4</v>
      </c>
      <c r="R157" s="160">
        <f t="shared" ref="R157:R170" si="22">Q157*H157</f>
        <v>6.9999999999999999E-4</v>
      </c>
      <c r="S157" s="160">
        <v>7.0029999999999995E-2</v>
      </c>
      <c r="T157" s="161">
        <f t="shared" ref="T157:T170" si="23">S157*H157</f>
        <v>0.49020999999999998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2" t="s">
        <v>166</v>
      </c>
      <c r="AT157" s="162" t="s">
        <v>135</v>
      </c>
      <c r="AU157" s="162" t="s">
        <v>116</v>
      </c>
      <c r="AY157" s="14" t="s">
        <v>133</v>
      </c>
      <c r="BE157" s="163">
        <f t="shared" ref="BE157:BE170" si="24">IF(N157="základná",J157,0)</f>
        <v>0</v>
      </c>
      <c r="BF157" s="163">
        <f t="shared" ref="BF157:BF170" si="25">IF(N157="znížená",J157,0)</f>
        <v>0</v>
      </c>
      <c r="BG157" s="163">
        <f t="shared" ref="BG157:BG170" si="26">IF(N157="zákl. prenesená",J157,0)</f>
        <v>0</v>
      </c>
      <c r="BH157" s="163">
        <f t="shared" ref="BH157:BH170" si="27">IF(N157="zníž. prenesená",J157,0)</f>
        <v>0</v>
      </c>
      <c r="BI157" s="163">
        <f t="shared" ref="BI157:BI170" si="28">IF(N157="nulová",J157,0)</f>
        <v>0</v>
      </c>
      <c r="BJ157" s="14" t="s">
        <v>116</v>
      </c>
      <c r="BK157" s="164">
        <f t="shared" ref="BK157:BK170" si="29">ROUND(I157*H157,3)</f>
        <v>0</v>
      </c>
      <c r="BL157" s="14" t="s">
        <v>166</v>
      </c>
      <c r="BM157" s="162" t="s">
        <v>873</v>
      </c>
    </row>
    <row r="158" spans="1:65" s="2" customFormat="1" ht="21.75" customHeight="1" x14ac:dyDescent="0.2">
      <c r="A158" s="26"/>
      <c r="B158" s="119"/>
      <c r="C158" s="152" t="s">
        <v>180</v>
      </c>
      <c r="D158" s="152" t="s">
        <v>135</v>
      </c>
      <c r="E158" s="153" t="s">
        <v>874</v>
      </c>
      <c r="F158" s="154" t="s">
        <v>875</v>
      </c>
      <c r="G158" s="155" t="s">
        <v>144</v>
      </c>
      <c r="H158" s="156">
        <v>1</v>
      </c>
      <c r="I158" s="156"/>
      <c r="J158" s="156">
        <f t="shared" si="20"/>
        <v>0</v>
      </c>
      <c r="K158" s="157"/>
      <c r="L158" s="27"/>
      <c r="M158" s="158" t="s">
        <v>1</v>
      </c>
      <c r="N158" s="159" t="s">
        <v>32</v>
      </c>
      <c r="O158" s="160">
        <v>0.44197999999999998</v>
      </c>
      <c r="P158" s="160">
        <f t="shared" si="21"/>
        <v>0.44197999999999998</v>
      </c>
      <c r="Q158" s="160">
        <v>2.0000000000000002E-5</v>
      </c>
      <c r="R158" s="160">
        <f t="shared" si="22"/>
        <v>2.0000000000000002E-5</v>
      </c>
      <c r="S158" s="160">
        <v>0</v>
      </c>
      <c r="T158" s="161">
        <f t="shared" si="2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2" t="s">
        <v>166</v>
      </c>
      <c r="AT158" s="162" t="s">
        <v>135</v>
      </c>
      <c r="AU158" s="162" t="s">
        <v>116</v>
      </c>
      <c r="AY158" s="14" t="s">
        <v>133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4" t="s">
        <v>116</v>
      </c>
      <c r="BK158" s="164">
        <f t="shared" si="29"/>
        <v>0</v>
      </c>
      <c r="BL158" s="14" t="s">
        <v>166</v>
      </c>
      <c r="BM158" s="162" t="s">
        <v>876</v>
      </c>
    </row>
    <row r="159" spans="1:65" s="2" customFormat="1" ht="33" customHeight="1" x14ac:dyDescent="0.2">
      <c r="A159" s="26"/>
      <c r="B159" s="119"/>
      <c r="C159" s="165" t="s">
        <v>226</v>
      </c>
      <c r="D159" s="165" t="s">
        <v>185</v>
      </c>
      <c r="E159" s="166" t="s">
        <v>877</v>
      </c>
      <c r="F159" s="167" t="s">
        <v>878</v>
      </c>
      <c r="G159" s="168" t="s">
        <v>144</v>
      </c>
      <c r="H159" s="169">
        <v>1</v>
      </c>
      <c r="I159" s="169"/>
      <c r="J159" s="169">
        <f t="shared" si="20"/>
        <v>0</v>
      </c>
      <c r="K159" s="170"/>
      <c r="L159" s="171"/>
      <c r="M159" s="172" t="s">
        <v>1</v>
      </c>
      <c r="N159" s="173" t="s">
        <v>32</v>
      </c>
      <c r="O159" s="160">
        <v>0</v>
      </c>
      <c r="P159" s="160">
        <f t="shared" si="21"/>
        <v>0</v>
      </c>
      <c r="Q159" s="160">
        <v>3.882E-2</v>
      </c>
      <c r="R159" s="160">
        <f t="shared" si="22"/>
        <v>3.882E-2</v>
      </c>
      <c r="S159" s="160">
        <v>0</v>
      </c>
      <c r="T159" s="161">
        <f t="shared" si="2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2" t="s">
        <v>196</v>
      </c>
      <c r="AT159" s="162" t="s">
        <v>185</v>
      </c>
      <c r="AU159" s="162" t="s">
        <v>116</v>
      </c>
      <c r="AY159" s="14" t="s">
        <v>133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4" t="s">
        <v>116</v>
      </c>
      <c r="BK159" s="164">
        <f t="shared" si="29"/>
        <v>0</v>
      </c>
      <c r="BL159" s="14" t="s">
        <v>166</v>
      </c>
      <c r="BM159" s="162" t="s">
        <v>879</v>
      </c>
    </row>
    <row r="160" spans="1:65" s="2" customFormat="1" ht="21.75" customHeight="1" x14ac:dyDescent="0.2">
      <c r="A160" s="26"/>
      <c r="B160" s="119"/>
      <c r="C160" s="152" t="s">
        <v>184</v>
      </c>
      <c r="D160" s="152" t="s">
        <v>135</v>
      </c>
      <c r="E160" s="153" t="s">
        <v>880</v>
      </c>
      <c r="F160" s="154" t="s">
        <v>881</v>
      </c>
      <c r="G160" s="155" t="s">
        <v>144</v>
      </c>
      <c r="H160" s="156">
        <v>1</v>
      </c>
      <c r="I160" s="156"/>
      <c r="J160" s="156">
        <f t="shared" si="20"/>
        <v>0</v>
      </c>
      <c r="K160" s="157"/>
      <c r="L160" s="27"/>
      <c r="M160" s="158" t="s">
        <v>1</v>
      </c>
      <c r="N160" s="159" t="s">
        <v>32</v>
      </c>
      <c r="O160" s="160">
        <v>0.46894000000000002</v>
      </c>
      <c r="P160" s="160">
        <f t="shared" si="21"/>
        <v>0.46894000000000002</v>
      </c>
      <c r="Q160" s="160">
        <v>2.0000000000000002E-5</v>
      </c>
      <c r="R160" s="160">
        <f t="shared" si="22"/>
        <v>2.0000000000000002E-5</v>
      </c>
      <c r="S160" s="160">
        <v>0</v>
      </c>
      <c r="T160" s="161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2" t="s">
        <v>166</v>
      </c>
      <c r="AT160" s="162" t="s">
        <v>135</v>
      </c>
      <c r="AU160" s="162" t="s">
        <v>116</v>
      </c>
      <c r="AY160" s="14" t="s">
        <v>133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4" t="s">
        <v>116</v>
      </c>
      <c r="BK160" s="164">
        <f t="shared" si="29"/>
        <v>0</v>
      </c>
      <c r="BL160" s="14" t="s">
        <v>166</v>
      </c>
      <c r="BM160" s="162" t="s">
        <v>882</v>
      </c>
    </row>
    <row r="161" spans="1:65" s="2" customFormat="1" ht="33" customHeight="1" x14ac:dyDescent="0.2">
      <c r="A161" s="26"/>
      <c r="B161" s="119"/>
      <c r="C161" s="165" t="s">
        <v>234</v>
      </c>
      <c r="D161" s="165" t="s">
        <v>185</v>
      </c>
      <c r="E161" s="166" t="s">
        <v>883</v>
      </c>
      <c r="F161" s="167" t="s">
        <v>884</v>
      </c>
      <c r="G161" s="168" t="s">
        <v>144</v>
      </c>
      <c r="H161" s="169">
        <v>1</v>
      </c>
      <c r="I161" s="169"/>
      <c r="J161" s="169">
        <f t="shared" si="20"/>
        <v>0</v>
      </c>
      <c r="K161" s="170"/>
      <c r="L161" s="171"/>
      <c r="M161" s="172" t="s">
        <v>1</v>
      </c>
      <c r="N161" s="173" t="s">
        <v>32</v>
      </c>
      <c r="O161" s="160">
        <v>0</v>
      </c>
      <c r="P161" s="160">
        <f t="shared" si="21"/>
        <v>0</v>
      </c>
      <c r="Q161" s="160">
        <v>4.2909999999999997E-2</v>
      </c>
      <c r="R161" s="160">
        <f t="shared" si="22"/>
        <v>4.2909999999999997E-2</v>
      </c>
      <c r="S161" s="160">
        <v>0</v>
      </c>
      <c r="T161" s="161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2" t="s">
        <v>196</v>
      </c>
      <c r="AT161" s="162" t="s">
        <v>185</v>
      </c>
      <c r="AU161" s="162" t="s">
        <v>116</v>
      </c>
      <c r="AY161" s="14" t="s">
        <v>133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4" t="s">
        <v>116</v>
      </c>
      <c r="BK161" s="164">
        <f t="shared" si="29"/>
        <v>0</v>
      </c>
      <c r="BL161" s="14" t="s">
        <v>166</v>
      </c>
      <c r="BM161" s="162" t="s">
        <v>885</v>
      </c>
    </row>
    <row r="162" spans="1:65" s="2" customFormat="1" ht="21.75" customHeight="1" x14ac:dyDescent="0.2">
      <c r="A162" s="26"/>
      <c r="B162" s="119"/>
      <c r="C162" s="152" t="s">
        <v>189</v>
      </c>
      <c r="D162" s="152" t="s">
        <v>135</v>
      </c>
      <c r="E162" s="153" t="s">
        <v>886</v>
      </c>
      <c r="F162" s="154" t="s">
        <v>887</v>
      </c>
      <c r="G162" s="155" t="s">
        <v>144</v>
      </c>
      <c r="H162" s="156">
        <v>9</v>
      </c>
      <c r="I162" s="156"/>
      <c r="J162" s="156">
        <f t="shared" si="20"/>
        <v>0</v>
      </c>
      <c r="K162" s="157"/>
      <c r="L162" s="27"/>
      <c r="M162" s="158" t="s">
        <v>1</v>
      </c>
      <c r="N162" s="159" t="s">
        <v>32</v>
      </c>
      <c r="O162" s="160">
        <v>0.60084000000000004</v>
      </c>
      <c r="P162" s="160">
        <f t="shared" si="21"/>
        <v>5.4075600000000001</v>
      </c>
      <c r="Q162" s="160">
        <v>2.0000000000000002E-5</v>
      </c>
      <c r="R162" s="160">
        <f t="shared" si="22"/>
        <v>1.8000000000000001E-4</v>
      </c>
      <c r="S162" s="160">
        <v>0</v>
      </c>
      <c r="T162" s="161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2" t="s">
        <v>166</v>
      </c>
      <c r="AT162" s="162" t="s">
        <v>135</v>
      </c>
      <c r="AU162" s="162" t="s">
        <v>116</v>
      </c>
      <c r="AY162" s="14" t="s">
        <v>133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4" t="s">
        <v>116</v>
      </c>
      <c r="BK162" s="164">
        <f t="shared" si="29"/>
        <v>0</v>
      </c>
      <c r="BL162" s="14" t="s">
        <v>166</v>
      </c>
      <c r="BM162" s="162" t="s">
        <v>888</v>
      </c>
    </row>
    <row r="163" spans="1:65" s="2" customFormat="1" ht="33" customHeight="1" x14ac:dyDescent="0.2">
      <c r="A163" s="26"/>
      <c r="B163" s="119"/>
      <c r="C163" s="165" t="s">
        <v>241</v>
      </c>
      <c r="D163" s="165" t="s">
        <v>185</v>
      </c>
      <c r="E163" s="166" t="s">
        <v>889</v>
      </c>
      <c r="F163" s="167" t="s">
        <v>890</v>
      </c>
      <c r="G163" s="168" t="s">
        <v>144</v>
      </c>
      <c r="H163" s="169">
        <v>9</v>
      </c>
      <c r="I163" s="169"/>
      <c r="J163" s="169">
        <f t="shared" si="20"/>
        <v>0</v>
      </c>
      <c r="K163" s="170"/>
      <c r="L163" s="171"/>
      <c r="M163" s="172" t="s">
        <v>1</v>
      </c>
      <c r="N163" s="173" t="s">
        <v>32</v>
      </c>
      <c r="O163" s="160">
        <v>0</v>
      </c>
      <c r="P163" s="160">
        <f t="shared" si="21"/>
        <v>0</v>
      </c>
      <c r="Q163" s="160">
        <v>6.7449999999999996E-2</v>
      </c>
      <c r="R163" s="160">
        <f t="shared" si="22"/>
        <v>0.60704999999999998</v>
      </c>
      <c r="S163" s="160">
        <v>0</v>
      </c>
      <c r="T163" s="161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2" t="s">
        <v>196</v>
      </c>
      <c r="AT163" s="162" t="s">
        <v>185</v>
      </c>
      <c r="AU163" s="162" t="s">
        <v>116</v>
      </c>
      <c r="AY163" s="14" t="s">
        <v>133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4" t="s">
        <v>116</v>
      </c>
      <c r="BK163" s="164">
        <f t="shared" si="29"/>
        <v>0</v>
      </c>
      <c r="BL163" s="14" t="s">
        <v>166</v>
      </c>
      <c r="BM163" s="162" t="s">
        <v>891</v>
      </c>
    </row>
    <row r="164" spans="1:65" s="2" customFormat="1" ht="21.75" customHeight="1" x14ac:dyDescent="0.2">
      <c r="A164" s="26"/>
      <c r="B164" s="119"/>
      <c r="C164" s="152" t="s">
        <v>193</v>
      </c>
      <c r="D164" s="152" t="s">
        <v>135</v>
      </c>
      <c r="E164" s="153" t="s">
        <v>892</v>
      </c>
      <c r="F164" s="154" t="s">
        <v>893</v>
      </c>
      <c r="G164" s="155" t="s">
        <v>791</v>
      </c>
      <c r="H164" s="156">
        <v>5</v>
      </c>
      <c r="I164" s="156"/>
      <c r="J164" s="156">
        <f t="shared" si="20"/>
        <v>0</v>
      </c>
      <c r="K164" s="157"/>
      <c r="L164" s="27"/>
      <c r="M164" s="158" t="s">
        <v>1</v>
      </c>
      <c r="N164" s="159" t="s">
        <v>32</v>
      </c>
      <c r="O164" s="160">
        <v>5.8029999999999998E-2</v>
      </c>
      <c r="P164" s="160">
        <f t="shared" si="21"/>
        <v>0.29015000000000002</v>
      </c>
      <c r="Q164" s="160">
        <v>5.0000000000000002E-5</v>
      </c>
      <c r="R164" s="160">
        <f t="shared" si="22"/>
        <v>2.5000000000000001E-4</v>
      </c>
      <c r="S164" s="160">
        <v>0</v>
      </c>
      <c r="T164" s="161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2" t="s">
        <v>166</v>
      </c>
      <c r="AT164" s="162" t="s">
        <v>135</v>
      </c>
      <c r="AU164" s="162" t="s">
        <v>116</v>
      </c>
      <c r="AY164" s="14" t="s">
        <v>133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4" t="s">
        <v>116</v>
      </c>
      <c r="BK164" s="164">
        <f t="shared" si="29"/>
        <v>0</v>
      </c>
      <c r="BL164" s="14" t="s">
        <v>166</v>
      </c>
      <c r="BM164" s="162" t="s">
        <v>894</v>
      </c>
    </row>
    <row r="165" spans="1:65" s="2" customFormat="1" ht="16.5" customHeight="1" x14ac:dyDescent="0.2">
      <c r="A165" s="26"/>
      <c r="B165" s="119"/>
      <c r="C165" s="152" t="s">
        <v>250</v>
      </c>
      <c r="D165" s="152" t="s">
        <v>135</v>
      </c>
      <c r="E165" s="153" t="s">
        <v>895</v>
      </c>
      <c r="F165" s="154" t="s">
        <v>896</v>
      </c>
      <c r="G165" s="155" t="s">
        <v>144</v>
      </c>
      <c r="H165" s="156">
        <v>5</v>
      </c>
      <c r="I165" s="156"/>
      <c r="J165" s="156">
        <f t="shared" si="20"/>
        <v>0</v>
      </c>
      <c r="K165" s="157"/>
      <c r="L165" s="27"/>
      <c r="M165" s="158" t="s">
        <v>1</v>
      </c>
      <c r="N165" s="159" t="s">
        <v>32</v>
      </c>
      <c r="O165" s="160">
        <v>0.254</v>
      </c>
      <c r="P165" s="160">
        <f t="shared" si="21"/>
        <v>1.27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2" t="s">
        <v>166</v>
      </c>
      <c r="AT165" s="162" t="s">
        <v>135</v>
      </c>
      <c r="AU165" s="162" t="s">
        <v>116</v>
      </c>
      <c r="AY165" s="14" t="s">
        <v>133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4" t="s">
        <v>116</v>
      </c>
      <c r="BK165" s="164">
        <f t="shared" si="29"/>
        <v>0</v>
      </c>
      <c r="BL165" s="14" t="s">
        <v>166</v>
      </c>
      <c r="BM165" s="162" t="s">
        <v>897</v>
      </c>
    </row>
    <row r="166" spans="1:65" s="2" customFormat="1" ht="21.75" customHeight="1" x14ac:dyDescent="0.2">
      <c r="A166" s="26"/>
      <c r="B166" s="119"/>
      <c r="C166" s="165" t="s">
        <v>196</v>
      </c>
      <c r="D166" s="165" t="s">
        <v>185</v>
      </c>
      <c r="E166" s="166" t="s">
        <v>898</v>
      </c>
      <c r="F166" s="167" t="s">
        <v>821</v>
      </c>
      <c r="G166" s="168" t="s">
        <v>791</v>
      </c>
      <c r="H166" s="169">
        <v>1</v>
      </c>
      <c r="I166" s="169"/>
      <c r="J166" s="169">
        <f t="shared" si="20"/>
        <v>0</v>
      </c>
      <c r="K166" s="170"/>
      <c r="L166" s="171"/>
      <c r="M166" s="172" t="s">
        <v>1</v>
      </c>
      <c r="N166" s="173" t="s">
        <v>32</v>
      </c>
      <c r="O166" s="160">
        <v>0</v>
      </c>
      <c r="P166" s="160">
        <f t="shared" si="21"/>
        <v>0</v>
      </c>
      <c r="Q166" s="160">
        <v>5.0000000000000002E-5</v>
      </c>
      <c r="R166" s="160">
        <f t="shared" si="22"/>
        <v>5.0000000000000002E-5</v>
      </c>
      <c r="S166" s="160">
        <v>0</v>
      </c>
      <c r="T166" s="161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2" t="s">
        <v>196</v>
      </c>
      <c r="AT166" s="162" t="s">
        <v>185</v>
      </c>
      <c r="AU166" s="162" t="s">
        <v>116</v>
      </c>
      <c r="AY166" s="14" t="s">
        <v>133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4" t="s">
        <v>116</v>
      </c>
      <c r="BK166" s="164">
        <f t="shared" si="29"/>
        <v>0</v>
      </c>
      <c r="BL166" s="14" t="s">
        <v>166</v>
      </c>
      <c r="BM166" s="162" t="s">
        <v>899</v>
      </c>
    </row>
    <row r="167" spans="1:65" s="2" customFormat="1" ht="16.5" customHeight="1" x14ac:dyDescent="0.2">
      <c r="A167" s="26"/>
      <c r="B167" s="119"/>
      <c r="C167" s="152" t="s">
        <v>261</v>
      </c>
      <c r="D167" s="152" t="s">
        <v>135</v>
      </c>
      <c r="E167" s="153" t="s">
        <v>900</v>
      </c>
      <c r="F167" s="154" t="s">
        <v>901</v>
      </c>
      <c r="G167" s="155" t="s">
        <v>144</v>
      </c>
      <c r="H167" s="156">
        <v>5</v>
      </c>
      <c r="I167" s="156"/>
      <c r="J167" s="156">
        <f t="shared" si="20"/>
        <v>0</v>
      </c>
      <c r="K167" s="157"/>
      <c r="L167" s="27"/>
      <c r="M167" s="158" t="s">
        <v>1</v>
      </c>
      <c r="N167" s="159" t="s">
        <v>32</v>
      </c>
      <c r="O167" s="160">
        <v>0.252</v>
      </c>
      <c r="P167" s="160">
        <f t="shared" si="21"/>
        <v>1.26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2" t="s">
        <v>166</v>
      </c>
      <c r="AT167" s="162" t="s">
        <v>135</v>
      </c>
      <c r="AU167" s="162" t="s">
        <v>116</v>
      </c>
      <c r="AY167" s="14" t="s">
        <v>133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4" t="s">
        <v>116</v>
      </c>
      <c r="BK167" s="164">
        <f t="shared" si="29"/>
        <v>0</v>
      </c>
      <c r="BL167" s="14" t="s">
        <v>166</v>
      </c>
      <c r="BM167" s="162" t="s">
        <v>902</v>
      </c>
    </row>
    <row r="168" spans="1:65" s="2" customFormat="1" ht="33" customHeight="1" x14ac:dyDescent="0.2">
      <c r="A168" s="26"/>
      <c r="B168" s="119"/>
      <c r="C168" s="152" t="s">
        <v>200</v>
      </c>
      <c r="D168" s="152" t="s">
        <v>135</v>
      </c>
      <c r="E168" s="153" t="s">
        <v>903</v>
      </c>
      <c r="F168" s="154" t="s">
        <v>904</v>
      </c>
      <c r="G168" s="155" t="s">
        <v>144</v>
      </c>
      <c r="H168" s="156">
        <v>7</v>
      </c>
      <c r="I168" s="156"/>
      <c r="J168" s="156">
        <f t="shared" si="20"/>
        <v>0</v>
      </c>
      <c r="K168" s="157"/>
      <c r="L168" s="27"/>
      <c r="M168" s="158" t="s">
        <v>1</v>
      </c>
      <c r="N168" s="159" t="s">
        <v>32</v>
      </c>
      <c r="O168" s="160">
        <v>2.7019999999999999E-2</v>
      </c>
      <c r="P168" s="160">
        <f t="shared" si="21"/>
        <v>0.18914</v>
      </c>
      <c r="Q168" s="160">
        <v>1.0000000000000001E-5</v>
      </c>
      <c r="R168" s="160">
        <f t="shared" si="22"/>
        <v>7.0000000000000007E-5</v>
      </c>
      <c r="S168" s="160">
        <v>7.5000000000000002E-4</v>
      </c>
      <c r="T168" s="161">
        <f t="shared" si="23"/>
        <v>5.2500000000000003E-3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2" t="s">
        <v>166</v>
      </c>
      <c r="AT168" s="162" t="s">
        <v>135</v>
      </c>
      <c r="AU168" s="162" t="s">
        <v>116</v>
      </c>
      <c r="AY168" s="14" t="s">
        <v>133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4" t="s">
        <v>116</v>
      </c>
      <c r="BK168" s="164">
        <f t="shared" si="29"/>
        <v>0</v>
      </c>
      <c r="BL168" s="14" t="s">
        <v>166</v>
      </c>
      <c r="BM168" s="162" t="s">
        <v>905</v>
      </c>
    </row>
    <row r="169" spans="1:65" s="2" customFormat="1" ht="21.75" customHeight="1" x14ac:dyDescent="0.2">
      <c r="A169" s="26"/>
      <c r="B169" s="119"/>
      <c r="C169" s="152" t="s">
        <v>269</v>
      </c>
      <c r="D169" s="152" t="s">
        <v>135</v>
      </c>
      <c r="E169" s="153" t="s">
        <v>906</v>
      </c>
      <c r="F169" s="154" t="s">
        <v>907</v>
      </c>
      <c r="G169" s="155" t="s">
        <v>179</v>
      </c>
      <c r="H169" s="156">
        <v>32.408000000000001</v>
      </c>
      <c r="I169" s="156"/>
      <c r="J169" s="156">
        <f t="shared" si="20"/>
        <v>0</v>
      </c>
      <c r="K169" s="157"/>
      <c r="L169" s="27"/>
      <c r="M169" s="158" t="s">
        <v>1</v>
      </c>
      <c r="N169" s="159" t="s">
        <v>32</v>
      </c>
      <c r="O169" s="160">
        <v>2.9079999999999999</v>
      </c>
      <c r="P169" s="160">
        <f t="shared" si="21"/>
        <v>94.242463999999998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2" t="s">
        <v>166</v>
      </c>
      <c r="AT169" s="162" t="s">
        <v>135</v>
      </c>
      <c r="AU169" s="162" t="s">
        <v>116</v>
      </c>
      <c r="AY169" s="14" t="s">
        <v>133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4" t="s">
        <v>116</v>
      </c>
      <c r="BK169" s="164">
        <f t="shared" si="29"/>
        <v>0</v>
      </c>
      <c r="BL169" s="14" t="s">
        <v>166</v>
      </c>
      <c r="BM169" s="162" t="s">
        <v>908</v>
      </c>
    </row>
    <row r="170" spans="1:65" s="2" customFormat="1" ht="21.75" customHeight="1" x14ac:dyDescent="0.2">
      <c r="A170" s="26"/>
      <c r="B170" s="119"/>
      <c r="C170" s="152" t="s">
        <v>203</v>
      </c>
      <c r="D170" s="152" t="s">
        <v>135</v>
      </c>
      <c r="E170" s="153" t="s">
        <v>909</v>
      </c>
      <c r="F170" s="154" t="s">
        <v>910</v>
      </c>
      <c r="G170" s="155" t="s">
        <v>286</v>
      </c>
      <c r="H170" s="156">
        <v>32.408000000000001</v>
      </c>
      <c r="I170" s="156"/>
      <c r="J170" s="156">
        <f t="shared" si="20"/>
        <v>0</v>
      </c>
      <c r="K170" s="157"/>
      <c r="L170" s="27"/>
      <c r="M170" s="158" t="s">
        <v>1</v>
      </c>
      <c r="N170" s="159" t="s">
        <v>32</v>
      </c>
      <c r="O170" s="160">
        <v>0</v>
      </c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2" t="s">
        <v>166</v>
      </c>
      <c r="AT170" s="162" t="s">
        <v>135</v>
      </c>
      <c r="AU170" s="162" t="s">
        <v>116</v>
      </c>
      <c r="AY170" s="14" t="s">
        <v>133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4" t="s">
        <v>116</v>
      </c>
      <c r="BK170" s="164">
        <f t="shared" si="29"/>
        <v>0</v>
      </c>
      <c r="BL170" s="14" t="s">
        <v>166</v>
      </c>
      <c r="BM170" s="162" t="s">
        <v>911</v>
      </c>
    </row>
    <row r="171" spans="1:65" s="12" customFormat="1" ht="22.9" customHeight="1" x14ac:dyDescent="0.2">
      <c r="B171" s="140"/>
      <c r="D171" s="141" t="s">
        <v>65</v>
      </c>
      <c r="E171" s="150" t="s">
        <v>912</v>
      </c>
      <c r="F171" s="150" t="s">
        <v>913</v>
      </c>
      <c r="J171" s="151">
        <f>BK171</f>
        <v>0</v>
      </c>
      <c r="L171" s="140"/>
      <c r="M171" s="144"/>
      <c r="N171" s="145"/>
      <c r="O171" s="145"/>
      <c r="P171" s="146">
        <f>SUM(P172:P174)</f>
        <v>7.6669299999999998</v>
      </c>
      <c r="Q171" s="145"/>
      <c r="R171" s="146">
        <f>SUM(R172:R174)</f>
        <v>5.9599999999999992E-3</v>
      </c>
      <c r="S171" s="145"/>
      <c r="T171" s="147">
        <f>SUM(T172:T174)</f>
        <v>0</v>
      </c>
      <c r="AR171" s="141" t="s">
        <v>116</v>
      </c>
      <c r="AT171" s="148" t="s">
        <v>65</v>
      </c>
      <c r="AU171" s="148" t="s">
        <v>74</v>
      </c>
      <c r="AY171" s="141" t="s">
        <v>133</v>
      </c>
      <c r="BK171" s="149">
        <f>SUM(BK172:BK174)</f>
        <v>0</v>
      </c>
    </row>
    <row r="172" spans="1:65" s="2" customFormat="1" ht="21.75" customHeight="1" x14ac:dyDescent="0.2">
      <c r="A172" s="26"/>
      <c r="B172" s="119"/>
      <c r="C172" s="152" t="s">
        <v>276</v>
      </c>
      <c r="D172" s="152" t="s">
        <v>135</v>
      </c>
      <c r="E172" s="153" t="s">
        <v>914</v>
      </c>
      <c r="F172" s="154" t="s">
        <v>915</v>
      </c>
      <c r="G172" s="155" t="s">
        <v>147</v>
      </c>
      <c r="H172" s="156">
        <v>12</v>
      </c>
      <c r="I172" s="156"/>
      <c r="J172" s="156">
        <f>ROUND(I172*H172,3)</f>
        <v>0</v>
      </c>
      <c r="K172" s="157"/>
      <c r="L172" s="27"/>
      <c r="M172" s="158" t="s">
        <v>1</v>
      </c>
      <c r="N172" s="159" t="s">
        <v>32</v>
      </c>
      <c r="O172" s="160">
        <v>0.14813999999999999</v>
      </c>
      <c r="P172" s="160">
        <f>O172*H172</f>
        <v>1.7776799999999999</v>
      </c>
      <c r="Q172" s="160">
        <v>8.0000000000000007E-5</v>
      </c>
      <c r="R172" s="160">
        <f>Q172*H172</f>
        <v>9.6000000000000013E-4</v>
      </c>
      <c r="S172" s="160">
        <v>0</v>
      </c>
      <c r="T172" s="161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2" t="s">
        <v>166</v>
      </c>
      <c r="AT172" s="162" t="s">
        <v>135</v>
      </c>
      <c r="AU172" s="162" t="s">
        <v>116</v>
      </c>
      <c r="AY172" s="14" t="s">
        <v>133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4" t="s">
        <v>116</v>
      </c>
      <c r="BK172" s="164">
        <f>ROUND(I172*H172,3)</f>
        <v>0</v>
      </c>
      <c r="BL172" s="14" t="s">
        <v>166</v>
      </c>
      <c r="BM172" s="162" t="s">
        <v>916</v>
      </c>
    </row>
    <row r="173" spans="1:65" s="2" customFormat="1" ht="33" customHeight="1" x14ac:dyDescent="0.2">
      <c r="A173" s="26"/>
      <c r="B173" s="119"/>
      <c r="C173" s="152" t="s">
        <v>208</v>
      </c>
      <c r="D173" s="152" t="s">
        <v>135</v>
      </c>
      <c r="E173" s="153" t="s">
        <v>917</v>
      </c>
      <c r="F173" s="154" t="s">
        <v>918</v>
      </c>
      <c r="G173" s="155" t="s">
        <v>229</v>
      </c>
      <c r="H173" s="156">
        <v>65</v>
      </c>
      <c r="I173" s="156"/>
      <c r="J173" s="156">
        <f>ROUND(I173*H173,3)</f>
        <v>0</v>
      </c>
      <c r="K173" s="157"/>
      <c r="L173" s="27"/>
      <c r="M173" s="158" t="s">
        <v>1</v>
      </c>
      <c r="N173" s="159" t="s">
        <v>32</v>
      </c>
      <c r="O173" s="160">
        <v>8.2129999999999995E-2</v>
      </c>
      <c r="P173" s="160">
        <f>O173*H173</f>
        <v>5.3384499999999999</v>
      </c>
      <c r="Q173" s="160">
        <v>6.9999999999999994E-5</v>
      </c>
      <c r="R173" s="160">
        <f>Q173*H173</f>
        <v>4.5499999999999994E-3</v>
      </c>
      <c r="S173" s="160">
        <v>0</v>
      </c>
      <c r="T173" s="161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2" t="s">
        <v>166</v>
      </c>
      <c r="AT173" s="162" t="s">
        <v>135</v>
      </c>
      <c r="AU173" s="162" t="s">
        <v>116</v>
      </c>
      <c r="AY173" s="14" t="s">
        <v>133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4" t="s">
        <v>116</v>
      </c>
      <c r="BK173" s="164">
        <f>ROUND(I173*H173,3)</f>
        <v>0</v>
      </c>
      <c r="BL173" s="14" t="s">
        <v>166</v>
      </c>
      <c r="BM173" s="162" t="s">
        <v>919</v>
      </c>
    </row>
    <row r="174" spans="1:65" s="2" customFormat="1" ht="33" customHeight="1" x14ac:dyDescent="0.2">
      <c r="A174" s="26"/>
      <c r="B174" s="119"/>
      <c r="C174" s="152" t="s">
        <v>283</v>
      </c>
      <c r="D174" s="152" t="s">
        <v>135</v>
      </c>
      <c r="E174" s="153" t="s">
        <v>920</v>
      </c>
      <c r="F174" s="154" t="s">
        <v>921</v>
      </c>
      <c r="G174" s="155" t="s">
        <v>229</v>
      </c>
      <c r="H174" s="156">
        <v>5</v>
      </c>
      <c r="I174" s="156"/>
      <c r="J174" s="156">
        <f>ROUND(I174*H174,3)</f>
        <v>0</v>
      </c>
      <c r="K174" s="157"/>
      <c r="L174" s="27"/>
      <c r="M174" s="158" t="s">
        <v>1</v>
      </c>
      <c r="N174" s="159" t="s">
        <v>32</v>
      </c>
      <c r="O174" s="160">
        <v>0.11015999999999999</v>
      </c>
      <c r="P174" s="160">
        <f>O174*H174</f>
        <v>0.55079999999999996</v>
      </c>
      <c r="Q174" s="160">
        <v>9.0000000000000006E-5</v>
      </c>
      <c r="R174" s="160">
        <f>Q174*H174</f>
        <v>4.5000000000000004E-4</v>
      </c>
      <c r="S174" s="160">
        <v>0</v>
      </c>
      <c r="T174" s="161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2" t="s">
        <v>166</v>
      </c>
      <c r="AT174" s="162" t="s">
        <v>135</v>
      </c>
      <c r="AU174" s="162" t="s">
        <v>116</v>
      </c>
      <c r="AY174" s="14" t="s">
        <v>133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4" t="s">
        <v>116</v>
      </c>
      <c r="BK174" s="164">
        <f>ROUND(I174*H174,3)</f>
        <v>0</v>
      </c>
      <c r="BL174" s="14" t="s">
        <v>166</v>
      </c>
      <c r="BM174" s="162" t="s">
        <v>922</v>
      </c>
    </row>
    <row r="175" spans="1:65" s="12" customFormat="1" ht="25.9" customHeight="1" x14ac:dyDescent="0.2">
      <c r="B175" s="140"/>
      <c r="D175" s="141" t="s">
        <v>65</v>
      </c>
      <c r="E175" s="142" t="s">
        <v>506</v>
      </c>
      <c r="F175" s="142" t="s">
        <v>507</v>
      </c>
      <c r="J175" s="143">
        <f>BK175</f>
        <v>0</v>
      </c>
      <c r="L175" s="140"/>
      <c r="M175" s="144"/>
      <c r="N175" s="145"/>
      <c r="O175" s="145"/>
      <c r="P175" s="146">
        <f>SUM(P176:P181)</f>
        <v>136.732</v>
      </c>
      <c r="Q175" s="145"/>
      <c r="R175" s="146">
        <f>SUM(R176:R181)</f>
        <v>0</v>
      </c>
      <c r="S175" s="145"/>
      <c r="T175" s="147">
        <f>SUM(T176:T181)</f>
        <v>0</v>
      </c>
      <c r="AR175" s="141" t="s">
        <v>139</v>
      </c>
      <c r="AT175" s="148" t="s">
        <v>65</v>
      </c>
      <c r="AU175" s="148" t="s">
        <v>66</v>
      </c>
      <c r="AY175" s="141" t="s">
        <v>133</v>
      </c>
      <c r="BK175" s="149">
        <f>SUM(BK176:BK181)</f>
        <v>0</v>
      </c>
    </row>
    <row r="176" spans="1:65" s="2" customFormat="1" ht="16.5" customHeight="1" x14ac:dyDescent="0.2">
      <c r="A176" s="26"/>
      <c r="B176" s="119"/>
      <c r="C176" s="152" t="s">
        <v>211</v>
      </c>
      <c r="D176" s="152" t="s">
        <v>135</v>
      </c>
      <c r="E176" s="153" t="s">
        <v>923</v>
      </c>
      <c r="F176" s="154" t="s">
        <v>924</v>
      </c>
      <c r="G176" s="155" t="s">
        <v>510</v>
      </c>
      <c r="H176" s="156">
        <v>16</v>
      </c>
      <c r="I176" s="156"/>
      <c r="J176" s="156">
        <f t="shared" ref="J176:J181" si="30">ROUND(I176*H176,3)</f>
        <v>0</v>
      </c>
      <c r="K176" s="157"/>
      <c r="L176" s="27"/>
      <c r="M176" s="158" t="s">
        <v>1</v>
      </c>
      <c r="N176" s="159" t="s">
        <v>32</v>
      </c>
      <c r="O176" s="160">
        <v>1.06</v>
      </c>
      <c r="P176" s="160">
        <f t="shared" ref="P176:P181" si="31">O176*H176</f>
        <v>16.96</v>
      </c>
      <c r="Q176" s="160">
        <v>0</v>
      </c>
      <c r="R176" s="160">
        <f t="shared" ref="R176:R181" si="32">Q176*H176</f>
        <v>0</v>
      </c>
      <c r="S176" s="160">
        <v>0</v>
      </c>
      <c r="T176" s="161">
        <f t="shared" ref="T176:T181" si="33"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2" t="s">
        <v>511</v>
      </c>
      <c r="AT176" s="162" t="s">
        <v>135</v>
      </c>
      <c r="AU176" s="162" t="s">
        <v>74</v>
      </c>
      <c r="AY176" s="14" t="s">
        <v>133</v>
      </c>
      <c r="BE176" s="163">
        <f t="shared" ref="BE176:BE181" si="34">IF(N176="základná",J176,0)</f>
        <v>0</v>
      </c>
      <c r="BF176" s="163">
        <f t="shared" ref="BF176:BF181" si="35">IF(N176="znížená",J176,0)</f>
        <v>0</v>
      </c>
      <c r="BG176" s="163">
        <f t="shared" ref="BG176:BG181" si="36">IF(N176="zákl. prenesená",J176,0)</f>
        <v>0</v>
      </c>
      <c r="BH176" s="163">
        <f t="shared" ref="BH176:BH181" si="37">IF(N176="zníž. prenesená",J176,0)</f>
        <v>0</v>
      </c>
      <c r="BI176" s="163">
        <f t="shared" ref="BI176:BI181" si="38">IF(N176="nulová",J176,0)</f>
        <v>0</v>
      </c>
      <c r="BJ176" s="14" t="s">
        <v>116</v>
      </c>
      <c r="BK176" s="164">
        <f t="shared" ref="BK176:BK181" si="39">ROUND(I176*H176,3)</f>
        <v>0</v>
      </c>
      <c r="BL176" s="14" t="s">
        <v>511</v>
      </c>
      <c r="BM176" s="162" t="s">
        <v>925</v>
      </c>
    </row>
    <row r="177" spans="1:65" s="2" customFormat="1" ht="16.5" customHeight="1" x14ac:dyDescent="0.2">
      <c r="A177" s="26"/>
      <c r="B177" s="119"/>
      <c r="C177" s="152" t="s">
        <v>293</v>
      </c>
      <c r="D177" s="152" t="s">
        <v>135</v>
      </c>
      <c r="E177" s="153" t="s">
        <v>926</v>
      </c>
      <c r="F177" s="154" t="s">
        <v>927</v>
      </c>
      <c r="G177" s="155" t="s">
        <v>510</v>
      </c>
      <c r="H177" s="156">
        <v>32</v>
      </c>
      <c r="I177" s="156"/>
      <c r="J177" s="156">
        <f t="shared" si="30"/>
        <v>0</v>
      </c>
      <c r="K177" s="157"/>
      <c r="L177" s="27"/>
      <c r="M177" s="158" t="s">
        <v>1</v>
      </c>
      <c r="N177" s="159" t="s">
        <v>32</v>
      </c>
      <c r="O177" s="160">
        <v>1.06</v>
      </c>
      <c r="P177" s="160">
        <f t="shared" si="31"/>
        <v>33.92</v>
      </c>
      <c r="Q177" s="160">
        <v>0</v>
      </c>
      <c r="R177" s="160">
        <f t="shared" si="32"/>
        <v>0</v>
      </c>
      <c r="S177" s="160">
        <v>0</v>
      </c>
      <c r="T177" s="161">
        <f t="shared" si="3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2" t="s">
        <v>511</v>
      </c>
      <c r="AT177" s="162" t="s">
        <v>135</v>
      </c>
      <c r="AU177" s="162" t="s">
        <v>74</v>
      </c>
      <c r="AY177" s="14" t="s">
        <v>133</v>
      </c>
      <c r="BE177" s="163">
        <f t="shared" si="34"/>
        <v>0</v>
      </c>
      <c r="BF177" s="163">
        <f t="shared" si="35"/>
        <v>0</v>
      </c>
      <c r="BG177" s="163">
        <f t="shared" si="36"/>
        <v>0</v>
      </c>
      <c r="BH177" s="163">
        <f t="shared" si="37"/>
        <v>0</v>
      </c>
      <c r="BI177" s="163">
        <f t="shared" si="38"/>
        <v>0</v>
      </c>
      <c r="BJ177" s="14" t="s">
        <v>116</v>
      </c>
      <c r="BK177" s="164">
        <f t="shared" si="39"/>
        <v>0</v>
      </c>
      <c r="BL177" s="14" t="s">
        <v>511</v>
      </c>
      <c r="BM177" s="162" t="s">
        <v>928</v>
      </c>
    </row>
    <row r="178" spans="1:65" s="2" customFormat="1" ht="16.5" customHeight="1" x14ac:dyDescent="0.2">
      <c r="A178" s="26"/>
      <c r="B178" s="119"/>
      <c r="C178" s="152" t="s">
        <v>215</v>
      </c>
      <c r="D178" s="152" t="s">
        <v>135</v>
      </c>
      <c r="E178" s="153" t="s">
        <v>929</v>
      </c>
      <c r="F178" s="154" t="s">
        <v>930</v>
      </c>
      <c r="G178" s="155" t="s">
        <v>510</v>
      </c>
      <c r="H178" s="156">
        <v>72</v>
      </c>
      <c r="I178" s="156"/>
      <c r="J178" s="156">
        <f t="shared" si="30"/>
        <v>0</v>
      </c>
      <c r="K178" s="157"/>
      <c r="L178" s="27"/>
      <c r="M178" s="158" t="s">
        <v>1</v>
      </c>
      <c r="N178" s="159" t="s">
        <v>32</v>
      </c>
      <c r="O178" s="160">
        <v>1.06</v>
      </c>
      <c r="P178" s="160">
        <f t="shared" si="31"/>
        <v>76.320000000000007</v>
      </c>
      <c r="Q178" s="160">
        <v>0</v>
      </c>
      <c r="R178" s="160">
        <f t="shared" si="32"/>
        <v>0</v>
      </c>
      <c r="S178" s="160">
        <v>0</v>
      </c>
      <c r="T178" s="161">
        <f t="shared" si="3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2" t="s">
        <v>511</v>
      </c>
      <c r="AT178" s="162" t="s">
        <v>135</v>
      </c>
      <c r="AU178" s="162" t="s">
        <v>74</v>
      </c>
      <c r="AY178" s="14" t="s">
        <v>133</v>
      </c>
      <c r="BE178" s="163">
        <f t="shared" si="34"/>
        <v>0</v>
      </c>
      <c r="BF178" s="163">
        <f t="shared" si="35"/>
        <v>0</v>
      </c>
      <c r="BG178" s="163">
        <f t="shared" si="36"/>
        <v>0</v>
      </c>
      <c r="BH178" s="163">
        <f t="shared" si="37"/>
        <v>0</v>
      </c>
      <c r="BI178" s="163">
        <f t="shared" si="38"/>
        <v>0</v>
      </c>
      <c r="BJ178" s="14" t="s">
        <v>116</v>
      </c>
      <c r="BK178" s="164">
        <f t="shared" si="39"/>
        <v>0</v>
      </c>
      <c r="BL178" s="14" t="s">
        <v>511</v>
      </c>
      <c r="BM178" s="162" t="s">
        <v>931</v>
      </c>
    </row>
    <row r="179" spans="1:65" s="2" customFormat="1" ht="21.75" customHeight="1" x14ac:dyDescent="0.2">
      <c r="A179" s="26"/>
      <c r="B179" s="119"/>
      <c r="C179" s="152" t="s">
        <v>300</v>
      </c>
      <c r="D179" s="152" t="s">
        <v>135</v>
      </c>
      <c r="E179" s="153" t="s">
        <v>932</v>
      </c>
      <c r="F179" s="154" t="s">
        <v>933</v>
      </c>
      <c r="G179" s="155" t="s">
        <v>510</v>
      </c>
      <c r="H179" s="156">
        <v>16</v>
      </c>
      <c r="I179" s="156"/>
      <c r="J179" s="156">
        <f t="shared" si="30"/>
        <v>0</v>
      </c>
      <c r="K179" s="157"/>
      <c r="L179" s="27"/>
      <c r="M179" s="158" t="s">
        <v>1</v>
      </c>
      <c r="N179" s="159" t="s">
        <v>32</v>
      </c>
      <c r="O179" s="160">
        <v>2.9000000000000001E-2</v>
      </c>
      <c r="P179" s="160">
        <f t="shared" si="31"/>
        <v>0.46400000000000002</v>
      </c>
      <c r="Q179" s="160">
        <v>0</v>
      </c>
      <c r="R179" s="160">
        <f t="shared" si="32"/>
        <v>0</v>
      </c>
      <c r="S179" s="160">
        <v>0</v>
      </c>
      <c r="T179" s="161">
        <f t="shared" si="3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2" t="s">
        <v>166</v>
      </c>
      <c r="AT179" s="162" t="s">
        <v>135</v>
      </c>
      <c r="AU179" s="162" t="s">
        <v>74</v>
      </c>
      <c r="AY179" s="14" t="s">
        <v>133</v>
      </c>
      <c r="BE179" s="163">
        <f t="shared" si="34"/>
        <v>0</v>
      </c>
      <c r="BF179" s="163">
        <f t="shared" si="35"/>
        <v>0</v>
      </c>
      <c r="BG179" s="163">
        <f t="shared" si="36"/>
        <v>0</v>
      </c>
      <c r="BH179" s="163">
        <f t="shared" si="37"/>
        <v>0</v>
      </c>
      <c r="BI179" s="163">
        <f t="shared" si="38"/>
        <v>0</v>
      </c>
      <c r="BJ179" s="14" t="s">
        <v>116</v>
      </c>
      <c r="BK179" s="164">
        <f t="shared" si="39"/>
        <v>0</v>
      </c>
      <c r="BL179" s="14" t="s">
        <v>166</v>
      </c>
      <c r="BM179" s="162" t="s">
        <v>934</v>
      </c>
    </row>
    <row r="180" spans="1:65" s="2" customFormat="1" ht="21.75" customHeight="1" x14ac:dyDescent="0.2">
      <c r="A180" s="26"/>
      <c r="B180" s="119"/>
      <c r="C180" s="152" t="s">
        <v>218</v>
      </c>
      <c r="D180" s="152" t="s">
        <v>135</v>
      </c>
      <c r="E180" s="153" t="s">
        <v>935</v>
      </c>
      <c r="F180" s="154" t="s">
        <v>936</v>
      </c>
      <c r="G180" s="155" t="s">
        <v>510</v>
      </c>
      <c r="H180" s="156">
        <v>12</v>
      </c>
      <c r="I180" s="156"/>
      <c r="J180" s="156">
        <f t="shared" si="30"/>
        <v>0</v>
      </c>
      <c r="K180" s="157"/>
      <c r="L180" s="27"/>
      <c r="M180" s="158" t="s">
        <v>1</v>
      </c>
      <c r="N180" s="159" t="s">
        <v>32</v>
      </c>
      <c r="O180" s="160">
        <v>4.9000000000000002E-2</v>
      </c>
      <c r="P180" s="160">
        <f t="shared" si="31"/>
        <v>0.58800000000000008</v>
      </c>
      <c r="Q180" s="160">
        <v>0</v>
      </c>
      <c r="R180" s="160">
        <f t="shared" si="32"/>
        <v>0</v>
      </c>
      <c r="S180" s="160">
        <v>0</v>
      </c>
      <c r="T180" s="161">
        <f t="shared" si="3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2" t="s">
        <v>166</v>
      </c>
      <c r="AT180" s="162" t="s">
        <v>135</v>
      </c>
      <c r="AU180" s="162" t="s">
        <v>74</v>
      </c>
      <c r="AY180" s="14" t="s">
        <v>133</v>
      </c>
      <c r="BE180" s="163">
        <f t="shared" si="34"/>
        <v>0</v>
      </c>
      <c r="BF180" s="163">
        <f t="shared" si="35"/>
        <v>0</v>
      </c>
      <c r="BG180" s="163">
        <f t="shared" si="36"/>
        <v>0</v>
      </c>
      <c r="BH180" s="163">
        <f t="shared" si="37"/>
        <v>0</v>
      </c>
      <c r="BI180" s="163">
        <f t="shared" si="38"/>
        <v>0</v>
      </c>
      <c r="BJ180" s="14" t="s">
        <v>116</v>
      </c>
      <c r="BK180" s="164">
        <f t="shared" si="39"/>
        <v>0</v>
      </c>
      <c r="BL180" s="14" t="s">
        <v>166</v>
      </c>
      <c r="BM180" s="162" t="s">
        <v>937</v>
      </c>
    </row>
    <row r="181" spans="1:65" s="2" customFormat="1" ht="16.5" customHeight="1" x14ac:dyDescent="0.2">
      <c r="A181" s="26"/>
      <c r="B181" s="119"/>
      <c r="C181" s="152" t="s">
        <v>307</v>
      </c>
      <c r="D181" s="152" t="s">
        <v>135</v>
      </c>
      <c r="E181" s="153" t="s">
        <v>938</v>
      </c>
      <c r="F181" s="154" t="s">
        <v>514</v>
      </c>
      <c r="G181" s="155" t="s">
        <v>510</v>
      </c>
      <c r="H181" s="156">
        <v>8</v>
      </c>
      <c r="I181" s="156"/>
      <c r="J181" s="156">
        <f t="shared" si="30"/>
        <v>0</v>
      </c>
      <c r="K181" s="157"/>
      <c r="L181" s="27"/>
      <c r="M181" s="174" t="s">
        <v>1</v>
      </c>
      <c r="N181" s="175" t="s">
        <v>32</v>
      </c>
      <c r="O181" s="176">
        <v>1.06</v>
      </c>
      <c r="P181" s="176">
        <f t="shared" si="31"/>
        <v>8.48</v>
      </c>
      <c r="Q181" s="176">
        <v>0</v>
      </c>
      <c r="R181" s="176">
        <f t="shared" si="32"/>
        <v>0</v>
      </c>
      <c r="S181" s="176">
        <v>0</v>
      </c>
      <c r="T181" s="177">
        <f t="shared" si="3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2" t="s">
        <v>511</v>
      </c>
      <c r="AT181" s="162" t="s">
        <v>135</v>
      </c>
      <c r="AU181" s="162" t="s">
        <v>74</v>
      </c>
      <c r="AY181" s="14" t="s">
        <v>133</v>
      </c>
      <c r="BE181" s="163">
        <f t="shared" si="34"/>
        <v>0</v>
      </c>
      <c r="BF181" s="163">
        <f t="shared" si="35"/>
        <v>0</v>
      </c>
      <c r="BG181" s="163">
        <f t="shared" si="36"/>
        <v>0</v>
      </c>
      <c r="BH181" s="163">
        <f t="shared" si="37"/>
        <v>0</v>
      </c>
      <c r="BI181" s="163">
        <f t="shared" si="38"/>
        <v>0</v>
      </c>
      <c r="BJ181" s="14" t="s">
        <v>116</v>
      </c>
      <c r="BK181" s="164">
        <f t="shared" si="39"/>
        <v>0</v>
      </c>
      <c r="BL181" s="14" t="s">
        <v>511</v>
      </c>
      <c r="BM181" s="162" t="s">
        <v>939</v>
      </c>
    </row>
    <row r="182" spans="1:65" s="2" customFormat="1" ht="6.95" customHeight="1" x14ac:dyDescent="0.2">
      <c r="A182" s="26"/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27"/>
      <c r="M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</sheetData>
  <autoFilter ref="C128:K181"/>
  <mergeCells count="11">
    <mergeCell ref="L2:V2"/>
    <mergeCell ref="E87:H87"/>
    <mergeCell ref="D107:F107"/>
    <mergeCell ref="D108:F108"/>
    <mergeCell ref="E119:H119"/>
    <mergeCell ref="E121:H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BLOK C - DJ 55</vt:lpstr>
      <vt:lpstr>02 - Elektroinštalácia</vt:lpstr>
      <vt:lpstr>03 - Zdravotechnika</vt:lpstr>
      <vt:lpstr>04 - Vzduchotechnika</vt:lpstr>
      <vt:lpstr>06 - Vykurovanie</vt:lpstr>
      <vt:lpstr>'01 - BLOK C - DJ 55'!Názvy_tlače</vt:lpstr>
      <vt:lpstr>'02 - Elektroinštalácia'!Názvy_tlače</vt:lpstr>
      <vt:lpstr>'03 - Zdravotechnika'!Názvy_tlače</vt:lpstr>
      <vt:lpstr>'04 - Vzduchotechnika'!Názvy_tlače</vt:lpstr>
      <vt:lpstr>'06 - Vykurovanie'!Názvy_tlače</vt:lpstr>
      <vt:lpstr>'Rekapitulácia stavby'!Názvy_tlače</vt:lpstr>
      <vt:lpstr>'01 - BLOK C - DJ 55'!Oblasť_tlače</vt:lpstr>
      <vt:lpstr>'02 - Elektroinštalácia'!Oblasť_tlače</vt:lpstr>
      <vt:lpstr>'03 - Zdravotechnika'!Oblasť_tlače</vt:lpstr>
      <vt:lpstr>'04 - Vzduchotechnika'!Oblasť_tlače</vt:lpstr>
      <vt:lpstr>'06 - Vykurovanie'!Oblasť_tlače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MGSTAVTEES\Miroslav Gatial</dc:creator>
  <cp:lastModifiedBy>Holán Miloš</cp:lastModifiedBy>
  <dcterms:created xsi:type="dcterms:W3CDTF">2021-03-18T17:06:33Z</dcterms:created>
  <dcterms:modified xsi:type="dcterms:W3CDTF">2022-04-04T16:44:16Z</dcterms:modified>
</cp:coreProperties>
</file>